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\BT Code\HAPRI\Processing\LamDong\2020_lamdong - Copy\"/>
    </mc:Choice>
  </mc:AlternateContent>
  <xr:revisionPtr revIDLastSave="0" documentId="13_ncr:1_{165EB4E8-81A7-4B20-AC9B-4B6AE4D150BF}" xr6:coauthVersionLast="47" xr6:coauthVersionMax="47" xr10:uidLastSave="{00000000-0000-0000-0000-000000000000}"/>
  <bookViews>
    <workbookView xWindow="29895" yWindow="2220" windowWidth="15990" windowHeight="13335" tabRatio="1000" firstSheet="12" activeTab="32" xr2:uid="{00000000-000D-0000-FFFF-FFFF00000000}"/>
  </bookViews>
  <sheets>
    <sheet name="Doanh nghiep" sheetId="78" r:id="rId1"/>
    <sheet name="LGT 05" sheetId="146" r:id="rId2"/>
    <sheet name="Tong quan chung" sheetId="165" r:id="rId3"/>
    <sheet name="65" sheetId="194" r:id="rId4"/>
    <sheet name="66" sheetId="195" r:id="rId5"/>
    <sheet name="67" sheetId="81" r:id="rId6"/>
    <sheet name="68" sheetId="196" r:id="rId7"/>
    <sheet name="69" sheetId="197" r:id="rId8"/>
    <sheet name="70" sheetId="145" r:id="rId9"/>
    <sheet name="71" sheetId="198" r:id="rId10"/>
    <sheet name="72" sheetId="199" r:id="rId11"/>
    <sheet name="73" sheetId="151" r:id="rId12"/>
    <sheet name="74" sheetId="200" r:id="rId13"/>
    <sheet name="75" sheetId="201" r:id="rId14"/>
    <sheet name="76" sheetId="153" r:id="rId15"/>
    <sheet name="77" sheetId="202" r:id="rId16"/>
    <sheet name="78" sheetId="203" r:id="rId17"/>
    <sheet name="79" sheetId="154" r:id="rId18"/>
    <sheet name="80" sheetId="204" r:id="rId19"/>
    <sheet name="81" sheetId="205" r:id="rId20"/>
    <sheet name="82" sheetId="155" r:id="rId21"/>
    <sheet name="83" sheetId="223" r:id="rId22"/>
    <sheet name="84" sheetId="224" r:id="rId23"/>
    <sheet name="85" sheetId="225" r:id="rId24"/>
    <sheet name="86" sheetId="226" r:id="rId25"/>
    <sheet name="87" sheetId="227" r:id="rId26"/>
    <sheet name="88" sheetId="228" r:id="rId27"/>
    <sheet name="89" sheetId="229" r:id="rId28"/>
    <sheet name="90" sheetId="230" r:id="rId29"/>
    <sheet name="91" sheetId="231" r:id="rId30"/>
    <sheet name="92" sheetId="232" r:id="rId31"/>
    <sheet name="93" sheetId="233" r:id="rId32"/>
    <sheet name="94" sheetId="234" r:id="rId33"/>
    <sheet name="95" sheetId="235" r:id="rId34"/>
    <sheet name="96" sheetId="236" r:id="rId35"/>
    <sheet name="97" sheetId="237" r:id="rId36"/>
    <sheet name="98" sheetId="238" r:id="rId37"/>
    <sheet name="99" sheetId="239" r:id="rId38"/>
    <sheet name="100" sheetId="240" r:id="rId39"/>
    <sheet name="101" sheetId="241" r:id="rId40"/>
    <sheet name="102" sheetId="242" r:id="rId41"/>
    <sheet name="103" sheetId="243" r:id="rId42"/>
    <sheet name="104" sheetId="244" r:id="rId43"/>
    <sheet name="105" sheetId="217" r:id="rId44"/>
    <sheet name="106" sheetId="218" r:id="rId45"/>
    <sheet name="107" sheetId="219" r:id="rId46"/>
    <sheet name="108" sheetId="220" r:id="rId47"/>
    <sheet name="109" sheetId="221" r:id="rId48"/>
    <sheet name="110" sheetId="222" r:id="rId49"/>
    <sheet name="Sheet1" sheetId="245" r:id="rId50"/>
  </sheets>
  <externalReferences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</externalReferences>
  <definedNames>
    <definedName name="\0" localSheetId="38">'[1]PNT-QUOT-#3'!#REF!</definedName>
    <definedName name="\0" localSheetId="40">'[1]PNT-QUOT-#3'!#REF!</definedName>
    <definedName name="\0" localSheetId="41">'[1]PNT-QUOT-#3'!#REF!</definedName>
    <definedName name="\0" localSheetId="42">'[1]PNT-QUOT-#3'!#REF!</definedName>
    <definedName name="\0" localSheetId="47">'[1]PNT-QUOT-#3'!#REF!</definedName>
    <definedName name="\0" localSheetId="48">'[1]PNT-QUOT-#3'!#REF!</definedName>
    <definedName name="\0" localSheetId="10">'[1]PNT-QUOT-#3'!#REF!</definedName>
    <definedName name="\0" localSheetId="11">'[1]PNT-QUOT-#3'!#REF!</definedName>
    <definedName name="\0" localSheetId="14">'[1]PNT-QUOT-#3'!#REF!</definedName>
    <definedName name="\0" localSheetId="16">'[1]PNT-QUOT-#3'!#REF!</definedName>
    <definedName name="\0" localSheetId="17">'[1]PNT-QUOT-#3'!#REF!</definedName>
    <definedName name="\0" localSheetId="18">'[1]PNT-QUOT-#3'!#REF!</definedName>
    <definedName name="\0" localSheetId="20">'[1]PNT-QUOT-#3'!#REF!</definedName>
    <definedName name="\0" localSheetId="23">'[1]PNT-QUOT-#3'!#REF!</definedName>
    <definedName name="\0" localSheetId="26">'[1]PNT-QUOT-#3'!#REF!</definedName>
    <definedName name="\0" localSheetId="29">'[1]PNT-QUOT-#3'!#REF!</definedName>
    <definedName name="\0" localSheetId="32">'[1]PNT-QUOT-#3'!#REF!</definedName>
    <definedName name="\0" localSheetId="34">'[1]PNT-QUOT-#3'!#REF!</definedName>
    <definedName name="\0" localSheetId="35">'[1]PNT-QUOT-#3'!#REF!</definedName>
    <definedName name="\0" localSheetId="37">'[1]PNT-QUOT-#3'!#REF!</definedName>
    <definedName name="\0">'[1]PNT-QUOT-#3'!#REF!</definedName>
    <definedName name="\z" localSheetId="38">'[1]COAT&amp;WRAP-QIOT-#3'!#REF!</definedName>
    <definedName name="\z" localSheetId="40">'[1]COAT&amp;WRAP-QIOT-#3'!#REF!</definedName>
    <definedName name="\z" localSheetId="41">'[1]COAT&amp;WRAP-QIOT-#3'!#REF!</definedName>
    <definedName name="\z" localSheetId="42">'[1]COAT&amp;WRAP-QIOT-#3'!#REF!</definedName>
    <definedName name="\z" localSheetId="47">'[1]COAT&amp;WRAP-QIOT-#3'!#REF!</definedName>
    <definedName name="\z" localSheetId="48">'[1]COAT&amp;WRAP-QIOT-#3'!#REF!</definedName>
    <definedName name="\z" localSheetId="10">'[1]COAT&amp;WRAP-QIOT-#3'!#REF!</definedName>
    <definedName name="\z" localSheetId="11">'[1]COAT&amp;WRAP-QIOT-#3'!#REF!</definedName>
    <definedName name="\z" localSheetId="14">'[1]COAT&amp;WRAP-QIOT-#3'!#REF!</definedName>
    <definedName name="\z" localSheetId="16">'[1]COAT&amp;WRAP-QIOT-#3'!#REF!</definedName>
    <definedName name="\z" localSheetId="17">'[1]COAT&amp;WRAP-QIOT-#3'!#REF!</definedName>
    <definedName name="\z" localSheetId="18">'[1]COAT&amp;WRAP-QIOT-#3'!#REF!</definedName>
    <definedName name="\z" localSheetId="20">'[1]COAT&amp;WRAP-QIOT-#3'!#REF!</definedName>
    <definedName name="\z" localSheetId="22">'[1]COAT&amp;WRAP-QIOT-#3'!#REF!</definedName>
    <definedName name="\z" localSheetId="23">'[1]COAT&amp;WRAP-QIOT-#3'!#REF!</definedName>
    <definedName name="\z" localSheetId="25">'[1]COAT&amp;WRAP-QIOT-#3'!#REF!</definedName>
    <definedName name="\z" localSheetId="26">'[1]COAT&amp;WRAP-QIOT-#3'!#REF!</definedName>
    <definedName name="\z" localSheetId="29">'[1]COAT&amp;WRAP-QIOT-#3'!#REF!</definedName>
    <definedName name="\z" localSheetId="32">'[1]COAT&amp;WRAP-QIOT-#3'!#REF!</definedName>
    <definedName name="\z" localSheetId="34">'[1]COAT&amp;WRAP-QIOT-#3'!#REF!</definedName>
    <definedName name="\z" localSheetId="35">'[1]COAT&amp;WRAP-QIOT-#3'!#REF!</definedName>
    <definedName name="\z" localSheetId="37">'[1]COAT&amp;WRAP-QIOT-#3'!#REF!</definedName>
    <definedName name="\z" localSheetId="2">'[1]COAT&amp;WRAP-QIOT-#3'!#REF!</definedName>
    <definedName name="\z">'[1]COAT&amp;WRAP-QIOT-#3'!#REF!</definedName>
    <definedName name="____h1" localSheetId="34" hidden="1">{"'TDTGT (theo Dphuong)'!$A$4:$F$75"}</definedName>
    <definedName name="____h1" localSheetId="2" hidden="1">{"'TDTGT (theo Dphuong)'!$A$4:$F$75"}</definedName>
    <definedName name="____h1" hidden="1">{"'TDTGT (theo Dphuong)'!$A$4:$F$75"}</definedName>
    <definedName name="___B5" localSheetId="34" hidden="1">{#N/A,#N/A,FALSE,"Chung"}</definedName>
    <definedName name="___B5" hidden="1">{#N/A,#N/A,FALSE,"Chung"}</definedName>
    <definedName name="___h1" localSheetId="34" hidden="1">{"'TDTGT (theo Dphuong)'!$A$4:$F$75"}</definedName>
    <definedName name="___h1" hidden="1">{"'TDTGT (theo Dphuong)'!$A$4:$F$75"}</definedName>
    <definedName name="___h2" localSheetId="34" hidden="1">{"'TDTGT (theo Dphuong)'!$A$4:$F$75"}</definedName>
    <definedName name="___h2" hidden="1">{"'TDTGT (theo Dphuong)'!$A$4:$F$75"}</definedName>
    <definedName name="__B5" localSheetId="34" hidden="1">{#N/A,#N/A,FALSE,"Chung"}</definedName>
    <definedName name="__B5" localSheetId="2" hidden="1">{#N/A,#N/A,FALSE,"Chung"}</definedName>
    <definedName name="__B5" hidden="1">{#N/A,#N/A,FALSE,"Chung"}</definedName>
    <definedName name="__h1" localSheetId="40" hidden="1">{"'TDTGT (theo Dphuong)'!$A$4:$F$75"}</definedName>
    <definedName name="__h1" localSheetId="3" hidden="1">{"'TDTGT (theo Dphuong)'!$A$4:$F$75"}</definedName>
    <definedName name="__h1" localSheetId="4" hidden="1">{"'TDTGT (theo Dphuong)'!$A$4:$F$75"}</definedName>
    <definedName name="__h1" localSheetId="7" hidden="1">{"'TDTGT (theo Dphuong)'!$A$4:$F$75"}</definedName>
    <definedName name="__h1" localSheetId="13" hidden="1">{"'TDTGT (theo Dphuong)'!$A$4:$F$75"}</definedName>
    <definedName name="__h1" localSheetId="16" hidden="1">{"'TDTGT (theo Dphuong)'!$A$4:$F$75"}</definedName>
    <definedName name="__h1" localSheetId="21" hidden="1">{"'TDTGT (theo Dphuong)'!$A$4:$F$75"}</definedName>
    <definedName name="__h1" localSheetId="22" hidden="1">{"'TDTGT (theo Dphuong)'!$A$4:$F$75"}</definedName>
    <definedName name="__h1" localSheetId="26" hidden="1">{"'TDTGT (theo Dphuong)'!$A$4:$F$75"}</definedName>
    <definedName name="__h1" localSheetId="34" hidden="1">{"'TDTGT (theo Dphuong)'!$A$4:$F$75"}</definedName>
    <definedName name="__h1" localSheetId="36" hidden="1">{"'TDTGT (theo Dphuong)'!$A$4:$F$75"}</definedName>
    <definedName name="__h1" localSheetId="37" hidden="1">{"'TDTGT (theo Dphuong)'!$A$4:$F$75"}</definedName>
    <definedName name="__h1" localSheetId="0" hidden="1">{"'TDTGT (theo Dphuong)'!$A$4:$F$75"}</definedName>
    <definedName name="__h1" localSheetId="2" hidden="1">{"'TDTGT (theo Dphuong)'!$A$4:$F$75"}</definedName>
    <definedName name="__h1" hidden="1">{"'TDTGT (theo Dphuong)'!$A$4:$F$75"}</definedName>
    <definedName name="__h2" localSheetId="34" hidden="1">{"'TDTGT (theo Dphuong)'!$A$4:$F$75"}</definedName>
    <definedName name="__h2" localSheetId="2" hidden="1">{"'TDTGT (theo Dphuong)'!$A$4:$F$75"}</definedName>
    <definedName name="__h2" hidden="1">{"'TDTGT (theo Dphuong)'!$A$4:$F$75"}</definedName>
    <definedName name="_0" localSheetId="16">'[1]PNT-QUOT-#3'!#REF!</definedName>
    <definedName name="_0">'[1]PNT-QUOT-#3'!#REF!</definedName>
    <definedName name="_1">#N/A</definedName>
    <definedName name="_1__Fill_1" localSheetId="34">#REF!</definedName>
    <definedName name="_10_AAA_1">'[2]MTL$-INTER'!#REF!</definedName>
    <definedName name="_100_FP_2" localSheetId="16">'[1]COAT&amp;WRAP-QIOT-#3'!#REF!</definedName>
    <definedName name="_1000A01">#N/A</definedName>
    <definedName name="_101_FP_2">'[1]COAT&amp;WRAP-QIOT-#3'!#REF!</definedName>
    <definedName name="_102_h_1" localSheetId="34">{"'TDTGT (theo Dphuong)'!$A$4:$F$75"}</definedName>
    <definedName name="_103_h_1">{"'TDTGT (theo Dphuong)'!$A$4:$F$75"}</definedName>
    <definedName name="_104_h_2" localSheetId="34">{"'TDTGT (theo Dphuong)'!$A$4:$F$75"}</definedName>
    <definedName name="_105_h_2">{"'TDTGT (theo Dphuong)'!$A$4:$F$75"}</definedName>
    <definedName name="_106_h_3" localSheetId="34">{"'TDTGT (theo Dphuong)'!$A$4:$F$75"}</definedName>
    <definedName name="_107_h_3">{"'TDTGT (theo Dphuong)'!$A$4:$F$75"}</definedName>
    <definedName name="_108_h_4" localSheetId="34">{"'TDTGT (theo Dphuong)'!$A$4:$F$75"}</definedName>
    <definedName name="_109_h_4">{"'TDTGT (theo Dphuong)'!$A$4:$F$75"}</definedName>
    <definedName name="_11_AAA_2" localSheetId="16">'[2]MTL$-INTER'!#REF!</definedName>
    <definedName name="_110_h_5" localSheetId="34">{"'TDTGT (theo Dphuong)'!$A$4:$F$75"}</definedName>
    <definedName name="_111_h_5">{"'TDTGT (theo Dphuong)'!$A$4:$F$75"}</definedName>
    <definedName name="_112_h_6" localSheetId="34">{"'TDTGT (theo Dphuong)'!$A$4:$F$75"}</definedName>
    <definedName name="_113_h_6">{"'TDTGT (theo Dphuong)'!$A$4:$F$75"}</definedName>
    <definedName name="_114_h1_1" localSheetId="34">{"'TDTGT (theo Dphuong)'!$A$4:$F$75"}</definedName>
    <definedName name="_115_h1_1">{"'TDTGT (theo Dphuong)'!$A$4:$F$75"}</definedName>
    <definedName name="_116_h1_2" localSheetId="34">{"'TDTGT (theo Dphuong)'!$A$4:$F$75"}</definedName>
    <definedName name="_117_h1_2">{"'TDTGT (theo Dphuong)'!$A$4:$F$75"}</definedName>
    <definedName name="_118_h1_3" localSheetId="34">{"'TDTGT (theo Dphuong)'!$A$4:$F$75"}</definedName>
    <definedName name="_119_h1_3">{"'TDTGT (theo Dphuong)'!$A$4:$F$75"}</definedName>
    <definedName name="_12_AAA_2">'[2]MTL$-INTER'!#REF!</definedName>
    <definedName name="_120_h1_4" localSheetId="34">{"'TDTGT (theo Dphuong)'!$A$4:$F$75"}</definedName>
    <definedName name="_121_h1_4">{"'TDTGT (theo Dphuong)'!$A$4:$F$75"}</definedName>
    <definedName name="_122_h1_5" localSheetId="34">{"'TDTGT (theo Dphuong)'!$A$4:$F$75"}</definedName>
    <definedName name="_123_h1_5">{"'TDTGT (theo Dphuong)'!$A$4:$F$75"}</definedName>
    <definedName name="_124_h1_6" localSheetId="34">{"'TDTGT (theo Dphuong)'!$A$4:$F$75"}</definedName>
    <definedName name="_125_h1_6">{"'TDTGT (theo Dphuong)'!$A$4:$F$75"}</definedName>
    <definedName name="_126_hab_1" localSheetId="34">#REF!</definedName>
    <definedName name="_127_hab_1">#REF!</definedName>
    <definedName name="_128_hab_2" localSheetId="34">#REF!</definedName>
    <definedName name="_129_hab_2">#REF!</definedName>
    <definedName name="_13_anpha_1" localSheetId="34">#REF!</definedName>
    <definedName name="_130_habac_1" localSheetId="34">#REF!</definedName>
    <definedName name="_131_habac_1">#REF!</definedName>
    <definedName name="_132_habac_2" localSheetId="34">#REF!</definedName>
    <definedName name="_133_habac_2">#REF!</definedName>
    <definedName name="_134_Habac1_1">'[3]7 THAI NGUYEN'!$A$11</definedName>
    <definedName name="_135_Habac1_2" localSheetId="34">'[4]7 THAI NGUYEN'!$A$11</definedName>
    <definedName name="_136_Habac1_2">'[4]7 THAI NGUYEN'!$A$11</definedName>
    <definedName name="_137_HTML_Control_1" localSheetId="34">{"'TDTGT (theo Dphuong)'!$A$4:$F$75"}</definedName>
    <definedName name="_138_HTML_Control_1">{"'TDTGT (theo Dphuong)'!$A$4:$F$75"}</definedName>
    <definedName name="_139_HTML_Control_2" localSheetId="34">{"'TDTGT (theo Dphuong)'!$A$4:$F$75"}</definedName>
    <definedName name="_14_anpha_1">#REF!</definedName>
    <definedName name="_140_HTML_Control_2">{"'TDTGT (theo Dphuong)'!$A$4:$F$75"}</definedName>
    <definedName name="_141_HTML_Control_3" localSheetId="34">{"'TDTGT (theo Dphuong)'!$A$4:$F$75"}</definedName>
    <definedName name="_142_HTML_Control_3">{"'TDTGT (theo Dphuong)'!$A$4:$F$75"}</definedName>
    <definedName name="_143_HTML_Control_4" localSheetId="34">{"'TDTGT (theo Dphuong)'!$A$4:$F$75"}</definedName>
    <definedName name="_144_HTML_Control_4">{"'TDTGT (theo Dphuong)'!$A$4:$F$75"}</definedName>
    <definedName name="_145_HTML_Control_5" localSheetId="34">{"'TDTGT (theo Dphuong)'!$A$4:$F$75"}</definedName>
    <definedName name="_146_HTML_Control_5">{"'TDTGT (theo Dphuong)'!$A$4:$F$75"}</definedName>
    <definedName name="_147_HTML_Control_6" localSheetId="34">{"'TDTGT (theo Dphuong)'!$A$4:$F$75"}</definedName>
    <definedName name="_148_HTML_Control_6">{"'TDTGT (theo Dphuong)'!$A$4:$F$75"}</definedName>
    <definedName name="_149_i_1" localSheetId="34">{#N/A,#N/A,FALSE,"Chung"}</definedName>
    <definedName name="_15_anpha_2" localSheetId="34">#REF!</definedName>
    <definedName name="_150_i_1">{#N/A,#N/A,FALSE,"Chung"}</definedName>
    <definedName name="_151_i_2" localSheetId="34">{#N/A,#N/A,FALSE,"Chung"}</definedName>
    <definedName name="_152_i_2">{#N/A,#N/A,FALSE,"Chung"}</definedName>
    <definedName name="_153_IO_1" localSheetId="16">'[1]COAT&amp;WRAP-QIOT-#3'!#REF!</definedName>
    <definedName name="_154_IO_1">'[1]COAT&amp;WRAP-QIOT-#3'!#REF!</definedName>
    <definedName name="_155_IO_2" localSheetId="16">'[1]COAT&amp;WRAP-QIOT-#3'!#REF!</definedName>
    <definedName name="_156_IO_2">'[1]COAT&amp;WRAP-QIOT-#3'!#REF!</definedName>
    <definedName name="_157_MAT_1" localSheetId="16">'[1]COAT&amp;WRAP-QIOT-#3'!#REF!</definedName>
    <definedName name="_158_MAT_1">'[1]COAT&amp;WRAP-QIOT-#3'!#REF!</definedName>
    <definedName name="_159_MAT_2" localSheetId="16">'[1]COAT&amp;WRAP-QIOT-#3'!#REF!</definedName>
    <definedName name="_16_anpha_2">#REF!</definedName>
    <definedName name="_160_MAT_2">'[1]COAT&amp;WRAP-QIOT-#3'!#REF!</definedName>
    <definedName name="_161_mc_1">#REF!</definedName>
    <definedName name="_162_mc_2">#REF!</definedName>
    <definedName name="_163_MF_1" localSheetId="16">'[1]COAT&amp;WRAP-QIOT-#3'!#REF!</definedName>
    <definedName name="_164_MF_1">'[1]COAT&amp;WRAP-QIOT-#3'!#REF!</definedName>
    <definedName name="_165_MF_2" localSheetId="16">'[1]COAT&amp;WRAP-QIOT-#3'!#REF!</definedName>
    <definedName name="_166_MF_2">'[1]COAT&amp;WRAP-QIOT-#3'!#REF!</definedName>
    <definedName name="_167_mnh_1" localSheetId="16">'[5]2.74'!#REF!</definedName>
    <definedName name="_168_mnh_1" localSheetId="34">'[5]2.74'!#REF!</definedName>
    <definedName name="_169_mnh_1">'[5]2.74'!#REF!</definedName>
    <definedName name="_17_b_1" localSheetId="34">#REF!</definedName>
    <definedName name="_170_mnh_2" localSheetId="16">'[5]2.74'!#REF!</definedName>
    <definedName name="_171_mnh_2" localSheetId="34">'[5]2.74'!#REF!</definedName>
    <definedName name="_172_mnh_2">'[5]2.74'!#REF!</definedName>
    <definedName name="_173_n_1" localSheetId="16">'[6]2.74'!#REF!</definedName>
    <definedName name="_174_n_1">'[6]2.74'!#REF!</definedName>
    <definedName name="_175_n_2" localSheetId="16">'[7]2.74'!#REF!</definedName>
    <definedName name="_176_n_2" localSheetId="34">'[7]2.74'!#REF!</definedName>
    <definedName name="_177_n_2">'[7]2.74'!#REF!</definedName>
    <definedName name="_178_nhan_1">#REF!</definedName>
    <definedName name="_179_nhan_2" localSheetId="34">#REF!</definedName>
    <definedName name="_18_b_1">#REF!</definedName>
    <definedName name="_180_nhan_2">#REF!</definedName>
    <definedName name="_181_nuoc_1" localSheetId="34">#REF!</definedName>
    <definedName name="_182_nuoc_1">#REF!</definedName>
    <definedName name="_183_nuoc_2" localSheetId="34">#REF!</definedName>
    <definedName name="_184_nuoc_2">#REF!</definedName>
    <definedName name="_185_P_1" localSheetId="16">'[1]PNT-QUOT-#3'!#REF!</definedName>
    <definedName name="_186_P_1">'[1]PNT-QUOT-#3'!#REF!</definedName>
    <definedName name="_187_P_2" localSheetId="16">'[1]PNT-QUOT-#3'!#REF!</definedName>
    <definedName name="_188_P_2">'[1]PNT-QUOT-#3'!#REF!</definedName>
    <definedName name="_189_PEJM_1" localSheetId="16">'[1]COAT&amp;WRAP-QIOT-#3'!#REF!</definedName>
    <definedName name="_19_b_2" localSheetId="34">#REF!</definedName>
    <definedName name="_190_PEJM_1">'[1]COAT&amp;WRAP-QIOT-#3'!#REF!</definedName>
    <definedName name="_191_PEJM_2" localSheetId="16">'[1]COAT&amp;WRAP-QIOT-#3'!#REF!</definedName>
    <definedName name="_192_PEJM_2">'[1]COAT&amp;WRAP-QIOT-#3'!#REF!</definedName>
    <definedName name="_193_Print_Area_MI_1">[8]ESTI.!$A$1:$U$52</definedName>
    <definedName name="_194_Print_Area_MI_2">[8]ESTI.!$A$1:$U$52</definedName>
    <definedName name="_195_pt_1" localSheetId="16">#REF!</definedName>
    <definedName name="_196_pt_1" localSheetId="34">#REF!</definedName>
    <definedName name="_197_pt_1">#REF!</definedName>
    <definedName name="_198_pt_2" localSheetId="16">#REF!</definedName>
    <definedName name="_199_pt_2" localSheetId="34">#REF!</definedName>
    <definedName name="_2">#N/A</definedName>
    <definedName name="_2__Fill_1">#REF!</definedName>
    <definedName name="_20_b_2">#REF!</definedName>
    <definedName name="_200_pt_2">#REF!</definedName>
    <definedName name="_201_ptr_1" localSheetId="16">#REF!</definedName>
    <definedName name="_202_ptr_1">#REF!</definedName>
    <definedName name="_203_ptr_2" localSheetId="16">#REF!</definedName>
    <definedName name="_204_ptr_2" localSheetId="34">#REF!</definedName>
    <definedName name="_205_ptr_2">#REF!</definedName>
    <definedName name="_206_RT_1" localSheetId="16">'[1]COAT&amp;WRAP-QIOT-#3'!#REF!</definedName>
    <definedName name="_207_RT_1">'[1]COAT&amp;WRAP-QIOT-#3'!#REF!</definedName>
    <definedName name="_208_RT_2" localSheetId="16">'[1]COAT&amp;WRAP-QIOT-#3'!#REF!</definedName>
    <definedName name="_209_RT_2">'[1]COAT&amp;WRAP-QIOT-#3'!#REF!</definedName>
    <definedName name="_21_beta_1" localSheetId="34">#REF!</definedName>
    <definedName name="_210_SORT_1">#REF!</definedName>
    <definedName name="_211_SORT_2">#REF!</definedName>
    <definedName name="_212_SORT_AREA_1">'[8]DI-ESTI'!$A$8:$R$489</definedName>
    <definedName name="_213_SORT_AREA_2">'[8]DI-ESTI'!$A$8:$R$489</definedName>
    <definedName name="_214_SP_1" localSheetId="16">'[1]PNT-QUOT-#3'!#REF!</definedName>
    <definedName name="_215_SP_1">'[1]PNT-QUOT-#3'!#REF!</definedName>
    <definedName name="_216_SP_2" localSheetId="16">'[1]PNT-QUOT-#3'!#REF!</definedName>
    <definedName name="_217_SP_2">'[1]PNT-QUOT-#3'!#REF!</definedName>
    <definedName name="_218_TBA_1">#REF!</definedName>
    <definedName name="_219_TBA_2">#REF!</definedName>
    <definedName name="_22_beta_1">#REF!</definedName>
    <definedName name="_220_td_1">#REF!</definedName>
    <definedName name="_221_td_2" localSheetId="34">#REF!</definedName>
    <definedName name="_222_td_2">#REF!</definedName>
    <definedName name="_223_th_bl_1">#REF!</definedName>
    <definedName name="_224_th_bl_2">#REF!</definedName>
    <definedName name="_225_THK_1" localSheetId="16">'[1]COAT&amp;WRAP-QIOT-#3'!#REF!</definedName>
    <definedName name="_226_THK_1">'[1]COAT&amp;WRAP-QIOT-#3'!#REF!</definedName>
    <definedName name="_227_THK_2" localSheetId="16">'[1]COAT&amp;WRAP-QIOT-#3'!#REF!</definedName>
    <definedName name="_228_THK_2">'[1]COAT&amp;WRAP-QIOT-#3'!#REF!</definedName>
    <definedName name="_229_ttt_1">#REF!</definedName>
    <definedName name="_23_beta_2" localSheetId="34">#REF!</definedName>
    <definedName name="_230_ttt_2" localSheetId="34">#REF!</definedName>
    <definedName name="_231_ttt_2">#REF!</definedName>
    <definedName name="_232_vv_1" localSheetId="34">{"'TDTGT (theo Dphuong)'!$A$4:$F$75"}</definedName>
    <definedName name="_233_vv_1">{"'TDTGT (theo Dphuong)'!$A$4:$F$75"}</definedName>
    <definedName name="_234_vv_2" localSheetId="34">{"'TDTGT (theo Dphuong)'!$A$4:$F$75"}</definedName>
    <definedName name="_235_vv_2">{"'TDTGT (theo Dphuong)'!$A$4:$F$75"}</definedName>
    <definedName name="_236_wrn.thu._1" localSheetId="34">{#N/A,#N/A,FALSE,"Chung"}</definedName>
    <definedName name="_237_wrn.thu._1">{#N/A,#N/A,FALSE,"Chung"}</definedName>
    <definedName name="_238_wrn.thu._2" localSheetId="34">{#N/A,#N/A,FALSE,"Chung"}</definedName>
    <definedName name="_239_wrn.thu._2">{#N/A,#N/A,FALSE,"Chung"}</definedName>
    <definedName name="_24_beta_2">#REF!</definedName>
    <definedName name="_240_wrn.thu._3" localSheetId="34">{#N/A,#N/A,FALSE,"Chung"}</definedName>
    <definedName name="_241_wrn.thu._3">{#N/A,#N/A,FALSE,"Chung"}</definedName>
    <definedName name="_242_wrn.thu._4" localSheetId="34">{#N/A,#N/A,FALSE,"Chung"}</definedName>
    <definedName name="_243_wrn.thu._4">{#N/A,#N/A,FALSE,"Chung"}</definedName>
    <definedName name="_244_wrn.thu._5" localSheetId="34">{#N/A,#N/A,FALSE,"Chung"}</definedName>
    <definedName name="_245_wrn.thu._5">{#N/A,#N/A,FALSE,"Chung"}</definedName>
    <definedName name="_246_wrn.thu._6" localSheetId="34">{#N/A,#N/A,FALSE,"Chung"}</definedName>
    <definedName name="_247_wrn.thu._6">{#N/A,#N/A,FALSE,"Chung"}</definedName>
    <definedName name="_248_xd_1">'[9]7 THAI NGUYEN'!$A$11</definedName>
    <definedName name="_249_xd_2" localSheetId="34">'[10]7 THAI NGUYEN'!$A$11</definedName>
    <definedName name="_25_BT_1">#REF!</definedName>
    <definedName name="_250_xd_2">'[10]7 THAI NGUYEN'!$A$11</definedName>
    <definedName name="_251_z_1" localSheetId="16">'[1]COAT&amp;WRAP-QIOT-#3'!#REF!</definedName>
    <definedName name="_252_z_1">'[1]COAT&amp;WRAP-QIOT-#3'!#REF!</definedName>
    <definedName name="_253_z_2" localSheetId="16">'[1]COAT&amp;WRAP-QIOT-#3'!#REF!</definedName>
    <definedName name="_254_z_2">'[1]COAT&amp;WRAP-QIOT-#3'!#REF!</definedName>
    <definedName name="_255_ZYX_1">#REF!</definedName>
    <definedName name="_256_ZYX_2">#REF!</definedName>
    <definedName name="_257_ZZZ_1">#REF!</definedName>
    <definedName name="_258_ZZZ_2">#REF!</definedName>
    <definedName name="_259AAA_1" localSheetId="16">'[2]MTL$-INTER'!#REF!</definedName>
    <definedName name="_26_BT_2">#REF!</definedName>
    <definedName name="_260AAA_1">'[2]MTL$-INTER'!#REF!</definedName>
    <definedName name="_261AAA_2" localSheetId="16">'[2]MTL$-INTER'!#REF!</definedName>
    <definedName name="_262AAA_2">'[2]MTL$-INTER'!#REF!</definedName>
    <definedName name="_263anpha_1" localSheetId="34">#REF!</definedName>
    <definedName name="_264anpha_1" localSheetId="2">#REF!</definedName>
    <definedName name="_265anpha_1">#REF!</definedName>
    <definedName name="_266anpha_2" localSheetId="34">#REF!</definedName>
    <definedName name="_267anpha_2" localSheetId="2">#REF!</definedName>
    <definedName name="_268anpha_2">#REF!</definedName>
    <definedName name="_269b_1" localSheetId="34">#REF!</definedName>
    <definedName name="_27_COAT_1" localSheetId="16">'[1]PNT-QUOT-#3'!#REF!</definedName>
    <definedName name="_270b_1" localSheetId="2">#REF!</definedName>
    <definedName name="_271b_1">#REF!</definedName>
    <definedName name="_272b_2" localSheetId="34">#REF!</definedName>
    <definedName name="_273b_2" localSheetId="2">#REF!</definedName>
    <definedName name="_274b_2">#REF!</definedName>
    <definedName name="_275beta_1" localSheetId="34">#REF!</definedName>
    <definedName name="_276beta_1" localSheetId="2">#REF!</definedName>
    <definedName name="_277beta_1">#REF!</definedName>
    <definedName name="_278beta_2" localSheetId="34">#REF!</definedName>
    <definedName name="_279beta_2" localSheetId="2">#REF!</definedName>
    <definedName name="_28_COAT_1">'[1]PNT-QUOT-#3'!#REF!</definedName>
    <definedName name="_280beta_2">#REF!</definedName>
    <definedName name="_281BT_1">#REF!</definedName>
    <definedName name="_282BT_2">#REF!</definedName>
    <definedName name="_283COAT_1" localSheetId="16">'[1]PNT-QUOT-#3'!#REF!</definedName>
    <definedName name="_284COAT_1">'[1]PNT-QUOT-#3'!#REF!</definedName>
    <definedName name="_285COAT_2" localSheetId="16">'[1]PNT-QUOT-#3'!#REF!</definedName>
    <definedName name="_286COAT_2">'[1]PNT-QUOT-#3'!#REF!</definedName>
    <definedName name="_287CS_10_1">#REF!</definedName>
    <definedName name="_288CS_10_2">#REF!</definedName>
    <definedName name="_289CS_100_1">#REF!</definedName>
    <definedName name="_29_COAT_2" localSheetId="16">'[1]PNT-QUOT-#3'!#REF!</definedName>
    <definedName name="_290CS_100_2">#REF!</definedName>
    <definedName name="_291CS_10S_1">#REF!</definedName>
    <definedName name="_292CS_10S_2">#REF!</definedName>
    <definedName name="_293CS_120_1">#REF!</definedName>
    <definedName name="_294CS_120_2">#REF!</definedName>
    <definedName name="_295CS_140_1">#REF!</definedName>
    <definedName name="_296CS_140_2">#REF!</definedName>
    <definedName name="_297CS_160_1">#REF!</definedName>
    <definedName name="_298CS_160_2">#REF!</definedName>
    <definedName name="_299CS_20_1">#REF!</definedName>
    <definedName name="_3__Fill_2" localSheetId="34">#REF!</definedName>
    <definedName name="_30_COAT_2">'[1]PNT-QUOT-#3'!#REF!</definedName>
    <definedName name="_300CS_20_2">#REF!</definedName>
    <definedName name="_301CS_30_1">#REF!</definedName>
    <definedName name="_302CS_30_2">#REF!</definedName>
    <definedName name="_303CS_40_1">#REF!</definedName>
    <definedName name="_304CS_40_2">#REF!</definedName>
    <definedName name="_305CS_40S_1">#REF!</definedName>
    <definedName name="_306CS_40S_2">#REF!</definedName>
    <definedName name="_307CS_5S_1">#REF!</definedName>
    <definedName name="_308CS_5S_2">#REF!</definedName>
    <definedName name="_309CS_60_1">#REF!</definedName>
    <definedName name="_31_CS_10_1">#REF!</definedName>
    <definedName name="_310CS_60_2">#REF!</definedName>
    <definedName name="_311CS_80_1">#REF!</definedName>
    <definedName name="_312CS_80_2">#REF!</definedName>
    <definedName name="_313CS_80S_1">#REF!</definedName>
    <definedName name="_314CS_80S_2">#REF!</definedName>
    <definedName name="_315CS_STD_1">#REF!</definedName>
    <definedName name="_316CS_STD_2">#REF!</definedName>
    <definedName name="_317CS_XS_1">#REF!</definedName>
    <definedName name="_318CS_XS_2">#REF!</definedName>
    <definedName name="_319CS_XXS_1">#REF!</definedName>
    <definedName name="_32_CS_10_2">#REF!</definedName>
    <definedName name="_320CS_XXS_2">#REF!</definedName>
    <definedName name="_321cv_1" localSheetId="34">{"'TDTGT (theo Dphuong)'!$A$4:$F$75"}</definedName>
    <definedName name="_322cv_1" localSheetId="2">{"'TDTGT (theo Dphuong)'!$A$4:$F$75"}</definedName>
    <definedName name="_323cv_1">{"'TDTGT (theo Dphuong)'!$A$4:$F$75"}</definedName>
    <definedName name="_324cv_2" localSheetId="34">{"'TDTGT (theo Dphuong)'!$A$4:$F$75"}</definedName>
    <definedName name="_325cv_2" localSheetId="2">{"'TDTGT (theo Dphuong)'!$A$4:$F$75"}</definedName>
    <definedName name="_326cv_2">{"'TDTGT (theo Dphuong)'!$A$4:$F$75"}</definedName>
    <definedName name="_327cx_1">#REF!</definedName>
    <definedName name="_328cx_2">#REF!</definedName>
    <definedName name="_329dd_1">#REF!</definedName>
    <definedName name="_33_CS_100_1">#REF!</definedName>
    <definedName name="_330dd_2">#REF!</definedName>
    <definedName name="_331dg_1" localSheetId="34">#REF!</definedName>
    <definedName name="_332dg_1" localSheetId="2">#REF!</definedName>
    <definedName name="_333dg_1">#REF!</definedName>
    <definedName name="_334dg_2" localSheetId="34">#REF!</definedName>
    <definedName name="_335dg_2" localSheetId="2">#REF!</definedName>
    <definedName name="_336dg_2">#REF!</definedName>
    <definedName name="_337dien_1" localSheetId="34">#REF!</definedName>
    <definedName name="_338dien_1" localSheetId="2">#REF!</definedName>
    <definedName name="_339dien_1">#REF!</definedName>
    <definedName name="_34_CS_100_2">#REF!</definedName>
    <definedName name="_340dien_2" localSheetId="34">#REF!</definedName>
    <definedName name="_341dien_2" localSheetId="2">#REF!</definedName>
    <definedName name="_342dien_2">#REF!</definedName>
    <definedName name="_343Excel_BuiltIn__FilterDatabase_1" localSheetId="16">#REF!</definedName>
    <definedName name="_344Excel_BuiltIn__FilterDatabase_1" localSheetId="34">#REF!</definedName>
    <definedName name="_345Excel_BuiltIn__FilterDatabase_1" localSheetId="2">#REF!</definedName>
    <definedName name="_346Excel_BuiltIn__FilterDatabase_1">#REF!</definedName>
    <definedName name="_347Excel_BuiltIn__FilterDatabase_2" localSheetId="16">#REF!</definedName>
    <definedName name="_348Excel_BuiltIn__FilterDatabase_2" localSheetId="34">#REF!</definedName>
    <definedName name="_349Excel_BuiltIn__FilterDatabase_2" localSheetId="2">#REF!</definedName>
    <definedName name="_35_CS_10S_1">#REF!</definedName>
    <definedName name="_350Excel_BuiltIn__FilterDatabase_2">#REF!</definedName>
    <definedName name="_351Excel_BuiltIn_Print_Titles_1" localSheetId="16">#REF!</definedName>
    <definedName name="_352Excel_BuiltIn_Print_Titles_1" localSheetId="34">#REF!</definedName>
    <definedName name="_353Excel_BuiltIn_Print_Titles_1" localSheetId="2">#REF!</definedName>
    <definedName name="_354Excel_BuiltIn_Print_Titles_1">#REF!</definedName>
    <definedName name="_355Excel_BuiltIn_Print_Titles_2" localSheetId="16">'[11]TiÕn ®é thùc hiÖn KC'!#REF!</definedName>
    <definedName name="_356Excel_BuiltIn_Print_Titles_2">'[11]TiÕn ®é thùc hiÖn KC'!#REF!</definedName>
    <definedName name="_357FP_1" localSheetId="16">'[1]COAT&amp;WRAP-QIOT-#3'!#REF!</definedName>
    <definedName name="_358FP_1">'[1]COAT&amp;WRAP-QIOT-#3'!#REF!</definedName>
    <definedName name="_359FP_2" localSheetId="16">'[1]COAT&amp;WRAP-QIOT-#3'!#REF!</definedName>
    <definedName name="_36_CS_10S_2">#REF!</definedName>
    <definedName name="_360FP_2">'[1]COAT&amp;WRAP-QIOT-#3'!#REF!</definedName>
    <definedName name="_361h_1" localSheetId="34">{"'TDTGT (theo Dphuong)'!$A$4:$F$75"}</definedName>
    <definedName name="_362h_1" localSheetId="2">{"'TDTGT (theo Dphuong)'!$A$4:$F$75"}</definedName>
    <definedName name="_363h_1">{"'TDTGT (theo Dphuong)'!$A$4:$F$75"}</definedName>
    <definedName name="_364h_2" localSheetId="34">{"'TDTGT (theo Dphuong)'!$A$4:$F$75"}</definedName>
    <definedName name="_365h_2" localSheetId="2">{"'TDTGT (theo Dphuong)'!$A$4:$F$75"}</definedName>
    <definedName name="_366h_2">{"'TDTGT (theo Dphuong)'!$A$4:$F$75"}</definedName>
    <definedName name="_367h_3" localSheetId="34">{"'TDTGT (theo Dphuong)'!$A$4:$F$75"}</definedName>
    <definedName name="_368h_3" localSheetId="2">{"'TDTGT (theo Dphuong)'!$A$4:$F$75"}</definedName>
    <definedName name="_369h_3">{"'TDTGT (theo Dphuong)'!$A$4:$F$75"}</definedName>
    <definedName name="_37_CS_120_1">#REF!</definedName>
    <definedName name="_370h_4" localSheetId="34">{"'TDTGT (theo Dphuong)'!$A$4:$F$75"}</definedName>
    <definedName name="_371h_4" localSheetId="2">{"'TDTGT (theo Dphuong)'!$A$4:$F$75"}</definedName>
    <definedName name="_372h_4">{"'TDTGT (theo Dphuong)'!$A$4:$F$75"}</definedName>
    <definedName name="_373h_5" localSheetId="34">{"'TDTGT (theo Dphuong)'!$A$4:$F$75"}</definedName>
    <definedName name="_374h_5" localSheetId="2">{"'TDTGT (theo Dphuong)'!$A$4:$F$75"}</definedName>
    <definedName name="_375h_5">{"'TDTGT (theo Dphuong)'!$A$4:$F$75"}</definedName>
    <definedName name="_376h_6" localSheetId="34">{"'TDTGT (theo Dphuong)'!$A$4:$F$75"}</definedName>
    <definedName name="_377h_6" localSheetId="2">{"'TDTGT (theo Dphuong)'!$A$4:$F$75"}</definedName>
    <definedName name="_378h_6">{"'TDTGT (theo Dphuong)'!$A$4:$F$75"}</definedName>
    <definedName name="_379h1_1" localSheetId="34">{"'TDTGT (theo Dphuong)'!$A$4:$F$75"}</definedName>
    <definedName name="_38_CS_120_2">#REF!</definedName>
    <definedName name="_380h1_1" localSheetId="2">{"'TDTGT (theo Dphuong)'!$A$4:$F$75"}</definedName>
    <definedName name="_381h1_1">{"'TDTGT (theo Dphuong)'!$A$4:$F$75"}</definedName>
    <definedName name="_382h1_2" localSheetId="34">{"'TDTGT (theo Dphuong)'!$A$4:$F$75"}</definedName>
    <definedName name="_383h1_2" localSheetId="2">{"'TDTGT (theo Dphuong)'!$A$4:$F$75"}</definedName>
    <definedName name="_384h1_2">{"'TDTGT (theo Dphuong)'!$A$4:$F$75"}</definedName>
    <definedName name="_385h1_3" localSheetId="34">{"'TDTGT (theo Dphuong)'!$A$4:$F$75"}</definedName>
    <definedName name="_386h1_3" localSheetId="2">{"'TDTGT (theo Dphuong)'!$A$4:$F$75"}</definedName>
    <definedName name="_387h1_3">{"'TDTGT (theo Dphuong)'!$A$4:$F$75"}</definedName>
    <definedName name="_388h1_4" localSheetId="34">{"'TDTGT (theo Dphuong)'!$A$4:$F$75"}</definedName>
    <definedName name="_389h1_4" localSheetId="2">{"'TDTGT (theo Dphuong)'!$A$4:$F$75"}</definedName>
    <definedName name="_39_CS_140_1">#REF!</definedName>
    <definedName name="_390h1_4">{"'TDTGT (theo Dphuong)'!$A$4:$F$75"}</definedName>
    <definedName name="_391h1_5" localSheetId="34">{"'TDTGT (theo Dphuong)'!$A$4:$F$75"}</definedName>
    <definedName name="_392h1_5" localSheetId="2">{"'TDTGT (theo Dphuong)'!$A$4:$F$75"}</definedName>
    <definedName name="_393h1_5">{"'TDTGT (theo Dphuong)'!$A$4:$F$75"}</definedName>
    <definedName name="_394h1_6" localSheetId="34">{"'TDTGT (theo Dphuong)'!$A$4:$F$75"}</definedName>
    <definedName name="_395h1_6" localSheetId="2">{"'TDTGT (theo Dphuong)'!$A$4:$F$75"}</definedName>
    <definedName name="_396h1_6">{"'TDTGT (theo Dphuong)'!$A$4:$F$75"}</definedName>
    <definedName name="_397hab_1" localSheetId="34">#REF!</definedName>
    <definedName name="_398hab_1" localSheetId="2">#REF!</definedName>
    <definedName name="_399hab_1">#REF!</definedName>
    <definedName name="_4__Fill_2">#REF!</definedName>
    <definedName name="_40_CS_140_2">#REF!</definedName>
    <definedName name="_400hab_2" localSheetId="34">#REF!</definedName>
    <definedName name="_401hab_2" localSheetId="2">#REF!</definedName>
    <definedName name="_402hab_2">#REF!</definedName>
    <definedName name="_403habac_1" localSheetId="34">#REF!</definedName>
    <definedName name="_404habac_1" localSheetId="2">#REF!</definedName>
    <definedName name="_405habac_1">#REF!</definedName>
    <definedName name="_406habac_2" localSheetId="34">#REF!</definedName>
    <definedName name="_407habac_2" localSheetId="2">#REF!</definedName>
    <definedName name="_408habac_2">#REF!</definedName>
    <definedName name="_409Habac1_1">'[3]7 THAI NGUYEN'!$A$11</definedName>
    <definedName name="_41_CS_160_1">#REF!</definedName>
    <definedName name="_410Habac1_2" localSheetId="34">'[4]7 THAI NGUYEN'!$A$11</definedName>
    <definedName name="_411Habac1_2" localSheetId="2">'[4]7 THAI NGUYEN'!$A$11</definedName>
    <definedName name="_412Habac1_2">'[4]7 THAI NGUYEN'!$A$11</definedName>
    <definedName name="_413HTML_Control_1" localSheetId="34">{"'TDTGT (theo Dphuong)'!$A$4:$F$75"}</definedName>
    <definedName name="_414HTML_Control_1" localSheetId="2">{"'TDTGT (theo Dphuong)'!$A$4:$F$75"}</definedName>
    <definedName name="_415HTML_Control_1">{"'TDTGT (theo Dphuong)'!$A$4:$F$75"}</definedName>
    <definedName name="_416HTML_Control_2" localSheetId="34">{"'TDTGT (theo Dphuong)'!$A$4:$F$75"}</definedName>
    <definedName name="_417HTML_Control_2" localSheetId="2">{"'TDTGT (theo Dphuong)'!$A$4:$F$75"}</definedName>
    <definedName name="_418HTML_Control_2">{"'TDTGT (theo Dphuong)'!$A$4:$F$75"}</definedName>
    <definedName name="_419HTML_Control_3" localSheetId="34">{"'TDTGT (theo Dphuong)'!$A$4:$F$75"}</definedName>
    <definedName name="_42_CS_160_2">#REF!</definedName>
    <definedName name="_420HTML_Control_3" localSheetId="2">{"'TDTGT (theo Dphuong)'!$A$4:$F$75"}</definedName>
    <definedName name="_421HTML_Control_3">{"'TDTGT (theo Dphuong)'!$A$4:$F$75"}</definedName>
    <definedName name="_422HTML_Control_4" localSheetId="34">{"'TDTGT (theo Dphuong)'!$A$4:$F$75"}</definedName>
    <definedName name="_423HTML_Control_4" localSheetId="2">{"'TDTGT (theo Dphuong)'!$A$4:$F$75"}</definedName>
    <definedName name="_424HTML_Control_4">{"'TDTGT (theo Dphuong)'!$A$4:$F$75"}</definedName>
    <definedName name="_425HTML_Control_5" localSheetId="34">{"'TDTGT (theo Dphuong)'!$A$4:$F$75"}</definedName>
    <definedName name="_426HTML_Control_5" localSheetId="2">{"'TDTGT (theo Dphuong)'!$A$4:$F$75"}</definedName>
    <definedName name="_427HTML_Control_5">{"'TDTGT (theo Dphuong)'!$A$4:$F$75"}</definedName>
    <definedName name="_428HTML_Control_6" localSheetId="34">{"'TDTGT (theo Dphuong)'!$A$4:$F$75"}</definedName>
    <definedName name="_429HTML_Control_6" localSheetId="2">{"'TDTGT (theo Dphuong)'!$A$4:$F$75"}</definedName>
    <definedName name="_43_CS_20_1">#REF!</definedName>
    <definedName name="_430HTML_Control_6">{"'TDTGT (theo Dphuong)'!$A$4:$F$75"}</definedName>
    <definedName name="_431i_1" localSheetId="34">{#N/A,#N/A,FALSE,"Chung"}</definedName>
    <definedName name="_432i_1" localSheetId="2">{#N/A,#N/A,FALSE,"Chung"}</definedName>
    <definedName name="_433i_1">{#N/A,#N/A,FALSE,"Chung"}</definedName>
    <definedName name="_434i_2" localSheetId="34">{#N/A,#N/A,FALSE,"Chung"}</definedName>
    <definedName name="_435i_2" localSheetId="2">{#N/A,#N/A,FALSE,"Chung"}</definedName>
    <definedName name="_436i_2">{#N/A,#N/A,FALSE,"Chung"}</definedName>
    <definedName name="_437IO_1" localSheetId="16">'[1]COAT&amp;WRAP-QIOT-#3'!#REF!</definedName>
    <definedName name="_438IO_1">'[1]COAT&amp;WRAP-QIOT-#3'!#REF!</definedName>
    <definedName name="_439IO_2" localSheetId="16">'[1]COAT&amp;WRAP-QIOT-#3'!#REF!</definedName>
    <definedName name="_44_CS_20_2">#REF!</definedName>
    <definedName name="_440IO_2">'[1]COAT&amp;WRAP-QIOT-#3'!#REF!</definedName>
    <definedName name="_441MAT_1" localSheetId="16">'[1]COAT&amp;WRAP-QIOT-#3'!#REF!</definedName>
    <definedName name="_442MAT_1">'[1]COAT&amp;WRAP-QIOT-#3'!#REF!</definedName>
    <definedName name="_443MAT_2" localSheetId="16">'[1]COAT&amp;WRAP-QIOT-#3'!#REF!</definedName>
    <definedName name="_444MAT_2">'[1]COAT&amp;WRAP-QIOT-#3'!#REF!</definedName>
    <definedName name="_445mc_1">#REF!</definedName>
    <definedName name="_446mc_2">#REF!</definedName>
    <definedName name="_447MF_1" localSheetId="16">'[1]COAT&amp;WRAP-QIOT-#3'!#REF!</definedName>
    <definedName name="_448MF_1">'[1]COAT&amp;WRAP-QIOT-#3'!#REF!</definedName>
    <definedName name="_449MF_2" localSheetId="16">'[1]COAT&amp;WRAP-QIOT-#3'!#REF!</definedName>
    <definedName name="_45_CS_30_1">#REF!</definedName>
    <definedName name="_450MF_2">'[1]COAT&amp;WRAP-QIOT-#3'!#REF!</definedName>
    <definedName name="_451mnh_1" localSheetId="16">'[5]2.74'!#REF!</definedName>
    <definedName name="_452mnh_1" localSheetId="34">'[5]2.74'!#REF!</definedName>
    <definedName name="_453mnh_1" localSheetId="2">'[5]2.74'!#REF!</definedName>
    <definedName name="_454mnh_1">'[5]2.74'!#REF!</definedName>
    <definedName name="_455mnh_2" localSheetId="16">'[5]2.74'!#REF!</definedName>
    <definedName name="_456mnh_2" localSheetId="34">'[5]2.74'!#REF!</definedName>
    <definedName name="_457mnh_2" localSheetId="2">'[5]2.74'!#REF!</definedName>
    <definedName name="_458mnh_2">'[5]2.74'!#REF!</definedName>
    <definedName name="_459n_1" localSheetId="16">'[6]2.74'!#REF!</definedName>
    <definedName name="_46_CS_30_2">#REF!</definedName>
    <definedName name="_460n_1">'[6]2.74'!#REF!</definedName>
    <definedName name="_461n_2" localSheetId="16">'[7]2.74'!#REF!</definedName>
    <definedName name="_462n_2" localSheetId="34">'[7]2.74'!#REF!</definedName>
    <definedName name="_463n_2" localSheetId="2">'[7]2.74'!#REF!</definedName>
    <definedName name="_464n_2">'[7]2.74'!#REF!</definedName>
    <definedName name="_465nhan_1">#REF!</definedName>
    <definedName name="_466nhan_2" localSheetId="34">#REF!</definedName>
    <definedName name="_467nhan_2" localSheetId="2">#REF!</definedName>
    <definedName name="_468nhan_2">#REF!</definedName>
    <definedName name="_469nuoc_1" localSheetId="34">#REF!</definedName>
    <definedName name="_47_CS_40_1">#REF!</definedName>
    <definedName name="_470nuoc_1" localSheetId="2">#REF!</definedName>
    <definedName name="_471nuoc_1">#REF!</definedName>
    <definedName name="_472nuoc_2" localSheetId="34">#REF!</definedName>
    <definedName name="_473nuoc_2" localSheetId="2">#REF!</definedName>
    <definedName name="_474nuoc_2">#REF!</definedName>
    <definedName name="_475P_1" localSheetId="16">'[1]PNT-QUOT-#3'!#REF!</definedName>
    <definedName name="_476P_1">'[1]PNT-QUOT-#3'!#REF!</definedName>
    <definedName name="_477P_2" localSheetId="16">'[1]PNT-QUOT-#3'!#REF!</definedName>
    <definedName name="_478P_2">'[1]PNT-QUOT-#3'!#REF!</definedName>
    <definedName name="_479PEJM_1" localSheetId="16">'[1]COAT&amp;WRAP-QIOT-#3'!#REF!</definedName>
    <definedName name="_48_CS_40_2">#REF!</definedName>
    <definedName name="_480PEJM_1">'[1]COAT&amp;WRAP-QIOT-#3'!#REF!</definedName>
    <definedName name="_481PEJM_2" localSheetId="16">'[1]COAT&amp;WRAP-QIOT-#3'!#REF!</definedName>
    <definedName name="_482PEJM_2">'[1]COAT&amp;WRAP-QIOT-#3'!#REF!</definedName>
    <definedName name="_483Print_Area_MI_1">[8]ESTI.!$A$1:$U$52</definedName>
    <definedName name="_484Print_Area_MI_2">[8]ESTI.!$A$1:$U$52</definedName>
    <definedName name="_485pt_1" localSheetId="16">#REF!</definedName>
    <definedName name="_486pt_1" localSheetId="34">#REF!</definedName>
    <definedName name="_487pt_1" localSheetId="2">#REF!</definedName>
    <definedName name="_488pt_1">#REF!</definedName>
    <definedName name="_489pt_2" localSheetId="16">#REF!</definedName>
    <definedName name="_49_CS_40S_1">#REF!</definedName>
    <definedName name="_490pt_2" localSheetId="34">#REF!</definedName>
    <definedName name="_491pt_2" localSheetId="2">#REF!</definedName>
    <definedName name="_492pt_2">#REF!</definedName>
    <definedName name="_493ptr_1" localSheetId="16">#REF!</definedName>
    <definedName name="_494ptr_1">#REF!</definedName>
    <definedName name="_495ptr_2" localSheetId="16">#REF!</definedName>
    <definedName name="_496ptr_2" localSheetId="34">#REF!</definedName>
    <definedName name="_497ptr_2" localSheetId="2">#REF!</definedName>
    <definedName name="_498ptr_2">#REF!</definedName>
    <definedName name="_499RT_1" localSheetId="16">'[1]COAT&amp;WRAP-QIOT-#3'!#REF!</definedName>
    <definedName name="_5__z_1" localSheetId="16">'[1]COAT&amp;WRAP-QIOT-#3'!#REF!</definedName>
    <definedName name="_50_CS_40S_2">#REF!</definedName>
    <definedName name="_500RT_1">'[1]COAT&amp;WRAP-QIOT-#3'!#REF!</definedName>
    <definedName name="_501RT_2" localSheetId="16">'[1]COAT&amp;WRAP-QIOT-#3'!#REF!</definedName>
    <definedName name="_502RT_2">'[1]COAT&amp;WRAP-QIOT-#3'!#REF!</definedName>
    <definedName name="_503SORT_1">#REF!</definedName>
    <definedName name="_504SORT_2">#REF!</definedName>
    <definedName name="_505SORT_AREA_1">'[8]DI-ESTI'!$A$8:$R$489</definedName>
    <definedName name="_506SORT_AREA_2">'[8]DI-ESTI'!$A$8:$R$489</definedName>
    <definedName name="_507SP_1" localSheetId="16">'[1]PNT-QUOT-#3'!#REF!</definedName>
    <definedName name="_508SP_1">'[1]PNT-QUOT-#3'!#REF!</definedName>
    <definedName name="_509SP_2" localSheetId="16">'[1]PNT-QUOT-#3'!#REF!</definedName>
    <definedName name="_51_CS_5S_1">#REF!</definedName>
    <definedName name="_510SP_2">'[1]PNT-QUOT-#3'!#REF!</definedName>
    <definedName name="_511TBA_1">#REF!</definedName>
    <definedName name="_512TBA_2">#REF!</definedName>
    <definedName name="_513td_1">#REF!</definedName>
    <definedName name="_514td_2" localSheetId="34">#REF!</definedName>
    <definedName name="_515td_2" localSheetId="2">#REF!</definedName>
    <definedName name="_516td_2">#REF!</definedName>
    <definedName name="_517th_bl_1">#REF!</definedName>
    <definedName name="_518th_bl_2">#REF!</definedName>
    <definedName name="_519THK_1" localSheetId="16">'[1]COAT&amp;WRAP-QIOT-#3'!#REF!</definedName>
    <definedName name="_52_CS_5S_2">#REF!</definedName>
    <definedName name="_520THK_1">'[1]COAT&amp;WRAP-QIOT-#3'!#REF!</definedName>
    <definedName name="_521THK_2" localSheetId="16">'[1]COAT&amp;WRAP-QIOT-#3'!#REF!</definedName>
    <definedName name="_522THK_2">'[1]COAT&amp;WRAP-QIOT-#3'!#REF!</definedName>
    <definedName name="_523ttt_1">#REF!</definedName>
    <definedName name="_524ttt_2" localSheetId="34">#REF!</definedName>
    <definedName name="_525ttt_2" localSheetId="2">#REF!</definedName>
    <definedName name="_526ttt_2">#REF!</definedName>
    <definedName name="_527vv_1" localSheetId="34">{"'TDTGT (theo Dphuong)'!$A$4:$F$75"}</definedName>
    <definedName name="_528vv_1" localSheetId="2">{"'TDTGT (theo Dphuong)'!$A$4:$F$75"}</definedName>
    <definedName name="_529vv_1">{"'TDTGT (theo Dphuong)'!$A$4:$F$75"}</definedName>
    <definedName name="_53_CS_60_1">#REF!</definedName>
    <definedName name="_530vv_2" localSheetId="34">{"'TDTGT (theo Dphuong)'!$A$4:$F$75"}</definedName>
    <definedName name="_531vv_2" localSheetId="2">{"'TDTGT (theo Dphuong)'!$A$4:$F$75"}</definedName>
    <definedName name="_532vv_2">{"'TDTGT (theo Dphuong)'!$A$4:$F$75"}</definedName>
    <definedName name="_533wrn.thu._1" localSheetId="34">{#N/A,#N/A,FALSE,"Chung"}</definedName>
    <definedName name="_534wrn.thu._1" localSheetId="2">{#N/A,#N/A,FALSE,"Chung"}</definedName>
    <definedName name="_535wrn.thu._1">{#N/A,#N/A,FALSE,"Chung"}</definedName>
    <definedName name="_536wrn.thu._2" localSheetId="34">{#N/A,#N/A,FALSE,"Chung"}</definedName>
    <definedName name="_537wrn.thu._2" localSheetId="2">{#N/A,#N/A,FALSE,"Chung"}</definedName>
    <definedName name="_538wrn.thu._2">{#N/A,#N/A,FALSE,"Chung"}</definedName>
    <definedName name="_539wrn.thu._3" localSheetId="34">{#N/A,#N/A,FALSE,"Chung"}</definedName>
    <definedName name="_54_CS_60_2">#REF!</definedName>
    <definedName name="_540wrn.thu._3" localSheetId="2">{#N/A,#N/A,FALSE,"Chung"}</definedName>
    <definedName name="_541wrn.thu._3">{#N/A,#N/A,FALSE,"Chung"}</definedName>
    <definedName name="_542wrn.thu._4" localSheetId="34">{#N/A,#N/A,FALSE,"Chung"}</definedName>
    <definedName name="_543wrn.thu._4" localSheetId="2">{#N/A,#N/A,FALSE,"Chung"}</definedName>
    <definedName name="_544wrn.thu._4">{#N/A,#N/A,FALSE,"Chung"}</definedName>
    <definedName name="_545wrn.thu._5" localSheetId="34">{#N/A,#N/A,FALSE,"Chung"}</definedName>
    <definedName name="_546wrn.thu._5" localSheetId="2">{#N/A,#N/A,FALSE,"Chung"}</definedName>
    <definedName name="_547wrn.thu._5">{#N/A,#N/A,FALSE,"Chung"}</definedName>
    <definedName name="_548wrn.thu._6" localSheetId="34">{#N/A,#N/A,FALSE,"Chung"}</definedName>
    <definedName name="_549wrn.thu._6" localSheetId="2">{#N/A,#N/A,FALSE,"Chung"}</definedName>
    <definedName name="_55_CS_80_1">#REF!</definedName>
    <definedName name="_550wrn.thu._6">{#N/A,#N/A,FALSE,"Chung"}</definedName>
    <definedName name="_551xd_1">'[9]7 THAI NGUYEN'!$A$11</definedName>
    <definedName name="_552xd_2" localSheetId="34">'[10]7 THAI NGUYEN'!$A$11</definedName>
    <definedName name="_553xd_2" localSheetId="2">'[10]7 THAI NGUYEN'!$A$11</definedName>
    <definedName name="_554xd_2">'[10]7 THAI NGUYEN'!$A$11</definedName>
    <definedName name="_555ZYX_1">#REF!</definedName>
    <definedName name="_556ZYX_2">#REF!</definedName>
    <definedName name="_557ZZZ_1">#REF!</definedName>
    <definedName name="_558ZZZ_2">#REF!</definedName>
    <definedName name="_56_CS_80_2">#REF!</definedName>
    <definedName name="_57_CS_80S_1">#REF!</definedName>
    <definedName name="_58_CS_80S_2">#REF!</definedName>
    <definedName name="_59_CS_STD_1">#REF!</definedName>
    <definedName name="_6__z_1">'[1]COAT&amp;WRAP-QIOT-#3'!#REF!</definedName>
    <definedName name="_60_CS_STD_2">#REF!</definedName>
    <definedName name="_61_CS_XS_1">#REF!</definedName>
    <definedName name="_62_CS_XS_2">#REF!</definedName>
    <definedName name="_63_CS_XXS_1">#REF!</definedName>
    <definedName name="_64_CS_XXS_2">#REF!</definedName>
    <definedName name="_65_cv_1" localSheetId="34">{"'TDTGT (theo Dphuong)'!$A$4:$F$75"}</definedName>
    <definedName name="_66_cv_1">{"'TDTGT (theo Dphuong)'!$A$4:$F$75"}</definedName>
    <definedName name="_67_cv_2" localSheetId="34">{"'TDTGT (theo Dphuong)'!$A$4:$F$75"}</definedName>
    <definedName name="_68_cv_2">{"'TDTGT (theo Dphuong)'!$A$4:$F$75"}</definedName>
    <definedName name="_69_cx_1">#REF!</definedName>
    <definedName name="_7__z_2" localSheetId="16">'[1]COAT&amp;WRAP-QIOT-#3'!#REF!</definedName>
    <definedName name="_70_cx_2">#REF!</definedName>
    <definedName name="_71_dd_1">#REF!</definedName>
    <definedName name="_72_dd_2">#REF!</definedName>
    <definedName name="_73_dg_1" localSheetId="34">#REF!</definedName>
    <definedName name="_74_dg_1">#REF!</definedName>
    <definedName name="_75_dg_2" localSheetId="34">#REF!</definedName>
    <definedName name="_76_dg_2">#REF!</definedName>
    <definedName name="_77_dien_1" localSheetId="34">#REF!</definedName>
    <definedName name="_78_dien_1">#REF!</definedName>
    <definedName name="_79_dien_2" localSheetId="34">#REF!</definedName>
    <definedName name="_8__z_2">'[1]COAT&amp;WRAP-QIOT-#3'!#REF!</definedName>
    <definedName name="_80_dien_2">#REF!</definedName>
    <definedName name="_81_Excel_BuiltIn__FilterDatabase_1" localSheetId="16">#REF!</definedName>
    <definedName name="_82_Excel_BuiltIn__FilterDatabase_1" localSheetId="34">#REF!</definedName>
    <definedName name="_83_Excel_BuiltIn__FilterDatabase_1">#REF!</definedName>
    <definedName name="_84_Excel_BuiltIn__FilterDatabase_2" localSheetId="16">#REF!</definedName>
    <definedName name="_85_Excel_BuiltIn__FilterDatabase_2" localSheetId="34">#REF!</definedName>
    <definedName name="_86_Excel_BuiltIn__FilterDatabase_2">#REF!</definedName>
    <definedName name="_87_Excel_BuiltIn_Print_Titles_1" localSheetId="16">#REF!</definedName>
    <definedName name="_88_Excel_BuiltIn_Print_Titles_1" localSheetId="34">#REF!</definedName>
    <definedName name="_89_Excel_BuiltIn_Print_Titles_1">#REF!</definedName>
    <definedName name="_9_AAA_1" localSheetId="16">'[2]MTL$-INTER'!#REF!</definedName>
    <definedName name="_90_Excel_BuiltIn_Print_Titles_2" localSheetId="16">'[11]TiÕn ®é thùc hiÖn KC'!#REF!</definedName>
    <definedName name="_91_Excel_BuiltIn_Print_Titles_2">'[11]TiÕn ®é thùc hiÖn KC'!#REF!</definedName>
    <definedName name="_92_Fill_1" localSheetId="34">#REF!</definedName>
    <definedName name="_93_Fill_1" localSheetId="2">#REF!</definedName>
    <definedName name="_94_Fill_1">#REF!</definedName>
    <definedName name="_95_Fill_2" localSheetId="34">#REF!</definedName>
    <definedName name="_96_Fill_2" localSheetId="2">#REF!</definedName>
    <definedName name="_97_Fill_2">#REF!</definedName>
    <definedName name="_98_FP_1" localSheetId="16">'[1]COAT&amp;WRAP-QIOT-#3'!#REF!</definedName>
    <definedName name="_99_FP_1">'[1]COAT&amp;WRAP-QIOT-#3'!#REF!</definedName>
    <definedName name="_B5" localSheetId="40" hidden="1">{#N/A,#N/A,FALSE,"Chung"}</definedName>
    <definedName name="_B5" localSheetId="3" hidden="1">{#N/A,#N/A,FALSE,"Chung"}</definedName>
    <definedName name="_B5" localSheetId="4" hidden="1">{#N/A,#N/A,FALSE,"Chung"}</definedName>
    <definedName name="_B5" localSheetId="7" hidden="1">{#N/A,#N/A,FALSE,"Chung"}</definedName>
    <definedName name="_B5" localSheetId="13" hidden="1">{#N/A,#N/A,FALSE,"Chung"}</definedName>
    <definedName name="_B5" localSheetId="16" hidden="1">{#N/A,#N/A,FALSE,"Chung"}</definedName>
    <definedName name="_B5" localSheetId="21" hidden="1">{#N/A,#N/A,FALSE,"Chung"}</definedName>
    <definedName name="_B5" localSheetId="22" hidden="1">{#N/A,#N/A,FALSE,"Chung"}</definedName>
    <definedName name="_B5" localSheetId="26" hidden="1">{#N/A,#N/A,FALSE,"Chung"}</definedName>
    <definedName name="_B5" localSheetId="34" hidden="1">{#N/A,#N/A,FALSE,"Chung"}</definedName>
    <definedName name="_B5" localSheetId="36" hidden="1">{#N/A,#N/A,FALSE,"Chung"}</definedName>
    <definedName name="_B5" localSheetId="37" hidden="1">{#N/A,#N/A,FALSE,"Chung"}</definedName>
    <definedName name="_B5" localSheetId="0" hidden="1">{#N/A,#N/A,FALSE,"Chung"}</definedName>
    <definedName name="_B5" localSheetId="2" hidden="1">{#N/A,#N/A,FALSE,"Chung"}</definedName>
    <definedName name="_B5" hidden="1">{#N/A,#N/A,FALSE,"Chung"}</definedName>
    <definedName name="_CON1" localSheetId="10">#REF!</definedName>
    <definedName name="_CON1" localSheetId="11">#REF!</definedName>
    <definedName name="_CON1" localSheetId="14">#REF!</definedName>
    <definedName name="_CON1" localSheetId="16">#REF!</definedName>
    <definedName name="_CON1" localSheetId="17">#REF!</definedName>
    <definedName name="_CON1" localSheetId="18">#REF!</definedName>
    <definedName name="_CON1" localSheetId="20">#REF!</definedName>
    <definedName name="_CON1" localSheetId="23">#REF!</definedName>
    <definedName name="_CON1" localSheetId="26">#REF!</definedName>
    <definedName name="_CON1" localSheetId="29">#REF!</definedName>
    <definedName name="_CON1" localSheetId="32">#REF!</definedName>
    <definedName name="_CON1" localSheetId="35">#REF!</definedName>
    <definedName name="_CON1" localSheetId="2">#REF!</definedName>
    <definedName name="_CON1">#REF!</definedName>
    <definedName name="_CON2" localSheetId="10">#REF!</definedName>
    <definedName name="_CON2" localSheetId="11">#REF!</definedName>
    <definedName name="_CON2" localSheetId="14">#REF!</definedName>
    <definedName name="_CON2" localSheetId="16">#REF!</definedName>
    <definedName name="_CON2" localSheetId="17">#REF!</definedName>
    <definedName name="_CON2" localSheetId="18">#REF!</definedName>
    <definedName name="_CON2" localSheetId="20">#REF!</definedName>
    <definedName name="_CON2" localSheetId="23">#REF!</definedName>
    <definedName name="_CON2" localSheetId="26">#REF!</definedName>
    <definedName name="_CON2" localSheetId="29">#REF!</definedName>
    <definedName name="_CON2" localSheetId="32">#REF!</definedName>
    <definedName name="_CON2" localSheetId="35">#REF!</definedName>
    <definedName name="_CON2" localSheetId="2">#REF!</definedName>
    <definedName name="_CON2">#REF!</definedName>
    <definedName name="_Fill" localSheetId="22" hidden="1">#REF!</definedName>
    <definedName name="_Fill" localSheetId="25" hidden="1">#REF!</definedName>
    <definedName name="_Fill" localSheetId="2" hidden="1">#REF!</definedName>
    <definedName name="_Fill" hidden="1">#REF!</definedName>
    <definedName name="_xlnm._FilterDatabase" localSheetId="7" hidden="1">'69'!$A$8:$K$180</definedName>
    <definedName name="_xlnm._FilterDatabase" localSheetId="10" hidden="1">'72'!$A$8:$O$8</definedName>
    <definedName name="_xlnm._FilterDatabase" localSheetId="21" hidden="1">'83'!$A$8:$I$29</definedName>
    <definedName name="_xlnm._FilterDatabase" localSheetId="22" hidden="1">'84'!#REF!</definedName>
    <definedName name="_xlnm._FilterDatabase" localSheetId="25" hidden="1">'87'!#REF!</definedName>
    <definedName name="_h1" localSheetId="40" hidden="1">{"'TDTGT (theo Dphuong)'!$A$4:$F$75"}</definedName>
    <definedName name="_h1" localSheetId="3" hidden="1">{"'TDTGT (theo Dphuong)'!$A$4:$F$75"}</definedName>
    <definedName name="_h1" localSheetId="4" hidden="1">{"'TDTGT (theo Dphuong)'!$A$4:$F$75"}</definedName>
    <definedName name="_h1" localSheetId="7" hidden="1">{"'TDTGT (theo Dphuong)'!$A$4:$F$75"}</definedName>
    <definedName name="_h1" localSheetId="13" hidden="1">{"'TDTGT (theo Dphuong)'!$A$4:$F$75"}</definedName>
    <definedName name="_h1" localSheetId="16" hidden="1">{"'TDTGT (theo Dphuong)'!$A$4:$F$75"}</definedName>
    <definedName name="_h1" localSheetId="21" hidden="1">{"'TDTGT (theo Dphuong)'!$A$4:$F$75"}</definedName>
    <definedName name="_h1" localSheetId="22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34" hidden="1">{"'TDTGT (theo Dphuong)'!$A$4:$F$75"}</definedName>
    <definedName name="_h1" localSheetId="36" hidden="1">{"'TDTGT (theo Dphuong)'!$A$4:$F$75"}</definedName>
    <definedName name="_h1" localSheetId="37" hidden="1">{"'TDTGT (theo Dphuong)'!$A$4:$F$75"}</definedName>
    <definedName name="_h1" localSheetId="0" hidden="1">{"'TDTGT (theo Dphuong)'!$A$4:$F$75"}</definedName>
    <definedName name="_h1" localSheetId="2" hidden="1">{"'TDTGT (theo Dphuong)'!$A$4:$F$75"}</definedName>
    <definedName name="_h1" hidden="1">{"'TDTGT (theo Dphuong)'!$A$4:$F$75"}</definedName>
    <definedName name="_h2" localSheetId="40" hidden="1">{"'TDTGT (theo Dphuong)'!$A$4:$F$75"}</definedName>
    <definedName name="_h2" localSheetId="3" hidden="1">{"'TDTGT (theo Dphuong)'!$A$4:$F$75"}</definedName>
    <definedName name="_h2" localSheetId="4" hidden="1">{"'TDTGT (theo Dphuong)'!$A$4:$F$75"}</definedName>
    <definedName name="_h2" localSheetId="7" hidden="1">{"'TDTGT (theo Dphuong)'!$A$4:$F$75"}</definedName>
    <definedName name="_h2" localSheetId="13" hidden="1">{"'TDTGT (theo Dphuong)'!$A$4:$F$75"}</definedName>
    <definedName name="_h2" localSheetId="16" hidden="1">{"'TDTGT (theo Dphuong)'!$A$4:$F$75"}</definedName>
    <definedName name="_h2" localSheetId="21" hidden="1">{"'TDTGT (theo Dphuong)'!$A$4:$F$75"}</definedName>
    <definedName name="_h2" localSheetId="22" hidden="1">{"'TDTGT (theo Dphuong)'!$A$4:$F$75"}</definedName>
    <definedName name="_h2" localSheetId="26" hidden="1">{"'TDTGT (theo Dphuong)'!$A$4:$F$75"}</definedName>
    <definedName name="_h2" localSheetId="34" hidden="1">{"'TDTGT (theo Dphuong)'!$A$4:$F$75"}</definedName>
    <definedName name="_h2" localSheetId="36" hidden="1">{"'TDTGT (theo Dphuong)'!$A$4:$F$75"}</definedName>
    <definedName name="_h2" localSheetId="37" hidden="1">{"'TDTGT (theo Dphuong)'!$A$4:$F$75"}</definedName>
    <definedName name="_h2" localSheetId="0" hidden="1">{"'TDTGT (theo Dphuong)'!$A$4:$F$75"}</definedName>
    <definedName name="_h2" localSheetId="2" hidden="1">{"'TDTGT (theo Dphuong)'!$A$4:$F$75"}</definedName>
    <definedName name="_h2" hidden="1">{"'TDTGT (theo Dphuong)'!$A$4:$F$75"}</definedName>
    <definedName name="_Key1" localSheetId="10" hidden="1">#REF!</definedName>
    <definedName name="_Key1" localSheetId="11" hidden="1">#REF!</definedName>
    <definedName name="_Key1" localSheetId="14" hidden="1">#REF!</definedName>
    <definedName name="_Key1" localSheetId="16" hidden="1">#REF!</definedName>
    <definedName name="_Key1" localSheetId="17" hidden="1">#REF!</definedName>
    <definedName name="_Key1" localSheetId="18" hidden="1">#REF!</definedName>
    <definedName name="_Key1" localSheetId="20" hidden="1">#REF!</definedName>
    <definedName name="_Key1" localSheetId="23" hidden="1">#REF!</definedName>
    <definedName name="_Key1" localSheetId="26" hidden="1">#REF!</definedName>
    <definedName name="_Key1" localSheetId="29" hidden="1">#REF!</definedName>
    <definedName name="_Key1" localSheetId="32" hidden="1">#REF!</definedName>
    <definedName name="_Key1" localSheetId="35" hidden="1">#REF!</definedName>
    <definedName name="_Key1" localSheetId="2" hidden="1">#REF!</definedName>
    <definedName name="_Key1" hidden="1">#REF!</definedName>
    <definedName name="_Key2" localSheetId="10" hidden="1">#REF!</definedName>
    <definedName name="_Key2" localSheetId="11" hidden="1">#REF!</definedName>
    <definedName name="_Key2" localSheetId="14" hidden="1">#REF!</definedName>
    <definedName name="_Key2" localSheetId="16" hidden="1">#REF!</definedName>
    <definedName name="_Key2" localSheetId="17" hidden="1">#REF!</definedName>
    <definedName name="_Key2" localSheetId="18" hidden="1">#REF!</definedName>
    <definedName name="_Key2" localSheetId="20" hidden="1">#REF!</definedName>
    <definedName name="_Key2" localSheetId="23" hidden="1">#REF!</definedName>
    <definedName name="_Key2" localSheetId="26" hidden="1">#REF!</definedName>
    <definedName name="_Key2" localSheetId="29" hidden="1">#REF!</definedName>
    <definedName name="_Key2" localSheetId="32" hidden="1">#REF!</definedName>
    <definedName name="_Key2" localSheetId="35" hidden="1">#REF!</definedName>
    <definedName name="_Key2" localSheetId="2" hidden="1">#REF!</definedName>
    <definedName name="_Key2" hidden="1">#REF!</definedName>
    <definedName name="_NET2" localSheetId="10">#REF!</definedName>
    <definedName name="_NET2" localSheetId="11">#REF!</definedName>
    <definedName name="_NET2" localSheetId="14">#REF!</definedName>
    <definedName name="_NET2" localSheetId="16">#REF!</definedName>
    <definedName name="_NET2" localSheetId="17">#REF!</definedName>
    <definedName name="_NET2" localSheetId="18">#REF!</definedName>
    <definedName name="_NET2" localSheetId="20">#REF!</definedName>
    <definedName name="_NET2" localSheetId="23">#REF!</definedName>
    <definedName name="_NET2" localSheetId="26">#REF!</definedName>
    <definedName name="_NET2" localSheetId="29">#REF!</definedName>
    <definedName name="_NET2" localSheetId="32">#REF!</definedName>
    <definedName name="_NET2" localSheetId="35">#REF!</definedName>
    <definedName name="_NET2" localSheetId="2">#REF!</definedName>
    <definedName name="_NET2">#REF!</definedName>
    <definedName name="_Order1" hidden="1">255</definedName>
    <definedName name="_Order2" hidden="1">255</definedName>
    <definedName name="_Sort" localSheetId="10" hidden="1">#REF!</definedName>
    <definedName name="_Sort" localSheetId="11" hidden="1">#REF!</definedName>
    <definedName name="_Sort" localSheetId="14" hidden="1">#REF!</definedName>
    <definedName name="_Sort" localSheetId="16" hidden="1">#REF!</definedName>
    <definedName name="_Sort" localSheetId="17" hidden="1">#REF!</definedName>
    <definedName name="_Sort" localSheetId="18" hidden="1">#REF!</definedName>
    <definedName name="_Sort" localSheetId="20" hidden="1">#REF!</definedName>
    <definedName name="_Sort" localSheetId="23" hidden="1">#REF!</definedName>
    <definedName name="_Sort" localSheetId="26" hidden="1">#REF!</definedName>
    <definedName name="_Sort" localSheetId="29" hidden="1">#REF!</definedName>
    <definedName name="_Sort" localSheetId="32" hidden="1">#REF!</definedName>
    <definedName name="_Sort" localSheetId="35" hidden="1">#REF!</definedName>
    <definedName name="_Sort" hidden="1">#REF!</definedName>
    <definedName name="_z" localSheetId="16">'[1]COAT&amp;WRAP-QIOT-#3'!#REF!</definedName>
    <definedName name="_z">'[1]COAT&amp;WRAP-QIOT-#3'!#REF!</definedName>
    <definedName name="A" localSheetId="38">'[1]PNT-QUOT-#3'!#REF!</definedName>
    <definedName name="A" localSheetId="40">'[1]PNT-QUOT-#3'!#REF!</definedName>
    <definedName name="A" localSheetId="41">'[1]PNT-QUOT-#3'!#REF!</definedName>
    <definedName name="A" localSheetId="42">'[1]PNT-QUOT-#3'!#REF!</definedName>
    <definedName name="A" localSheetId="47">'[1]PNT-QUOT-#3'!#REF!</definedName>
    <definedName name="A" localSheetId="48">'[1]PNT-QUOT-#3'!#REF!</definedName>
    <definedName name="A" localSheetId="10">'[1]PNT-QUOT-#3'!#REF!</definedName>
    <definedName name="A" localSheetId="11">'[1]PNT-QUOT-#3'!#REF!</definedName>
    <definedName name="A" localSheetId="14">'[1]PNT-QUOT-#3'!#REF!</definedName>
    <definedName name="A" localSheetId="16">'[1]PNT-QUOT-#3'!#REF!</definedName>
    <definedName name="A" localSheetId="17">'[1]PNT-QUOT-#3'!#REF!</definedName>
    <definedName name="A" localSheetId="18">'[1]PNT-QUOT-#3'!#REF!</definedName>
    <definedName name="A" localSheetId="20">'[1]PNT-QUOT-#3'!#REF!</definedName>
    <definedName name="A" localSheetId="23">'[1]PNT-QUOT-#3'!#REF!</definedName>
    <definedName name="A" localSheetId="26">'[1]PNT-QUOT-#3'!#REF!</definedName>
    <definedName name="A" localSheetId="29">'[1]PNT-QUOT-#3'!#REF!</definedName>
    <definedName name="A" localSheetId="32">'[1]PNT-QUOT-#3'!#REF!</definedName>
    <definedName name="A" localSheetId="34">'[1]PNT-QUOT-#3'!#REF!</definedName>
    <definedName name="A" localSheetId="35">'[1]PNT-QUOT-#3'!#REF!</definedName>
    <definedName name="A" localSheetId="37">'[1]PNT-QUOT-#3'!#REF!</definedName>
    <definedName name="A" localSheetId="2">'[1]PNT-QUOT-#3'!#REF!</definedName>
    <definedName name="A">'[1]PNT-QUOT-#3'!#REF!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10">#REF!</definedName>
    <definedName name="AA" localSheetId="11">#REF!</definedName>
    <definedName name="AA" localSheetId="14">#REF!</definedName>
    <definedName name="AA" localSheetId="16">#REF!</definedName>
    <definedName name="AA" localSheetId="17">#REF!</definedName>
    <definedName name="AA" localSheetId="18">#REF!</definedName>
    <definedName name="AA" localSheetId="20">#REF!</definedName>
    <definedName name="AA" localSheetId="23">#REF!</definedName>
    <definedName name="AA" localSheetId="26">#REF!</definedName>
    <definedName name="AA" localSheetId="29">#REF!</definedName>
    <definedName name="AA" localSheetId="32">#REF!</definedName>
    <definedName name="AA" localSheetId="35">#REF!</definedName>
    <definedName name="AA">#REF!</definedName>
    <definedName name="AAA" localSheetId="38">'[2]MTL$-INTER'!#REF!</definedName>
    <definedName name="AAA" localSheetId="40">'[2]MTL$-INTER'!#REF!</definedName>
    <definedName name="AAA" localSheetId="41">'[2]MTL$-INTER'!#REF!</definedName>
    <definedName name="AAA" localSheetId="42">'[2]MTL$-INTER'!#REF!</definedName>
    <definedName name="AAA" localSheetId="47">'[2]MTL$-INTER'!#REF!</definedName>
    <definedName name="AAA" localSheetId="48">'[2]MTL$-INTER'!#REF!</definedName>
    <definedName name="AAA" localSheetId="10">'[2]MTL$-INTER'!#REF!</definedName>
    <definedName name="AAA" localSheetId="11">'[2]MTL$-INTER'!#REF!</definedName>
    <definedName name="AAA" localSheetId="14">'[2]MTL$-INTER'!#REF!</definedName>
    <definedName name="AAA" localSheetId="16">'[2]MTL$-INTER'!#REF!</definedName>
    <definedName name="AAA" localSheetId="17">'[2]MTL$-INTER'!#REF!</definedName>
    <definedName name="AAA" localSheetId="18">'[2]MTL$-INTER'!#REF!</definedName>
    <definedName name="AAA" localSheetId="20">'[2]MTL$-INTER'!#REF!</definedName>
    <definedName name="AAA" localSheetId="22">'[2]MTL$-INTER'!#REF!</definedName>
    <definedName name="AAA" localSheetId="23">'[2]MTL$-INTER'!#REF!</definedName>
    <definedName name="AAA" localSheetId="25">'[2]MTL$-INTER'!#REF!</definedName>
    <definedName name="AAA" localSheetId="26">'[2]MTL$-INTER'!#REF!</definedName>
    <definedName name="AAA" localSheetId="29">'[2]MTL$-INTER'!#REF!</definedName>
    <definedName name="AAA" localSheetId="32">'[2]MTL$-INTER'!#REF!</definedName>
    <definedName name="AAA" localSheetId="34">'[2]MTL$-INTER'!#REF!</definedName>
    <definedName name="AAA" localSheetId="35">'[2]MTL$-INTER'!#REF!</definedName>
    <definedName name="AAA" localSheetId="37">'[2]MTL$-INTER'!#REF!</definedName>
    <definedName name="AAA" localSheetId="2">'[2]MTL$-INTER'!#REF!</definedName>
    <definedName name="AAA">'[2]MTL$-INTER'!#REF!</definedName>
    <definedName name="All_Item" localSheetId="10">#REF!</definedName>
    <definedName name="All_Item" localSheetId="11">#REF!</definedName>
    <definedName name="All_Item" localSheetId="14">#REF!</definedName>
    <definedName name="All_Item" localSheetId="16">#REF!</definedName>
    <definedName name="All_Item" localSheetId="17">#REF!</definedName>
    <definedName name="All_Item" localSheetId="18">#REF!</definedName>
    <definedName name="All_Item" localSheetId="20">#REF!</definedName>
    <definedName name="All_Item" localSheetId="23">#REF!</definedName>
    <definedName name="All_Item" localSheetId="26">#REF!</definedName>
    <definedName name="All_Item" localSheetId="29">#REF!</definedName>
    <definedName name="All_Item" localSheetId="32">#REF!</definedName>
    <definedName name="All_Item" localSheetId="35">#REF!</definedName>
    <definedName name="All_Item" localSheetId="2">#REF!</definedName>
    <definedName name="All_Item">#REF!</definedName>
    <definedName name="ALPIN">#N/A</definedName>
    <definedName name="ALPJYOU">#N/A</definedName>
    <definedName name="ALPTOI">#N/A</definedName>
    <definedName name="anpha" localSheetId="22">#REF!</definedName>
    <definedName name="anpha" localSheetId="25">#REF!</definedName>
    <definedName name="anpha" localSheetId="2">#REF!</definedName>
    <definedName name="anpha">#REF!</definedName>
    <definedName name="b" localSheetId="22">#REF!</definedName>
    <definedName name="b" localSheetId="25">#REF!</definedName>
    <definedName name="b" localSheetId="2">#REF!</definedName>
    <definedName name="b">#REF!</definedName>
    <definedName name="B5new" localSheetId="40" hidden="1">{"'TDTGT (theo Dphuong)'!$A$4:$F$75"}</definedName>
    <definedName name="B5new" localSheetId="3" hidden="1">{"'TDTGT (theo Dphuong)'!$A$4:$F$75"}</definedName>
    <definedName name="B5new" localSheetId="4" hidden="1">{"'TDTGT (theo Dphuong)'!$A$4:$F$75"}</definedName>
    <definedName name="B5new" localSheetId="7" hidden="1">{"'TDTGT (theo Dphuong)'!$A$4:$F$75"}</definedName>
    <definedName name="B5new" localSheetId="13" hidden="1">{"'TDTGT (theo Dphuong)'!$A$4:$F$75"}</definedName>
    <definedName name="B5new" localSheetId="16" hidden="1">{"'TDTGT (theo Dphuong)'!$A$4:$F$75"}</definedName>
    <definedName name="B5new" localSheetId="21" hidden="1">{"'TDTGT (theo Dphuong)'!$A$4:$F$75"}</definedName>
    <definedName name="B5new" localSheetId="22" hidden="1">{"'TDTGT (theo Dphuong)'!$A$4:$F$75"}</definedName>
    <definedName name="B5new" localSheetId="26" hidden="1">{"'TDTGT (theo Dphuong)'!$A$4:$F$75"}</definedName>
    <definedName name="B5new" localSheetId="34" hidden="1">{"'TDTGT (theo Dphuong)'!$A$4:$F$75"}</definedName>
    <definedName name="B5new" localSheetId="36" hidden="1">{"'TDTGT (theo Dphuong)'!$A$4:$F$75"}</definedName>
    <definedName name="B5new" localSheetId="37" hidden="1">{"'TDTGT (theo Dphuong)'!$A$4:$F$75"}</definedName>
    <definedName name="B5new" localSheetId="0" hidden="1">{"'TDTGT (theo Dphuong)'!$A$4:$F$75"}</definedName>
    <definedName name="B5new" localSheetId="2" hidden="1">{"'TDTGT (theo Dphuong)'!$A$4:$F$75"}</definedName>
    <definedName name="B5new" hidden="1">{"'TDTGT (theo Dphuong)'!$A$4:$F$75"}</definedName>
    <definedName name="BB" localSheetId="10">#REF!</definedName>
    <definedName name="BB" localSheetId="11">#REF!</definedName>
    <definedName name="BB" localSheetId="14">#REF!</definedName>
    <definedName name="BB" localSheetId="16">#REF!</definedName>
    <definedName name="BB" localSheetId="17">#REF!</definedName>
    <definedName name="BB" localSheetId="18">#REF!</definedName>
    <definedName name="BB" localSheetId="20">#REF!</definedName>
    <definedName name="BB" localSheetId="23">#REF!</definedName>
    <definedName name="BB" localSheetId="26">#REF!</definedName>
    <definedName name="BB" localSheetId="29">#REF!</definedName>
    <definedName name="BB" localSheetId="32">#REF!</definedName>
    <definedName name="BB" localSheetId="35">#REF!</definedName>
    <definedName name="BB" localSheetId="2">#REF!</definedName>
    <definedName name="BB">#REF!</definedName>
    <definedName name="beta" localSheetId="22">#REF!</definedName>
    <definedName name="beta" localSheetId="25">#REF!</definedName>
    <definedName name="beta" localSheetId="2">#REF!</definedName>
    <definedName name="beta">#REF!</definedName>
    <definedName name="BOQ" localSheetId="10">#REF!</definedName>
    <definedName name="BOQ" localSheetId="11">#REF!</definedName>
    <definedName name="BOQ" localSheetId="14">#REF!</definedName>
    <definedName name="BOQ" localSheetId="16">#REF!</definedName>
    <definedName name="BOQ" localSheetId="17">#REF!</definedName>
    <definedName name="BOQ" localSheetId="18">#REF!</definedName>
    <definedName name="BOQ" localSheetId="20">#REF!</definedName>
    <definedName name="BOQ" localSheetId="23">#REF!</definedName>
    <definedName name="BOQ" localSheetId="26">#REF!</definedName>
    <definedName name="BOQ" localSheetId="29">#REF!</definedName>
    <definedName name="BOQ" localSheetId="32">#REF!</definedName>
    <definedName name="BOQ" localSheetId="35">#REF!</definedName>
    <definedName name="BOQ" localSheetId="2">#REF!</definedName>
    <definedName name="BOQ">#REF!</definedName>
    <definedName name="BT" localSheetId="22">#REF!</definedName>
    <definedName name="BT" localSheetId="25">#REF!</definedName>
    <definedName name="BT" localSheetId="2">#REF!</definedName>
    <definedName name="BT">#REF!</definedName>
    <definedName name="BVCISUMMARY" localSheetId="10">#REF!</definedName>
    <definedName name="BVCISUMMARY" localSheetId="11">#REF!</definedName>
    <definedName name="BVCISUMMARY" localSheetId="14">#REF!</definedName>
    <definedName name="BVCISUMMARY" localSheetId="16">#REF!</definedName>
    <definedName name="BVCISUMMARY" localSheetId="17">#REF!</definedName>
    <definedName name="BVCISUMMARY" localSheetId="18">#REF!</definedName>
    <definedName name="BVCISUMMARY" localSheetId="20">#REF!</definedName>
    <definedName name="BVCISUMMARY" localSheetId="23">#REF!</definedName>
    <definedName name="BVCISUMMARY" localSheetId="26">#REF!</definedName>
    <definedName name="BVCISUMMARY" localSheetId="29">#REF!</definedName>
    <definedName name="BVCISUMMARY" localSheetId="32">#REF!</definedName>
    <definedName name="BVCISUMMARY" localSheetId="35">#REF!</definedName>
    <definedName name="BVCISUMMARY" localSheetId="2">#REF!</definedName>
    <definedName name="BVCISUMMARY">#REF!</definedName>
    <definedName name="Category_All" localSheetId="10">#REF!</definedName>
    <definedName name="Category_All" localSheetId="11">#REF!</definedName>
    <definedName name="Category_All" localSheetId="14">#REF!</definedName>
    <definedName name="Category_All" localSheetId="16">#REF!</definedName>
    <definedName name="Category_All" localSheetId="17">#REF!</definedName>
    <definedName name="Category_All" localSheetId="18">#REF!</definedName>
    <definedName name="Category_All" localSheetId="20">#REF!</definedName>
    <definedName name="Category_All" localSheetId="23">#REF!</definedName>
    <definedName name="Category_All" localSheetId="26">#REF!</definedName>
    <definedName name="Category_All" localSheetId="29">#REF!</definedName>
    <definedName name="Category_All" localSheetId="32">#REF!</definedName>
    <definedName name="Category_All" localSheetId="35">#REF!</definedName>
    <definedName name="Category_All" localSheetId="2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AT" localSheetId="38">'[1]PNT-QUOT-#3'!#REF!</definedName>
    <definedName name="COAT" localSheetId="40">'[1]PNT-QUOT-#3'!#REF!</definedName>
    <definedName name="COAT" localSheetId="41">'[1]PNT-QUOT-#3'!#REF!</definedName>
    <definedName name="COAT" localSheetId="42">'[1]PNT-QUOT-#3'!#REF!</definedName>
    <definedName name="COAT" localSheetId="47">'[1]PNT-QUOT-#3'!#REF!</definedName>
    <definedName name="COAT" localSheetId="48">'[1]PNT-QUOT-#3'!#REF!</definedName>
    <definedName name="COAT" localSheetId="10">'[1]PNT-QUOT-#3'!#REF!</definedName>
    <definedName name="COAT" localSheetId="11">'[1]PNT-QUOT-#3'!#REF!</definedName>
    <definedName name="COAT" localSheetId="14">'[1]PNT-QUOT-#3'!#REF!</definedName>
    <definedName name="COAT" localSheetId="16">'[1]PNT-QUOT-#3'!#REF!</definedName>
    <definedName name="COAT" localSheetId="17">'[1]PNT-QUOT-#3'!#REF!</definedName>
    <definedName name="COAT" localSheetId="18">'[1]PNT-QUOT-#3'!#REF!</definedName>
    <definedName name="COAT" localSheetId="20">'[1]PNT-QUOT-#3'!#REF!</definedName>
    <definedName name="COAT" localSheetId="22">'[1]PNT-QUOT-#3'!#REF!</definedName>
    <definedName name="COAT" localSheetId="23">'[1]PNT-QUOT-#3'!#REF!</definedName>
    <definedName name="COAT" localSheetId="25">'[1]PNT-QUOT-#3'!#REF!</definedName>
    <definedName name="COAT" localSheetId="26">'[1]PNT-QUOT-#3'!#REF!</definedName>
    <definedName name="COAT" localSheetId="29">'[1]PNT-QUOT-#3'!#REF!</definedName>
    <definedName name="COAT" localSheetId="32">'[1]PNT-QUOT-#3'!#REF!</definedName>
    <definedName name="COAT" localSheetId="34">'[1]PNT-QUOT-#3'!#REF!</definedName>
    <definedName name="COAT" localSheetId="35">'[1]PNT-QUOT-#3'!#REF!</definedName>
    <definedName name="COAT" localSheetId="37">'[1]PNT-QUOT-#3'!#REF!</definedName>
    <definedName name="COAT" localSheetId="2">'[1]PNT-QUOT-#3'!#REF!</definedName>
    <definedName name="COAT">'[1]PNT-QUOT-#3'!#REF!</definedName>
    <definedName name="COMMON" localSheetId="10">#REF!</definedName>
    <definedName name="COMMON" localSheetId="11">#REF!</definedName>
    <definedName name="COMMON" localSheetId="14">#REF!</definedName>
    <definedName name="COMMON" localSheetId="16">#REF!</definedName>
    <definedName name="COMMON" localSheetId="17">#REF!</definedName>
    <definedName name="COMMON" localSheetId="18">#REF!</definedName>
    <definedName name="COMMON" localSheetId="20">#REF!</definedName>
    <definedName name="COMMON" localSheetId="23">#REF!</definedName>
    <definedName name="COMMON" localSheetId="26">#REF!</definedName>
    <definedName name="COMMON" localSheetId="29">#REF!</definedName>
    <definedName name="COMMON" localSheetId="32">#REF!</definedName>
    <definedName name="COMMON" localSheetId="35">#REF!</definedName>
    <definedName name="COMMON" localSheetId="2">#REF!</definedName>
    <definedName name="COMMON">#REF!</definedName>
    <definedName name="CON_EQP_COS" localSheetId="10">#REF!</definedName>
    <definedName name="CON_EQP_COS" localSheetId="11">#REF!</definedName>
    <definedName name="CON_EQP_COS" localSheetId="14">#REF!</definedName>
    <definedName name="CON_EQP_COS" localSheetId="16">#REF!</definedName>
    <definedName name="CON_EQP_COS" localSheetId="17">#REF!</definedName>
    <definedName name="CON_EQP_COS" localSheetId="18">#REF!</definedName>
    <definedName name="CON_EQP_COS" localSheetId="20">#REF!</definedName>
    <definedName name="CON_EQP_COS" localSheetId="23">#REF!</definedName>
    <definedName name="CON_EQP_COS" localSheetId="26">#REF!</definedName>
    <definedName name="CON_EQP_COS" localSheetId="29">#REF!</definedName>
    <definedName name="CON_EQP_COS" localSheetId="32">#REF!</definedName>
    <definedName name="CON_EQP_COS" localSheetId="35">#REF!</definedName>
    <definedName name="CON_EQP_COS" localSheetId="2">#REF!</definedName>
    <definedName name="CON_EQP_COS">#REF!</definedName>
    <definedName name="CON_EQP_COST" localSheetId="10">#REF!</definedName>
    <definedName name="CON_EQP_COST" localSheetId="11">#REF!</definedName>
    <definedName name="CON_EQP_COST" localSheetId="14">#REF!</definedName>
    <definedName name="CON_EQP_COST" localSheetId="16">#REF!</definedName>
    <definedName name="CON_EQP_COST" localSheetId="17">#REF!</definedName>
    <definedName name="CON_EQP_COST" localSheetId="18">#REF!</definedName>
    <definedName name="CON_EQP_COST" localSheetId="20">#REF!</definedName>
    <definedName name="CON_EQP_COST" localSheetId="23">#REF!</definedName>
    <definedName name="CON_EQP_COST" localSheetId="26">#REF!</definedName>
    <definedName name="CON_EQP_COST" localSheetId="29">#REF!</definedName>
    <definedName name="CON_EQP_COST" localSheetId="32">#REF!</definedName>
    <definedName name="CON_EQP_COST" localSheetId="35">#REF!</definedName>
    <definedName name="CON_EQP_COST" localSheetId="2">#REF!</definedName>
    <definedName name="CON_EQP_COST">#REF!</definedName>
    <definedName name="CONST_EQ" localSheetId="10">#REF!</definedName>
    <definedName name="CONST_EQ" localSheetId="11">#REF!</definedName>
    <definedName name="CONST_EQ" localSheetId="14">#REF!</definedName>
    <definedName name="CONST_EQ" localSheetId="16">#REF!</definedName>
    <definedName name="CONST_EQ" localSheetId="17">#REF!</definedName>
    <definedName name="CONST_EQ" localSheetId="18">#REF!</definedName>
    <definedName name="CONST_EQ" localSheetId="20">#REF!</definedName>
    <definedName name="CONST_EQ" localSheetId="23">#REF!</definedName>
    <definedName name="CONST_EQ" localSheetId="26">#REF!</definedName>
    <definedName name="CONST_EQ" localSheetId="29">#REF!</definedName>
    <definedName name="CONST_EQ" localSheetId="32">#REF!</definedName>
    <definedName name="CONST_EQ" localSheetId="35">#REF!</definedName>
    <definedName name="CONST_EQ" localSheetId="2">#REF!</definedName>
    <definedName name="CONST_EQ">#REF!</definedName>
    <definedName name="COVER" localSheetId="10">#REF!</definedName>
    <definedName name="COVER" localSheetId="11">#REF!</definedName>
    <definedName name="COVER" localSheetId="14">#REF!</definedName>
    <definedName name="COVER" localSheetId="16">#REF!</definedName>
    <definedName name="COVER" localSheetId="17">#REF!</definedName>
    <definedName name="COVER" localSheetId="18">#REF!</definedName>
    <definedName name="COVER" localSheetId="20">#REF!</definedName>
    <definedName name="COVER" localSheetId="23">#REF!</definedName>
    <definedName name="COVER" localSheetId="26">#REF!</definedName>
    <definedName name="COVER" localSheetId="29">#REF!</definedName>
    <definedName name="COVER" localSheetId="32">#REF!</definedName>
    <definedName name="COVER" localSheetId="35">#REF!</definedName>
    <definedName name="COVER" localSheetId="2">#REF!</definedName>
    <definedName name="COVER">#REF!</definedName>
    <definedName name="CRITINST" localSheetId="10">#REF!</definedName>
    <definedName name="CRITINST" localSheetId="11">#REF!</definedName>
    <definedName name="CRITINST" localSheetId="14">#REF!</definedName>
    <definedName name="CRITINST" localSheetId="16">#REF!</definedName>
    <definedName name="CRITINST" localSheetId="17">#REF!</definedName>
    <definedName name="CRITINST" localSheetId="18">#REF!</definedName>
    <definedName name="CRITINST" localSheetId="20">#REF!</definedName>
    <definedName name="CRITINST" localSheetId="23">#REF!</definedName>
    <definedName name="CRITINST" localSheetId="26">#REF!</definedName>
    <definedName name="CRITINST" localSheetId="29">#REF!</definedName>
    <definedName name="CRITINST" localSheetId="32">#REF!</definedName>
    <definedName name="CRITINST" localSheetId="35">#REF!</definedName>
    <definedName name="CRITINST" localSheetId="2">#REF!</definedName>
    <definedName name="CRITINST">#REF!</definedName>
    <definedName name="CRITPURC" localSheetId="10">#REF!</definedName>
    <definedName name="CRITPURC" localSheetId="11">#REF!</definedName>
    <definedName name="CRITPURC" localSheetId="14">#REF!</definedName>
    <definedName name="CRITPURC" localSheetId="16">#REF!</definedName>
    <definedName name="CRITPURC" localSheetId="17">#REF!</definedName>
    <definedName name="CRITPURC" localSheetId="18">#REF!</definedName>
    <definedName name="CRITPURC" localSheetId="20">#REF!</definedName>
    <definedName name="CRITPURC" localSheetId="23">#REF!</definedName>
    <definedName name="CRITPURC" localSheetId="26">#REF!</definedName>
    <definedName name="CRITPURC" localSheetId="29">#REF!</definedName>
    <definedName name="CRITPURC" localSheetId="32">#REF!</definedName>
    <definedName name="CRITPURC" localSheetId="35">#REF!</definedName>
    <definedName name="CRITPURC" localSheetId="2">#REF!</definedName>
    <definedName name="CRITPURC">#REF!</definedName>
    <definedName name="CS_10" localSheetId="22">#REF!</definedName>
    <definedName name="CS_10" localSheetId="25">#REF!</definedName>
    <definedName name="CS_10" localSheetId="2">#REF!</definedName>
    <definedName name="CS_10">#REF!</definedName>
    <definedName name="CS_100" localSheetId="22">#REF!</definedName>
    <definedName name="CS_100" localSheetId="25">#REF!</definedName>
    <definedName name="CS_100" localSheetId="2">#REF!</definedName>
    <definedName name="CS_100">#REF!</definedName>
    <definedName name="CS_10S" localSheetId="22">#REF!</definedName>
    <definedName name="CS_10S" localSheetId="25">#REF!</definedName>
    <definedName name="CS_10S" localSheetId="2">#REF!</definedName>
    <definedName name="CS_10S">#REF!</definedName>
    <definedName name="CS_120" localSheetId="22">#REF!</definedName>
    <definedName name="CS_120" localSheetId="25">#REF!</definedName>
    <definedName name="CS_120" localSheetId="2">#REF!</definedName>
    <definedName name="CS_120">#REF!</definedName>
    <definedName name="CS_140" localSheetId="22">#REF!</definedName>
    <definedName name="CS_140" localSheetId="25">#REF!</definedName>
    <definedName name="CS_140" localSheetId="2">#REF!</definedName>
    <definedName name="CS_140">#REF!</definedName>
    <definedName name="CS_160" localSheetId="22">#REF!</definedName>
    <definedName name="CS_160" localSheetId="25">#REF!</definedName>
    <definedName name="CS_160" localSheetId="2">#REF!</definedName>
    <definedName name="CS_160">#REF!</definedName>
    <definedName name="CS_20" localSheetId="22">#REF!</definedName>
    <definedName name="CS_20" localSheetId="25">#REF!</definedName>
    <definedName name="CS_20" localSheetId="2">#REF!</definedName>
    <definedName name="CS_20">#REF!</definedName>
    <definedName name="CS_30" localSheetId="22">#REF!</definedName>
    <definedName name="CS_30" localSheetId="25">#REF!</definedName>
    <definedName name="CS_30" localSheetId="2">#REF!</definedName>
    <definedName name="CS_30">#REF!</definedName>
    <definedName name="CS_40" localSheetId="22">#REF!</definedName>
    <definedName name="CS_40" localSheetId="25">#REF!</definedName>
    <definedName name="CS_40" localSheetId="2">#REF!</definedName>
    <definedName name="CS_40">#REF!</definedName>
    <definedName name="CS_40S" localSheetId="22">#REF!</definedName>
    <definedName name="CS_40S" localSheetId="25">#REF!</definedName>
    <definedName name="CS_40S" localSheetId="2">#REF!</definedName>
    <definedName name="CS_40S">#REF!</definedName>
    <definedName name="CS_5S" localSheetId="22">#REF!</definedName>
    <definedName name="CS_5S" localSheetId="25">#REF!</definedName>
    <definedName name="CS_5S" localSheetId="2">#REF!</definedName>
    <definedName name="CS_5S">#REF!</definedName>
    <definedName name="CS_60" localSheetId="22">#REF!</definedName>
    <definedName name="CS_60" localSheetId="25">#REF!</definedName>
    <definedName name="CS_60" localSheetId="2">#REF!</definedName>
    <definedName name="CS_60">#REF!</definedName>
    <definedName name="CS_80" localSheetId="22">#REF!</definedName>
    <definedName name="CS_80" localSheetId="25">#REF!</definedName>
    <definedName name="CS_80" localSheetId="2">#REF!</definedName>
    <definedName name="CS_80">#REF!</definedName>
    <definedName name="CS_80S" localSheetId="22">#REF!</definedName>
    <definedName name="CS_80S" localSheetId="25">#REF!</definedName>
    <definedName name="CS_80S" localSheetId="2">#REF!</definedName>
    <definedName name="CS_80S">#REF!</definedName>
    <definedName name="CS_STD" localSheetId="22">#REF!</definedName>
    <definedName name="CS_STD" localSheetId="25">#REF!</definedName>
    <definedName name="CS_STD" localSheetId="2">#REF!</definedName>
    <definedName name="CS_STD">#REF!</definedName>
    <definedName name="CS_XS" localSheetId="22">#REF!</definedName>
    <definedName name="CS_XS" localSheetId="25">#REF!</definedName>
    <definedName name="CS_XS" localSheetId="2">#REF!</definedName>
    <definedName name="CS_XS">#REF!</definedName>
    <definedName name="CS_XXS" localSheetId="22">#REF!</definedName>
    <definedName name="CS_XXS" localSheetId="25">#REF!</definedName>
    <definedName name="CS_XXS" localSheetId="2">#REF!</definedName>
    <definedName name="CS_XXS">#REF!</definedName>
    <definedName name="CURRENCY" localSheetId="10">#REF!</definedName>
    <definedName name="CURRENCY" localSheetId="11">#REF!</definedName>
    <definedName name="CURRENCY" localSheetId="14">#REF!</definedName>
    <definedName name="CURRENCY" localSheetId="16">#REF!</definedName>
    <definedName name="CURRENCY" localSheetId="17">#REF!</definedName>
    <definedName name="CURRENCY" localSheetId="18">#REF!</definedName>
    <definedName name="CURRENCY" localSheetId="20">#REF!</definedName>
    <definedName name="CURRENCY" localSheetId="23">#REF!</definedName>
    <definedName name="CURRENCY" localSheetId="26">#REF!</definedName>
    <definedName name="CURRENCY" localSheetId="29">#REF!</definedName>
    <definedName name="CURRENCY" localSheetId="32">#REF!</definedName>
    <definedName name="CURRENCY" localSheetId="35">#REF!</definedName>
    <definedName name="CURRENCY" localSheetId="2">#REF!</definedName>
    <definedName name="CURRENCY">#REF!</definedName>
    <definedName name="cv" localSheetId="40" hidden="1">{"'TDTGT (theo Dphuong)'!$A$4:$F$75"}</definedName>
    <definedName name="cv" localSheetId="3" hidden="1">{"'TDTGT (theo Dphuong)'!$A$4:$F$75"}</definedName>
    <definedName name="cv" localSheetId="4" hidden="1">{"'TDTGT (theo Dphuong)'!$A$4:$F$75"}</definedName>
    <definedName name="cv" localSheetId="7" hidden="1">{"'TDTGT (theo Dphuong)'!$A$4:$F$75"}</definedName>
    <definedName name="cv" localSheetId="13" hidden="1">{"'TDTGT (theo Dphuong)'!$A$4:$F$75"}</definedName>
    <definedName name="cv" localSheetId="16" hidden="1">{"'TDTGT (theo Dphuong)'!$A$4:$F$75"}</definedName>
    <definedName name="cv" localSheetId="21" hidden="1">{"'TDTGT (theo Dphuong)'!$A$4:$F$75"}</definedName>
    <definedName name="cv" localSheetId="22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34" hidden="1">{"'TDTGT (theo Dphuong)'!$A$4:$F$75"}</definedName>
    <definedName name="cv" localSheetId="36" hidden="1">{"'TDTGT (theo Dphuong)'!$A$4:$F$75"}</definedName>
    <definedName name="cv" localSheetId="37" hidden="1">{"'TDTGT (theo Dphuong)'!$A$4:$F$75"}</definedName>
    <definedName name="cv" localSheetId="0" hidden="1">{"'TDTGT (theo Dphuong)'!$A$4:$F$75"}</definedName>
    <definedName name="cv" localSheetId="2" hidden="1">{"'TDTGT (theo Dphuong)'!$A$4:$F$75"}</definedName>
    <definedName name="cv" hidden="1">{"'TDTGT (theo Dphuong)'!$A$4:$F$75"}</definedName>
    <definedName name="cx" localSheetId="22">#REF!</definedName>
    <definedName name="cx" localSheetId="25">#REF!</definedName>
    <definedName name="cx" localSheetId="2">#REF!</definedName>
    <definedName name="cx">#REF!</definedName>
    <definedName name="D_7101A_B" localSheetId="10">#REF!</definedName>
    <definedName name="D_7101A_B" localSheetId="11">#REF!</definedName>
    <definedName name="D_7101A_B" localSheetId="14">#REF!</definedName>
    <definedName name="D_7101A_B" localSheetId="16">#REF!</definedName>
    <definedName name="D_7101A_B" localSheetId="17">#REF!</definedName>
    <definedName name="D_7101A_B" localSheetId="18">#REF!</definedName>
    <definedName name="D_7101A_B" localSheetId="20">#REF!</definedName>
    <definedName name="D_7101A_B" localSheetId="23">#REF!</definedName>
    <definedName name="D_7101A_B" localSheetId="26">#REF!</definedName>
    <definedName name="D_7101A_B" localSheetId="29">#REF!</definedName>
    <definedName name="D_7101A_B" localSheetId="32">#REF!</definedName>
    <definedName name="D_7101A_B" localSheetId="35">#REF!</definedName>
    <definedName name="D_7101A_B" localSheetId="2">#REF!</definedName>
    <definedName name="D_7101A_B">#REF!</definedName>
    <definedName name="_xlnm.Database" localSheetId="10">#REF!</definedName>
    <definedName name="_xlnm.Database" localSheetId="11">#REF!</definedName>
    <definedName name="_xlnm.Database" localSheetId="14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20">#REF!</definedName>
    <definedName name="_xlnm.Database" localSheetId="23">#REF!</definedName>
    <definedName name="_xlnm.Database" localSheetId="26">#REF!</definedName>
    <definedName name="_xlnm.Database" localSheetId="29">#REF!</definedName>
    <definedName name="_xlnm.Database" localSheetId="32">#REF!</definedName>
    <definedName name="_xlnm.Database" localSheetId="35">#REF!</definedName>
    <definedName name="_xlnm.Database" localSheetId="2">#REF!</definedName>
    <definedName name="_xlnm.Database">#REF!</definedName>
    <definedName name="dd" localSheetId="22">#REF!</definedName>
    <definedName name="dd" localSheetId="25">#REF!</definedName>
    <definedName name="dd" localSheetId="2">#REF!</definedName>
    <definedName name="dd">#REF!</definedName>
    <definedName name="dg" localSheetId="22">#REF!</definedName>
    <definedName name="dg" localSheetId="25">#REF!</definedName>
    <definedName name="dg" localSheetId="2">#REF!</definedName>
    <definedName name="dg">#REF!</definedName>
    <definedName name="dien" localSheetId="22">#REF!</definedName>
    <definedName name="dien" localSheetId="25">#REF!</definedName>
    <definedName name="dien" localSheetId="2">#REF!</definedName>
    <definedName name="dien">#REF!</definedName>
    <definedName name="dsh" localSheetId="10" hidden="1">#REF!</definedName>
    <definedName name="dsh" localSheetId="11" hidden="1">#REF!</definedName>
    <definedName name="dsh" localSheetId="14" hidden="1">#REF!</definedName>
    <definedName name="dsh" localSheetId="16" hidden="1">#REF!</definedName>
    <definedName name="dsh" localSheetId="17" hidden="1">#REF!</definedName>
    <definedName name="dsh" localSheetId="18" hidden="1">#REF!</definedName>
    <definedName name="dsh" localSheetId="20" hidden="1">#REF!</definedName>
    <definedName name="dsh" localSheetId="23" hidden="1">#REF!</definedName>
    <definedName name="dsh" localSheetId="26" hidden="1">#REF!</definedName>
    <definedName name="dsh" localSheetId="29" hidden="1">#REF!</definedName>
    <definedName name="dsh" localSheetId="32" hidden="1">#REF!</definedName>
    <definedName name="dsh" localSheetId="35" hidden="1">#REF!</definedName>
    <definedName name="dsh" localSheetId="2" hidden="1">#REF!</definedName>
    <definedName name="dsh" hidden="1">#REF!</definedName>
    <definedName name="DSUMDATA" localSheetId="10">#REF!</definedName>
    <definedName name="DSUMDATA" localSheetId="11">#REF!</definedName>
    <definedName name="DSUMDATA" localSheetId="14">#REF!</definedName>
    <definedName name="DSUMDATA" localSheetId="16">#REF!</definedName>
    <definedName name="DSUMDATA" localSheetId="17">#REF!</definedName>
    <definedName name="DSUMDATA" localSheetId="18">#REF!</definedName>
    <definedName name="DSUMDATA" localSheetId="20">#REF!</definedName>
    <definedName name="DSUMDATA" localSheetId="23">#REF!</definedName>
    <definedName name="DSUMDATA" localSheetId="26">#REF!</definedName>
    <definedName name="DSUMDATA" localSheetId="29">#REF!</definedName>
    <definedName name="DSUMDATA" localSheetId="32">#REF!</definedName>
    <definedName name="DSUMDATA" localSheetId="35">#REF!</definedName>
    <definedName name="DSUMDATA" localSheetId="2">#REF!</definedName>
    <definedName name="DSUMDATA">#REF!</definedName>
    <definedName name="End_1" localSheetId="10">#REF!</definedName>
    <definedName name="End_1" localSheetId="11">#REF!</definedName>
    <definedName name="End_1" localSheetId="14">#REF!</definedName>
    <definedName name="End_1" localSheetId="16">#REF!</definedName>
    <definedName name="End_1" localSheetId="17">#REF!</definedName>
    <definedName name="End_1" localSheetId="18">#REF!</definedName>
    <definedName name="End_1" localSheetId="20">#REF!</definedName>
    <definedName name="End_1" localSheetId="23">#REF!</definedName>
    <definedName name="End_1" localSheetId="26">#REF!</definedName>
    <definedName name="End_1" localSheetId="29">#REF!</definedName>
    <definedName name="End_1" localSheetId="32">#REF!</definedName>
    <definedName name="End_1" localSheetId="35">#REF!</definedName>
    <definedName name="End_1" localSheetId="2">#REF!</definedName>
    <definedName name="End_1">#REF!</definedName>
    <definedName name="End_10" localSheetId="10">#REF!</definedName>
    <definedName name="End_10" localSheetId="11">#REF!</definedName>
    <definedName name="End_10" localSheetId="14">#REF!</definedName>
    <definedName name="End_10" localSheetId="16">#REF!</definedName>
    <definedName name="End_10" localSheetId="17">#REF!</definedName>
    <definedName name="End_10" localSheetId="18">#REF!</definedName>
    <definedName name="End_10" localSheetId="20">#REF!</definedName>
    <definedName name="End_10" localSheetId="23">#REF!</definedName>
    <definedName name="End_10" localSheetId="26">#REF!</definedName>
    <definedName name="End_10" localSheetId="29">#REF!</definedName>
    <definedName name="End_10" localSheetId="32">#REF!</definedName>
    <definedName name="End_10" localSheetId="35">#REF!</definedName>
    <definedName name="End_10" localSheetId="2">#REF!</definedName>
    <definedName name="End_10">#REF!</definedName>
    <definedName name="End_11" localSheetId="10">#REF!</definedName>
    <definedName name="End_11" localSheetId="11">#REF!</definedName>
    <definedName name="End_11" localSheetId="14">#REF!</definedName>
    <definedName name="End_11" localSheetId="16">#REF!</definedName>
    <definedName name="End_11" localSheetId="17">#REF!</definedName>
    <definedName name="End_11" localSheetId="18">#REF!</definedName>
    <definedName name="End_11" localSheetId="20">#REF!</definedName>
    <definedName name="End_11" localSheetId="23">#REF!</definedName>
    <definedName name="End_11" localSheetId="26">#REF!</definedName>
    <definedName name="End_11" localSheetId="29">#REF!</definedName>
    <definedName name="End_11" localSheetId="32">#REF!</definedName>
    <definedName name="End_11" localSheetId="35">#REF!</definedName>
    <definedName name="End_11" localSheetId="2">#REF!</definedName>
    <definedName name="End_11">#REF!</definedName>
    <definedName name="End_12" localSheetId="10">#REF!</definedName>
    <definedName name="End_12" localSheetId="11">#REF!</definedName>
    <definedName name="End_12" localSheetId="14">#REF!</definedName>
    <definedName name="End_12" localSheetId="16">#REF!</definedName>
    <definedName name="End_12" localSheetId="17">#REF!</definedName>
    <definedName name="End_12" localSheetId="18">#REF!</definedName>
    <definedName name="End_12" localSheetId="20">#REF!</definedName>
    <definedName name="End_12" localSheetId="23">#REF!</definedName>
    <definedName name="End_12" localSheetId="26">#REF!</definedName>
    <definedName name="End_12" localSheetId="29">#REF!</definedName>
    <definedName name="End_12" localSheetId="32">#REF!</definedName>
    <definedName name="End_12" localSheetId="35">#REF!</definedName>
    <definedName name="End_12" localSheetId="2">#REF!</definedName>
    <definedName name="End_12">#REF!</definedName>
    <definedName name="End_13" localSheetId="10">#REF!</definedName>
    <definedName name="End_13" localSheetId="11">#REF!</definedName>
    <definedName name="End_13" localSheetId="14">#REF!</definedName>
    <definedName name="End_13" localSheetId="16">#REF!</definedName>
    <definedName name="End_13" localSheetId="17">#REF!</definedName>
    <definedName name="End_13" localSheetId="18">#REF!</definedName>
    <definedName name="End_13" localSheetId="20">#REF!</definedName>
    <definedName name="End_13" localSheetId="23">#REF!</definedName>
    <definedName name="End_13" localSheetId="26">#REF!</definedName>
    <definedName name="End_13" localSheetId="29">#REF!</definedName>
    <definedName name="End_13" localSheetId="32">#REF!</definedName>
    <definedName name="End_13" localSheetId="35">#REF!</definedName>
    <definedName name="End_13" localSheetId="2">#REF!</definedName>
    <definedName name="End_13">#REF!</definedName>
    <definedName name="End_2" localSheetId="10">#REF!</definedName>
    <definedName name="End_2" localSheetId="11">#REF!</definedName>
    <definedName name="End_2" localSheetId="14">#REF!</definedName>
    <definedName name="End_2" localSheetId="16">#REF!</definedName>
    <definedName name="End_2" localSheetId="17">#REF!</definedName>
    <definedName name="End_2" localSheetId="18">#REF!</definedName>
    <definedName name="End_2" localSheetId="20">#REF!</definedName>
    <definedName name="End_2" localSheetId="23">#REF!</definedName>
    <definedName name="End_2" localSheetId="26">#REF!</definedName>
    <definedName name="End_2" localSheetId="29">#REF!</definedName>
    <definedName name="End_2" localSheetId="32">#REF!</definedName>
    <definedName name="End_2" localSheetId="35">#REF!</definedName>
    <definedName name="End_2" localSheetId="2">#REF!</definedName>
    <definedName name="End_2">#REF!</definedName>
    <definedName name="End_3" localSheetId="10">#REF!</definedName>
    <definedName name="End_3" localSheetId="11">#REF!</definedName>
    <definedName name="End_3" localSheetId="14">#REF!</definedName>
    <definedName name="End_3" localSheetId="16">#REF!</definedName>
    <definedName name="End_3" localSheetId="17">#REF!</definedName>
    <definedName name="End_3" localSheetId="18">#REF!</definedName>
    <definedName name="End_3" localSheetId="20">#REF!</definedName>
    <definedName name="End_3" localSheetId="23">#REF!</definedName>
    <definedName name="End_3" localSheetId="26">#REF!</definedName>
    <definedName name="End_3" localSheetId="29">#REF!</definedName>
    <definedName name="End_3" localSheetId="32">#REF!</definedName>
    <definedName name="End_3" localSheetId="35">#REF!</definedName>
    <definedName name="End_3" localSheetId="2">#REF!</definedName>
    <definedName name="End_3">#REF!</definedName>
    <definedName name="End_4" localSheetId="10">#REF!</definedName>
    <definedName name="End_4" localSheetId="11">#REF!</definedName>
    <definedName name="End_4" localSheetId="14">#REF!</definedName>
    <definedName name="End_4" localSheetId="16">#REF!</definedName>
    <definedName name="End_4" localSheetId="17">#REF!</definedName>
    <definedName name="End_4" localSheetId="18">#REF!</definedName>
    <definedName name="End_4" localSheetId="20">#REF!</definedName>
    <definedName name="End_4" localSheetId="23">#REF!</definedName>
    <definedName name="End_4" localSheetId="26">#REF!</definedName>
    <definedName name="End_4" localSheetId="29">#REF!</definedName>
    <definedName name="End_4" localSheetId="32">#REF!</definedName>
    <definedName name="End_4" localSheetId="35">#REF!</definedName>
    <definedName name="End_4" localSheetId="2">#REF!</definedName>
    <definedName name="End_4">#REF!</definedName>
    <definedName name="End_5" localSheetId="10">#REF!</definedName>
    <definedName name="End_5" localSheetId="11">#REF!</definedName>
    <definedName name="End_5" localSheetId="14">#REF!</definedName>
    <definedName name="End_5" localSheetId="16">#REF!</definedName>
    <definedName name="End_5" localSheetId="17">#REF!</definedName>
    <definedName name="End_5" localSheetId="18">#REF!</definedName>
    <definedName name="End_5" localSheetId="20">#REF!</definedName>
    <definedName name="End_5" localSheetId="23">#REF!</definedName>
    <definedName name="End_5" localSheetId="26">#REF!</definedName>
    <definedName name="End_5" localSheetId="29">#REF!</definedName>
    <definedName name="End_5" localSheetId="32">#REF!</definedName>
    <definedName name="End_5" localSheetId="35">#REF!</definedName>
    <definedName name="End_5" localSheetId="2">#REF!</definedName>
    <definedName name="End_5">#REF!</definedName>
    <definedName name="End_6" localSheetId="10">#REF!</definedName>
    <definedName name="End_6" localSheetId="11">#REF!</definedName>
    <definedName name="End_6" localSheetId="14">#REF!</definedName>
    <definedName name="End_6" localSheetId="16">#REF!</definedName>
    <definedName name="End_6" localSheetId="17">#REF!</definedName>
    <definedName name="End_6" localSheetId="18">#REF!</definedName>
    <definedName name="End_6" localSheetId="20">#REF!</definedName>
    <definedName name="End_6" localSheetId="23">#REF!</definedName>
    <definedName name="End_6" localSheetId="26">#REF!</definedName>
    <definedName name="End_6" localSheetId="29">#REF!</definedName>
    <definedName name="End_6" localSheetId="32">#REF!</definedName>
    <definedName name="End_6" localSheetId="35">#REF!</definedName>
    <definedName name="End_6" localSheetId="2">#REF!</definedName>
    <definedName name="End_6">#REF!</definedName>
    <definedName name="End_7" localSheetId="10">#REF!</definedName>
    <definedName name="End_7" localSheetId="11">#REF!</definedName>
    <definedName name="End_7" localSheetId="14">#REF!</definedName>
    <definedName name="End_7" localSheetId="16">#REF!</definedName>
    <definedName name="End_7" localSheetId="17">#REF!</definedName>
    <definedName name="End_7" localSheetId="18">#REF!</definedName>
    <definedName name="End_7" localSheetId="20">#REF!</definedName>
    <definedName name="End_7" localSheetId="23">#REF!</definedName>
    <definedName name="End_7" localSheetId="26">#REF!</definedName>
    <definedName name="End_7" localSheetId="29">#REF!</definedName>
    <definedName name="End_7" localSheetId="32">#REF!</definedName>
    <definedName name="End_7" localSheetId="35">#REF!</definedName>
    <definedName name="End_7" localSheetId="2">#REF!</definedName>
    <definedName name="End_7">#REF!</definedName>
    <definedName name="End_8" localSheetId="10">#REF!</definedName>
    <definedName name="End_8" localSheetId="11">#REF!</definedName>
    <definedName name="End_8" localSheetId="14">#REF!</definedName>
    <definedName name="End_8" localSheetId="16">#REF!</definedName>
    <definedName name="End_8" localSheetId="17">#REF!</definedName>
    <definedName name="End_8" localSheetId="18">#REF!</definedName>
    <definedName name="End_8" localSheetId="20">#REF!</definedName>
    <definedName name="End_8" localSheetId="23">#REF!</definedName>
    <definedName name="End_8" localSheetId="26">#REF!</definedName>
    <definedName name="End_8" localSheetId="29">#REF!</definedName>
    <definedName name="End_8" localSheetId="32">#REF!</definedName>
    <definedName name="End_8" localSheetId="35">#REF!</definedName>
    <definedName name="End_8" localSheetId="2">#REF!</definedName>
    <definedName name="End_8">#REF!</definedName>
    <definedName name="End_9" localSheetId="10">#REF!</definedName>
    <definedName name="End_9" localSheetId="11">#REF!</definedName>
    <definedName name="End_9" localSheetId="14">#REF!</definedName>
    <definedName name="End_9" localSheetId="16">#REF!</definedName>
    <definedName name="End_9" localSheetId="17">#REF!</definedName>
    <definedName name="End_9" localSheetId="18">#REF!</definedName>
    <definedName name="End_9" localSheetId="20">#REF!</definedName>
    <definedName name="End_9" localSheetId="23">#REF!</definedName>
    <definedName name="End_9" localSheetId="26">#REF!</definedName>
    <definedName name="End_9" localSheetId="29">#REF!</definedName>
    <definedName name="End_9" localSheetId="32">#REF!</definedName>
    <definedName name="End_9" localSheetId="35">#REF!</definedName>
    <definedName name="End_9" localSheetId="2">#REF!</definedName>
    <definedName name="End_9">#REF!</definedName>
    <definedName name="Excel_BuiltIn__FilterDatabase" localSheetId="34">#REF!</definedName>
    <definedName name="Excel_BuiltIn__FilterDatabase" localSheetId="2">#REF!</definedName>
    <definedName name="Excel_BuiltIn__FilterDatabase">#REF!</definedName>
    <definedName name="Excel_BuiltIn_Print_Titles" localSheetId="16">#REF!</definedName>
    <definedName name="Excel_BuiltIn_Print_Titles" localSheetId="34">#REF!</definedName>
    <definedName name="Excel_BuiltIn_Print_Titles" localSheetId="2">#REF!</definedName>
    <definedName name="Excel_BuiltIn_Print_Titles">#REF!</definedName>
    <definedName name="FACTOR" localSheetId="10">#REF!</definedName>
    <definedName name="FACTOR" localSheetId="11">#REF!</definedName>
    <definedName name="FACTOR" localSheetId="14">#REF!</definedName>
    <definedName name="FACTOR" localSheetId="16">#REF!</definedName>
    <definedName name="FACTOR" localSheetId="17">#REF!</definedName>
    <definedName name="FACTOR" localSheetId="18">#REF!</definedName>
    <definedName name="FACTOR" localSheetId="20">#REF!</definedName>
    <definedName name="FACTOR" localSheetId="23">#REF!</definedName>
    <definedName name="FACTOR" localSheetId="26">#REF!</definedName>
    <definedName name="FACTOR" localSheetId="29">#REF!</definedName>
    <definedName name="FACTOR" localSheetId="32">#REF!</definedName>
    <definedName name="FACTOR" localSheetId="35">#REF!</definedName>
    <definedName name="FACTOR" localSheetId="2">#REF!</definedName>
    <definedName name="FACTOR">#REF!</definedName>
    <definedName name="ffddg" localSheetId="2">#REF!</definedName>
    <definedName name="ffddg">#REF!</definedName>
    <definedName name="FP" localSheetId="38">'[1]COAT&amp;WRAP-QIOT-#3'!#REF!</definedName>
    <definedName name="FP" localSheetId="40">'[1]COAT&amp;WRAP-QIOT-#3'!#REF!</definedName>
    <definedName name="FP" localSheetId="41">'[1]COAT&amp;WRAP-QIOT-#3'!#REF!</definedName>
    <definedName name="FP" localSheetId="42">'[1]COAT&amp;WRAP-QIOT-#3'!#REF!</definedName>
    <definedName name="FP" localSheetId="47">'[1]COAT&amp;WRAP-QIOT-#3'!#REF!</definedName>
    <definedName name="FP" localSheetId="48">'[1]COAT&amp;WRAP-QIOT-#3'!#REF!</definedName>
    <definedName name="FP" localSheetId="10">'[1]COAT&amp;WRAP-QIOT-#3'!#REF!</definedName>
    <definedName name="FP" localSheetId="11">'[1]COAT&amp;WRAP-QIOT-#3'!#REF!</definedName>
    <definedName name="FP" localSheetId="14">'[1]COAT&amp;WRAP-QIOT-#3'!#REF!</definedName>
    <definedName name="FP" localSheetId="16">'[1]COAT&amp;WRAP-QIOT-#3'!#REF!</definedName>
    <definedName name="FP" localSheetId="17">'[1]COAT&amp;WRAP-QIOT-#3'!#REF!</definedName>
    <definedName name="FP" localSheetId="18">'[1]COAT&amp;WRAP-QIOT-#3'!#REF!</definedName>
    <definedName name="FP" localSheetId="20">'[1]COAT&amp;WRAP-QIOT-#3'!#REF!</definedName>
    <definedName name="FP" localSheetId="22">'[1]COAT&amp;WRAP-QIOT-#3'!#REF!</definedName>
    <definedName name="FP" localSheetId="23">'[1]COAT&amp;WRAP-QIOT-#3'!#REF!</definedName>
    <definedName name="FP" localSheetId="25">'[1]COAT&amp;WRAP-QIOT-#3'!#REF!</definedName>
    <definedName name="FP" localSheetId="26">'[1]COAT&amp;WRAP-QIOT-#3'!#REF!</definedName>
    <definedName name="FP" localSheetId="29">'[1]COAT&amp;WRAP-QIOT-#3'!#REF!</definedName>
    <definedName name="FP" localSheetId="32">'[1]COAT&amp;WRAP-QIOT-#3'!#REF!</definedName>
    <definedName name="FP" localSheetId="34">'[1]COAT&amp;WRAP-QIOT-#3'!#REF!</definedName>
    <definedName name="FP" localSheetId="35">'[1]COAT&amp;WRAP-QIOT-#3'!#REF!</definedName>
    <definedName name="FP" localSheetId="37">'[1]COAT&amp;WRAP-QIOT-#3'!#REF!</definedName>
    <definedName name="FP" localSheetId="2">'[1]COAT&amp;WRAP-QIOT-#3'!#REF!</definedName>
    <definedName name="FP">'[1]COAT&amp;WRAP-QIOT-#3'!#REF!</definedName>
    <definedName name="h" localSheetId="40" hidden="1">{"'TDTGT (theo Dphuong)'!$A$4:$F$75"}</definedName>
    <definedName name="h" localSheetId="3" hidden="1">{"'TDTGT (theo Dphuong)'!$A$4:$F$75"}</definedName>
    <definedName name="h" localSheetId="4" hidden="1">{"'TDTGT (theo Dphuong)'!$A$4:$F$75"}</definedName>
    <definedName name="h" localSheetId="7" hidden="1">{"'TDTGT (theo Dphuong)'!$A$4:$F$75"}</definedName>
    <definedName name="h" localSheetId="13" hidden="1">{"'TDTGT (theo Dphuong)'!$A$4:$F$75"}</definedName>
    <definedName name="h" localSheetId="16" hidden="1">{"'TDTGT (theo Dphuong)'!$A$4:$F$75"}</definedName>
    <definedName name="h" localSheetId="21" hidden="1">{"'TDTGT (theo Dphuong)'!$A$4:$F$75"}</definedName>
    <definedName name="h" localSheetId="22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34" hidden="1">{"'TDTGT (theo Dphuong)'!$A$4:$F$75"}</definedName>
    <definedName name="h" localSheetId="36" hidden="1">{"'TDTGT (theo Dphuong)'!$A$4:$F$75"}</definedName>
    <definedName name="h" localSheetId="37" hidden="1">{"'TDTGT (theo Dphuong)'!$A$4:$F$75"}</definedName>
    <definedName name="h" localSheetId="0" hidden="1">{"'TDTGT (theo Dphuong)'!$A$4:$F$75"}</definedName>
    <definedName name="h" localSheetId="2" hidden="1">{"'TDTGT (theo Dphuong)'!$A$4:$F$75"}</definedName>
    <definedName name="h" hidden="1">{"'TDTGT (theo Dphuong)'!$A$4:$F$75"}</definedName>
    <definedName name="hab" localSheetId="22">#REF!</definedName>
    <definedName name="hab" localSheetId="25">#REF!</definedName>
    <definedName name="hab" localSheetId="2">#REF!</definedName>
    <definedName name="hab">#REF!</definedName>
    <definedName name="habac" localSheetId="22">#REF!</definedName>
    <definedName name="habac" localSheetId="25">#REF!</definedName>
    <definedName name="habac" localSheetId="2">#REF!</definedName>
    <definedName name="habac">#REF!</definedName>
    <definedName name="Habac1" localSheetId="22">'[3]7 THAI NGUYEN'!$A$11</definedName>
    <definedName name="Habac1" localSheetId="25">'[3]7 THAI NGUYEN'!$A$11</definedName>
    <definedName name="Habac1" localSheetId="2">'[12]7 THAI NGUYEN'!$A$11</definedName>
    <definedName name="Habac1">'[12]7 THAI NGUYEN'!$A$11</definedName>
    <definedName name="HOME_MANP" localSheetId="10">#REF!</definedName>
    <definedName name="HOME_MANP" localSheetId="11">#REF!</definedName>
    <definedName name="HOME_MANP" localSheetId="14">#REF!</definedName>
    <definedName name="HOME_MANP" localSheetId="16">#REF!</definedName>
    <definedName name="HOME_MANP" localSheetId="17">#REF!</definedName>
    <definedName name="HOME_MANP" localSheetId="18">#REF!</definedName>
    <definedName name="HOME_MANP" localSheetId="20">#REF!</definedName>
    <definedName name="HOME_MANP" localSheetId="23">#REF!</definedName>
    <definedName name="HOME_MANP" localSheetId="26">#REF!</definedName>
    <definedName name="HOME_MANP" localSheetId="29">#REF!</definedName>
    <definedName name="HOME_MANP" localSheetId="32">#REF!</definedName>
    <definedName name="HOME_MANP" localSheetId="35">#REF!</definedName>
    <definedName name="HOME_MANP" localSheetId="2">#REF!</definedName>
    <definedName name="HOME_MANP">#REF!</definedName>
    <definedName name="HOMEOFFICE_COST" localSheetId="10">#REF!</definedName>
    <definedName name="HOMEOFFICE_COST" localSheetId="11">#REF!</definedName>
    <definedName name="HOMEOFFICE_COST" localSheetId="14">#REF!</definedName>
    <definedName name="HOMEOFFICE_COST" localSheetId="16">#REF!</definedName>
    <definedName name="HOMEOFFICE_COST" localSheetId="17">#REF!</definedName>
    <definedName name="HOMEOFFICE_COST" localSheetId="18">#REF!</definedName>
    <definedName name="HOMEOFFICE_COST" localSheetId="20">#REF!</definedName>
    <definedName name="HOMEOFFICE_COST" localSheetId="23">#REF!</definedName>
    <definedName name="HOMEOFFICE_COST" localSheetId="26">#REF!</definedName>
    <definedName name="HOMEOFFICE_COST" localSheetId="29">#REF!</definedName>
    <definedName name="HOMEOFFICE_COST" localSheetId="32">#REF!</definedName>
    <definedName name="HOMEOFFICE_COST" localSheetId="35">#REF!</definedName>
    <definedName name="HOMEOFFICE_COST" localSheetId="2">#REF!</definedName>
    <definedName name="HOMEOFFICE_COST">#REF!</definedName>
    <definedName name="HTML_CodePage" localSheetId="2" hidden="1">950</definedName>
    <definedName name="HTML_CodePage" hidden="1">1252</definedName>
    <definedName name="HTML_Control" localSheetId="40" hidden="1">{"'TDTGT (theo Dphuong)'!$A$4:$F$75"}</definedName>
    <definedName name="HTML_Control" localSheetId="3" hidden="1">{"'TDTGT (theo Dphuong)'!$A$4:$F$75"}</definedName>
    <definedName name="HTML_Control" localSheetId="4" hidden="1">{"'TDTGT (theo Dphuong)'!$A$4:$F$75"}</definedName>
    <definedName name="HTML_Control" localSheetId="7" hidden="1">{"'TDTGT (theo Dphuong)'!$A$4:$F$75"}</definedName>
    <definedName name="HTML_Control" localSheetId="13" hidden="1">{"'TDTGT (theo Dphuong)'!$A$4:$F$75"}</definedName>
    <definedName name="HTML_Control" localSheetId="16" hidden="1">{"'TDTGT (theo Dphuong)'!$A$4:$F$75"}</definedName>
    <definedName name="HTML_Control" localSheetId="21" hidden="1">{"'TDTGT (theo Dphuong)'!$A$4:$F$75"}</definedName>
    <definedName name="HTML_Control" localSheetId="22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34" hidden="1">{"'TDTGT (theo Dphuong)'!$A$4:$F$75"}</definedName>
    <definedName name="HTML_Control" localSheetId="36" hidden="1">{"'TDTGT (theo Dphuong)'!$A$4:$F$75"}</definedName>
    <definedName name="HTML_Control" localSheetId="37" hidden="1">{"'TDTGT (theo Dphuong)'!$A$4:$F$75"}</definedName>
    <definedName name="HTML_Control" localSheetId="0" hidden="1">{"'TDTGT (theo Dphuong)'!$A$4:$F$75"}</definedName>
    <definedName name="HTML_Control" localSheetId="2" hidden="1">{"'Sheet1'!$L$16"}</definedName>
    <definedName name="HTML_Control" hidden="1">{"'TDTGT (theo Dphuong)'!$A$4:$F$75"}</definedName>
    <definedName name="HTML_Description" hidden="1">""</definedName>
    <definedName name="HTML_Email" localSheetId="2" hidden="1">""</definedName>
    <definedName name="HTML_Email" hidden="1">"cvhoach@www.gso.gov.vn"</definedName>
    <definedName name="HTML_Header" localSheetId="2" hidden="1">"Sheet1"</definedName>
    <definedName name="HTML_Header" hidden="1">"TDTGT (theo Dphuong)"</definedName>
    <definedName name="HTML_LastUpdate" localSheetId="2" hidden="1">"2000/9/14"</definedName>
    <definedName name="HTML_LastUpdate" hidden="1">"1/21/99"</definedName>
    <definedName name="HTML_LineAfter" localSheetId="2" hidden="1">FALSE</definedName>
    <definedName name="HTML_LineAfter" hidden="1">TRUE</definedName>
    <definedName name="HTML_LineBefore" localSheetId="2" hidden="1">FALSE</definedName>
    <definedName name="HTML_LineBefore" hidden="1">TRUE</definedName>
    <definedName name="HTML_Name" localSheetId="2" hidden="1">"J.C.WONG"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localSheetId="2" hidden="1">"C:\2689\Q\國內\00q3961台化龍德PTA3建造\MyHTML.htm"</definedName>
    <definedName name="HTML_PathFile" hidden="1">"c:\hoach\thuhTM.htm"</definedName>
    <definedName name="HTML_Title" localSheetId="2" hidden="1">"00Q3961-SUM"</definedName>
    <definedName name="HTML_Title" hidden="1">"Sè liÖuu 90-98 Phßng trång trät"</definedName>
    <definedName name="i" localSheetId="40" hidden="1">{#N/A,#N/A,FALSE,"Chung"}</definedName>
    <definedName name="i" localSheetId="3" hidden="1">{#N/A,#N/A,FALSE,"Chung"}</definedName>
    <definedName name="i" localSheetId="4" hidden="1">{#N/A,#N/A,FALSE,"Chung"}</definedName>
    <definedName name="i" localSheetId="7" hidden="1">{#N/A,#N/A,FALSE,"Chung"}</definedName>
    <definedName name="i" localSheetId="13" hidden="1">{#N/A,#N/A,FALSE,"Chung"}</definedName>
    <definedName name="i" localSheetId="16" hidden="1">{#N/A,#N/A,FALSE,"Chung"}</definedName>
    <definedName name="i" localSheetId="21" hidden="1">{#N/A,#N/A,FALSE,"Chung"}</definedName>
    <definedName name="i" localSheetId="22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34" hidden="1">{#N/A,#N/A,FALSE,"Chung"}</definedName>
    <definedName name="i" localSheetId="36" hidden="1">{#N/A,#N/A,FALSE,"Chung"}</definedName>
    <definedName name="i" localSheetId="37" hidden="1">{#N/A,#N/A,FALSE,"Chung"}</definedName>
    <definedName name="i" localSheetId="0" hidden="1">{#N/A,#N/A,FALSE,"Chung"}</definedName>
    <definedName name="i" localSheetId="2" hidden="1">{#N/A,#N/A,FALSE,"Chung"}</definedName>
    <definedName name="i" hidden="1">{#N/A,#N/A,FALSE,"Chung"}</definedName>
    <definedName name="IDLAB_COST" localSheetId="10">#REF!</definedName>
    <definedName name="IDLAB_COST" localSheetId="11">#REF!</definedName>
    <definedName name="IDLAB_COST" localSheetId="14">#REF!</definedName>
    <definedName name="IDLAB_COST" localSheetId="16">#REF!</definedName>
    <definedName name="IDLAB_COST" localSheetId="17">#REF!</definedName>
    <definedName name="IDLAB_COST" localSheetId="18">#REF!</definedName>
    <definedName name="IDLAB_COST" localSheetId="20">#REF!</definedName>
    <definedName name="IDLAB_COST" localSheetId="23">#REF!</definedName>
    <definedName name="IDLAB_COST" localSheetId="26">#REF!</definedName>
    <definedName name="IDLAB_COST" localSheetId="29">#REF!</definedName>
    <definedName name="IDLAB_COST" localSheetId="32">#REF!</definedName>
    <definedName name="IDLAB_COST" localSheetId="35">#REF!</definedName>
    <definedName name="IDLAB_COST" localSheetId="2">#REF!</definedName>
    <definedName name="IDLAB_COST">#REF!</definedName>
    <definedName name="IND_LAB" localSheetId="10">#REF!</definedName>
    <definedName name="IND_LAB" localSheetId="11">#REF!</definedName>
    <definedName name="IND_LAB" localSheetId="14">#REF!</definedName>
    <definedName name="IND_LAB" localSheetId="16">#REF!</definedName>
    <definedName name="IND_LAB" localSheetId="17">#REF!</definedName>
    <definedName name="IND_LAB" localSheetId="18">#REF!</definedName>
    <definedName name="IND_LAB" localSheetId="20">#REF!</definedName>
    <definedName name="IND_LAB" localSheetId="23">#REF!</definedName>
    <definedName name="IND_LAB" localSheetId="26">#REF!</definedName>
    <definedName name="IND_LAB" localSheetId="29">#REF!</definedName>
    <definedName name="IND_LAB" localSheetId="32">#REF!</definedName>
    <definedName name="IND_LAB" localSheetId="35">#REF!</definedName>
    <definedName name="IND_LAB" localSheetId="2">#REF!</definedName>
    <definedName name="IND_LAB">#REF!</definedName>
    <definedName name="INDMANP" localSheetId="10">#REF!</definedName>
    <definedName name="INDMANP" localSheetId="11">#REF!</definedName>
    <definedName name="INDMANP" localSheetId="14">#REF!</definedName>
    <definedName name="INDMANP" localSheetId="16">#REF!</definedName>
    <definedName name="INDMANP" localSheetId="17">#REF!</definedName>
    <definedName name="INDMANP" localSheetId="18">#REF!</definedName>
    <definedName name="INDMANP" localSheetId="20">#REF!</definedName>
    <definedName name="INDMANP" localSheetId="23">#REF!</definedName>
    <definedName name="INDMANP" localSheetId="26">#REF!</definedName>
    <definedName name="INDMANP" localSheetId="29">#REF!</definedName>
    <definedName name="INDMANP" localSheetId="32">#REF!</definedName>
    <definedName name="INDMANP" localSheetId="35">#REF!</definedName>
    <definedName name="INDMANP" localSheetId="2">#REF!</definedName>
    <definedName name="INDMANP">#REF!</definedName>
    <definedName name="IO" localSheetId="38">'[1]COAT&amp;WRAP-QIOT-#3'!#REF!</definedName>
    <definedName name="IO" localSheetId="40">'[1]COAT&amp;WRAP-QIOT-#3'!#REF!</definedName>
    <definedName name="IO" localSheetId="41">'[1]COAT&amp;WRAP-QIOT-#3'!#REF!</definedName>
    <definedName name="IO" localSheetId="42">'[1]COAT&amp;WRAP-QIOT-#3'!#REF!</definedName>
    <definedName name="IO" localSheetId="47">'[1]COAT&amp;WRAP-QIOT-#3'!#REF!</definedName>
    <definedName name="IO" localSheetId="48">'[1]COAT&amp;WRAP-QIOT-#3'!#REF!</definedName>
    <definedName name="IO" localSheetId="10">'[1]COAT&amp;WRAP-QIOT-#3'!#REF!</definedName>
    <definedName name="IO" localSheetId="11">'[1]COAT&amp;WRAP-QIOT-#3'!#REF!</definedName>
    <definedName name="IO" localSheetId="14">'[1]COAT&amp;WRAP-QIOT-#3'!#REF!</definedName>
    <definedName name="IO" localSheetId="16">'[1]COAT&amp;WRAP-QIOT-#3'!#REF!</definedName>
    <definedName name="IO" localSheetId="17">'[1]COAT&amp;WRAP-QIOT-#3'!#REF!</definedName>
    <definedName name="IO" localSheetId="18">'[1]COAT&amp;WRAP-QIOT-#3'!#REF!</definedName>
    <definedName name="IO" localSheetId="20">'[1]COAT&amp;WRAP-QIOT-#3'!#REF!</definedName>
    <definedName name="IO" localSheetId="22">'[1]COAT&amp;WRAP-QIOT-#3'!#REF!</definedName>
    <definedName name="IO" localSheetId="23">'[1]COAT&amp;WRAP-QIOT-#3'!#REF!</definedName>
    <definedName name="IO" localSheetId="25">'[1]COAT&amp;WRAP-QIOT-#3'!#REF!</definedName>
    <definedName name="IO" localSheetId="26">'[1]COAT&amp;WRAP-QIOT-#3'!#REF!</definedName>
    <definedName name="IO" localSheetId="29">'[1]COAT&amp;WRAP-QIOT-#3'!#REF!</definedName>
    <definedName name="IO" localSheetId="32">'[1]COAT&amp;WRAP-QIOT-#3'!#REF!</definedName>
    <definedName name="IO" localSheetId="34">'[1]COAT&amp;WRAP-QIOT-#3'!#REF!</definedName>
    <definedName name="IO" localSheetId="35">'[1]COAT&amp;WRAP-QIOT-#3'!#REF!</definedName>
    <definedName name="IO" localSheetId="37">'[1]COAT&amp;WRAP-QIOT-#3'!#REF!</definedName>
    <definedName name="IO" localSheetId="2">'[1]COAT&amp;WRAP-QIOT-#3'!#REF!</definedName>
    <definedName name="IO">'[1]COAT&amp;WRAP-QIOT-#3'!#REF!</definedName>
    <definedName name="kjh" localSheetId="40" hidden="1">{#N/A,#N/A,FALSE,"Chung"}</definedName>
    <definedName name="kjh" localSheetId="3" hidden="1">{#N/A,#N/A,FALSE,"Chung"}</definedName>
    <definedName name="kjh" localSheetId="4" hidden="1">{#N/A,#N/A,FALSE,"Chung"}</definedName>
    <definedName name="kjh" localSheetId="7" hidden="1">{#N/A,#N/A,FALSE,"Chung"}</definedName>
    <definedName name="kjh" localSheetId="13" hidden="1">{#N/A,#N/A,FALSE,"Chung"}</definedName>
    <definedName name="kjh" localSheetId="16" hidden="1">{#N/A,#N/A,FALSE,"Chung"}</definedName>
    <definedName name="kjh" localSheetId="21" hidden="1">{#N/A,#N/A,FALSE,"Chung"}</definedName>
    <definedName name="kjh" localSheetId="22" hidden="1">{#N/A,#N/A,FALSE,"Chung"}</definedName>
    <definedName name="kjh" localSheetId="26" hidden="1">{#N/A,#N/A,FALSE,"Chung"}</definedName>
    <definedName name="kjh" localSheetId="34" hidden="1">{#N/A,#N/A,FALSE,"Chung"}</definedName>
    <definedName name="kjh" localSheetId="36" hidden="1">{#N/A,#N/A,FALSE,"Chung"}</definedName>
    <definedName name="kjh" localSheetId="37" hidden="1">{#N/A,#N/A,FALSE,"Chung"}</definedName>
    <definedName name="kjh" localSheetId="0" hidden="1">{#N/A,#N/A,FALSE,"Chung"}</definedName>
    <definedName name="kjh" localSheetId="2" hidden="1">{#N/A,#N/A,FALSE,"Chung"}</definedName>
    <definedName name="kjh" hidden="1">{#N/A,#N/A,FALSE,"Chung"}</definedName>
    <definedName name="m" localSheetId="40" hidden="1">{"'TDTGT (theo Dphuong)'!$A$4:$F$75"}</definedName>
    <definedName name="m" localSheetId="3" hidden="1">{"'TDTGT (theo Dphuong)'!$A$4:$F$75"}</definedName>
    <definedName name="m" localSheetId="4" hidden="1">{"'TDTGT (theo Dphuong)'!$A$4:$F$75"}</definedName>
    <definedName name="m" localSheetId="7" hidden="1">{"'TDTGT (theo Dphuong)'!$A$4:$F$75"}</definedName>
    <definedName name="m" localSheetId="13" hidden="1">{"'TDTGT (theo Dphuong)'!$A$4:$F$75"}</definedName>
    <definedName name="m" localSheetId="16" hidden="1">{"'TDTGT (theo Dphuong)'!$A$4:$F$75"}</definedName>
    <definedName name="m" localSheetId="21" hidden="1">{"'TDTGT (theo Dphuong)'!$A$4:$F$75"}</definedName>
    <definedName name="m" localSheetId="22" hidden="1">{"'TDTGT (theo Dphuong)'!$A$4:$F$75"}</definedName>
    <definedName name="m" localSheetId="26" hidden="1">{"'TDTGT (theo Dphuong)'!$A$4:$F$75"}</definedName>
    <definedName name="m" localSheetId="34" hidden="1">{"'TDTGT (theo Dphuong)'!$A$4:$F$75"}</definedName>
    <definedName name="m" localSheetId="36" hidden="1">{"'TDTGT (theo Dphuong)'!$A$4:$F$75"}</definedName>
    <definedName name="m" localSheetId="37" hidden="1">{"'TDTGT (theo Dphuong)'!$A$4:$F$75"}</definedName>
    <definedName name="m" localSheetId="0" hidden="1">{"'TDTGT (theo Dphuong)'!$A$4:$F$75"}</definedName>
    <definedName name="m" localSheetId="2" hidden="1">{"'TDTGT (theo Dphuong)'!$A$4:$F$75"}</definedName>
    <definedName name="m" hidden="1">{"'TDTGT (theo Dphuong)'!$A$4:$F$75"}</definedName>
    <definedName name="MAJ_CON_EQP" localSheetId="10">#REF!</definedName>
    <definedName name="MAJ_CON_EQP" localSheetId="11">#REF!</definedName>
    <definedName name="MAJ_CON_EQP" localSheetId="14">#REF!</definedName>
    <definedName name="MAJ_CON_EQP" localSheetId="16">#REF!</definedName>
    <definedName name="MAJ_CON_EQP" localSheetId="17">#REF!</definedName>
    <definedName name="MAJ_CON_EQP" localSheetId="18">#REF!</definedName>
    <definedName name="MAJ_CON_EQP" localSheetId="20">#REF!</definedName>
    <definedName name="MAJ_CON_EQP" localSheetId="23">#REF!</definedName>
    <definedName name="MAJ_CON_EQP" localSheetId="26">#REF!</definedName>
    <definedName name="MAJ_CON_EQP" localSheetId="29">#REF!</definedName>
    <definedName name="MAJ_CON_EQP" localSheetId="32">#REF!</definedName>
    <definedName name="MAJ_CON_EQP" localSheetId="35">#REF!</definedName>
    <definedName name="MAJ_CON_EQP">#REF!</definedName>
    <definedName name="MAT" localSheetId="38">'[1]COAT&amp;WRAP-QIOT-#3'!#REF!</definedName>
    <definedName name="MAT" localSheetId="40">'[1]COAT&amp;WRAP-QIOT-#3'!#REF!</definedName>
    <definedName name="MAT" localSheetId="41">'[1]COAT&amp;WRAP-QIOT-#3'!#REF!</definedName>
    <definedName name="MAT" localSheetId="42">'[1]COAT&amp;WRAP-QIOT-#3'!#REF!</definedName>
    <definedName name="MAT" localSheetId="47">'[1]COAT&amp;WRAP-QIOT-#3'!#REF!</definedName>
    <definedName name="MAT" localSheetId="48">'[1]COAT&amp;WRAP-QIOT-#3'!#REF!</definedName>
    <definedName name="MAT" localSheetId="10">'[1]COAT&amp;WRAP-QIOT-#3'!#REF!</definedName>
    <definedName name="MAT" localSheetId="11">'[1]COAT&amp;WRAP-QIOT-#3'!#REF!</definedName>
    <definedName name="MAT" localSheetId="14">'[1]COAT&amp;WRAP-QIOT-#3'!#REF!</definedName>
    <definedName name="MAT" localSheetId="16">'[1]COAT&amp;WRAP-QIOT-#3'!#REF!</definedName>
    <definedName name="MAT" localSheetId="17">'[1]COAT&amp;WRAP-QIOT-#3'!#REF!</definedName>
    <definedName name="MAT" localSheetId="18">'[1]COAT&amp;WRAP-QIOT-#3'!#REF!</definedName>
    <definedName name="MAT" localSheetId="20">'[1]COAT&amp;WRAP-QIOT-#3'!#REF!</definedName>
    <definedName name="MAT" localSheetId="22">'[1]COAT&amp;WRAP-QIOT-#3'!#REF!</definedName>
    <definedName name="MAT" localSheetId="23">'[1]COAT&amp;WRAP-QIOT-#3'!#REF!</definedName>
    <definedName name="MAT" localSheetId="25">'[1]COAT&amp;WRAP-QIOT-#3'!#REF!</definedName>
    <definedName name="MAT" localSheetId="26">'[1]COAT&amp;WRAP-QIOT-#3'!#REF!</definedName>
    <definedName name="MAT" localSheetId="29">'[1]COAT&amp;WRAP-QIOT-#3'!#REF!</definedName>
    <definedName name="MAT" localSheetId="32">'[1]COAT&amp;WRAP-QIOT-#3'!#REF!</definedName>
    <definedName name="MAT" localSheetId="34">'[1]COAT&amp;WRAP-QIOT-#3'!#REF!</definedName>
    <definedName name="MAT" localSheetId="35">'[1]COAT&amp;WRAP-QIOT-#3'!#REF!</definedName>
    <definedName name="MAT" localSheetId="37">'[1]COAT&amp;WRAP-QIOT-#3'!#REF!</definedName>
    <definedName name="MAT" localSheetId="2">'[1]COAT&amp;WRAP-QIOT-#3'!#REF!</definedName>
    <definedName name="MAT">'[1]COAT&amp;WRAP-QIOT-#3'!#REF!</definedName>
    <definedName name="mc" localSheetId="22">#REF!</definedName>
    <definedName name="mc" localSheetId="25">#REF!</definedName>
    <definedName name="mc" localSheetId="2">#REF!</definedName>
    <definedName name="mc">#REF!</definedName>
    <definedName name="MF" localSheetId="38">'[1]COAT&amp;WRAP-QIOT-#3'!#REF!</definedName>
    <definedName name="MF" localSheetId="40">'[1]COAT&amp;WRAP-QIOT-#3'!#REF!</definedName>
    <definedName name="MF" localSheetId="41">'[1]COAT&amp;WRAP-QIOT-#3'!#REF!</definedName>
    <definedName name="MF" localSheetId="42">'[1]COAT&amp;WRAP-QIOT-#3'!#REF!</definedName>
    <definedName name="MF" localSheetId="47">'[1]COAT&amp;WRAP-QIOT-#3'!#REF!</definedName>
    <definedName name="MF" localSheetId="48">'[1]COAT&amp;WRAP-QIOT-#3'!#REF!</definedName>
    <definedName name="MF" localSheetId="10">'[1]COAT&amp;WRAP-QIOT-#3'!#REF!</definedName>
    <definedName name="MF" localSheetId="11">'[1]COAT&amp;WRAP-QIOT-#3'!#REF!</definedName>
    <definedName name="MF" localSheetId="14">'[1]COAT&amp;WRAP-QIOT-#3'!#REF!</definedName>
    <definedName name="MF" localSheetId="16">'[1]COAT&amp;WRAP-QIOT-#3'!#REF!</definedName>
    <definedName name="MF" localSheetId="17">'[1]COAT&amp;WRAP-QIOT-#3'!#REF!</definedName>
    <definedName name="MF" localSheetId="18">'[1]COAT&amp;WRAP-QIOT-#3'!#REF!</definedName>
    <definedName name="MF" localSheetId="20">'[1]COAT&amp;WRAP-QIOT-#3'!#REF!</definedName>
    <definedName name="MF" localSheetId="22">'[1]COAT&amp;WRAP-QIOT-#3'!#REF!</definedName>
    <definedName name="MF" localSheetId="23">'[1]COAT&amp;WRAP-QIOT-#3'!#REF!</definedName>
    <definedName name="MF" localSheetId="25">'[1]COAT&amp;WRAP-QIOT-#3'!#REF!</definedName>
    <definedName name="MF" localSheetId="26">'[1]COAT&amp;WRAP-QIOT-#3'!#REF!</definedName>
    <definedName name="MF" localSheetId="29">'[1]COAT&amp;WRAP-QIOT-#3'!#REF!</definedName>
    <definedName name="MF" localSheetId="32">'[1]COAT&amp;WRAP-QIOT-#3'!#REF!</definedName>
    <definedName name="MF" localSheetId="34">'[1]COAT&amp;WRAP-QIOT-#3'!#REF!</definedName>
    <definedName name="MF" localSheetId="35">'[1]COAT&amp;WRAP-QIOT-#3'!#REF!</definedName>
    <definedName name="MF" localSheetId="37">'[1]COAT&amp;WRAP-QIOT-#3'!#REF!</definedName>
    <definedName name="MF" localSheetId="2">'[1]COAT&amp;WRAP-QIOT-#3'!#REF!</definedName>
    <definedName name="MF">'[1]COAT&amp;WRAP-QIOT-#3'!#REF!</definedName>
    <definedName name="MG_A" localSheetId="10">#REF!</definedName>
    <definedName name="MG_A" localSheetId="11">#REF!</definedName>
    <definedName name="MG_A" localSheetId="14">#REF!</definedName>
    <definedName name="MG_A" localSheetId="16">#REF!</definedName>
    <definedName name="MG_A" localSheetId="17">#REF!</definedName>
    <definedName name="MG_A" localSheetId="18">#REF!</definedName>
    <definedName name="MG_A" localSheetId="20">#REF!</definedName>
    <definedName name="MG_A" localSheetId="23">#REF!</definedName>
    <definedName name="MG_A" localSheetId="26">#REF!</definedName>
    <definedName name="MG_A" localSheetId="29">#REF!</definedName>
    <definedName name="MG_A" localSheetId="32">#REF!</definedName>
    <definedName name="MG_A" localSheetId="35">#REF!</definedName>
    <definedName name="MG_A" localSheetId="2">#REF!</definedName>
    <definedName name="MG_A">#REF!</definedName>
    <definedName name="mnh" localSheetId="38">'[5]2.74'!#REF!</definedName>
    <definedName name="mnh" localSheetId="40">'[5]2.74'!#REF!</definedName>
    <definedName name="mnh" localSheetId="41">'[5]2.74'!#REF!</definedName>
    <definedName name="mnh" localSheetId="42">'[5]2.74'!#REF!</definedName>
    <definedName name="mnh" localSheetId="47">'[5]2.74'!#REF!</definedName>
    <definedName name="mnh" localSheetId="48">'[5]2.74'!#REF!</definedName>
    <definedName name="mnh" localSheetId="4">'[13]2.74'!#REF!</definedName>
    <definedName name="mnh" localSheetId="10">'[5]2.74'!#REF!</definedName>
    <definedName name="mnh" localSheetId="11">'[5]2.74'!#REF!</definedName>
    <definedName name="mnh" localSheetId="14">'[5]2.74'!#REF!</definedName>
    <definedName name="mnh" localSheetId="16">'[5]2.74'!#REF!</definedName>
    <definedName name="mnh" localSheetId="17">'[5]2.74'!#REF!</definedName>
    <definedName name="mnh" localSheetId="18">'[5]2.74'!#REF!</definedName>
    <definedName name="mnh" localSheetId="20">'[5]2.74'!#REF!</definedName>
    <definedName name="mnh" localSheetId="22">'[5]2.74'!#REF!</definedName>
    <definedName name="mnh" localSheetId="23">'[5]2.74'!#REF!</definedName>
    <definedName name="mnh" localSheetId="25">'[5]2.74'!#REF!</definedName>
    <definedName name="mnh" localSheetId="26">'[5]2.74'!#REF!</definedName>
    <definedName name="mnh" localSheetId="29">'[5]2.74'!#REF!</definedName>
    <definedName name="mnh" localSheetId="32">'[5]2.74'!#REF!</definedName>
    <definedName name="mnh" localSheetId="34">'[5]2.74'!#REF!</definedName>
    <definedName name="mnh" localSheetId="35">'[5]2.74'!#REF!</definedName>
    <definedName name="mnh" localSheetId="37">'[5]2.74'!#REF!</definedName>
    <definedName name="mnh" localSheetId="2">'[5]2.74'!#REF!</definedName>
    <definedName name="mnh">'[5]2.74'!#REF!</definedName>
    <definedName name="n" localSheetId="38">'[14]2.74'!#REF!</definedName>
    <definedName name="n" localSheetId="40">'[14]2.74'!#REF!</definedName>
    <definedName name="n" localSheetId="41">'[14]2.74'!#REF!</definedName>
    <definedName name="n" localSheetId="42">'[14]2.74'!#REF!</definedName>
    <definedName name="n" localSheetId="47">'[14]2.74'!#REF!</definedName>
    <definedName name="n" localSheetId="48">'[14]2.74'!#REF!</definedName>
    <definedName name="n" localSheetId="10">'[14]2.74'!#REF!</definedName>
    <definedName name="n" localSheetId="11">'[14]2.74'!#REF!</definedName>
    <definedName name="n" localSheetId="14">'[14]2.74'!#REF!</definedName>
    <definedName name="n" localSheetId="16">'[14]2.74'!#REF!</definedName>
    <definedName name="n" localSheetId="17">'[14]2.74'!#REF!</definedName>
    <definedName name="n" localSheetId="18">'[14]2.74'!#REF!</definedName>
    <definedName name="n" localSheetId="20">'[14]2.74'!#REF!</definedName>
    <definedName name="n" localSheetId="22">'[6]2.74'!#REF!</definedName>
    <definedName name="n" localSheetId="23">'[14]2.74'!#REF!</definedName>
    <definedName name="n" localSheetId="25">'[6]2.74'!#REF!</definedName>
    <definedName name="n" localSheetId="26">'[14]2.74'!#REF!</definedName>
    <definedName name="n" localSheetId="29">'[14]2.74'!#REF!</definedName>
    <definedName name="n" localSheetId="32">'[14]2.74'!#REF!</definedName>
    <definedName name="n" localSheetId="34">'[14]2.74'!#REF!</definedName>
    <definedName name="n" localSheetId="35">'[14]2.74'!#REF!</definedName>
    <definedName name="n" localSheetId="37">'[14]2.74'!#REF!</definedName>
    <definedName name="n" localSheetId="2">'[14]2.74'!#REF!</definedName>
    <definedName name="n">'[14]2.74'!#REF!</definedName>
    <definedName name="NET" localSheetId="10">#REF!</definedName>
    <definedName name="NET" localSheetId="11">#REF!</definedName>
    <definedName name="NET" localSheetId="14">#REF!</definedName>
    <definedName name="NET" localSheetId="16">#REF!</definedName>
    <definedName name="NET" localSheetId="17">#REF!</definedName>
    <definedName name="NET" localSheetId="18">#REF!</definedName>
    <definedName name="NET" localSheetId="20">#REF!</definedName>
    <definedName name="NET" localSheetId="23">#REF!</definedName>
    <definedName name="NET" localSheetId="26">#REF!</definedName>
    <definedName name="NET" localSheetId="29">#REF!</definedName>
    <definedName name="NET" localSheetId="32">#REF!</definedName>
    <definedName name="NET" localSheetId="35">#REF!</definedName>
    <definedName name="NET" localSheetId="2">#REF!</definedName>
    <definedName name="NET">#REF!</definedName>
    <definedName name="NET_1" localSheetId="10">#REF!</definedName>
    <definedName name="NET_1" localSheetId="11">#REF!</definedName>
    <definedName name="NET_1" localSheetId="14">#REF!</definedName>
    <definedName name="NET_1" localSheetId="16">#REF!</definedName>
    <definedName name="NET_1" localSheetId="17">#REF!</definedName>
    <definedName name="NET_1" localSheetId="18">#REF!</definedName>
    <definedName name="NET_1" localSheetId="20">#REF!</definedName>
    <definedName name="NET_1" localSheetId="23">#REF!</definedName>
    <definedName name="NET_1" localSheetId="26">#REF!</definedName>
    <definedName name="NET_1" localSheetId="29">#REF!</definedName>
    <definedName name="NET_1" localSheetId="32">#REF!</definedName>
    <definedName name="NET_1" localSheetId="35">#REF!</definedName>
    <definedName name="NET_1" localSheetId="2">#REF!</definedName>
    <definedName name="NET_1">#REF!</definedName>
    <definedName name="NET_ANA" localSheetId="10">#REF!</definedName>
    <definedName name="NET_ANA" localSheetId="11">#REF!</definedName>
    <definedName name="NET_ANA" localSheetId="14">#REF!</definedName>
    <definedName name="NET_ANA" localSheetId="16">#REF!</definedName>
    <definedName name="NET_ANA" localSheetId="17">#REF!</definedName>
    <definedName name="NET_ANA" localSheetId="18">#REF!</definedName>
    <definedName name="NET_ANA" localSheetId="20">#REF!</definedName>
    <definedName name="NET_ANA" localSheetId="23">#REF!</definedName>
    <definedName name="NET_ANA" localSheetId="26">#REF!</definedName>
    <definedName name="NET_ANA" localSheetId="29">#REF!</definedName>
    <definedName name="NET_ANA" localSheetId="32">#REF!</definedName>
    <definedName name="NET_ANA" localSheetId="35">#REF!</definedName>
    <definedName name="NET_ANA" localSheetId="2">#REF!</definedName>
    <definedName name="NET_ANA">#REF!</definedName>
    <definedName name="NET_ANA_1" localSheetId="10">#REF!</definedName>
    <definedName name="NET_ANA_1" localSheetId="11">#REF!</definedName>
    <definedName name="NET_ANA_1" localSheetId="14">#REF!</definedName>
    <definedName name="NET_ANA_1" localSheetId="16">#REF!</definedName>
    <definedName name="NET_ANA_1" localSheetId="17">#REF!</definedName>
    <definedName name="NET_ANA_1" localSheetId="18">#REF!</definedName>
    <definedName name="NET_ANA_1" localSheetId="20">#REF!</definedName>
    <definedName name="NET_ANA_1" localSheetId="23">#REF!</definedName>
    <definedName name="NET_ANA_1" localSheetId="26">#REF!</definedName>
    <definedName name="NET_ANA_1" localSheetId="29">#REF!</definedName>
    <definedName name="NET_ANA_1" localSheetId="32">#REF!</definedName>
    <definedName name="NET_ANA_1" localSheetId="35">#REF!</definedName>
    <definedName name="NET_ANA_1" localSheetId="2">#REF!</definedName>
    <definedName name="NET_ANA_1">#REF!</definedName>
    <definedName name="NET_ANA_2" localSheetId="10">#REF!</definedName>
    <definedName name="NET_ANA_2" localSheetId="11">#REF!</definedName>
    <definedName name="NET_ANA_2" localSheetId="14">#REF!</definedName>
    <definedName name="NET_ANA_2" localSheetId="16">#REF!</definedName>
    <definedName name="NET_ANA_2" localSheetId="17">#REF!</definedName>
    <definedName name="NET_ANA_2" localSheetId="18">#REF!</definedName>
    <definedName name="NET_ANA_2" localSheetId="20">#REF!</definedName>
    <definedName name="NET_ANA_2" localSheetId="23">#REF!</definedName>
    <definedName name="NET_ANA_2" localSheetId="26">#REF!</definedName>
    <definedName name="NET_ANA_2" localSheetId="29">#REF!</definedName>
    <definedName name="NET_ANA_2" localSheetId="32">#REF!</definedName>
    <definedName name="NET_ANA_2" localSheetId="35">#REF!</definedName>
    <definedName name="NET_ANA_2" localSheetId="2">#REF!</definedName>
    <definedName name="NET_ANA_2">#REF!</definedName>
    <definedName name="nhan" localSheetId="22">#REF!</definedName>
    <definedName name="nhan" localSheetId="25">#REF!</definedName>
    <definedName name="nhan" localSheetId="2">#REF!</definedName>
    <definedName name="nhan">#REF!</definedName>
    <definedName name="Nhan_xet_cua_dai">"Picture 1"</definedName>
    <definedName name="nuoc" localSheetId="22">#REF!</definedName>
    <definedName name="nuoc" localSheetId="25">#REF!</definedName>
    <definedName name="nuoc" localSheetId="2">#REF!</definedName>
    <definedName name="nuoc">#REF!</definedName>
    <definedName name="P" localSheetId="38">'[1]PNT-QUOT-#3'!#REF!</definedName>
    <definedName name="P" localSheetId="40">'[1]PNT-QUOT-#3'!#REF!</definedName>
    <definedName name="P" localSheetId="41">'[1]PNT-QUOT-#3'!#REF!</definedName>
    <definedName name="P" localSheetId="42">'[1]PNT-QUOT-#3'!#REF!</definedName>
    <definedName name="P" localSheetId="47">'[1]PNT-QUOT-#3'!#REF!</definedName>
    <definedName name="P" localSheetId="48">'[1]PNT-QUOT-#3'!#REF!</definedName>
    <definedName name="P" localSheetId="10">'[1]PNT-QUOT-#3'!#REF!</definedName>
    <definedName name="P" localSheetId="11">'[1]PNT-QUOT-#3'!#REF!</definedName>
    <definedName name="P" localSheetId="14">'[1]PNT-QUOT-#3'!#REF!</definedName>
    <definedName name="P" localSheetId="16">'[1]PNT-QUOT-#3'!#REF!</definedName>
    <definedName name="P" localSheetId="17">'[1]PNT-QUOT-#3'!#REF!</definedName>
    <definedName name="P" localSheetId="18">'[1]PNT-QUOT-#3'!#REF!</definedName>
    <definedName name="P" localSheetId="20">'[1]PNT-QUOT-#3'!#REF!</definedName>
    <definedName name="P" localSheetId="22">'[1]PNT-QUOT-#3'!#REF!</definedName>
    <definedName name="P" localSheetId="23">'[1]PNT-QUOT-#3'!#REF!</definedName>
    <definedName name="P" localSheetId="25">'[1]PNT-QUOT-#3'!#REF!</definedName>
    <definedName name="P" localSheetId="26">'[1]PNT-QUOT-#3'!#REF!</definedName>
    <definedName name="P" localSheetId="29">'[1]PNT-QUOT-#3'!#REF!</definedName>
    <definedName name="P" localSheetId="32">'[1]PNT-QUOT-#3'!#REF!</definedName>
    <definedName name="P" localSheetId="34">'[1]PNT-QUOT-#3'!#REF!</definedName>
    <definedName name="P" localSheetId="35">'[1]PNT-QUOT-#3'!#REF!</definedName>
    <definedName name="P" localSheetId="37">'[1]PNT-QUOT-#3'!#REF!</definedName>
    <definedName name="P" localSheetId="2">'[1]PNT-QUOT-#3'!#REF!</definedName>
    <definedName name="P">'[1]PNT-QUOT-#3'!#REF!</definedName>
    <definedName name="PEJM" localSheetId="38">'[1]COAT&amp;WRAP-QIOT-#3'!#REF!</definedName>
    <definedName name="PEJM" localSheetId="40">'[1]COAT&amp;WRAP-QIOT-#3'!#REF!</definedName>
    <definedName name="PEJM" localSheetId="41">'[1]COAT&amp;WRAP-QIOT-#3'!#REF!</definedName>
    <definedName name="PEJM" localSheetId="42">'[1]COAT&amp;WRAP-QIOT-#3'!#REF!</definedName>
    <definedName name="PEJM" localSheetId="47">'[1]COAT&amp;WRAP-QIOT-#3'!#REF!</definedName>
    <definedName name="PEJM" localSheetId="48">'[1]COAT&amp;WRAP-QIOT-#3'!#REF!</definedName>
    <definedName name="PEJM" localSheetId="10">'[1]COAT&amp;WRAP-QIOT-#3'!#REF!</definedName>
    <definedName name="PEJM" localSheetId="11">'[1]COAT&amp;WRAP-QIOT-#3'!#REF!</definedName>
    <definedName name="PEJM" localSheetId="14">'[1]COAT&amp;WRAP-QIOT-#3'!#REF!</definedName>
    <definedName name="PEJM" localSheetId="16">'[1]COAT&amp;WRAP-QIOT-#3'!#REF!</definedName>
    <definedName name="PEJM" localSheetId="17">'[1]COAT&amp;WRAP-QIOT-#3'!#REF!</definedName>
    <definedName name="PEJM" localSheetId="18">'[1]COAT&amp;WRAP-QIOT-#3'!#REF!</definedName>
    <definedName name="PEJM" localSheetId="20">'[1]COAT&amp;WRAP-QIOT-#3'!#REF!</definedName>
    <definedName name="PEJM" localSheetId="22">'[1]COAT&amp;WRAP-QIOT-#3'!#REF!</definedName>
    <definedName name="PEJM" localSheetId="23">'[1]COAT&amp;WRAP-QIOT-#3'!#REF!</definedName>
    <definedName name="PEJM" localSheetId="25">'[1]COAT&amp;WRAP-QIOT-#3'!#REF!</definedName>
    <definedName name="PEJM" localSheetId="26">'[1]COAT&amp;WRAP-QIOT-#3'!#REF!</definedName>
    <definedName name="PEJM" localSheetId="29">'[1]COAT&amp;WRAP-QIOT-#3'!#REF!</definedName>
    <definedName name="PEJM" localSheetId="32">'[1]COAT&amp;WRAP-QIOT-#3'!#REF!</definedName>
    <definedName name="PEJM" localSheetId="34">'[1]COAT&amp;WRAP-QIOT-#3'!#REF!</definedName>
    <definedName name="PEJM" localSheetId="35">'[1]COAT&amp;WRAP-QIOT-#3'!#REF!</definedName>
    <definedName name="PEJM" localSheetId="37">'[1]COAT&amp;WRAP-QIOT-#3'!#REF!</definedName>
    <definedName name="PEJM" localSheetId="2">'[1]COAT&amp;WRAP-QIOT-#3'!#REF!</definedName>
    <definedName name="PEJM">'[1]COAT&amp;WRAP-QIOT-#3'!#REF!</definedName>
    <definedName name="PF" localSheetId="38">'[1]PNT-QUOT-#3'!#REF!</definedName>
    <definedName name="PF" localSheetId="40">'[1]PNT-QUOT-#3'!#REF!</definedName>
    <definedName name="PF" localSheetId="41">'[1]PNT-QUOT-#3'!#REF!</definedName>
    <definedName name="PF" localSheetId="42">'[1]PNT-QUOT-#3'!#REF!</definedName>
    <definedName name="PF" localSheetId="47">'[1]PNT-QUOT-#3'!#REF!</definedName>
    <definedName name="PF" localSheetId="48">'[1]PNT-QUOT-#3'!#REF!</definedName>
    <definedName name="PF" localSheetId="10">'[1]PNT-QUOT-#3'!#REF!</definedName>
    <definedName name="PF" localSheetId="11">'[1]PNT-QUOT-#3'!#REF!</definedName>
    <definedName name="PF" localSheetId="14">'[1]PNT-QUOT-#3'!#REF!</definedName>
    <definedName name="PF" localSheetId="16">'[1]PNT-QUOT-#3'!#REF!</definedName>
    <definedName name="PF" localSheetId="17">'[1]PNT-QUOT-#3'!#REF!</definedName>
    <definedName name="PF" localSheetId="18">'[1]PNT-QUOT-#3'!#REF!</definedName>
    <definedName name="PF" localSheetId="20">'[1]PNT-QUOT-#3'!#REF!</definedName>
    <definedName name="PF" localSheetId="23">'[1]PNT-QUOT-#3'!#REF!</definedName>
    <definedName name="PF" localSheetId="26">'[1]PNT-QUOT-#3'!#REF!</definedName>
    <definedName name="PF" localSheetId="29">'[1]PNT-QUOT-#3'!#REF!</definedName>
    <definedName name="PF" localSheetId="32">'[1]PNT-QUOT-#3'!#REF!</definedName>
    <definedName name="PF" localSheetId="34">'[1]PNT-QUOT-#3'!#REF!</definedName>
    <definedName name="PF" localSheetId="35">'[1]PNT-QUOT-#3'!#REF!</definedName>
    <definedName name="PF" localSheetId="37">'[1]PNT-QUOT-#3'!#REF!</definedName>
    <definedName name="PF" localSheetId="2">'[1]PNT-QUOT-#3'!#REF!</definedName>
    <definedName name="PF">'[1]PNT-QUOT-#3'!#REF!</definedName>
    <definedName name="PM">[15]IBASE!$AH$16:$AV$110</definedName>
    <definedName name="PRICE" localSheetId="10">#REF!</definedName>
    <definedName name="PRICE" localSheetId="11">#REF!</definedName>
    <definedName name="PRICE" localSheetId="14">#REF!</definedName>
    <definedName name="PRICE" localSheetId="16">#REF!</definedName>
    <definedName name="PRICE" localSheetId="17">#REF!</definedName>
    <definedName name="PRICE" localSheetId="18">#REF!</definedName>
    <definedName name="PRICE" localSheetId="20">#REF!</definedName>
    <definedName name="PRICE" localSheetId="23">#REF!</definedName>
    <definedName name="PRICE" localSheetId="26">#REF!</definedName>
    <definedName name="PRICE" localSheetId="29">#REF!</definedName>
    <definedName name="PRICE" localSheetId="32">#REF!</definedName>
    <definedName name="PRICE" localSheetId="35">#REF!</definedName>
    <definedName name="PRICE" localSheetId="2">#REF!</definedName>
    <definedName name="PRICE">#REF!</definedName>
    <definedName name="PRICE1" localSheetId="10">#REF!</definedName>
    <definedName name="PRICE1" localSheetId="11">#REF!</definedName>
    <definedName name="PRICE1" localSheetId="14">#REF!</definedName>
    <definedName name="PRICE1" localSheetId="16">#REF!</definedName>
    <definedName name="PRICE1" localSheetId="17">#REF!</definedName>
    <definedName name="PRICE1" localSheetId="18">#REF!</definedName>
    <definedName name="PRICE1" localSheetId="20">#REF!</definedName>
    <definedName name="PRICE1" localSheetId="23">#REF!</definedName>
    <definedName name="PRICE1" localSheetId="26">#REF!</definedName>
    <definedName name="PRICE1" localSheetId="29">#REF!</definedName>
    <definedName name="PRICE1" localSheetId="32">#REF!</definedName>
    <definedName name="PRICE1" localSheetId="35">#REF!</definedName>
    <definedName name="PRICE1" localSheetId="2">#REF!</definedName>
    <definedName name="PRICE1">#REF!</definedName>
    <definedName name="_xlnm.Print_Area" localSheetId="41">'103'!$A$1:$I$34</definedName>
    <definedName name="_xlnm.Print_Area" localSheetId="3">'65'!$A$1:$I$53</definedName>
    <definedName name="_xlnm.Print_Area" localSheetId="6">'68'!$A$1:$I$53</definedName>
    <definedName name="_xlnm.Print_Area" localSheetId="19">'81'!$A$1:$I$192</definedName>
    <definedName name="_xlnm.Print_Area" localSheetId="21">'83'!$A$1:$L$54</definedName>
    <definedName name="_xlnm.Print_Area" localSheetId="22">'84'!$A$1:$L$195</definedName>
    <definedName name="_xlnm.Print_Area" localSheetId="24">'86'!$A$1:$K$52</definedName>
    <definedName name="_xlnm.Print_Area" localSheetId="2">#REF!</definedName>
    <definedName name="_xlnm.Print_Area">#REF!</definedName>
    <definedName name="Print_Area_MI" localSheetId="22">[8]ESTI.!$A$1:$U$52</definedName>
    <definedName name="Print_Area_MI" localSheetId="25">[8]ESTI.!$A$1:$U$52</definedName>
    <definedName name="Print_Area_MI">[8]ESTI.!$A$1:$U$52</definedName>
    <definedName name="_xlnm.Print_Titles" localSheetId="39">'101'!$7:$7</definedName>
    <definedName name="_xlnm.Print_Titles" localSheetId="4">'66'!$6:$6</definedName>
    <definedName name="_xlnm.Print_Titles" localSheetId="7">'69'!$7:$7</definedName>
    <definedName name="_xlnm.Print_Titles" localSheetId="10">'72'!$6:$7</definedName>
    <definedName name="_xlnm.Print_Titles" localSheetId="12">'74'!$5:$5</definedName>
    <definedName name="_xlnm.Print_Titles" localSheetId="13">'75'!$7:$7</definedName>
    <definedName name="_xlnm.Print_Titles" localSheetId="15">'77'!$6:$6</definedName>
    <definedName name="_xlnm.Print_Titles" localSheetId="16">'78'!$6:$7</definedName>
    <definedName name="_xlnm.Print_Titles" localSheetId="18">'80'!$5:$5</definedName>
    <definedName name="_xlnm.Print_Titles" localSheetId="19">'81'!$5:$6</definedName>
    <definedName name="_xlnm.Print_Titles" localSheetId="21">'83'!$6:$10</definedName>
    <definedName name="_xlnm.Print_Titles" localSheetId="22">'84'!$6:$10</definedName>
    <definedName name="_xlnm.Print_Titles" localSheetId="24">'86'!$6:$8</definedName>
    <definedName name="_xlnm.Print_Titles" localSheetId="25">'87'!$6:$9</definedName>
    <definedName name="_xlnm.Print_Titles" localSheetId="28">'90'!$6:$6</definedName>
    <definedName name="_xlnm.Print_Titles" localSheetId="29">'91'!$6:$6</definedName>
    <definedName name="_xlnm.Print_Titles" localSheetId="31">'93'!$6:$6</definedName>
    <definedName name="_xlnm.Print_Titles" localSheetId="32">'94'!$6:$6</definedName>
    <definedName name="_xlnm.Print_Titles" localSheetId="33">'95'!$4:$4</definedName>
    <definedName name="_xlnm.Print_Titles" localSheetId="34">'96'!$5:$5</definedName>
    <definedName name="_xlnm.Print_Titles" localSheetId="0">'Doanh nghiep'!$4:$7</definedName>
    <definedName name="_xlnm.Print_Titles" localSheetId="2">#REF!</definedName>
    <definedName name="_xlnm.Print_Titles">'[11]TiÕn ®é thùc hiÖn KC'!#REF!</definedName>
    <definedName name="Print_Titles_MI" localSheetId="10">#REF!</definedName>
    <definedName name="Print_Titles_MI" localSheetId="11">#REF!</definedName>
    <definedName name="Print_Titles_MI" localSheetId="14">#REF!</definedName>
    <definedName name="Print_Titles_MI" localSheetId="16">#REF!</definedName>
    <definedName name="Print_Titles_MI" localSheetId="17">#REF!</definedName>
    <definedName name="Print_Titles_MI" localSheetId="18">#REF!</definedName>
    <definedName name="Print_Titles_MI" localSheetId="20">#REF!</definedName>
    <definedName name="Print_Titles_MI" localSheetId="23">#REF!</definedName>
    <definedName name="Print_Titles_MI" localSheetId="26">#REF!</definedName>
    <definedName name="Print_Titles_MI" localSheetId="29">#REF!</definedName>
    <definedName name="Print_Titles_MI" localSheetId="32">#REF!</definedName>
    <definedName name="Print_Titles_MI" localSheetId="35">#REF!</definedName>
    <definedName name="Print_Titles_MI" localSheetId="2">#REF!</definedName>
    <definedName name="Print_Titles_MI">#REF!</definedName>
    <definedName name="PRINTA" localSheetId="10">#REF!</definedName>
    <definedName name="PRINTA" localSheetId="11">#REF!</definedName>
    <definedName name="PRINTA" localSheetId="14">#REF!</definedName>
    <definedName name="PRINTA" localSheetId="16">#REF!</definedName>
    <definedName name="PRINTA" localSheetId="17">#REF!</definedName>
    <definedName name="PRINTA" localSheetId="18">#REF!</definedName>
    <definedName name="PRINTA" localSheetId="20">#REF!</definedName>
    <definedName name="PRINTA" localSheetId="23">#REF!</definedName>
    <definedName name="PRINTA" localSheetId="26">#REF!</definedName>
    <definedName name="PRINTA" localSheetId="29">#REF!</definedName>
    <definedName name="PRINTA" localSheetId="32">#REF!</definedName>
    <definedName name="PRINTA" localSheetId="35">#REF!</definedName>
    <definedName name="PRINTA" localSheetId="2">#REF!</definedName>
    <definedName name="PRINTA">#REF!</definedName>
    <definedName name="PRINTB" localSheetId="10">#REF!</definedName>
    <definedName name="PRINTB" localSheetId="11">#REF!</definedName>
    <definedName name="PRINTB" localSheetId="14">#REF!</definedName>
    <definedName name="PRINTB" localSheetId="16">#REF!</definedName>
    <definedName name="PRINTB" localSheetId="17">#REF!</definedName>
    <definedName name="PRINTB" localSheetId="18">#REF!</definedName>
    <definedName name="PRINTB" localSheetId="20">#REF!</definedName>
    <definedName name="PRINTB" localSheetId="23">#REF!</definedName>
    <definedName name="PRINTB" localSheetId="26">#REF!</definedName>
    <definedName name="PRINTB" localSheetId="29">#REF!</definedName>
    <definedName name="PRINTB" localSheetId="32">#REF!</definedName>
    <definedName name="PRINTB" localSheetId="35">#REF!</definedName>
    <definedName name="PRINTB" localSheetId="2">#REF!</definedName>
    <definedName name="PRINTB">#REF!</definedName>
    <definedName name="PRINTC" localSheetId="10">#REF!</definedName>
    <definedName name="PRINTC" localSheetId="11">#REF!</definedName>
    <definedName name="PRINTC" localSheetId="14">#REF!</definedName>
    <definedName name="PRINTC" localSheetId="16">#REF!</definedName>
    <definedName name="PRINTC" localSheetId="17">#REF!</definedName>
    <definedName name="PRINTC" localSheetId="18">#REF!</definedName>
    <definedName name="PRINTC" localSheetId="20">#REF!</definedName>
    <definedName name="PRINTC" localSheetId="23">#REF!</definedName>
    <definedName name="PRINTC" localSheetId="26">#REF!</definedName>
    <definedName name="PRINTC" localSheetId="29">#REF!</definedName>
    <definedName name="PRINTC" localSheetId="32">#REF!</definedName>
    <definedName name="PRINTC" localSheetId="35">#REF!</definedName>
    <definedName name="PRINTC" localSheetId="2">#REF!</definedName>
    <definedName name="PRINTC">#REF!</definedName>
    <definedName name="PROPOSAL" localSheetId="10">#REF!</definedName>
    <definedName name="PROPOSAL" localSheetId="11">#REF!</definedName>
    <definedName name="PROPOSAL" localSheetId="14">#REF!</definedName>
    <definedName name="PROPOSAL" localSheetId="16">#REF!</definedName>
    <definedName name="PROPOSAL" localSheetId="17">#REF!</definedName>
    <definedName name="PROPOSAL" localSheetId="18">#REF!</definedName>
    <definedName name="PROPOSAL" localSheetId="20">#REF!</definedName>
    <definedName name="PROPOSAL" localSheetId="23">#REF!</definedName>
    <definedName name="PROPOSAL" localSheetId="26">#REF!</definedName>
    <definedName name="PROPOSAL" localSheetId="29">#REF!</definedName>
    <definedName name="PROPOSAL" localSheetId="32">#REF!</definedName>
    <definedName name="PROPOSAL" localSheetId="35">#REF!</definedName>
    <definedName name="PROPOSAL" localSheetId="2">#REF!</definedName>
    <definedName name="PROPOSAL">#REF!</definedName>
    <definedName name="pt" localSheetId="38">#REF!</definedName>
    <definedName name="pt" localSheetId="40">#REF!</definedName>
    <definedName name="pt" localSheetId="41">#REF!</definedName>
    <definedName name="pt" localSheetId="42">#REF!</definedName>
    <definedName name="pt" localSheetId="47">#REF!</definedName>
    <definedName name="pt" localSheetId="48">#REF!</definedName>
    <definedName name="pt" localSheetId="10">#REF!</definedName>
    <definedName name="pt" localSheetId="11">#REF!</definedName>
    <definedName name="pt" localSheetId="14">#REF!</definedName>
    <definedName name="pt" localSheetId="16">#REF!</definedName>
    <definedName name="pt" localSheetId="17">#REF!</definedName>
    <definedName name="pt" localSheetId="18">#REF!</definedName>
    <definedName name="pt" localSheetId="20">#REF!</definedName>
    <definedName name="pt" localSheetId="22">#REF!</definedName>
    <definedName name="pt" localSheetId="23">#REF!</definedName>
    <definedName name="pt" localSheetId="25">#REF!</definedName>
    <definedName name="pt" localSheetId="26">#REF!</definedName>
    <definedName name="pt" localSheetId="29">#REF!</definedName>
    <definedName name="pt" localSheetId="32">#REF!</definedName>
    <definedName name="pt" localSheetId="34">#REF!</definedName>
    <definedName name="pt" localSheetId="35">#REF!</definedName>
    <definedName name="pt" localSheetId="37">#REF!</definedName>
    <definedName name="pt" localSheetId="2">#REF!</definedName>
    <definedName name="pt">#REF!</definedName>
    <definedName name="ptr" localSheetId="38">#REF!</definedName>
    <definedName name="ptr" localSheetId="40">#REF!</definedName>
    <definedName name="ptr" localSheetId="41">#REF!</definedName>
    <definedName name="ptr" localSheetId="42">#REF!</definedName>
    <definedName name="ptr" localSheetId="47">#REF!</definedName>
    <definedName name="ptr" localSheetId="48">#REF!</definedName>
    <definedName name="ptr" localSheetId="10">#REF!</definedName>
    <definedName name="ptr" localSheetId="11">#REF!</definedName>
    <definedName name="ptr" localSheetId="14">#REF!</definedName>
    <definedName name="ptr" localSheetId="16">#REF!</definedName>
    <definedName name="ptr" localSheetId="17">#REF!</definedName>
    <definedName name="ptr" localSheetId="18">#REF!</definedName>
    <definedName name="ptr" localSheetId="20">#REF!</definedName>
    <definedName name="ptr" localSheetId="22">#REF!</definedName>
    <definedName name="ptr" localSheetId="23">#REF!</definedName>
    <definedName name="ptr" localSheetId="25">#REF!</definedName>
    <definedName name="ptr" localSheetId="26">#REF!</definedName>
    <definedName name="ptr" localSheetId="29">#REF!</definedName>
    <definedName name="ptr" localSheetId="32">#REF!</definedName>
    <definedName name="ptr" localSheetId="34">#REF!</definedName>
    <definedName name="ptr" localSheetId="35">#REF!</definedName>
    <definedName name="ptr" localSheetId="37">#REF!</definedName>
    <definedName name="ptr" localSheetId="2">#REF!</definedName>
    <definedName name="ptr">#REF!</definedName>
    <definedName name="ptvt">'[16]ma-pt'!$A$6:$IV$228</definedName>
    <definedName name="qưeqwrqw" localSheetId="40" hidden="1">{#N/A,#N/A,FALSE,"Chung"}</definedName>
    <definedName name="qưeqwrqw" localSheetId="3" hidden="1">{#N/A,#N/A,FALSE,"Chung"}</definedName>
    <definedName name="qưeqwrqw" localSheetId="4" hidden="1">{#N/A,#N/A,FALSE,"Chung"}</definedName>
    <definedName name="qưeqwrqw" localSheetId="7" hidden="1">{#N/A,#N/A,FALSE,"Chung"}</definedName>
    <definedName name="qưeqwrqw" localSheetId="13" hidden="1">{#N/A,#N/A,FALSE,"Chung"}</definedName>
    <definedName name="qưeqwrqw" localSheetId="16" hidden="1">{#N/A,#N/A,FALSE,"Chung"}</definedName>
    <definedName name="qưeqwrqw" localSheetId="21" hidden="1">{#N/A,#N/A,FALSE,"Chung"}</definedName>
    <definedName name="qưeqwrqw" localSheetId="22" hidden="1">{#N/A,#N/A,FALSE,"Chung"}</definedName>
    <definedName name="qưeqwrqw" localSheetId="26" hidden="1">{#N/A,#N/A,FALSE,"Chung"}</definedName>
    <definedName name="qưeqwrqw" localSheetId="34" hidden="1">{#N/A,#N/A,FALSE,"Chung"}</definedName>
    <definedName name="qưeqwrqw" localSheetId="36" hidden="1">{#N/A,#N/A,FALSE,"Chung"}</definedName>
    <definedName name="qưeqwrqw" localSheetId="37" hidden="1">{#N/A,#N/A,FALSE,"Chung"}</definedName>
    <definedName name="qưeqwrqw" localSheetId="0" hidden="1">{#N/A,#N/A,FALSE,"Chung"}</definedName>
    <definedName name="qưeqwrqw" localSheetId="2" hidden="1">{#N/A,#N/A,FALSE,"Chung"}</definedName>
    <definedName name="qưeqwrqw" hidden="1">{#N/A,#N/A,FALSE,"Chung"}</definedName>
    <definedName name="RECOUT">#N/A</definedName>
    <definedName name="RFP003A" localSheetId="10">#REF!</definedName>
    <definedName name="RFP003A" localSheetId="11">#REF!</definedName>
    <definedName name="RFP003A" localSheetId="14">#REF!</definedName>
    <definedName name="RFP003A" localSheetId="16">#REF!</definedName>
    <definedName name="RFP003A" localSheetId="17">#REF!</definedName>
    <definedName name="RFP003A" localSheetId="18">#REF!</definedName>
    <definedName name="RFP003A" localSheetId="20">#REF!</definedName>
    <definedName name="RFP003A" localSheetId="23">#REF!</definedName>
    <definedName name="RFP003A" localSheetId="26">#REF!</definedName>
    <definedName name="RFP003A" localSheetId="29">#REF!</definedName>
    <definedName name="RFP003A" localSheetId="32">#REF!</definedName>
    <definedName name="RFP003A" localSheetId="35">#REF!</definedName>
    <definedName name="RFP003A">#REF!</definedName>
    <definedName name="RFP003B" localSheetId="10">#REF!</definedName>
    <definedName name="RFP003B" localSheetId="11">#REF!</definedName>
    <definedName name="RFP003B" localSheetId="14">#REF!</definedName>
    <definedName name="RFP003B" localSheetId="16">#REF!</definedName>
    <definedName name="RFP003B" localSheetId="17">#REF!</definedName>
    <definedName name="RFP003B" localSheetId="18">#REF!</definedName>
    <definedName name="RFP003B" localSheetId="20">#REF!</definedName>
    <definedName name="RFP003B" localSheetId="23">#REF!</definedName>
    <definedName name="RFP003B" localSheetId="26">#REF!</definedName>
    <definedName name="RFP003B" localSheetId="29">#REF!</definedName>
    <definedName name="RFP003B" localSheetId="32">#REF!</definedName>
    <definedName name="RFP003B" localSheetId="35">#REF!</definedName>
    <definedName name="RFP003B" localSheetId="2">#REF!</definedName>
    <definedName name="RFP003B">#REF!</definedName>
    <definedName name="RFP003C" localSheetId="10">#REF!</definedName>
    <definedName name="RFP003C" localSheetId="11">#REF!</definedName>
    <definedName name="RFP003C" localSheetId="14">#REF!</definedName>
    <definedName name="RFP003C" localSheetId="16">#REF!</definedName>
    <definedName name="RFP003C" localSheetId="17">#REF!</definedName>
    <definedName name="RFP003C" localSheetId="18">#REF!</definedName>
    <definedName name="RFP003C" localSheetId="20">#REF!</definedName>
    <definedName name="RFP003C" localSheetId="23">#REF!</definedName>
    <definedName name="RFP003C" localSheetId="26">#REF!</definedName>
    <definedName name="RFP003C" localSheetId="29">#REF!</definedName>
    <definedName name="RFP003C" localSheetId="32">#REF!</definedName>
    <definedName name="RFP003C" localSheetId="35">#REF!</definedName>
    <definedName name="RFP003C" localSheetId="2">#REF!</definedName>
    <definedName name="RFP003C">#REF!</definedName>
    <definedName name="RFP003D" localSheetId="10">#REF!</definedName>
    <definedName name="RFP003D" localSheetId="11">#REF!</definedName>
    <definedName name="RFP003D" localSheetId="14">#REF!</definedName>
    <definedName name="RFP003D" localSheetId="16">#REF!</definedName>
    <definedName name="RFP003D" localSheetId="17">#REF!</definedName>
    <definedName name="RFP003D" localSheetId="18">#REF!</definedName>
    <definedName name="RFP003D" localSheetId="20">#REF!</definedName>
    <definedName name="RFP003D" localSheetId="23">#REF!</definedName>
    <definedName name="RFP003D" localSheetId="26">#REF!</definedName>
    <definedName name="RFP003D" localSheetId="29">#REF!</definedName>
    <definedName name="RFP003D" localSheetId="32">#REF!</definedName>
    <definedName name="RFP003D" localSheetId="35">#REF!</definedName>
    <definedName name="RFP003D" localSheetId="2">#REF!</definedName>
    <definedName name="RFP003D">#REF!</definedName>
    <definedName name="RFP003E" localSheetId="10">#REF!</definedName>
    <definedName name="RFP003E" localSheetId="11">#REF!</definedName>
    <definedName name="RFP003E" localSheetId="14">#REF!</definedName>
    <definedName name="RFP003E" localSheetId="16">#REF!</definedName>
    <definedName name="RFP003E" localSheetId="17">#REF!</definedName>
    <definedName name="RFP003E" localSheetId="18">#REF!</definedName>
    <definedName name="RFP003E" localSheetId="20">#REF!</definedName>
    <definedName name="RFP003E" localSheetId="23">#REF!</definedName>
    <definedName name="RFP003E" localSheetId="26">#REF!</definedName>
    <definedName name="RFP003E" localSheetId="29">#REF!</definedName>
    <definedName name="RFP003E" localSheetId="32">#REF!</definedName>
    <definedName name="RFP003E" localSheetId="35">#REF!</definedName>
    <definedName name="RFP003E" localSheetId="2">#REF!</definedName>
    <definedName name="RFP003E">#REF!</definedName>
    <definedName name="RFP003F" localSheetId="10">#REF!</definedName>
    <definedName name="RFP003F" localSheetId="11">#REF!</definedName>
    <definedName name="RFP003F" localSheetId="14">#REF!</definedName>
    <definedName name="RFP003F" localSheetId="16">#REF!</definedName>
    <definedName name="RFP003F" localSheetId="17">#REF!</definedName>
    <definedName name="RFP003F" localSheetId="18">#REF!</definedName>
    <definedName name="RFP003F" localSheetId="20">#REF!</definedName>
    <definedName name="RFP003F" localSheetId="23">#REF!</definedName>
    <definedName name="RFP003F" localSheetId="26">#REF!</definedName>
    <definedName name="RFP003F" localSheetId="29">#REF!</definedName>
    <definedName name="RFP003F" localSheetId="32">#REF!</definedName>
    <definedName name="RFP003F" localSheetId="35">#REF!</definedName>
    <definedName name="RFP003F" localSheetId="2">#REF!</definedName>
    <definedName name="RFP003F">#REF!</definedName>
    <definedName name="RT" localSheetId="38">'[1]COAT&amp;WRAP-QIOT-#3'!#REF!</definedName>
    <definedName name="RT" localSheetId="40">'[1]COAT&amp;WRAP-QIOT-#3'!#REF!</definedName>
    <definedName name="RT" localSheetId="41">'[1]COAT&amp;WRAP-QIOT-#3'!#REF!</definedName>
    <definedName name="RT" localSheetId="42">'[1]COAT&amp;WRAP-QIOT-#3'!#REF!</definedName>
    <definedName name="RT" localSheetId="47">'[1]COAT&amp;WRAP-QIOT-#3'!#REF!</definedName>
    <definedName name="RT" localSheetId="48">'[1]COAT&amp;WRAP-QIOT-#3'!#REF!</definedName>
    <definedName name="RT" localSheetId="10">'[1]COAT&amp;WRAP-QIOT-#3'!#REF!</definedName>
    <definedName name="RT" localSheetId="11">'[1]COAT&amp;WRAP-QIOT-#3'!#REF!</definedName>
    <definedName name="RT" localSheetId="14">'[1]COAT&amp;WRAP-QIOT-#3'!#REF!</definedName>
    <definedName name="RT" localSheetId="16">'[1]COAT&amp;WRAP-QIOT-#3'!#REF!</definedName>
    <definedName name="RT" localSheetId="17">'[1]COAT&amp;WRAP-QIOT-#3'!#REF!</definedName>
    <definedName name="RT" localSheetId="18">'[1]COAT&amp;WRAP-QIOT-#3'!#REF!</definedName>
    <definedName name="RT" localSheetId="20">'[1]COAT&amp;WRAP-QIOT-#3'!#REF!</definedName>
    <definedName name="RT" localSheetId="22">'[1]COAT&amp;WRAP-QIOT-#3'!#REF!</definedName>
    <definedName name="RT" localSheetId="23">'[1]COAT&amp;WRAP-QIOT-#3'!#REF!</definedName>
    <definedName name="RT" localSheetId="25">'[1]COAT&amp;WRAP-QIOT-#3'!#REF!</definedName>
    <definedName name="RT" localSheetId="26">'[1]COAT&amp;WRAP-QIOT-#3'!#REF!</definedName>
    <definedName name="RT" localSheetId="29">'[1]COAT&amp;WRAP-QIOT-#3'!#REF!</definedName>
    <definedName name="RT" localSheetId="32">'[1]COAT&amp;WRAP-QIOT-#3'!#REF!</definedName>
    <definedName name="RT" localSheetId="34">'[1]COAT&amp;WRAP-QIOT-#3'!#REF!</definedName>
    <definedName name="RT" localSheetId="35">'[1]COAT&amp;WRAP-QIOT-#3'!#REF!</definedName>
    <definedName name="RT" localSheetId="37">'[1]COAT&amp;WRAP-QIOT-#3'!#REF!</definedName>
    <definedName name="RT" localSheetId="2">'[1]COAT&amp;WRAP-QIOT-#3'!#REF!</definedName>
    <definedName name="RT">'[1]COAT&amp;WRAP-QIOT-#3'!#REF!</definedName>
    <definedName name="SB">[15]IBASE!$AH$7:$AL$14</definedName>
    <definedName name="SCH" localSheetId="10">#REF!</definedName>
    <definedName name="SCH" localSheetId="11">#REF!</definedName>
    <definedName name="SCH" localSheetId="14">#REF!</definedName>
    <definedName name="SCH" localSheetId="16">#REF!</definedName>
    <definedName name="SCH" localSheetId="17">#REF!</definedName>
    <definedName name="SCH" localSheetId="18">#REF!</definedName>
    <definedName name="SCH" localSheetId="20">#REF!</definedName>
    <definedName name="SCH" localSheetId="23">#REF!</definedName>
    <definedName name="SCH" localSheetId="26">#REF!</definedName>
    <definedName name="SCH" localSheetId="29">#REF!</definedName>
    <definedName name="SCH" localSheetId="32">#REF!</definedName>
    <definedName name="SCH" localSheetId="35">#REF!</definedName>
    <definedName name="SCH" localSheetId="2">#REF!</definedName>
    <definedName name="SCH">#REF!</definedName>
    <definedName name="SIZE" localSheetId="10">#REF!</definedName>
    <definedName name="SIZE" localSheetId="11">#REF!</definedName>
    <definedName name="SIZE" localSheetId="14">#REF!</definedName>
    <definedName name="SIZE" localSheetId="16">#REF!</definedName>
    <definedName name="SIZE" localSheetId="17">#REF!</definedName>
    <definedName name="SIZE" localSheetId="18">#REF!</definedName>
    <definedName name="SIZE" localSheetId="20">#REF!</definedName>
    <definedName name="SIZE" localSheetId="23">#REF!</definedName>
    <definedName name="SIZE" localSheetId="26">#REF!</definedName>
    <definedName name="SIZE" localSheetId="29">#REF!</definedName>
    <definedName name="SIZE" localSheetId="32">#REF!</definedName>
    <definedName name="SIZE" localSheetId="35">#REF!</definedName>
    <definedName name="SIZE" localSheetId="2">#REF!</definedName>
    <definedName name="SIZE">#REF!</definedName>
    <definedName name="SORT" localSheetId="22">#REF!</definedName>
    <definedName name="SORT" localSheetId="25">#REF!</definedName>
    <definedName name="SORT" localSheetId="2">#REF!</definedName>
    <definedName name="SORT">#REF!</definedName>
    <definedName name="SORT_AREA" localSheetId="22">'[8]DI-ESTI'!$A$8:$R$489</definedName>
    <definedName name="SORT_AREA" localSheetId="25">'[8]DI-ESTI'!$A$8:$R$489</definedName>
    <definedName name="SORT_AREA">'[8]DI-ESTI'!$A$8:$R$489</definedName>
    <definedName name="SP" localSheetId="38">'[1]PNT-QUOT-#3'!#REF!</definedName>
    <definedName name="SP" localSheetId="40">'[1]PNT-QUOT-#3'!#REF!</definedName>
    <definedName name="SP" localSheetId="41">'[1]PNT-QUOT-#3'!#REF!</definedName>
    <definedName name="SP" localSheetId="42">'[1]PNT-QUOT-#3'!#REF!</definedName>
    <definedName name="SP" localSheetId="47">'[1]PNT-QUOT-#3'!#REF!</definedName>
    <definedName name="SP" localSheetId="48">'[1]PNT-QUOT-#3'!#REF!</definedName>
    <definedName name="SP" localSheetId="10">'[1]PNT-QUOT-#3'!#REF!</definedName>
    <definedName name="SP" localSheetId="11">'[1]PNT-QUOT-#3'!#REF!</definedName>
    <definedName name="SP" localSheetId="14">'[1]PNT-QUOT-#3'!#REF!</definedName>
    <definedName name="SP" localSheetId="16">'[1]PNT-QUOT-#3'!#REF!</definedName>
    <definedName name="SP" localSheetId="17">'[1]PNT-QUOT-#3'!#REF!</definedName>
    <definedName name="SP" localSheetId="18">'[1]PNT-QUOT-#3'!#REF!</definedName>
    <definedName name="SP" localSheetId="20">'[1]PNT-QUOT-#3'!#REF!</definedName>
    <definedName name="SP" localSheetId="22">'[1]PNT-QUOT-#3'!#REF!</definedName>
    <definedName name="SP" localSheetId="23">'[1]PNT-QUOT-#3'!#REF!</definedName>
    <definedName name="SP" localSheetId="25">'[1]PNT-QUOT-#3'!#REF!</definedName>
    <definedName name="SP" localSheetId="26">'[1]PNT-QUOT-#3'!#REF!</definedName>
    <definedName name="SP" localSheetId="29">'[1]PNT-QUOT-#3'!#REF!</definedName>
    <definedName name="SP" localSheetId="32">'[1]PNT-QUOT-#3'!#REF!</definedName>
    <definedName name="SP" localSheetId="34">'[1]PNT-QUOT-#3'!#REF!</definedName>
    <definedName name="SP" localSheetId="35">'[1]PNT-QUOT-#3'!#REF!</definedName>
    <definedName name="SP" localSheetId="37">'[1]PNT-QUOT-#3'!#REF!</definedName>
    <definedName name="SP" localSheetId="2">'[1]PNT-QUOT-#3'!#REF!</definedName>
    <definedName name="SP">'[1]PNT-QUOT-#3'!#REF!</definedName>
    <definedName name="SPEC" localSheetId="10">#REF!</definedName>
    <definedName name="SPEC" localSheetId="11">#REF!</definedName>
    <definedName name="SPEC" localSheetId="14">#REF!</definedName>
    <definedName name="SPEC" localSheetId="16">#REF!</definedName>
    <definedName name="SPEC" localSheetId="17">#REF!</definedName>
    <definedName name="SPEC" localSheetId="18">#REF!</definedName>
    <definedName name="SPEC" localSheetId="20">#REF!</definedName>
    <definedName name="SPEC" localSheetId="23">#REF!</definedName>
    <definedName name="SPEC" localSheetId="26">#REF!</definedName>
    <definedName name="SPEC" localSheetId="29">#REF!</definedName>
    <definedName name="SPEC" localSheetId="32">#REF!</definedName>
    <definedName name="SPEC" localSheetId="35">#REF!</definedName>
    <definedName name="SPEC">#REF!</definedName>
    <definedName name="SPECSUMMARY" localSheetId="10">#REF!</definedName>
    <definedName name="SPECSUMMARY" localSheetId="11">#REF!</definedName>
    <definedName name="SPECSUMMARY" localSheetId="14">#REF!</definedName>
    <definedName name="SPECSUMMARY" localSheetId="16">#REF!</definedName>
    <definedName name="SPECSUMMARY" localSheetId="17">#REF!</definedName>
    <definedName name="SPECSUMMARY" localSheetId="18">#REF!</definedName>
    <definedName name="SPECSUMMARY" localSheetId="20">#REF!</definedName>
    <definedName name="SPECSUMMARY" localSheetId="23">#REF!</definedName>
    <definedName name="SPECSUMMARY" localSheetId="26">#REF!</definedName>
    <definedName name="SPECSUMMARY" localSheetId="29">#REF!</definedName>
    <definedName name="SPECSUMMARY" localSheetId="32">#REF!</definedName>
    <definedName name="SPECSUMMARY" localSheetId="35">#REF!</definedName>
    <definedName name="SPECSUMMARY" localSheetId="2">#REF!</definedName>
    <definedName name="SPECSUMMARY">#REF!</definedName>
    <definedName name="Start_1" localSheetId="10">#REF!</definedName>
    <definedName name="Start_1" localSheetId="11">#REF!</definedName>
    <definedName name="Start_1" localSheetId="14">#REF!</definedName>
    <definedName name="Start_1" localSheetId="16">#REF!</definedName>
    <definedName name="Start_1" localSheetId="17">#REF!</definedName>
    <definedName name="Start_1" localSheetId="18">#REF!</definedName>
    <definedName name="Start_1" localSheetId="20">#REF!</definedName>
    <definedName name="Start_1" localSheetId="23">#REF!</definedName>
    <definedName name="Start_1" localSheetId="26">#REF!</definedName>
    <definedName name="Start_1" localSheetId="29">#REF!</definedName>
    <definedName name="Start_1" localSheetId="32">#REF!</definedName>
    <definedName name="Start_1" localSheetId="35">#REF!</definedName>
    <definedName name="Start_1" localSheetId="2">#REF!</definedName>
    <definedName name="Start_1">#REF!</definedName>
    <definedName name="Start_10" localSheetId="10">#REF!</definedName>
    <definedName name="Start_10" localSheetId="11">#REF!</definedName>
    <definedName name="Start_10" localSheetId="14">#REF!</definedName>
    <definedName name="Start_10" localSheetId="16">#REF!</definedName>
    <definedName name="Start_10" localSheetId="17">#REF!</definedName>
    <definedName name="Start_10" localSheetId="18">#REF!</definedName>
    <definedName name="Start_10" localSheetId="20">#REF!</definedName>
    <definedName name="Start_10" localSheetId="23">#REF!</definedName>
    <definedName name="Start_10" localSheetId="26">#REF!</definedName>
    <definedName name="Start_10" localSheetId="29">#REF!</definedName>
    <definedName name="Start_10" localSheetId="32">#REF!</definedName>
    <definedName name="Start_10" localSheetId="35">#REF!</definedName>
    <definedName name="Start_10" localSheetId="2">#REF!</definedName>
    <definedName name="Start_10">#REF!</definedName>
    <definedName name="Start_11" localSheetId="10">#REF!</definedName>
    <definedName name="Start_11" localSheetId="11">#REF!</definedName>
    <definedName name="Start_11" localSheetId="14">#REF!</definedName>
    <definedName name="Start_11" localSheetId="16">#REF!</definedName>
    <definedName name="Start_11" localSheetId="17">#REF!</definedName>
    <definedName name="Start_11" localSheetId="18">#REF!</definedName>
    <definedName name="Start_11" localSheetId="20">#REF!</definedName>
    <definedName name="Start_11" localSheetId="23">#REF!</definedName>
    <definedName name="Start_11" localSheetId="26">#REF!</definedName>
    <definedName name="Start_11" localSheetId="29">#REF!</definedName>
    <definedName name="Start_11" localSheetId="32">#REF!</definedName>
    <definedName name="Start_11" localSheetId="35">#REF!</definedName>
    <definedName name="Start_11" localSheetId="2">#REF!</definedName>
    <definedName name="Start_11">#REF!</definedName>
    <definedName name="Start_12" localSheetId="10">#REF!</definedName>
    <definedName name="Start_12" localSheetId="11">#REF!</definedName>
    <definedName name="Start_12" localSheetId="14">#REF!</definedName>
    <definedName name="Start_12" localSheetId="16">#REF!</definedName>
    <definedName name="Start_12" localSheetId="17">#REF!</definedName>
    <definedName name="Start_12" localSheetId="18">#REF!</definedName>
    <definedName name="Start_12" localSheetId="20">#REF!</definedName>
    <definedName name="Start_12" localSheetId="23">#REF!</definedName>
    <definedName name="Start_12" localSheetId="26">#REF!</definedName>
    <definedName name="Start_12" localSheetId="29">#REF!</definedName>
    <definedName name="Start_12" localSheetId="32">#REF!</definedName>
    <definedName name="Start_12" localSheetId="35">#REF!</definedName>
    <definedName name="Start_12" localSheetId="2">#REF!</definedName>
    <definedName name="Start_12">#REF!</definedName>
    <definedName name="Start_13" localSheetId="10">#REF!</definedName>
    <definedName name="Start_13" localSheetId="11">#REF!</definedName>
    <definedName name="Start_13" localSheetId="14">#REF!</definedName>
    <definedName name="Start_13" localSheetId="16">#REF!</definedName>
    <definedName name="Start_13" localSheetId="17">#REF!</definedName>
    <definedName name="Start_13" localSheetId="18">#REF!</definedName>
    <definedName name="Start_13" localSheetId="20">#REF!</definedName>
    <definedName name="Start_13" localSheetId="23">#REF!</definedName>
    <definedName name="Start_13" localSheetId="26">#REF!</definedName>
    <definedName name="Start_13" localSheetId="29">#REF!</definedName>
    <definedName name="Start_13" localSheetId="32">#REF!</definedName>
    <definedName name="Start_13" localSheetId="35">#REF!</definedName>
    <definedName name="Start_13" localSheetId="2">#REF!</definedName>
    <definedName name="Start_13">#REF!</definedName>
    <definedName name="Start_2" localSheetId="10">#REF!</definedName>
    <definedName name="Start_2" localSheetId="11">#REF!</definedName>
    <definedName name="Start_2" localSheetId="14">#REF!</definedName>
    <definedName name="Start_2" localSheetId="16">#REF!</definedName>
    <definedName name="Start_2" localSheetId="17">#REF!</definedName>
    <definedName name="Start_2" localSheetId="18">#REF!</definedName>
    <definedName name="Start_2" localSheetId="20">#REF!</definedName>
    <definedName name="Start_2" localSheetId="23">#REF!</definedName>
    <definedName name="Start_2" localSheetId="26">#REF!</definedName>
    <definedName name="Start_2" localSheetId="29">#REF!</definedName>
    <definedName name="Start_2" localSheetId="32">#REF!</definedName>
    <definedName name="Start_2" localSheetId="35">#REF!</definedName>
    <definedName name="Start_2" localSheetId="2">#REF!</definedName>
    <definedName name="Start_2">#REF!</definedName>
    <definedName name="Start_3" localSheetId="10">#REF!</definedName>
    <definedName name="Start_3" localSheetId="11">#REF!</definedName>
    <definedName name="Start_3" localSheetId="14">#REF!</definedName>
    <definedName name="Start_3" localSheetId="16">#REF!</definedName>
    <definedName name="Start_3" localSheetId="17">#REF!</definedName>
    <definedName name="Start_3" localSheetId="18">#REF!</definedName>
    <definedName name="Start_3" localSheetId="20">#REF!</definedName>
    <definedName name="Start_3" localSheetId="23">#REF!</definedName>
    <definedName name="Start_3" localSheetId="26">#REF!</definedName>
    <definedName name="Start_3" localSheetId="29">#REF!</definedName>
    <definedName name="Start_3" localSheetId="32">#REF!</definedName>
    <definedName name="Start_3" localSheetId="35">#REF!</definedName>
    <definedName name="Start_3" localSheetId="2">#REF!</definedName>
    <definedName name="Start_3">#REF!</definedName>
    <definedName name="Start_4" localSheetId="10">#REF!</definedName>
    <definedName name="Start_4" localSheetId="11">#REF!</definedName>
    <definedName name="Start_4" localSheetId="14">#REF!</definedName>
    <definedName name="Start_4" localSheetId="16">#REF!</definedName>
    <definedName name="Start_4" localSheetId="17">#REF!</definedName>
    <definedName name="Start_4" localSheetId="18">#REF!</definedName>
    <definedName name="Start_4" localSheetId="20">#REF!</definedName>
    <definedName name="Start_4" localSheetId="23">#REF!</definedName>
    <definedName name="Start_4" localSheetId="26">#REF!</definedName>
    <definedName name="Start_4" localSheetId="29">#REF!</definedName>
    <definedName name="Start_4" localSheetId="32">#REF!</definedName>
    <definedName name="Start_4" localSheetId="35">#REF!</definedName>
    <definedName name="Start_4" localSheetId="2">#REF!</definedName>
    <definedName name="Start_4">#REF!</definedName>
    <definedName name="Start_5" localSheetId="10">#REF!</definedName>
    <definedName name="Start_5" localSheetId="11">#REF!</definedName>
    <definedName name="Start_5" localSheetId="14">#REF!</definedName>
    <definedName name="Start_5" localSheetId="16">#REF!</definedName>
    <definedName name="Start_5" localSheetId="17">#REF!</definedName>
    <definedName name="Start_5" localSheetId="18">#REF!</definedName>
    <definedName name="Start_5" localSheetId="20">#REF!</definedName>
    <definedName name="Start_5" localSheetId="23">#REF!</definedName>
    <definedName name="Start_5" localSheetId="26">#REF!</definedName>
    <definedName name="Start_5" localSheetId="29">#REF!</definedName>
    <definedName name="Start_5" localSheetId="32">#REF!</definedName>
    <definedName name="Start_5" localSheetId="35">#REF!</definedName>
    <definedName name="Start_5" localSheetId="2">#REF!</definedName>
    <definedName name="Start_5">#REF!</definedName>
    <definedName name="Start_6" localSheetId="10">#REF!</definedName>
    <definedName name="Start_6" localSheetId="11">#REF!</definedName>
    <definedName name="Start_6" localSheetId="14">#REF!</definedName>
    <definedName name="Start_6" localSheetId="16">#REF!</definedName>
    <definedName name="Start_6" localSheetId="17">#REF!</definedName>
    <definedName name="Start_6" localSheetId="18">#REF!</definedName>
    <definedName name="Start_6" localSheetId="20">#REF!</definedName>
    <definedName name="Start_6" localSheetId="23">#REF!</definedName>
    <definedName name="Start_6" localSheetId="26">#REF!</definedName>
    <definedName name="Start_6" localSheetId="29">#REF!</definedName>
    <definedName name="Start_6" localSheetId="32">#REF!</definedName>
    <definedName name="Start_6" localSheetId="35">#REF!</definedName>
    <definedName name="Start_6" localSheetId="2">#REF!</definedName>
    <definedName name="Start_6">#REF!</definedName>
    <definedName name="Start_7" localSheetId="10">#REF!</definedName>
    <definedName name="Start_7" localSheetId="11">#REF!</definedName>
    <definedName name="Start_7" localSheetId="14">#REF!</definedName>
    <definedName name="Start_7" localSheetId="16">#REF!</definedName>
    <definedName name="Start_7" localSheetId="17">#REF!</definedName>
    <definedName name="Start_7" localSheetId="18">#REF!</definedName>
    <definedName name="Start_7" localSheetId="20">#REF!</definedName>
    <definedName name="Start_7" localSheetId="23">#REF!</definedName>
    <definedName name="Start_7" localSheetId="26">#REF!</definedName>
    <definedName name="Start_7" localSheetId="29">#REF!</definedName>
    <definedName name="Start_7" localSheetId="32">#REF!</definedName>
    <definedName name="Start_7" localSheetId="35">#REF!</definedName>
    <definedName name="Start_7" localSheetId="2">#REF!</definedName>
    <definedName name="Start_7">#REF!</definedName>
    <definedName name="Start_8" localSheetId="10">#REF!</definedName>
    <definedName name="Start_8" localSheetId="11">#REF!</definedName>
    <definedName name="Start_8" localSheetId="14">#REF!</definedName>
    <definedName name="Start_8" localSheetId="16">#REF!</definedName>
    <definedName name="Start_8" localSheetId="17">#REF!</definedName>
    <definedName name="Start_8" localSheetId="18">#REF!</definedName>
    <definedName name="Start_8" localSheetId="20">#REF!</definedName>
    <definedName name="Start_8" localSheetId="23">#REF!</definedName>
    <definedName name="Start_8" localSheetId="26">#REF!</definedName>
    <definedName name="Start_8" localSheetId="29">#REF!</definedName>
    <definedName name="Start_8" localSheetId="32">#REF!</definedName>
    <definedName name="Start_8" localSheetId="35">#REF!</definedName>
    <definedName name="Start_8" localSheetId="2">#REF!</definedName>
    <definedName name="Start_8">#REF!</definedName>
    <definedName name="Start_9" localSheetId="10">#REF!</definedName>
    <definedName name="Start_9" localSheetId="11">#REF!</definedName>
    <definedName name="Start_9" localSheetId="14">#REF!</definedName>
    <definedName name="Start_9" localSheetId="16">#REF!</definedName>
    <definedName name="Start_9" localSheetId="17">#REF!</definedName>
    <definedName name="Start_9" localSheetId="18">#REF!</definedName>
    <definedName name="Start_9" localSheetId="20">#REF!</definedName>
    <definedName name="Start_9" localSheetId="23">#REF!</definedName>
    <definedName name="Start_9" localSheetId="26">#REF!</definedName>
    <definedName name="Start_9" localSheetId="29">#REF!</definedName>
    <definedName name="Start_9" localSheetId="32">#REF!</definedName>
    <definedName name="Start_9" localSheetId="35">#REF!</definedName>
    <definedName name="Start_9" localSheetId="2">#REF!</definedName>
    <definedName name="Start_9">#REF!</definedName>
    <definedName name="SUMMARY" localSheetId="10">#REF!</definedName>
    <definedName name="SUMMARY" localSheetId="11">#REF!</definedName>
    <definedName name="SUMMARY" localSheetId="14">#REF!</definedName>
    <definedName name="SUMMARY" localSheetId="16">#REF!</definedName>
    <definedName name="SUMMARY" localSheetId="17">#REF!</definedName>
    <definedName name="SUMMARY" localSheetId="18">#REF!</definedName>
    <definedName name="SUMMARY" localSheetId="20">#REF!</definedName>
    <definedName name="SUMMARY" localSheetId="23">#REF!</definedName>
    <definedName name="SUMMARY" localSheetId="26">#REF!</definedName>
    <definedName name="SUMMARY" localSheetId="29">#REF!</definedName>
    <definedName name="SUMMARY" localSheetId="32">#REF!</definedName>
    <definedName name="SUMMARY" localSheetId="35">#REF!</definedName>
    <definedName name="SUMMARY" localSheetId="2">#REF!</definedName>
    <definedName name="SUMMARY">#REF!</definedName>
    <definedName name="TBA" localSheetId="22">#REF!</definedName>
    <definedName name="TBA" localSheetId="25">#REF!</definedName>
    <definedName name="TBA" localSheetId="2">#REF!</definedName>
    <definedName name="TBA">#REF!</definedName>
    <definedName name="td" localSheetId="22">#REF!</definedName>
    <definedName name="td" localSheetId="25">#REF!</definedName>
    <definedName name="td" localSheetId="2">#REF!</definedName>
    <definedName name="td">#REF!</definedName>
    <definedName name="th_bl" localSheetId="22">#REF!</definedName>
    <definedName name="th_bl" localSheetId="25">#REF!</definedName>
    <definedName name="th_bl" localSheetId="2">#REF!</definedName>
    <definedName name="th_bl">#REF!</definedName>
    <definedName name="thanh" localSheetId="40" hidden="1">{"'TDTGT (theo Dphuong)'!$A$4:$F$75"}</definedName>
    <definedName name="thanh" localSheetId="3" hidden="1">{"'TDTGT (theo Dphuong)'!$A$4:$F$75"}</definedName>
    <definedName name="thanh" localSheetId="4" hidden="1">{"'TDTGT (theo Dphuong)'!$A$4:$F$75"}</definedName>
    <definedName name="thanh" localSheetId="7" hidden="1">{"'TDTGT (theo Dphuong)'!$A$4:$F$75"}</definedName>
    <definedName name="thanh" localSheetId="13" hidden="1">{"'TDTGT (theo Dphuong)'!$A$4:$F$75"}</definedName>
    <definedName name="thanh" localSheetId="16" hidden="1">{"'TDTGT (theo Dphuong)'!$A$4:$F$75"}</definedName>
    <definedName name="thanh" localSheetId="21" hidden="1">{"'TDTGT (theo Dphuong)'!$A$4:$F$75"}</definedName>
    <definedName name="thanh" localSheetId="22" hidden="1">{"'TDTGT (theo Dphuong)'!$A$4:$F$75"}</definedName>
    <definedName name="thanh" localSheetId="26" hidden="1">{"'TDTGT (theo Dphuong)'!$A$4:$F$75"}</definedName>
    <definedName name="thanh" localSheetId="34" hidden="1">{"'TDTGT (theo Dphuong)'!$A$4:$F$75"}</definedName>
    <definedName name="thanh" localSheetId="36" hidden="1">{"'TDTGT (theo Dphuong)'!$A$4:$F$75"}</definedName>
    <definedName name="thanh" localSheetId="37" hidden="1">{"'TDTGT (theo Dphuong)'!$A$4:$F$75"}</definedName>
    <definedName name="thanh" localSheetId="0" hidden="1">{"'TDTGT (theo Dphuong)'!$A$4:$F$75"}</definedName>
    <definedName name="thanh" localSheetId="2" hidden="1">{"'TDTGT (theo Dphuong)'!$A$4:$F$75"}</definedName>
    <definedName name="thanh" hidden="1">{"'TDTGT (theo Dphuong)'!$A$4:$F$75"}</definedName>
    <definedName name="THI" localSheetId="10">#REF!</definedName>
    <definedName name="THI" localSheetId="11">#REF!</definedName>
    <definedName name="THI" localSheetId="14">#REF!</definedName>
    <definedName name="THI" localSheetId="16">#REF!</definedName>
    <definedName name="THI" localSheetId="17">#REF!</definedName>
    <definedName name="THI" localSheetId="18">#REF!</definedName>
    <definedName name="THI" localSheetId="20">#REF!</definedName>
    <definedName name="THI" localSheetId="23">#REF!</definedName>
    <definedName name="THI" localSheetId="26">#REF!</definedName>
    <definedName name="THI" localSheetId="29">#REF!</definedName>
    <definedName name="THI" localSheetId="32">#REF!</definedName>
    <definedName name="THI" localSheetId="35">#REF!</definedName>
    <definedName name="THI">#REF!</definedName>
    <definedName name="THK" localSheetId="38">'[1]COAT&amp;WRAP-QIOT-#3'!#REF!</definedName>
    <definedName name="THK" localSheetId="40">'[1]COAT&amp;WRAP-QIOT-#3'!#REF!</definedName>
    <definedName name="THK" localSheetId="41">'[1]COAT&amp;WRAP-QIOT-#3'!#REF!</definedName>
    <definedName name="THK" localSheetId="42">'[1]COAT&amp;WRAP-QIOT-#3'!#REF!</definedName>
    <definedName name="THK" localSheetId="47">'[1]COAT&amp;WRAP-QIOT-#3'!#REF!</definedName>
    <definedName name="THK" localSheetId="48">'[1]COAT&amp;WRAP-QIOT-#3'!#REF!</definedName>
    <definedName name="THK" localSheetId="10">'[1]COAT&amp;WRAP-QIOT-#3'!#REF!</definedName>
    <definedName name="THK" localSheetId="11">'[1]COAT&amp;WRAP-QIOT-#3'!#REF!</definedName>
    <definedName name="THK" localSheetId="14">'[1]COAT&amp;WRAP-QIOT-#3'!#REF!</definedName>
    <definedName name="THK" localSheetId="16">'[1]COAT&amp;WRAP-QIOT-#3'!#REF!</definedName>
    <definedName name="THK" localSheetId="17">'[1]COAT&amp;WRAP-QIOT-#3'!#REF!</definedName>
    <definedName name="THK" localSheetId="18">'[1]COAT&amp;WRAP-QIOT-#3'!#REF!</definedName>
    <definedName name="THK" localSheetId="20">'[1]COAT&amp;WRAP-QIOT-#3'!#REF!</definedName>
    <definedName name="THK" localSheetId="22">'[1]COAT&amp;WRAP-QIOT-#3'!#REF!</definedName>
    <definedName name="THK" localSheetId="23">'[1]COAT&amp;WRAP-QIOT-#3'!#REF!</definedName>
    <definedName name="THK" localSheetId="25">'[1]COAT&amp;WRAP-QIOT-#3'!#REF!</definedName>
    <definedName name="THK" localSheetId="26">'[1]COAT&amp;WRAP-QIOT-#3'!#REF!</definedName>
    <definedName name="THK" localSheetId="29">'[1]COAT&amp;WRAP-QIOT-#3'!#REF!</definedName>
    <definedName name="THK" localSheetId="32">'[1]COAT&amp;WRAP-QIOT-#3'!#REF!</definedName>
    <definedName name="THK" localSheetId="34">'[1]COAT&amp;WRAP-QIOT-#3'!#REF!</definedName>
    <definedName name="THK" localSheetId="35">'[1]COAT&amp;WRAP-QIOT-#3'!#REF!</definedName>
    <definedName name="THK" localSheetId="37">'[1]COAT&amp;WRAP-QIOT-#3'!#REF!</definedName>
    <definedName name="THK" localSheetId="2">'[1]COAT&amp;WRAP-QIOT-#3'!#REF!</definedName>
    <definedName name="THK">'[1]COAT&amp;WRAP-QIOT-#3'!#REF!</definedName>
    <definedName name="TITAN" localSheetId="10">#REF!</definedName>
    <definedName name="TITAN" localSheetId="11">#REF!</definedName>
    <definedName name="TITAN" localSheetId="14">#REF!</definedName>
    <definedName name="TITAN" localSheetId="16">#REF!</definedName>
    <definedName name="TITAN" localSheetId="17">#REF!</definedName>
    <definedName name="TITAN" localSheetId="18">#REF!</definedName>
    <definedName name="TITAN" localSheetId="20">#REF!</definedName>
    <definedName name="TITAN" localSheetId="23">#REF!</definedName>
    <definedName name="TITAN" localSheetId="26">#REF!</definedName>
    <definedName name="TITAN" localSheetId="29">#REF!</definedName>
    <definedName name="TITAN" localSheetId="32">#REF!</definedName>
    <definedName name="TITAN" localSheetId="35">#REF!</definedName>
    <definedName name="TITAN" localSheetId="2">#REF!</definedName>
    <definedName name="TITAN">#REF!</definedName>
    <definedName name="Tnghiep" localSheetId="40" hidden="1">{"'TDTGT (theo Dphuong)'!$A$4:$F$75"}</definedName>
    <definedName name="Tnghiep" localSheetId="3" hidden="1">{"'TDTGT (theo Dphuong)'!$A$4:$F$75"}</definedName>
    <definedName name="Tnghiep" localSheetId="4" hidden="1">{"'TDTGT (theo Dphuong)'!$A$4:$F$75"}</definedName>
    <definedName name="Tnghiep" localSheetId="7" hidden="1">{"'TDTGT (theo Dphuong)'!$A$4:$F$75"}</definedName>
    <definedName name="Tnghiep" localSheetId="13" hidden="1">{"'TDTGT (theo Dphuong)'!$A$4:$F$75"}</definedName>
    <definedName name="Tnghiep" localSheetId="16" hidden="1">{"'TDTGT (theo Dphuong)'!$A$4:$F$75"}</definedName>
    <definedName name="Tnghiep" localSheetId="21" hidden="1">{"'TDTGT (theo Dphuong)'!$A$4:$F$75"}</definedName>
    <definedName name="Tnghiep" localSheetId="22" hidden="1">{"'TDTGT (theo Dphuong)'!$A$4:$F$75"}</definedName>
    <definedName name="Tnghiep" localSheetId="26" hidden="1">{"'TDTGT (theo Dphuong)'!$A$4:$F$75"}</definedName>
    <definedName name="Tnghiep" localSheetId="34" hidden="1">{"'TDTGT (theo Dphuong)'!$A$4:$F$75"}</definedName>
    <definedName name="Tnghiep" localSheetId="36" hidden="1">{"'TDTGT (theo Dphuong)'!$A$4:$F$75"}</definedName>
    <definedName name="Tnghiep" localSheetId="37" hidden="1">{"'TDTGT (theo Dphuong)'!$A$4:$F$75"}</definedName>
    <definedName name="Tnghiep" localSheetId="0" hidden="1">{"'TDTGT (theo Dphuong)'!$A$4:$F$75"}</definedName>
    <definedName name="Tnghiep" localSheetId="2" hidden="1">{"'TDTGT (theo Dphuong)'!$A$4:$F$75"}</definedName>
    <definedName name="Tnghiep" hidden="1">{"'TDTGT (theo Dphuong)'!$A$4:$F$75"}</definedName>
    <definedName name="TPLRP" localSheetId="10">#REF!</definedName>
    <definedName name="TPLRP" localSheetId="11">#REF!</definedName>
    <definedName name="TPLRP" localSheetId="14">#REF!</definedName>
    <definedName name="TPLRP" localSheetId="16">#REF!</definedName>
    <definedName name="TPLRP" localSheetId="17">#REF!</definedName>
    <definedName name="TPLRP" localSheetId="18">#REF!</definedName>
    <definedName name="TPLRP" localSheetId="20">#REF!</definedName>
    <definedName name="TPLRP" localSheetId="23">#REF!</definedName>
    <definedName name="TPLRP" localSheetId="26">#REF!</definedName>
    <definedName name="TPLRP" localSheetId="29">#REF!</definedName>
    <definedName name="TPLRP" localSheetId="32">#REF!</definedName>
    <definedName name="TPLRP" localSheetId="35">#REF!</definedName>
    <definedName name="TPLRP">#REF!</definedName>
    <definedName name="TRADE2" localSheetId="10">#REF!</definedName>
    <definedName name="TRADE2" localSheetId="11">#REF!</definedName>
    <definedName name="TRADE2" localSheetId="14">#REF!</definedName>
    <definedName name="TRADE2" localSheetId="16">#REF!</definedName>
    <definedName name="TRADE2" localSheetId="17">#REF!</definedName>
    <definedName name="TRADE2" localSheetId="18">#REF!</definedName>
    <definedName name="TRADE2" localSheetId="20">#REF!</definedName>
    <definedName name="TRADE2" localSheetId="23">#REF!</definedName>
    <definedName name="TRADE2" localSheetId="26">#REF!</definedName>
    <definedName name="TRADE2" localSheetId="29">#REF!</definedName>
    <definedName name="TRADE2" localSheetId="32">#REF!</definedName>
    <definedName name="TRADE2" localSheetId="35">#REF!</definedName>
    <definedName name="TRADE2" localSheetId="2">#REF!</definedName>
    <definedName name="TRADE2">#REF!</definedName>
    <definedName name="ttt" localSheetId="22">#REF!</definedName>
    <definedName name="ttt" localSheetId="25">#REF!</definedName>
    <definedName name="ttt" localSheetId="2">#REF!</definedName>
    <definedName name="ttt">#REF!</definedName>
    <definedName name="VARIINST" localSheetId="10">#REF!</definedName>
    <definedName name="VARIINST" localSheetId="11">#REF!</definedName>
    <definedName name="VARIINST" localSheetId="14">#REF!</definedName>
    <definedName name="VARIINST" localSheetId="16">#REF!</definedName>
    <definedName name="VARIINST" localSheetId="17">#REF!</definedName>
    <definedName name="VARIINST" localSheetId="18">#REF!</definedName>
    <definedName name="VARIINST" localSheetId="20">#REF!</definedName>
    <definedName name="VARIINST" localSheetId="23">#REF!</definedName>
    <definedName name="VARIINST" localSheetId="26">#REF!</definedName>
    <definedName name="VARIINST" localSheetId="29">#REF!</definedName>
    <definedName name="VARIINST" localSheetId="32">#REF!</definedName>
    <definedName name="VARIINST" localSheetId="35">#REF!</definedName>
    <definedName name="VARIINST" localSheetId="2">#REF!</definedName>
    <definedName name="VARIINST">#REF!</definedName>
    <definedName name="VARIPURC" localSheetId="10">#REF!</definedName>
    <definedName name="VARIPURC" localSheetId="11">#REF!</definedName>
    <definedName name="VARIPURC" localSheetId="14">#REF!</definedName>
    <definedName name="VARIPURC" localSheetId="16">#REF!</definedName>
    <definedName name="VARIPURC" localSheetId="17">#REF!</definedName>
    <definedName name="VARIPURC" localSheetId="18">#REF!</definedName>
    <definedName name="VARIPURC" localSheetId="20">#REF!</definedName>
    <definedName name="VARIPURC" localSheetId="23">#REF!</definedName>
    <definedName name="VARIPURC" localSheetId="26">#REF!</definedName>
    <definedName name="VARIPURC" localSheetId="29">#REF!</definedName>
    <definedName name="VARIPURC" localSheetId="32">#REF!</definedName>
    <definedName name="VARIPURC" localSheetId="35">#REF!</definedName>
    <definedName name="VARIPURC" localSheetId="2">#REF!</definedName>
    <definedName name="VARIPURC">#REF!</definedName>
    <definedName name="vv" localSheetId="40" hidden="1">{"'TDTGT (theo Dphuong)'!$A$4:$F$75"}</definedName>
    <definedName name="vv" localSheetId="3" hidden="1">{"'TDTGT (theo Dphuong)'!$A$4:$F$75"}</definedName>
    <definedName name="vv" localSheetId="4" hidden="1">{"'TDTGT (theo Dphuong)'!$A$4:$F$75"}</definedName>
    <definedName name="vv" localSheetId="7" hidden="1">{"'TDTGT (theo Dphuong)'!$A$4:$F$75"}</definedName>
    <definedName name="vv" localSheetId="13" hidden="1">{"'TDTGT (theo Dphuong)'!$A$4:$F$75"}</definedName>
    <definedName name="vv" localSheetId="16" hidden="1">{"'TDTGT (theo Dphuong)'!$A$4:$F$75"}</definedName>
    <definedName name="vv" localSheetId="21" hidden="1">{"'TDTGT (theo Dphuong)'!$A$4:$F$75"}</definedName>
    <definedName name="vv" localSheetId="22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34" hidden="1">{"'TDTGT (theo Dphuong)'!$A$4:$F$75"}</definedName>
    <definedName name="vv" localSheetId="36" hidden="1">{"'TDTGT (theo Dphuong)'!$A$4:$F$75"}</definedName>
    <definedName name="vv" localSheetId="37" hidden="1">{"'TDTGT (theo Dphuong)'!$A$4:$F$75"}</definedName>
    <definedName name="vv" localSheetId="0" hidden="1">{"'TDTGT (theo Dphuong)'!$A$4:$F$75"}</definedName>
    <definedName name="vv" localSheetId="2" hidden="1">{"'TDTGT (theo Dphuong)'!$A$4:$F$75"}</definedName>
    <definedName name="vv" hidden="1">{"'TDTGT (theo Dphuong)'!$A$4:$F$75"}</definedName>
    <definedName name="W" localSheetId="10">#REF!</definedName>
    <definedName name="W" localSheetId="11">#REF!</definedName>
    <definedName name="W" localSheetId="14">#REF!</definedName>
    <definedName name="W" localSheetId="16">#REF!</definedName>
    <definedName name="W" localSheetId="17">#REF!</definedName>
    <definedName name="W" localSheetId="18">#REF!</definedName>
    <definedName name="W" localSheetId="20">#REF!</definedName>
    <definedName name="W" localSheetId="23">#REF!</definedName>
    <definedName name="W" localSheetId="26">#REF!</definedName>
    <definedName name="W" localSheetId="29">#REF!</definedName>
    <definedName name="W" localSheetId="32">#REF!</definedName>
    <definedName name="W" localSheetId="35">#REF!</definedName>
    <definedName name="W">#REF!</definedName>
    <definedName name="wrn.thu." localSheetId="40" hidden="1">{#N/A,#N/A,FALSE,"Chung"}</definedName>
    <definedName name="wrn.thu." localSheetId="3" hidden="1">{#N/A,#N/A,FALSE,"Chung"}</definedName>
    <definedName name="wrn.thu." localSheetId="4" hidden="1">{#N/A,#N/A,FALSE,"Chung"}</definedName>
    <definedName name="wrn.thu." localSheetId="7" hidden="1">{#N/A,#N/A,FALSE,"Chung"}</definedName>
    <definedName name="wrn.thu." localSheetId="13" hidden="1">{#N/A,#N/A,FALSE,"Chung"}</definedName>
    <definedName name="wrn.thu." localSheetId="16" hidden="1">{#N/A,#N/A,FALSE,"Chung"}</definedName>
    <definedName name="wrn.thu." localSheetId="21" hidden="1">{#N/A,#N/A,FALSE,"Chung"}</definedName>
    <definedName name="wrn.thu." localSheetId="22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34" hidden="1">{#N/A,#N/A,FALSE,"Chung"}</definedName>
    <definedName name="wrn.thu." localSheetId="36" hidden="1">{#N/A,#N/A,FALSE,"Chung"}</definedName>
    <definedName name="wrn.thu." localSheetId="37" hidden="1">{#N/A,#N/A,FALSE,"Chung"}</definedName>
    <definedName name="wrn.thu." localSheetId="0" hidden="1">{#N/A,#N/A,FALSE,"Chung"}</definedName>
    <definedName name="wrn.thu." localSheetId="2" hidden="1">{#N/A,#N/A,FALSE,"Chung"}</definedName>
    <definedName name="wrn.thu." hidden="1">{#N/A,#N/A,FALSE,"Chung"}</definedName>
    <definedName name="X" localSheetId="10">#REF!</definedName>
    <definedName name="X" localSheetId="11">#REF!</definedName>
    <definedName name="X" localSheetId="14">#REF!</definedName>
    <definedName name="X" localSheetId="16">#REF!</definedName>
    <definedName name="X" localSheetId="17">#REF!</definedName>
    <definedName name="X" localSheetId="18">#REF!</definedName>
    <definedName name="X" localSheetId="20">#REF!</definedName>
    <definedName name="X" localSheetId="23">#REF!</definedName>
    <definedName name="X" localSheetId="26">#REF!</definedName>
    <definedName name="X" localSheetId="29">#REF!</definedName>
    <definedName name="X" localSheetId="32">#REF!</definedName>
    <definedName name="X" localSheetId="35">#REF!</definedName>
    <definedName name="X" localSheetId="2">#REF!</definedName>
    <definedName name="X">#REF!</definedName>
    <definedName name="xd" localSheetId="22">'[9]7 THAI NGUYEN'!$A$11</definedName>
    <definedName name="xd" localSheetId="25">'[9]7 THAI NGUYEN'!$A$11</definedName>
    <definedName name="xd" localSheetId="2">'[17]7 THAI NGUYEN'!$A$11</definedName>
    <definedName name="xd">'[17]7 THAI NGUYEN'!$A$11</definedName>
    <definedName name="ZYX" localSheetId="22">#REF!</definedName>
    <definedName name="ZYX" localSheetId="25">#REF!</definedName>
    <definedName name="ZYX" localSheetId="2">#REF!</definedName>
    <definedName name="ZYX">#REF!</definedName>
    <definedName name="ZZZ" localSheetId="22">#REF!</definedName>
    <definedName name="ZZZ" localSheetId="25">#REF!</definedName>
    <definedName name="ZZZ" localSheetId="2">#REF!</definedName>
    <definedName name="ZZZ">#REF!</definedName>
  </definedNames>
  <calcPr calcId="181029"/>
</workbook>
</file>

<file path=xl/calcChain.xml><?xml version="1.0" encoding="utf-8"?>
<calcChain xmlns="http://schemas.openxmlformats.org/spreadsheetml/2006/main">
  <c r="I14" i="235" l="1"/>
  <c r="H164" i="203"/>
  <c r="I25" i="202"/>
  <c r="I23" i="202"/>
  <c r="I13" i="202"/>
  <c r="I10" i="202"/>
  <c r="I12" i="154"/>
  <c r="I9" i="203"/>
  <c r="I168" i="203"/>
  <c r="J29" i="202"/>
  <c r="J19" i="202"/>
  <c r="J14" i="202"/>
  <c r="J8" i="202"/>
  <c r="J10" i="154"/>
  <c r="J174" i="203"/>
  <c r="J164" i="203"/>
  <c r="J158" i="203"/>
  <c r="J156" i="203"/>
  <c r="J142" i="203"/>
  <c r="J130" i="203"/>
  <c r="J126" i="203"/>
  <c r="J118" i="203"/>
  <c r="J106" i="203"/>
  <c r="J101" i="203"/>
  <c r="J94" i="203"/>
  <c r="J86" i="203"/>
  <c r="J79" i="203"/>
  <c r="J70" i="203"/>
  <c r="J25" i="203"/>
  <c r="J20" i="203"/>
  <c r="J12" i="203"/>
  <c r="K11" i="228"/>
  <c r="J11" i="228"/>
  <c r="I11" i="228"/>
  <c r="H104" i="227"/>
  <c r="H98" i="227" s="1"/>
  <c r="J15" i="226"/>
  <c r="I15" i="226"/>
  <c r="H15" i="226"/>
  <c r="B15" i="226"/>
  <c r="I18" i="226"/>
  <c r="I12" i="194"/>
  <c r="B20" i="223"/>
  <c r="I27" i="223"/>
  <c r="H27" i="223"/>
  <c r="B27" i="223"/>
  <c r="B17" i="223"/>
  <c r="B72" i="227"/>
  <c r="B76" i="224"/>
  <c r="B124" i="224"/>
  <c r="B112" i="224"/>
  <c r="B110" i="224" s="1"/>
  <c r="B120" i="227"/>
  <c r="B112" i="227" s="1"/>
  <c r="H25" i="226"/>
  <c r="I8" i="195"/>
  <c r="I101" i="195"/>
  <c r="I100" i="195" s="1"/>
  <c r="I21" i="194"/>
  <c r="B18" i="226"/>
  <c r="B16" i="226" s="1"/>
  <c r="B13" i="225"/>
  <c r="I10" i="81"/>
  <c r="I8" i="81" s="1"/>
  <c r="I111" i="195"/>
  <c r="I104" i="195" s="1"/>
  <c r="I7" i="237"/>
  <c r="I9" i="237"/>
  <c r="I6" i="235"/>
  <c r="I10" i="235"/>
  <c r="I99" i="236"/>
  <c r="I109" i="236"/>
  <c r="I102" i="236" s="1"/>
  <c r="I25" i="239" s="1"/>
  <c r="H99" i="236"/>
  <c r="H97" i="236" s="1"/>
  <c r="H95" i="236"/>
  <c r="I95" i="236"/>
  <c r="I110" i="233"/>
  <c r="I96" i="233"/>
  <c r="I10" i="231"/>
  <c r="I96" i="230"/>
  <c r="I110" i="230"/>
  <c r="I103" i="230" s="1"/>
  <c r="I25" i="229"/>
  <c r="I16" i="229"/>
  <c r="I11" i="229"/>
  <c r="I13" i="229"/>
  <c r="I16" i="226"/>
  <c r="J16" i="226"/>
  <c r="H16" i="226"/>
  <c r="H35" i="226" s="1"/>
  <c r="I13" i="225"/>
  <c r="I11" i="225" s="1"/>
  <c r="H13" i="225"/>
  <c r="I17" i="223"/>
  <c r="H17" i="223"/>
  <c r="I10" i="155"/>
  <c r="I120" i="205"/>
  <c r="I104" i="205"/>
  <c r="I15" i="204"/>
  <c r="I13" i="204"/>
  <c r="I103" i="203"/>
  <c r="I99" i="203"/>
  <c r="I113" i="203"/>
  <c r="I16" i="202"/>
  <c r="I10" i="153"/>
  <c r="I9" i="201"/>
  <c r="I12" i="200"/>
  <c r="I112" i="201"/>
  <c r="I105" i="201" s="1"/>
  <c r="I98" i="201"/>
  <c r="I22" i="200"/>
  <c r="I15" i="200"/>
  <c r="I11" i="151"/>
  <c r="I111" i="199"/>
  <c r="I104" i="199" s="1"/>
  <c r="I8" i="199" s="1"/>
  <c r="I97" i="199"/>
  <c r="I15" i="198"/>
  <c r="I14" i="198" s="1"/>
  <c r="I13" i="198"/>
  <c r="I10" i="145"/>
  <c r="I13" i="196"/>
  <c r="I15" i="196"/>
  <c r="I98" i="197"/>
  <c r="I112" i="197"/>
  <c r="G14" i="194"/>
  <c r="H17" i="194"/>
  <c r="H23" i="194"/>
  <c r="H19" i="194"/>
  <c r="G15" i="194"/>
  <c r="H15" i="194"/>
  <c r="H14" i="194"/>
  <c r="H11" i="232"/>
  <c r="H14" i="232"/>
  <c r="I70" i="205"/>
  <c r="I13" i="239" s="1"/>
  <c r="I140" i="236"/>
  <c r="I88" i="236"/>
  <c r="I80" i="236"/>
  <c r="I65" i="236"/>
  <c r="I11" i="235"/>
  <c r="I66" i="230"/>
  <c r="I64" i="230" s="1"/>
  <c r="L11" i="228"/>
  <c r="L10" i="228" s="1"/>
  <c r="K72" i="227"/>
  <c r="K70" i="227" s="1"/>
  <c r="K18" i="226"/>
  <c r="K16" i="226" s="1"/>
  <c r="K35" i="226" s="1"/>
  <c r="K15" i="226"/>
  <c r="K13" i="225"/>
  <c r="K17" i="223"/>
  <c r="K20" i="223"/>
  <c r="I96" i="205"/>
  <c r="I152" i="205"/>
  <c r="I150" i="205" s="1"/>
  <c r="I88" i="205"/>
  <c r="I82" i="205" s="1"/>
  <c r="I19" i="239" s="1"/>
  <c r="I72" i="205"/>
  <c r="I66" i="203"/>
  <c r="I68" i="203"/>
  <c r="I68" i="201"/>
  <c r="G21" i="200"/>
  <c r="G15" i="200"/>
  <c r="I67" i="199"/>
  <c r="I78" i="197"/>
  <c r="I26" i="241" s="1"/>
  <c r="I25" i="197"/>
  <c r="I91" i="197"/>
  <c r="I143" i="197"/>
  <c r="I81" i="197"/>
  <c r="I68" i="197"/>
  <c r="G16" i="194"/>
  <c r="H14" i="196"/>
  <c r="H37" i="196" s="1"/>
  <c r="I14" i="196"/>
  <c r="H17" i="196"/>
  <c r="I17" i="196"/>
  <c r="G21" i="196"/>
  <c r="G17" i="196" s="1"/>
  <c r="G40" i="196" s="1"/>
  <c r="G15" i="196"/>
  <c r="G14" i="196" s="1"/>
  <c r="G37" i="196" s="1"/>
  <c r="I8" i="196"/>
  <c r="I51" i="196"/>
  <c r="I65" i="195"/>
  <c r="I67" i="195"/>
  <c r="H13" i="194"/>
  <c r="G13" i="194"/>
  <c r="G7" i="194"/>
  <c r="H12" i="194"/>
  <c r="I14" i="194"/>
  <c r="I9" i="222"/>
  <c r="I9" i="221"/>
  <c r="I9" i="220"/>
  <c r="I9" i="219"/>
  <c r="I8" i="218"/>
  <c r="I8" i="217"/>
  <c r="I30" i="238"/>
  <c r="I31" i="238"/>
  <c r="I6" i="244"/>
  <c r="H6" i="244"/>
  <c r="I6" i="243"/>
  <c r="H6" i="243"/>
  <c r="I32" i="242"/>
  <c r="I30" i="242"/>
  <c r="I28" i="242"/>
  <c r="I26" i="242"/>
  <c r="I24" i="242"/>
  <c r="I22" i="242"/>
  <c r="I20" i="242"/>
  <c r="I18" i="242"/>
  <c r="I16" i="242"/>
  <c r="I14" i="242"/>
  <c r="I12" i="242"/>
  <c r="I10" i="242"/>
  <c r="I22" i="241"/>
  <c r="I31" i="240"/>
  <c r="I29" i="240"/>
  <c r="I27" i="240"/>
  <c r="I25" i="240"/>
  <c r="I23" i="240"/>
  <c r="I21" i="240"/>
  <c r="I19" i="240"/>
  <c r="I17" i="240"/>
  <c r="I15" i="240"/>
  <c r="I13" i="240"/>
  <c r="I11" i="240"/>
  <c r="I9" i="240"/>
  <c r="I26" i="238"/>
  <c r="I24" i="238"/>
  <c r="I23" i="238"/>
  <c r="I22" i="238"/>
  <c r="I21" i="238"/>
  <c r="I17" i="238"/>
  <c r="I12" i="238"/>
  <c r="I11" i="238"/>
  <c r="I10" i="238"/>
  <c r="D32" i="242"/>
  <c r="C32" i="242"/>
  <c r="B32" i="242"/>
  <c r="D30" i="242"/>
  <c r="C30" i="242"/>
  <c r="B30" i="242"/>
  <c r="D28" i="242"/>
  <c r="C28" i="242"/>
  <c r="B28" i="242"/>
  <c r="D26" i="242"/>
  <c r="C26" i="242"/>
  <c r="B26" i="242"/>
  <c r="D24" i="242"/>
  <c r="C24" i="242"/>
  <c r="B24" i="242"/>
  <c r="D22" i="242"/>
  <c r="C22" i="242"/>
  <c r="B22" i="242"/>
  <c r="D20" i="242"/>
  <c r="C20" i="242"/>
  <c r="B20" i="242"/>
  <c r="D18" i="242"/>
  <c r="C18" i="242"/>
  <c r="B18" i="242"/>
  <c r="D16" i="242"/>
  <c r="C16" i="242"/>
  <c r="B16" i="242"/>
  <c r="D14" i="242"/>
  <c r="C14" i="242"/>
  <c r="B14" i="242"/>
  <c r="D12" i="242"/>
  <c r="C12" i="242"/>
  <c r="B12" i="242"/>
  <c r="D10" i="242"/>
  <c r="C10" i="242"/>
  <c r="B10" i="242"/>
  <c r="D8" i="242"/>
  <c r="C8" i="242"/>
  <c r="B8" i="242"/>
  <c r="D48" i="241"/>
  <c r="B48" i="241"/>
  <c r="D46" i="241"/>
  <c r="B46" i="241"/>
  <c r="D44" i="241"/>
  <c r="B44" i="241"/>
  <c r="D43" i="241"/>
  <c r="B43" i="241"/>
  <c r="D41" i="241"/>
  <c r="B41" i="241"/>
  <c r="D39" i="241"/>
  <c r="B39" i="241"/>
  <c r="D37" i="241"/>
  <c r="B37" i="241"/>
  <c r="D35" i="241"/>
  <c r="B35" i="241"/>
  <c r="D33" i="241"/>
  <c r="B33" i="241"/>
  <c r="D31" i="241"/>
  <c r="B31" i="241"/>
  <c r="D29" i="241"/>
  <c r="B29" i="241"/>
  <c r="D27" i="241"/>
  <c r="B27" i="241"/>
  <c r="D26" i="241"/>
  <c r="B26" i="241"/>
  <c r="D24" i="241"/>
  <c r="B24" i="241"/>
  <c r="D22" i="241"/>
  <c r="B22" i="241"/>
  <c r="D20" i="241"/>
  <c r="B20" i="241"/>
  <c r="D19" i="241"/>
  <c r="C19" i="241"/>
  <c r="B19" i="241"/>
  <c r="D17" i="241"/>
  <c r="B17" i="241"/>
  <c r="D15" i="241"/>
  <c r="B15" i="241"/>
  <c r="D13" i="241"/>
  <c r="B13" i="241"/>
  <c r="D11" i="241"/>
  <c r="B11" i="241"/>
  <c r="D9" i="241"/>
  <c r="B9" i="241"/>
  <c r="D31" i="240"/>
  <c r="B31" i="240"/>
  <c r="D29" i="240"/>
  <c r="B29" i="240"/>
  <c r="D27" i="240"/>
  <c r="B27" i="240"/>
  <c r="D25" i="240"/>
  <c r="B25" i="240"/>
  <c r="D23" i="240"/>
  <c r="B23" i="240"/>
  <c r="D21" i="240"/>
  <c r="B21" i="240"/>
  <c r="D19" i="240"/>
  <c r="B19" i="240"/>
  <c r="D17" i="240"/>
  <c r="B17" i="240"/>
  <c r="D15" i="240"/>
  <c r="B15" i="240"/>
  <c r="D13" i="240"/>
  <c r="B13" i="240"/>
  <c r="D11" i="240"/>
  <c r="B11" i="240"/>
  <c r="D9" i="240"/>
  <c r="B9" i="240"/>
  <c r="D7" i="240"/>
  <c r="B7" i="240"/>
  <c r="D40" i="239"/>
  <c r="B40" i="239"/>
  <c r="D38" i="239"/>
  <c r="B38" i="239"/>
  <c r="D36" i="239"/>
  <c r="B36" i="239"/>
  <c r="D34" i="239"/>
  <c r="B34" i="239"/>
  <c r="D33" i="239"/>
  <c r="B33" i="239"/>
  <c r="D31" i="239"/>
  <c r="B31" i="239"/>
  <c r="D29" i="239"/>
  <c r="B29" i="239"/>
  <c r="D26" i="239"/>
  <c r="B26" i="239"/>
  <c r="D25" i="239"/>
  <c r="B25" i="239"/>
  <c r="D23" i="239"/>
  <c r="B23" i="239"/>
  <c r="D22" i="239"/>
  <c r="B22" i="239"/>
  <c r="D20" i="239"/>
  <c r="B20" i="239"/>
  <c r="D19" i="239"/>
  <c r="B19" i="239"/>
  <c r="D16" i="239"/>
  <c r="B16" i="239"/>
  <c r="D13" i="239"/>
  <c r="B13" i="239"/>
  <c r="D11" i="239"/>
  <c r="B11" i="239"/>
  <c r="D10" i="239"/>
  <c r="B10" i="239"/>
  <c r="D8" i="239"/>
  <c r="B8" i="239"/>
  <c r="D7" i="239"/>
  <c r="B7" i="239"/>
  <c r="D31" i="238"/>
  <c r="B31" i="238"/>
  <c r="D30" i="238"/>
  <c r="B30" i="238"/>
  <c r="D28" i="238"/>
  <c r="B28" i="238"/>
  <c r="D26" i="238"/>
  <c r="B26" i="238"/>
  <c r="D24" i="238"/>
  <c r="B24" i="238"/>
  <c r="D23" i="238"/>
  <c r="B23" i="238"/>
  <c r="D22" i="238"/>
  <c r="D21" i="238"/>
  <c r="B21" i="238"/>
  <c r="D18" i="238"/>
  <c r="B18" i="238"/>
  <c r="D17" i="238"/>
  <c r="B17" i="238"/>
  <c r="D16" i="238"/>
  <c r="B16" i="238"/>
  <c r="D14" i="238"/>
  <c r="B14" i="238"/>
  <c r="D8" i="238"/>
  <c r="B8" i="238"/>
  <c r="H7" i="237"/>
  <c r="I170" i="236"/>
  <c r="H170" i="236"/>
  <c r="I160" i="236"/>
  <c r="H160" i="236"/>
  <c r="I154" i="236"/>
  <c r="H154" i="236"/>
  <c r="I152" i="236"/>
  <c r="I34" i="239"/>
  <c r="H152" i="236"/>
  <c r="I138" i="236"/>
  <c r="I33" i="239" s="1"/>
  <c r="H138" i="236"/>
  <c r="I126" i="236"/>
  <c r="H126" i="236"/>
  <c r="I122" i="236"/>
  <c r="I29" i="239"/>
  <c r="H122" i="236"/>
  <c r="I114" i="236"/>
  <c r="I26" i="239" s="1"/>
  <c r="H114" i="236"/>
  <c r="H102" i="236"/>
  <c r="I97" i="236"/>
  <c r="I90" i="236"/>
  <c r="H90" i="236"/>
  <c r="I82" i="236"/>
  <c r="I20" i="239" s="1"/>
  <c r="H82" i="236"/>
  <c r="I75" i="236"/>
  <c r="H75" i="236"/>
  <c r="I67" i="236"/>
  <c r="H67" i="236"/>
  <c r="I63" i="236"/>
  <c r="H63" i="236"/>
  <c r="I22" i="236"/>
  <c r="H22" i="236"/>
  <c r="I17" i="236"/>
  <c r="H17" i="236"/>
  <c r="I9" i="236"/>
  <c r="H9" i="236"/>
  <c r="I54" i="235"/>
  <c r="G54" i="235"/>
  <c r="G51" i="235" s="1"/>
  <c r="C54" i="235"/>
  <c r="I53" i="235"/>
  <c r="I51" i="235" s="1"/>
  <c r="G53" i="235"/>
  <c r="C53" i="235"/>
  <c r="C51" i="235"/>
  <c r="I49" i="235"/>
  <c r="G49" i="235"/>
  <c r="C49" i="235"/>
  <c r="I47" i="235"/>
  <c r="G47" i="235"/>
  <c r="C47" i="235"/>
  <c r="I46" i="235"/>
  <c r="I41" i="235" s="1"/>
  <c r="G46" i="235"/>
  <c r="C46" i="235"/>
  <c r="I45" i="235"/>
  <c r="G45" i="235"/>
  <c r="C45" i="235"/>
  <c r="I44" i="235"/>
  <c r="G44" i="235"/>
  <c r="G41" i="235" s="1"/>
  <c r="C44" i="235"/>
  <c r="C43" i="235"/>
  <c r="C41" i="235"/>
  <c r="I40" i="235"/>
  <c r="G40" i="235"/>
  <c r="G31" i="235"/>
  <c r="C40" i="235"/>
  <c r="I39" i="235"/>
  <c r="G39" i="235"/>
  <c r="G37" i="235" s="1"/>
  <c r="C39" i="235"/>
  <c r="C37" i="235"/>
  <c r="I36" i="235"/>
  <c r="I35" i="235"/>
  <c r="I34" i="235"/>
  <c r="I33" i="235"/>
  <c r="H26" i="235"/>
  <c r="E26" i="235"/>
  <c r="D26" i="235"/>
  <c r="B26" i="235"/>
  <c r="I16" i="235"/>
  <c r="H16" i="235"/>
  <c r="F16" i="235"/>
  <c r="E16" i="235"/>
  <c r="D16" i="235"/>
  <c r="B16" i="235"/>
  <c r="I12" i="235"/>
  <c r="H12" i="235"/>
  <c r="G12" i="235"/>
  <c r="F12" i="235"/>
  <c r="E12" i="235"/>
  <c r="D12" i="235"/>
  <c r="D6" i="235" s="1"/>
  <c r="D51" i="235" s="1"/>
  <c r="B12" i="235"/>
  <c r="B6" i="235"/>
  <c r="B46" i="235"/>
  <c r="H177" i="233"/>
  <c r="G177" i="233"/>
  <c r="F177" i="233"/>
  <c r="E177" i="233"/>
  <c r="D177" i="233"/>
  <c r="B177" i="233"/>
  <c r="H175" i="233"/>
  <c r="G175" i="233"/>
  <c r="F175" i="233"/>
  <c r="E175" i="233"/>
  <c r="D175" i="233"/>
  <c r="B175" i="233"/>
  <c r="G171" i="233"/>
  <c r="F171" i="233"/>
  <c r="E171" i="233"/>
  <c r="D171" i="233"/>
  <c r="B171" i="233"/>
  <c r="H169" i="233"/>
  <c r="G169" i="233"/>
  <c r="F169" i="233"/>
  <c r="E169" i="233"/>
  <c r="D169" i="233"/>
  <c r="B169" i="233"/>
  <c r="H167" i="233"/>
  <c r="G167" i="233"/>
  <c r="F167" i="233"/>
  <c r="E167" i="233"/>
  <c r="D167" i="233"/>
  <c r="B167" i="233"/>
  <c r="H165" i="233"/>
  <c r="E165" i="233"/>
  <c r="D165" i="233"/>
  <c r="B163" i="233"/>
  <c r="G161" i="233"/>
  <c r="F161" i="233"/>
  <c r="E161" i="233"/>
  <c r="D161" i="233"/>
  <c r="B161" i="233"/>
  <c r="H160" i="233"/>
  <c r="H157" i="233"/>
  <c r="G157" i="233"/>
  <c r="F157" i="233"/>
  <c r="E157" i="233"/>
  <c r="D157" i="233"/>
  <c r="B157" i="233"/>
  <c r="G155" i="233"/>
  <c r="E155" i="233"/>
  <c r="D155" i="233"/>
  <c r="H154" i="233"/>
  <c r="G154" i="233"/>
  <c r="F154" i="233"/>
  <c r="E154" i="233"/>
  <c r="D154" i="233"/>
  <c r="B154" i="233"/>
  <c r="G153" i="233"/>
  <c r="F153" i="233"/>
  <c r="E153" i="233"/>
  <c r="D153" i="233"/>
  <c r="B153" i="233"/>
  <c r="H151" i="233"/>
  <c r="G151" i="233"/>
  <c r="F151" i="233"/>
  <c r="E151" i="233"/>
  <c r="D151" i="233"/>
  <c r="B151" i="233"/>
  <c r="H149" i="233"/>
  <c r="G149" i="233"/>
  <c r="F149" i="233"/>
  <c r="E149" i="233"/>
  <c r="D149" i="233"/>
  <c r="B149" i="233"/>
  <c r="H147" i="233"/>
  <c r="G147" i="233"/>
  <c r="F147" i="233"/>
  <c r="E147" i="233"/>
  <c r="D147" i="233"/>
  <c r="B147" i="233"/>
  <c r="H145" i="233"/>
  <c r="G145" i="233"/>
  <c r="F145" i="233"/>
  <c r="E145" i="233"/>
  <c r="D145" i="233"/>
  <c r="B145" i="233"/>
  <c r="H143" i="233"/>
  <c r="G143" i="233"/>
  <c r="F143" i="233"/>
  <c r="E143" i="233"/>
  <c r="D143" i="233"/>
  <c r="B143" i="233"/>
  <c r="H141" i="233"/>
  <c r="G141" i="233"/>
  <c r="F141" i="233"/>
  <c r="E141" i="233"/>
  <c r="D141" i="233"/>
  <c r="G139" i="233"/>
  <c r="F139" i="233"/>
  <c r="E139" i="233"/>
  <c r="D139" i="233"/>
  <c r="B139" i="233"/>
  <c r="H137" i="233"/>
  <c r="G137" i="233"/>
  <c r="F137" i="233"/>
  <c r="E137" i="233"/>
  <c r="D137" i="233"/>
  <c r="B137" i="233"/>
  <c r="H135" i="233"/>
  <c r="G135" i="233"/>
  <c r="F135" i="233"/>
  <c r="E135" i="233"/>
  <c r="D135" i="233"/>
  <c r="B135" i="233"/>
  <c r="H133" i="233"/>
  <c r="G133" i="233"/>
  <c r="F133" i="233"/>
  <c r="E133" i="233"/>
  <c r="D133" i="233"/>
  <c r="B133" i="233"/>
  <c r="H131" i="233"/>
  <c r="G131" i="233"/>
  <c r="F131" i="233"/>
  <c r="E131" i="233"/>
  <c r="D131" i="233"/>
  <c r="H129" i="233"/>
  <c r="G129" i="233"/>
  <c r="F129" i="233"/>
  <c r="E129" i="233"/>
  <c r="D129" i="233"/>
  <c r="B129" i="233"/>
  <c r="G127" i="233"/>
  <c r="F127" i="233"/>
  <c r="E127" i="233"/>
  <c r="D127" i="233"/>
  <c r="B127" i="233"/>
  <c r="H125" i="233"/>
  <c r="G125" i="233"/>
  <c r="F125" i="233"/>
  <c r="E125" i="233"/>
  <c r="D125" i="233"/>
  <c r="B125" i="233"/>
  <c r="G123" i="233"/>
  <c r="F123" i="233"/>
  <c r="E123" i="233"/>
  <c r="D123" i="233"/>
  <c r="B123" i="233"/>
  <c r="H121" i="233"/>
  <c r="G121" i="233"/>
  <c r="F121" i="233"/>
  <c r="E121" i="233"/>
  <c r="D121" i="233"/>
  <c r="B121" i="233"/>
  <c r="H119" i="233"/>
  <c r="G119" i="233"/>
  <c r="F119" i="233"/>
  <c r="E119" i="233"/>
  <c r="D119" i="233"/>
  <c r="B119" i="233"/>
  <c r="H117" i="233"/>
  <c r="G117" i="233"/>
  <c r="F117" i="233"/>
  <c r="E117" i="233"/>
  <c r="D117" i="233"/>
  <c r="G115" i="233"/>
  <c r="F115" i="233"/>
  <c r="E115" i="233"/>
  <c r="D115" i="233"/>
  <c r="B115" i="233"/>
  <c r="H113" i="233"/>
  <c r="G113" i="233"/>
  <c r="E113" i="233"/>
  <c r="H111" i="233"/>
  <c r="G111" i="233"/>
  <c r="F111" i="233"/>
  <c r="E111" i="233"/>
  <c r="D111" i="233"/>
  <c r="B111" i="233"/>
  <c r="H110" i="233"/>
  <c r="G110" i="233"/>
  <c r="F110" i="233"/>
  <c r="E110" i="233"/>
  <c r="D110" i="233"/>
  <c r="B110" i="233"/>
  <c r="B108" i="233"/>
  <c r="H106" i="233"/>
  <c r="G106" i="233"/>
  <c r="H105" i="233"/>
  <c r="G105" i="233"/>
  <c r="F105" i="233"/>
  <c r="G103" i="233"/>
  <c r="F103" i="233"/>
  <c r="E103" i="233"/>
  <c r="D103" i="233"/>
  <c r="B103" i="233"/>
  <c r="H101" i="233"/>
  <c r="G101" i="233"/>
  <c r="F101" i="233"/>
  <c r="E101" i="233"/>
  <c r="D101" i="233"/>
  <c r="B101" i="233"/>
  <c r="H100" i="233"/>
  <c r="G100" i="233"/>
  <c r="F100" i="233"/>
  <c r="E100" i="233"/>
  <c r="D100" i="233"/>
  <c r="B100" i="233"/>
  <c r="G98" i="233"/>
  <c r="F98" i="233"/>
  <c r="E98" i="233"/>
  <c r="D98" i="233"/>
  <c r="B98" i="233"/>
  <c r="H96" i="233"/>
  <c r="G96" i="233"/>
  <c r="F96" i="233"/>
  <c r="E96" i="233"/>
  <c r="D96" i="233"/>
  <c r="B96" i="233"/>
  <c r="H94" i="233"/>
  <c r="G94" i="233"/>
  <c r="F94" i="233"/>
  <c r="E94" i="233"/>
  <c r="D94" i="233"/>
  <c r="B94" i="233"/>
  <c r="H92" i="233"/>
  <c r="G92" i="233"/>
  <c r="F92" i="233"/>
  <c r="E92" i="233"/>
  <c r="D92" i="233"/>
  <c r="B92" i="233"/>
  <c r="G91" i="233"/>
  <c r="F91" i="233"/>
  <c r="E91" i="233"/>
  <c r="D91" i="233"/>
  <c r="B91" i="233"/>
  <c r="H89" i="233"/>
  <c r="G89" i="233"/>
  <c r="F89" i="233"/>
  <c r="E89" i="233"/>
  <c r="D89" i="233"/>
  <c r="B89" i="233"/>
  <c r="H87" i="233"/>
  <c r="G87" i="233"/>
  <c r="F87" i="233"/>
  <c r="E87" i="233"/>
  <c r="D87" i="233"/>
  <c r="B87" i="233"/>
  <c r="H85" i="233"/>
  <c r="G85" i="233"/>
  <c r="F85" i="233"/>
  <c r="E85" i="233"/>
  <c r="D85" i="233"/>
  <c r="B85" i="233"/>
  <c r="G83" i="233"/>
  <c r="F83" i="233"/>
  <c r="E83" i="233"/>
  <c r="D83" i="233"/>
  <c r="B83" i="233"/>
  <c r="H81" i="233"/>
  <c r="G81" i="233"/>
  <c r="F81" i="233"/>
  <c r="E81" i="233"/>
  <c r="D81" i="233"/>
  <c r="B81" i="233"/>
  <c r="H79" i="233"/>
  <c r="G79" i="233"/>
  <c r="F79" i="233"/>
  <c r="E79" i="233"/>
  <c r="D79" i="233"/>
  <c r="B79" i="233"/>
  <c r="H77" i="233"/>
  <c r="G77" i="233"/>
  <c r="F77" i="233"/>
  <c r="E77" i="233"/>
  <c r="D77" i="233"/>
  <c r="B77" i="233"/>
  <c r="G76" i="233"/>
  <c r="F76" i="233"/>
  <c r="E76" i="233"/>
  <c r="D76" i="233"/>
  <c r="B76" i="233"/>
  <c r="H74" i="233"/>
  <c r="H72" i="233"/>
  <c r="G72" i="233"/>
  <c r="F72" i="233"/>
  <c r="E72" i="233"/>
  <c r="D72" i="233"/>
  <c r="B72" i="233"/>
  <c r="H70" i="233"/>
  <c r="G70" i="233"/>
  <c r="F70" i="233"/>
  <c r="E70" i="233"/>
  <c r="D70" i="233"/>
  <c r="B70" i="233"/>
  <c r="G68" i="233"/>
  <c r="F68" i="233"/>
  <c r="E68" i="233"/>
  <c r="D68" i="233"/>
  <c r="B68" i="233"/>
  <c r="H66" i="233"/>
  <c r="G66" i="233"/>
  <c r="F66" i="233"/>
  <c r="E66" i="233"/>
  <c r="D66" i="233"/>
  <c r="B66" i="233"/>
  <c r="H64" i="233"/>
  <c r="G64" i="233"/>
  <c r="F64" i="233"/>
  <c r="E64" i="233"/>
  <c r="D64" i="233"/>
  <c r="H62" i="233"/>
  <c r="G62" i="233"/>
  <c r="E62" i="233"/>
  <c r="D62" i="233"/>
  <c r="H60" i="233"/>
  <c r="G60" i="233"/>
  <c r="F60" i="233"/>
  <c r="E60" i="233"/>
  <c r="D60" i="233"/>
  <c r="B60" i="233"/>
  <c r="H58" i="233"/>
  <c r="G58" i="233"/>
  <c r="F58" i="233"/>
  <c r="E58" i="233"/>
  <c r="D58" i="233"/>
  <c r="B58" i="233"/>
  <c r="H56" i="233"/>
  <c r="G56" i="233"/>
  <c r="F56" i="233"/>
  <c r="D56" i="233"/>
  <c r="H54" i="233"/>
  <c r="G54" i="233"/>
  <c r="F54" i="233"/>
  <c r="E54" i="233"/>
  <c r="D54" i="233"/>
  <c r="B54" i="233"/>
  <c r="H52" i="233"/>
  <c r="G52" i="233"/>
  <c r="F52" i="233"/>
  <c r="E52" i="233"/>
  <c r="H50" i="233"/>
  <c r="G50" i="233"/>
  <c r="F50" i="233"/>
  <c r="E50" i="233"/>
  <c r="D50" i="233"/>
  <c r="B50" i="233"/>
  <c r="H48" i="233"/>
  <c r="G48" i="233"/>
  <c r="F48" i="233"/>
  <c r="E48" i="233"/>
  <c r="D48" i="233"/>
  <c r="B48" i="233"/>
  <c r="H47" i="233"/>
  <c r="G47" i="233"/>
  <c r="F47" i="233"/>
  <c r="E47" i="233"/>
  <c r="D47" i="233"/>
  <c r="B47" i="233"/>
  <c r="H45" i="233"/>
  <c r="G45" i="233"/>
  <c r="F45" i="233"/>
  <c r="E45" i="233"/>
  <c r="D45" i="233"/>
  <c r="B45" i="233"/>
  <c r="H43" i="233"/>
  <c r="G43" i="233"/>
  <c r="F43" i="233"/>
  <c r="E43" i="233"/>
  <c r="D43" i="233"/>
  <c r="B43" i="233"/>
  <c r="H41" i="233"/>
  <c r="G41" i="233"/>
  <c r="F41" i="233"/>
  <c r="E41" i="233"/>
  <c r="D41" i="233"/>
  <c r="B41" i="233"/>
  <c r="H39" i="233"/>
  <c r="G39" i="233"/>
  <c r="F39" i="233"/>
  <c r="E39" i="233"/>
  <c r="D39" i="233"/>
  <c r="B39" i="233"/>
  <c r="H37" i="233"/>
  <c r="G37" i="233"/>
  <c r="F37" i="233"/>
  <c r="E37" i="233"/>
  <c r="D37" i="233"/>
  <c r="B37" i="233"/>
  <c r="H35" i="233"/>
  <c r="G35" i="233"/>
  <c r="F35" i="233"/>
  <c r="E35" i="233"/>
  <c r="D35" i="233"/>
  <c r="B35" i="233"/>
  <c r="H33" i="233"/>
  <c r="G33" i="233"/>
  <c r="F33" i="233"/>
  <c r="E33" i="233"/>
  <c r="D33" i="233"/>
  <c r="B33" i="233"/>
  <c r="D31" i="233"/>
  <c r="H29" i="233"/>
  <c r="G29" i="233"/>
  <c r="F29" i="233"/>
  <c r="E29" i="233"/>
  <c r="D29" i="233"/>
  <c r="B29" i="233"/>
  <c r="H28" i="233"/>
  <c r="G28" i="233"/>
  <c r="F28" i="233"/>
  <c r="E28" i="233"/>
  <c r="D28" i="233"/>
  <c r="B28" i="233"/>
  <c r="H27" i="233"/>
  <c r="G27" i="233"/>
  <c r="F27" i="233"/>
  <c r="E27" i="233"/>
  <c r="D27" i="233"/>
  <c r="B27" i="233"/>
  <c r="H25" i="233"/>
  <c r="G25" i="233"/>
  <c r="F25" i="233"/>
  <c r="E25" i="233"/>
  <c r="D25" i="233"/>
  <c r="B25" i="233"/>
  <c r="G23" i="233"/>
  <c r="F23" i="233"/>
  <c r="E23" i="233"/>
  <c r="D23" i="233"/>
  <c r="B23" i="233"/>
  <c r="H21" i="233"/>
  <c r="G21" i="233"/>
  <c r="F21" i="233"/>
  <c r="E21" i="233"/>
  <c r="D21" i="233"/>
  <c r="B21" i="233"/>
  <c r="H20" i="233"/>
  <c r="G20" i="233"/>
  <c r="F20" i="233"/>
  <c r="E20" i="233"/>
  <c r="D20" i="233"/>
  <c r="B20" i="233"/>
  <c r="H19" i="233"/>
  <c r="G19" i="233"/>
  <c r="D19" i="233"/>
  <c r="G18" i="233"/>
  <c r="F18" i="233"/>
  <c r="E18" i="233"/>
  <c r="D18" i="233"/>
  <c r="B18" i="233"/>
  <c r="H16" i="233"/>
  <c r="G16" i="233"/>
  <c r="F16" i="233"/>
  <c r="E16" i="233"/>
  <c r="D16" i="233"/>
  <c r="B16" i="233"/>
  <c r="H14" i="233"/>
  <c r="G14" i="233"/>
  <c r="F14" i="233"/>
  <c r="E14" i="233"/>
  <c r="D14" i="233"/>
  <c r="B14" i="233"/>
  <c r="H12" i="233"/>
  <c r="G12" i="233"/>
  <c r="F12" i="233"/>
  <c r="E12" i="233"/>
  <c r="D12" i="233"/>
  <c r="B12" i="233"/>
  <c r="G10" i="233"/>
  <c r="F10" i="233"/>
  <c r="E10" i="233"/>
  <c r="D10" i="233"/>
  <c r="B10" i="233"/>
  <c r="G7" i="233"/>
  <c r="F7" i="233"/>
  <c r="E7" i="233"/>
  <c r="D7" i="233"/>
  <c r="C7" i="233"/>
  <c r="B7" i="233"/>
  <c r="H32" i="232"/>
  <c r="G32" i="232"/>
  <c r="F32" i="232"/>
  <c r="E32" i="232"/>
  <c r="D32" i="232"/>
  <c r="B32" i="232"/>
  <c r="H31" i="232"/>
  <c r="G31" i="232"/>
  <c r="F31" i="232"/>
  <c r="E31" i="232"/>
  <c r="D31" i="232"/>
  <c r="B31" i="232"/>
  <c r="G30" i="232"/>
  <c r="E30" i="232"/>
  <c r="D30" i="232"/>
  <c r="H28" i="232"/>
  <c r="G28" i="232"/>
  <c r="F28" i="232"/>
  <c r="E28" i="232"/>
  <c r="D28" i="232"/>
  <c r="B28" i="232"/>
  <c r="H26" i="232"/>
  <c r="G26" i="232"/>
  <c r="F26" i="232"/>
  <c r="E26" i="232"/>
  <c r="D26" i="232"/>
  <c r="B26" i="232"/>
  <c r="H24" i="232"/>
  <c r="G24" i="232"/>
  <c r="F24" i="232"/>
  <c r="E24" i="232"/>
  <c r="D24" i="232"/>
  <c r="B24" i="232"/>
  <c r="H23" i="232"/>
  <c r="G23" i="232"/>
  <c r="F23" i="232"/>
  <c r="E23" i="232"/>
  <c r="D23" i="232"/>
  <c r="H22" i="232"/>
  <c r="G22" i="232"/>
  <c r="F22" i="232"/>
  <c r="E22" i="232"/>
  <c r="D22" i="232"/>
  <c r="B22" i="232"/>
  <c r="H20" i="232"/>
  <c r="H18" i="232"/>
  <c r="G18" i="232"/>
  <c r="F18" i="232"/>
  <c r="E18" i="232"/>
  <c r="D18" i="232"/>
  <c r="B18" i="232"/>
  <c r="H17" i="232"/>
  <c r="G17" i="232"/>
  <c r="F17" i="232"/>
  <c r="E17" i="232"/>
  <c r="D17" i="232"/>
  <c r="B17" i="232"/>
  <c r="G16" i="232"/>
  <c r="F16" i="232"/>
  <c r="E16" i="232"/>
  <c r="D16" i="232"/>
  <c r="H13" i="232"/>
  <c r="H12" i="232"/>
  <c r="G9" i="232"/>
  <c r="I8" i="231"/>
  <c r="H8" i="231"/>
  <c r="I171" i="230"/>
  <c r="H171" i="230"/>
  <c r="H171" i="233" s="1"/>
  <c r="I161" i="230"/>
  <c r="H161" i="230"/>
  <c r="H161" i="233"/>
  <c r="I155" i="230"/>
  <c r="H155" i="230"/>
  <c r="H155" i="233" s="1"/>
  <c r="F155" i="230"/>
  <c r="F155" i="233" s="1"/>
  <c r="C155" i="230"/>
  <c r="B155" i="230"/>
  <c r="B155" i="233"/>
  <c r="I153" i="230"/>
  <c r="H153" i="230"/>
  <c r="H153" i="233" s="1"/>
  <c r="I139" i="230"/>
  <c r="H139" i="230"/>
  <c r="H139" i="233"/>
  <c r="I127" i="230"/>
  <c r="H127" i="230"/>
  <c r="H127" i="233"/>
  <c r="I123" i="230"/>
  <c r="H123" i="230"/>
  <c r="H123" i="233"/>
  <c r="I115" i="230"/>
  <c r="H115" i="230"/>
  <c r="H115" i="233" s="1"/>
  <c r="H103" i="230"/>
  <c r="H103" i="233" s="1"/>
  <c r="I98" i="230"/>
  <c r="H98" i="230"/>
  <c r="H98" i="233" s="1"/>
  <c r="I91" i="230"/>
  <c r="H91" i="230"/>
  <c r="H91" i="233"/>
  <c r="I83" i="230"/>
  <c r="H83" i="230"/>
  <c r="H76" i="230"/>
  <c r="H76" i="233" s="1"/>
  <c r="H68" i="230"/>
  <c r="H68" i="233" s="1"/>
  <c r="B64" i="230"/>
  <c r="B64" i="233"/>
  <c r="I23" i="230"/>
  <c r="H23" i="230"/>
  <c r="H23" i="233" s="1"/>
  <c r="I18" i="230"/>
  <c r="H18" i="230"/>
  <c r="H18" i="233"/>
  <c r="I10" i="230"/>
  <c r="H10" i="230"/>
  <c r="H10" i="233"/>
  <c r="I29" i="229"/>
  <c r="H29" i="229"/>
  <c r="H30" i="232" s="1"/>
  <c r="F29" i="229"/>
  <c r="F30" i="232"/>
  <c r="B29" i="229"/>
  <c r="B30" i="232" s="1"/>
  <c r="B27" i="229"/>
  <c r="I19" i="229"/>
  <c r="I8" i="229" s="1"/>
  <c r="H19" i="229"/>
  <c r="H8" i="229" s="1"/>
  <c r="H9" i="232" s="1"/>
  <c r="G19" i="229"/>
  <c r="G20" i="232" s="1"/>
  <c r="F19" i="229"/>
  <c r="F20" i="232" s="1"/>
  <c r="E19" i="229"/>
  <c r="E8" i="229" s="1"/>
  <c r="E9" i="232" s="1"/>
  <c r="D19" i="229"/>
  <c r="B19" i="229"/>
  <c r="B20" i="232" s="1"/>
  <c r="I15" i="229"/>
  <c r="H15" i="229"/>
  <c r="H16" i="232"/>
  <c r="B15" i="229"/>
  <c r="B16" i="232"/>
  <c r="F8" i="229"/>
  <c r="F9" i="232" s="1"/>
  <c r="K10" i="228"/>
  <c r="J10" i="228"/>
  <c r="I10" i="228"/>
  <c r="F10" i="228"/>
  <c r="E10" i="228"/>
  <c r="D10" i="228"/>
  <c r="C10" i="228"/>
  <c r="B10" i="228"/>
  <c r="K185" i="227"/>
  <c r="J185" i="227"/>
  <c r="I185" i="227"/>
  <c r="H185" i="227"/>
  <c r="F185" i="227"/>
  <c r="E185" i="227"/>
  <c r="D185" i="227"/>
  <c r="C185" i="227"/>
  <c r="B185" i="227"/>
  <c r="K175" i="227"/>
  <c r="J175" i="227"/>
  <c r="I175" i="227"/>
  <c r="H175" i="227"/>
  <c r="F175" i="227"/>
  <c r="E175" i="227"/>
  <c r="D175" i="227"/>
  <c r="C175" i="227"/>
  <c r="B175" i="227"/>
  <c r="K168" i="227"/>
  <c r="J168" i="227"/>
  <c r="I168" i="227"/>
  <c r="H168" i="227"/>
  <c r="F168" i="227"/>
  <c r="E168" i="227"/>
  <c r="D168" i="227"/>
  <c r="C168" i="227"/>
  <c r="B168" i="227"/>
  <c r="K164" i="227"/>
  <c r="J164" i="227"/>
  <c r="I164" i="227"/>
  <c r="H164" i="227"/>
  <c r="F164" i="227"/>
  <c r="E164" i="227"/>
  <c r="D164" i="227"/>
  <c r="C164" i="227"/>
  <c r="B164" i="227"/>
  <c r="K150" i="227"/>
  <c r="J150" i="227"/>
  <c r="I150" i="227"/>
  <c r="H150" i="227"/>
  <c r="F150" i="227"/>
  <c r="E150" i="227"/>
  <c r="D150" i="227"/>
  <c r="C150" i="227"/>
  <c r="B150" i="227"/>
  <c r="K138" i="227"/>
  <c r="J138" i="227"/>
  <c r="I138" i="227"/>
  <c r="H138" i="227"/>
  <c r="F138" i="227"/>
  <c r="E138" i="227"/>
  <c r="D138" i="227"/>
  <c r="C138" i="227"/>
  <c r="B138" i="227"/>
  <c r="K134" i="227"/>
  <c r="J134" i="227"/>
  <c r="I134" i="227"/>
  <c r="H134" i="227"/>
  <c r="F134" i="227"/>
  <c r="E134" i="227"/>
  <c r="D134" i="227"/>
  <c r="C134" i="227"/>
  <c r="B134" i="227"/>
  <c r="K126" i="227"/>
  <c r="J126" i="227"/>
  <c r="I126" i="227"/>
  <c r="H126" i="227"/>
  <c r="F126" i="227"/>
  <c r="E126" i="227"/>
  <c r="D126" i="227"/>
  <c r="C126" i="227"/>
  <c r="B126" i="227"/>
  <c r="K112" i="227"/>
  <c r="J112" i="227"/>
  <c r="I112" i="227"/>
  <c r="H112" i="227"/>
  <c r="F112" i="227"/>
  <c r="E112" i="227"/>
  <c r="D112" i="227"/>
  <c r="C112" i="227"/>
  <c r="K106" i="227"/>
  <c r="J106" i="227"/>
  <c r="I106" i="227"/>
  <c r="H106" i="227"/>
  <c r="F106" i="227"/>
  <c r="E106" i="227"/>
  <c r="D106" i="227"/>
  <c r="C106" i="227"/>
  <c r="B106" i="227"/>
  <c r="K98" i="227"/>
  <c r="J98" i="227"/>
  <c r="I98" i="227"/>
  <c r="F98" i="227"/>
  <c r="E98" i="227"/>
  <c r="D98" i="227"/>
  <c r="C98" i="227"/>
  <c r="B98" i="227"/>
  <c r="K90" i="227"/>
  <c r="J90" i="227"/>
  <c r="J10" i="227" s="1"/>
  <c r="I90" i="227"/>
  <c r="H90" i="227"/>
  <c r="F90" i="227"/>
  <c r="E90" i="227"/>
  <c r="D90" i="227"/>
  <c r="C90" i="227"/>
  <c r="B90" i="227"/>
  <c r="K82" i="227"/>
  <c r="J82" i="227"/>
  <c r="I82" i="227"/>
  <c r="H82" i="227"/>
  <c r="F82" i="227"/>
  <c r="E82" i="227"/>
  <c r="D82" i="227"/>
  <c r="C82" i="227"/>
  <c r="B82" i="227"/>
  <c r="K74" i="227"/>
  <c r="J74" i="227"/>
  <c r="I74" i="227"/>
  <c r="H74" i="227"/>
  <c r="F74" i="227"/>
  <c r="E74" i="227"/>
  <c r="D74" i="227"/>
  <c r="C74" i="227"/>
  <c r="C10" i="227" s="1"/>
  <c r="B74" i="227"/>
  <c r="J70" i="227"/>
  <c r="I70" i="227"/>
  <c r="H70" i="227"/>
  <c r="F70" i="227"/>
  <c r="E70" i="227"/>
  <c r="D70" i="227"/>
  <c r="D10" i="227" s="1"/>
  <c r="C70" i="227"/>
  <c r="B70" i="227"/>
  <c r="K28" i="227"/>
  <c r="J28" i="227"/>
  <c r="I28" i="227"/>
  <c r="H28" i="227"/>
  <c r="F28" i="227"/>
  <c r="E28" i="227"/>
  <c r="E10" i="227" s="1"/>
  <c r="D28" i="227"/>
  <c r="C28" i="227"/>
  <c r="B28" i="227"/>
  <c r="K21" i="227"/>
  <c r="J21" i="227"/>
  <c r="I21" i="227"/>
  <c r="H21" i="227"/>
  <c r="F21" i="227"/>
  <c r="E21" i="227"/>
  <c r="D21" i="227"/>
  <c r="C21" i="227"/>
  <c r="B21" i="227"/>
  <c r="K13" i="227"/>
  <c r="J13" i="227"/>
  <c r="I13" i="227"/>
  <c r="H13" i="227"/>
  <c r="H10" i="227" s="1"/>
  <c r="F13" i="227"/>
  <c r="F10" i="227" s="1"/>
  <c r="E13" i="227"/>
  <c r="D13" i="227"/>
  <c r="C13" i="227"/>
  <c r="B13" i="227"/>
  <c r="B10" i="227" s="1"/>
  <c r="K51" i="226"/>
  <c r="J51" i="226"/>
  <c r="I51" i="226"/>
  <c r="H51" i="226"/>
  <c r="F51" i="226"/>
  <c r="E51" i="226"/>
  <c r="D51" i="226"/>
  <c r="C51" i="226"/>
  <c r="K50" i="226"/>
  <c r="J50" i="226"/>
  <c r="I50" i="226"/>
  <c r="H50" i="226"/>
  <c r="F50" i="226"/>
  <c r="E50" i="226"/>
  <c r="D50" i="226"/>
  <c r="B50" i="226" s="1"/>
  <c r="C50" i="226"/>
  <c r="K48" i="226"/>
  <c r="J48" i="226"/>
  <c r="I48" i="226"/>
  <c r="H48" i="226"/>
  <c r="F48" i="226"/>
  <c r="E48" i="226"/>
  <c r="D48" i="226"/>
  <c r="B48" i="226" s="1"/>
  <c r="C48" i="226"/>
  <c r="K46" i="226"/>
  <c r="J46" i="226"/>
  <c r="I46" i="226"/>
  <c r="H46" i="226"/>
  <c r="F46" i="226"/>
  <c r="E46" i="226"/>
  <c r="D46" i="226"/>
  <c r="C46" i="226"/>
  <c r="B46" i="226" s="1"/>
  <c r="K44" i="226"/>
  <c r="J44" i="226"/>
  <c r="I44" i="226"/>
  <c r="H44" i="226"/>
  <c r="F44" i="226"/>
  <c r="E44" i="226"/>
  <c r="D44" i="226"/>
  <c r="C44" i="226"/>
  <c r="K43" i="226"/>
  <c r="J43" i="226"/>
  <c r="I43" i="226"/>
  <c r="H43" i="226"/>
  <c r="F43" i="226"/>
  <c r="E43" i="226"/>
  <c r="D43" i="226"/>
  <c r="C43" i="226"/>
  <c r="K42" i="226"/>
  <c r="J42" i="226"/>
  <c r="I42" i="226"/>
  <c r="B42" i="226" s="1"/>
  <c r="H42" i="226"/>
  <c r="F42" i="226"/>
  <c r="E42" i="226"/>
  <c r="D42" i="226"/>
  <c r="C42" i="226"/>
  <c r="K41" i="226"/>
  <c r="J41" i="226"/>
  <c r="I41" i="226"/>
  <c r="H41" i="226"/>
  <c r="F41" i="226"/>
  <c r="E41" i="226"/>
  <c r="D41" i="226"/>
  <c r="C41" i="226"/>
  <c r="J39" i="226"/>
  <c r="K38" i="226"/>
  <c r="J38" i="226"/>
  <c r="I38" i="226"/>
  <c r="H38" i="226"/>
  <c r="F38" i="226"/>
  <c r="E38" i="226"/>
  <c r="D38" i="226"/>
  <c r="C38" i="226"/>
  <c r="K37" i="226"/>
  <c r="J37" i="226"/>
  <c r="I37" i="226"/>
  <c r="H37" i="226"/>
  <c r="F37" i="226"/>
  <c r="E37" i="226"/>
  <c r="B37" i="226" s="1"/>
  <c r="D37" i="226"/>
  <c r="C37" i="226"/>
  <c r="F35" i="226"/>
  <c r="E35" i="226"/>
  <c r="K20" i="226"/>
  <c r="J20" i="226"/>
  <c r="I20" i="226"/>
  <c r="H20" i="226"/>
  <c r="H39" i="226" s="1"/>
  <c r="F20" i="226"/>
  <c r="F10" i="226" s="1"/>
  <c r="E20" i="226"/>
  <c r="D20" i="226"/>
  <c r="C20" i="226"/>
  <c r="B20" i="226"/>
  <c r="J10" i="226"/>
  <c r="H10" i="226"/>
  <c r="E10" i="226"/>
  <c r="C10" i="226"/>
  <c r="K11" i="225"/>
  <c r="J11" i="225"/>
  <c r="H11" i="225"/>
  <c r="F11" i="225"/>
  <c r="E11" i="225"/>
  <c r="D11" i="225"/>
  <c r="C11" i="225"/>
  <c r="B11" i="225"/>
  <c r="L189" i="224"/>
  <c r="K189" i="224"/>
  <c r="J189" i="224"/>
  <c r="I189" i="224"/>
  <c r="H189" i="224"/>
  <c r="F189" i="224"/>
  <c r="E189" i="224"/>
  <c r="D189" i="224"/>
  <c r="C189" i="224"/>
  <c r="B189" i="224"/>
  <c r="L179" i="224"/>
  <c r="K179" i="224"/>
  <c r="J179" i="224"/>
  <c r="I179" i="224"/>
  <c r="H179" i="224"/>
  <c r="F179" i="224"/>
  <c r="E179" i="224"/>
  <c r="D179" i="224"/>
  <c r="C179" i="224"/>
  <c r="B179" i="224"/>
  <c r="L172" i="224"/>
  <c r="K172" i="224"/>
  <c r="J172" i="224"/>
  <c r="I172" i="224"/>
  <c r="H172" i="224"/>
  <c r="F172" i="224"/>
  <c r="E172" i="224"/>
  <c r="D172" i="224"/>
  <c r="C172" i="224"/>
  <c r="B172" i="224"/>
  <c r="L168" i="224"/>
  <c r="K168" i="224"/>
  <c r="J168" i="224"/>
  <c r="I168" i="224"/>
  <c r="H168" i="224"/>
  <c r="F168" i="224"/>
  <c r="E168" i="224"/>
  <c r="D168" i="224"/>
  <c r="C168" i="224"/>
  <c r="B168" i="224"/>
  <c r="L154" i="224"/>
  <c r="K154" i="224"/>
  <c r="J154" i="224"/>
  <c r="I154" i="224"/>
  <c r="H154" i="224"/>
  <c r="F154" i="224"/>
  <c r="E154" i="224"/>
  <c r="D154" i="224"/>
  <c r="C154" i="224"/>
  <c r="B154" i="224"/>
  <c r="L142" i="224"/>
  <c r="K142" i="224"/>
  <c r="J142" i="224"/>
  <c r="I142" i="224"/>
  <c r="H142" i="224"/>
  <c r="F142" i="224"/>
  <c r="E142" i="224"/>
  <c r="D142" i="224"/>
  <c r="C142" i="224"/>
  <c r="B142" i="224"/>
  <c r="L138" i="224"/>
  <c r="K138" i="224"/>
  <c r="K11" i="224" s="1"/>
  <c r="J138" i="224"/>
  <c r="I138" i="224"/>
  <c r="H138" i="224"/>
  <c r="F138" i="224"/>
  <c r="E138" i="224"/>
  <c r="D138" i="224"/>
  <c r="C138" i="224"/>
  <c r="B138" i="224"/>
  <c r="L130" i="224"/>
  <c r="K130" i="224"/>
  <c r="J130" i="224"/>
  <c r="I130" i="224"/>
  <c r="H130" i="224"/>
  <c r="F130" i="224"/>
  <c r="E130" i="224"/>
  <c r="D130" i="224"/>
  <c r="C130" i="224"/>
  <c r="B130" i="224"/>
  <c r="L116" i="224"/>
  <c r="K116" i="224"/>
  <c r="J116" i="224"/>
  <c r="I116" i="224"/>
  <c r="H116" i="224"/>
  <c r="F116" i="224"/>
  <c r="E116" i="224"/>
  <c r="D116" i="224"/>
  <c r="C116" i="224"/>
  <c r="B116" i="224"/>
  <c r="L110" i="224"/>
  <c r="K110" i="224"/>
  <c r="J110" i="224"/>
  <c r="I110" i="224"/>
  <c r="H110" i="224"/>
  <c r="F110" i="224"/>
  <c r="E110" i="224"/>
  <c r="D110" i="224"/>
  <c r="C110" i="224"/>
  <c r="L102" i="224"/>
  <c r="K102" i="224"/>
  <c r="J102" i="224"/>
  <c r="I102" i="224"/>
  <c r="H102" i="224"/>
  <c r="F102" i="224"/>
  <c r="E102" i="224"/>
  <c r="D102" i="224"/>
  <c r="C102" i="224"/>
  <c r="B102" i="224"/>
  <c r="L94" i="224"/>
  <c r="K94" i="224"/>
  <c r="J94" i="224"/>
  <c r="I94" i="224"/>
  <c r="H94" i="224"/>
  <c r="F94" i="224"/>
  <c r="E94" i="224"/>
  <c r="D94" i="224"/>
  <c r="C94" i="224"/>
  <c r="B94" i="224"/>
  <c r="L86" i="224"/>
  <c r="K86" i="224"/>
  <c r="J86" i="224"/>
  <c r="I86" i="224"/>
  <c r="H86" i="224"/>
  <c r="F86" i="224"/>
  <c r="E86" i="224"/>
  <c r="D86" i="224"/>
  <c r="C86" i="224"/>
  <c r="B86" i="224"/>
  <c r="L78" i="224"/>
  <c r="K78" i="224"/>
  <c r="J78" i="224"/>
  <c r="J11" i="224" s="1"/>
  <c r="I78" i="224"/>
  <c r="H78" i="224"/>
  <c r="F78" i="224"/>
  <c r="E78" i="224"/>
  <c r="D78" i="224"/>
  <c r="C78" i="224"/>
  <c r="B78" i="224"/>
  <c r="L74" i="224"/>
  <c r="L11" i="224" s="1"/>
  <c r="K74" i="224"/>
  <c r="J74" i="224"/>
  <c r="I74" i="224"/>
  <c r="H74" i="224"/>
  <c r="F74" i="224"/>
  <c r="E74" i="224"/>
  <c r="D74" i="224"/>
  <c r="C74" i="224"/>
  <c r="B74" i="224"/>
  <c r="L30" i="224"/>
  <c r="K30" i="224"/>
  <c r="J30" i="224"/>
  <c r="I30" i="224"/>
  <c r="H30" i="224"/>
  <c r="F30" i="224"/>
  <c r="E30" i="224"/>
  <c r="D30" i="224"/>
  <c r="C30" i="224"/>
  <c r="B30" i="224"/>
  <c r="L23" i="224"/>
  <c r="K23" i="224"/>
  <c r="J23" i="224"/>
  <c r="I23" i="224"/>
  <c r="H23" i="224"/>
  <c r="F23" i="224"/>
  <c r="E23" i="224"/>
  <c r="D23" i="224"/>
  <c r="C23" i="224"/>
  <c r="B23" i="224"/>
  <c r="L15" i="224"/>
  <c r="K15" i="224"/>
  <c r="J15" i="224"/>
  <c r="I15" i="224"/>
  <c r="I11" i="224" s="1"/>
  <c r="H15" i="224"/>
  <c r="F15" i="224"/>
  <c r="E15" i="224"/>
  <c r="E11" i="224"/>
  <c r="D15" i="224"/>
  <c r="C15" i="224"/>
  <c r="B15" i="224"/>
  <c r="L53" i="223"/>
  <c r="K53" i="223"/>
  <c r="J53" i="223"/>
  <c r="I53" i="223"/>
  <c r="H53" i="223"/>
  <c r="F53" i="223"/>
  <c r="E53" i="223"/>
  <c r="D53" i="223"/>
  <c r="C53" i="223"/>
  <c r="L52" i="223"/>
  <c r="K52" i="223"/>
  <c r="J52" i="223"/>
  <c r="I52" i="223"/>
  <c r="H52" i="223"/>
  <c r="F52" i="223"/>
  <c r="E52" i="223"/>
  <c r="D52" i="223"/>
  <c r="C52" i="223"/>
  <c r="H50" i="223"/>
  <c r="L48" i="223"/>
  <c r="K48" i="223"/>
  <c r="J48" i="223"/>
  <c r="I48" i="223"/>
  <c r="H48" i="223"/>
  <c r="F48" i="223"/>
  <c r="E48" i="223"/>
  <c r="D48" i="223"/>
  <c r="C48" i="223"/>
  <c r="L46" i="223"/>
  <c r="K46" i="223"/>
  <c r="J46" i="223"/>
  <c r="F46" i="223"/>
  <c r="E46" i="223"/>
  <c r="D46" i="223"/>
  <c r="C46" i="223"/>
  <c r="L45" i="223"/>
  <c r="K45" i="223"/>
  <c r="J45" i="223"/>
  <c r="I45" i="223"/>
  <c r="H45" i="223"/>
  <c r="F45" i="223"/>
  <c r="E45" i="223"/>
  <c r="D45" i="223"/>
  <c r="C45" i="223"/>
  <c r="L44" i="223"/>
  <c r="K44" i="223"/>
  <c r="J44" i="223"/>
  <c r="I44" i="223"/>
  <c r="H44" i="223"/>
  <c r="F44" i="223"/>
  <c r="E44" i="223"/>
  <c r="D44" i="223"/>
  <c r="C44" i="223"/>
  <c r="L43" i="223"/>
  <c r="K43" i="223"/>
  <c r="J43" i="223"/>
  <c r="I43" i="223"/>
  <c r="H43" i="223"/>
  <c r="F43" i="223"/>
  <c r="E43" i="223"/>
  <c r="D43" i="223"/>
  <c r="C43" i="223"/>
  <c r="L40" i="223"/>
  <c r="K40" i="223"/>
  <c r="J40" i="223"/>
  <c r="I40" i="223"/>
  <c r="H40" i="223"/>
  <c r="F40" i="223"/>
  <c r="E40" i="223"/>
  <c r="D40" i="223"/>
  <c r="C40" i="223"/>
  <c r="L39" i="223"/>
  <c r="K39" i="223"/>
  <c r="J39" i="223"/>
  <c r="I39" i="223"/>
  <c r="H39" i="223"/>
  <c r="F39" i="223"/>
  <c r="E39" i="223"/>
  <c r="D39" i="223"/>
  <c r="C39" i="223"/>
  <c r="L31" i="223"/>
  <c r="L50" i="223" s="1"/>
  <c r="K31" i="223"/>
  <c r="K50" i="223" s="1"/>
  <c r="J31" i="223"/>
  <c r="I31" i="223"/>
  <c r="I50" i="223" s="1"/>
  <c r="H31" i="223"/>
  <c r="F31" i="223"/>
  <c r="F50" i="223"/>
  <c r="E31" i="223"/>
  <c r="D31" i="223"/>
  <c r="D50" i="223" s="1"/>
  <c r="C31" i="223"/>
  <c r="B31" i="223"/>
  <c r="L22" i="223"/>
  <c r="K22" i="223"/>
  <c r="J22" i="223"/>
  <c r="F22" i="223"/>
  <c r="E22" i="223"/>
  <c r="D22" i="223"/>
  <c r="C22" i="223"/>
  <c r="C12" i="223" s="1"/>
  <c r="B22" i="223"/>
  <c r="L18" i="223"/>
  <c r="K18" i="223"/>
  <c r="J18" i="223"/>
  <c r="I18" i="223"/>
  <c r="H18" i="223"/>
  <c r="F18" i="223"/>
  <c r="F37" i="223" s="1"/>
  <c r="E18" i="223"/>
  <c r="D18" i="223"/>
  <c r="D12" i="223" s="1"/>
  <c r="C18" i="223"/>
  <c r="B18" i="223"/>
  <c r="J12" i="223"/>
  <c r="E12" i="223"/>
  <c r="C37" i="223"/>
  <c r="E37" i="223"/>
  <c r="J37" i="223"/>
  <c r="L37" i="223"/>
  <c r="C41" i="223"/>
  <c r="I39" i="226"/>
  <c r="D39" i="226"/>
  <c r="K39" i="226"/>
  <c r="C39" i="226"/>
  <c r="I37" i="223"/>
  <c r="I37" i="235"/>
  <c r="I31" i="235" s="1"/>
  <c r="H11" i="224"/>
  <c r="I6" i="236"/>
  <c r="K37" i="223"/>
  <c r="J50" i="223"/>
  <c r="D10" i="226"/>
  <c r="K10" i="226"/>
  <c r="E20" i="232"/>
  <c r="B12" i="223"/>
  <c r="E36" i="223" s="1"/>
  <c r="D37" i="223"/>
  <c r="C50" i="223"/>
  <c r="E50" i="223"/>
  <c r="C11" i="224"/>
  <c r="E39" i="226"/>
  <c r="B8" i="229"/>
  <c r="B9" i="232" s="1"/>
  <c r="I10" i="226"/>
  <c r="D37" i="235"/>
  <c r="B40" i="235"/>
  <c r="D43" i="235"/>
  <c r="I8" i="155"/>
  <c r="I7" i="240" s="1"/>
  <c r="I74" i="205"/>
  <c r="I16" i="239"/>
  <c r="I185" i="205"/>
  <c r="I40" i="239"/>
  <c r="I175" i="205"/>
  <c r="I38" i="239" s="1"/>
  <c r="I168" i="205"/>
  <c r="I36" i="239" s="1"/>
  <c r="I138" i="205"/>
  <c r="I31" i="239"/>
  <c r="I126" i="205"/>
  <c r="I112" i="205"/>
  <c r="I106" i="205"/>
  <c r="I23" i="239" s="1"/>
  <c r="I98" i="205"/>
  <c r="I22" i="239"/>
  <c r="I90" i="205"/>
  <c r="I19" i="205"/>
  <c r="I10" i="239" s="1"/>
  <c r="I26" i="205"/>
  <c r="I8" i="205" s="1"/>
  <c r="I11" i="239"/>
  <c r="I11" i="205"/>
  <c r="I26" i="204"/>
  <c r="I28" i="238"/>
  <c r="I17" i="204"/>
  <c r="I18" i="238" s="1"/>
  <c r="I10" i="154"/>
  <c r="I8" i="242" s="1"/>
  <c r="I158" i="203"/>
  <c r="I156" i="203"/>
  <c r="I174" i="203"/>
  <c r="I164" i="203"/>
  <c r="I142" i="203"/>
  <c r="I130" i="203"/>
  <c r="I126" i="203"/>
  <c r="I37" i="241" s="1"/>
  <c r="I118" i="203"/>
  <c r="I106" i="203"/>
  <c r="I101" i="203"/>
  <c r="I94" i="203"/>
  <c r="I86" i="203"/>
  <c r="I79" i="203"/>
  <c r="I70" i="203"/>
  <c r="I24" i="241" s="1"/>
  <c r="I25" i="203"/>
  <c r="I20" i="241" s="1"/>
  <c r="I20" i="203"/>
  <c r="I19" i="241" s="1"/>
  <c r="I12" i="203"/>
  <c r="I29" i="202"/>
  <c r="I15" i="241"/>
  <c r="I19" i="202"/>
  <c r="I14" i="202"/>
  <c r="I8" i="153"/>
  <c r="I157" i="201"/>
  <c r="I66" i="201"/>
  <c r="I173" i="201"/>
  <c r="I163" i="201"/>
  <c r="I141" i="201"/>
  <c r="I129" i="201"/>
  <c r="I125" i="201"/>
  <c r="I117" i="201"/>
  <c r="I100" i="201"/>
  <c r="I93" i="201"/>
  <c r="I85" i="201"/>
  <c r="I78" i="201"/>
  <c r="I70" i="201"/>
  <c r="I25" i="201"/>
  <c r="I20" i="201"/>
  <c r="I12" i="201"/>
  <c r="I26" i="200"/>
  <c r="I17" i="200"/>
  <c r="I37" i="200"/>
  <c r="I13" i="200"/>
  <c r="I7" i="200" s="1"/>
  <c r="I92" i="199"/>
  <c r="I140" i="199"/>
  <c r="I116" i="199"/>
  <c r="I99" i="199"/>
  <c r="I84" i="199"/>
  <c r="I11" i="199"/>
  <c r="I9" i="151"/>
  <c r="I27" i="198"/>
  <c r="I17" i="198"/>
  <c r="I8" i="145"/>
  <c r="I157" i="197"/>
  <c r="I173" i="197"/>
  <c r="I163" i="197"/>
  <c r="I46" i="241"/>
  <c r="I155" i="197"/>
  <c r="I43" i="241" s="1"/>
  <c r="I141" i="197"/>
  <c r="I41" i="241" s="1"/>
  <c r="I129" i="197"/>
  <c r="I125" i="197"/>
  <c r="I117" i="197"/>
  <c r="I105" i="197"/>
  <c r="I100" i="197"/>
  <c r="I93" i="197"/>
  <c r="I85" i="197"/>
  <c r="I12" i="197"/>
  <c r="I17" i="241"/>
  <c r="I16" i="194"/>
  <c r="F20" i="203"/>
  <c r="G20" i="203"/>
  <c r="E20" i="203"/>
  <c r="D20" i="203"/>
  <c r="C20" i="203"/>
  <c r="B20" i="203"/>
  <c r="B66" i="203"/>
  <c r="H12" i="203"/>
  <c r="H20" i="203"/>
  <c r="H25" i="203"/>
  <c r="H70" i="203"/>
  <c r="H79" i="203"/>
  <c r="H86" i="203"/>
  <c r="H94" i="203"/>
  <c r="H101" i="203"/>
  <c r="H106" i="203"/>
  <c r="H118" i="203"/>
  <c r="H126" i="203"/>
  <c r="H130" i="203"/>
  <c r="H142" i="203"/>
  <c r="H156" i="203"/>
  <c r="H158" i="203"/>
  <c r="H174" i="203"/>
  <c r="B9" i="222"/>
  <c r="C9" i="222"/>
  <c r="D9" i="222"/>
  <c r="E9" i="222"/>
  <c r="F9" i="222"/>
  <c r="H9" i="222"/>
  <c r="H9" i="221"/>
  <c r="H9" i="220"/>
  <c r="H9" i="219"/>
  <c r="H8" i="218"/>
  <c r="H8" i="217"/>
  <c r="H10" i="154"/>
  <c r="H8" i="145"/>
  <c r="F19" i="202"/>
  <c r="H12" i="197"/>
  <c r="F78" i="197"/>
  <c r="F9" i="197" s="1"/>
  <c r="H85" i="197"/>
  <c r="H93" i="197"/>
  <c r="H100" i="197"/>
  <c r="H105" i="197"/>
  <c r="H117" i="197"/>
  <c r="H125" i="197"/>
  <c r="H129" i="197"/>
  <c r="H141" i="197"/>
  <c r="H155" i="197"/>
  <c r="H157" i="197"/>
  <c r="H163" i="197"/>
  <c r="H173" i="197"/>
  <c r="H8" i="155"/>
  <c r="D17" i="204"/>
  <c r="D8" i="204" s="1"/>
  <c r="D44" i="204"/>
  <c r="E17" i="204"/>
  <c r="E8" i="204" s="1"/>
  <c r="F17" i="204"/>
  <c r="G17" i="204"/>
  <c r="H17" i="204"/>
  <c r="B9" i="197"/>
  <c r="D9" i="197"/>
  <c r="E9" i="197"/>
  <c r="D8" i="205"/>
  <c r="B70" i="205"/>
  <c r="B14" i="204"/>
  <c r="F14" i="204"/>
  <c r="G14" i="204"/>
  <c r="G8" i="204" s="1"/>
  <c r="H14" i="204"/>
  <c r="B22" i="204"/>
  <c r="B26" i="204"/>
  <c r="F26" i="204"/>
  <c r="F8" i="204" s="1"/>
  <c r="F47" i="204" s="1"/>
  <c r="G26" i="204"/>
  <c r="D37" i="204"/>
  <c r="C37" i="204"/>
  <c r="C38" i="204"/>
  <c r="D38" i="204"/>
  <c r="C39" i="204"/>
  <c r="C40" i="204"/>
  <c r="C41" i="204"/>
  <c r="C42" i="204"/>
  <c r="C43" i="204"/>
  <c r="C44" i="204"/>
  <c r="C45" i="204"/>
  <c r="C47" i="204"/>
  <c r="C49" i="204"/>
  <c r="C51" i="204"/>
  <c r="C52" i="204"/>
  <c r="D52" i="204"/>
  <c r="B14" i="202"/>
  <c r="D14" i="202"/>
  <c r="F14" i="202"/>
  <c r="H14" i="202"/>
  <c r="D19" i="202"/>
  <c r="E19" i="202"/>
  <c r="G19" i="202"/>
  <c r="H19" i="202"/>
  <c r="B27" i="202"/>
  <c r="B19" i="202" s="1"/>
  <c r="B8" i="202" s="1"/>
  <c r="B57" i="202" s="1"/>
  <c r="B29" i="202"/>
  <c r="D29" i="202"/>
  <c r="F29" i="202"/>
  <c r="H29" i="202"/>
  <c r="C40" i="202"/>
  <c r="C42" i="202"/>
  <c r="C43" i="202"/>
  <c r="C44" i="202"/>
  <c r="C46" i="202"/>
  <c r="C47" i="202"/>
  <c r="C48" i="202"/>
  <c r="C49" i="202"/>
  <c r="C50" i="202"/>
  <c r="C52" i="202"/>
  <c r="C54" i="202"/>
  <c r="C56" i="202"/>
  <c r="C57" i="202"/>
  <c r="C8" i="153"/>
  <c r="H8" i="153"/>
  <c r="B129" i="201"/>
  <c r="C9" i="201"/>
  <c r="C12" i="201"/>
  <c r="F12" i="201"/>
  <c r="H12" i="201"/>
  <c r="B20" i="201"/>
  <c r="C20" i="201"/>
  <c r="F20" i="201"/>
  <c r="H20" i="201"/>
  <c r="C25" i="201"/>
  <c r="E25" i="201"/>
  <c r="H25" i="201"/>
  <c r="B66" i="201"/>
  <c r="H66" i="201"/>
  <c r="C68" i="201"/>
  <c r="C66" i="201"/>
  <c r="B70" i="201"/>
  <c r="C70" i="201"/>
  <c r="E70" i="201"/>
  <c r="H70" i="201"/>
  <c r="B78" i="201"/>
  <c r="C78" i="201"/>
  <c r="E78" i="201"/>
  <c r="H78" i="201"/>
  <c r="C85" i="201"/>
  <c r="H85" i="201"/>
  <c r="C93" i="201"/>
  <c r="H93" i="201"/>
  <c r="C100" i="201"/>
  <c r="H100" i="201"/>
  <c r="C105" i="201"/>
  <c r="H105" i="201"/>
  <c r="C117" i="201"/>
  <c r="H117" i="201"/>
  <c r="B125" i="201"/>
  <c r="C125" i="201"/>
  <c r="E125" i="201"/>
  <c r="H125" i="201"/>
  <c r="C129" i="201"/>
  <c r="E129" i="201"/>
  <c r="H129" i="201"/>
  <c r="C141" i="201"/>
  <c r="E141" i="201"/>
  <c r="E9" i="201" s="1"/>
  <c r="H141" i="201"/>
  <c r="B155" i="201"/>
  <c r="C155" i="201"/>
  <c r="E155" i="201"/>
  <c r="H157" i="201"/>
  <c r="C163" i="201"/>
  <c r="H163" i="201"/>
  <c r="B173" i="201"/>
  <c r="C173" i="201"/>
  <c r="E173" i="201"/>
  <c r="H173" i="201"/>
  <c r="F17" i="200"/>
  <c r="B13" i="200"/>
  <c r="C13" i="200"/>
  <c r="E13" i="200"/>
  <c r="E7" i="200"/>
  <c r="F13" i="200"/>
  <c r="H13" i="200"/>
  <c r="C17" i="200"/>
  <c r="E17" i="200"/>
  <c r="H17" i="200"/>
  <c r="H7" i="200" s="1"/>
  <c r="H37" i="200" s="1"/>
  <c r="B24" i="200"/>
  <c r="B17" i="200" s="1"/>
  <c r="B7" i="200" s="1"/>
  <c r="B26" i="200"/>
  <c r="C26" i="200"/>
  <c r="C7" i="200" s="1"/>
  <c r="E26" i="200"/>
  <c r="F26" i="200"/>
  <c r="F7" i="200" s="1"/>
  <c r="F40" i="200" s="1"/>
  <c r="F37" i="200" s="1"/>
  <c r="H26" i="200"/>
  <c r="G37" i="200"/>
  <c r="G31" i="200" s="1"/>
  <c r="G39" i="200"/>
  <c r="G40" i="200"/>
  <c r="G41" i="200"/>
  <c r="G42" i="200"/>
  <c r="G43" i="200"/>
  <c r="G44" i="200"/>
  <c r="G45" i="200"/>
  <c r="G46" i="200"/>
  <c r="G48" i="200"/>
  <c r="G50" i="200"/>
  <c r="G52" i="200"/>
  <c r="G53" i="200"/>
  <c r="H9" i="151"/>
  <c r="B8" i="199"/>
  <c r="E8" i="199"/>
  <c r="F8" i="199"/>
  <c r="H11" i="199"/>
  <c r="D65" i="199"/>
  <c r="D8" i="199"/>
  <c r="H84" i="199"/>
  <c r="H99" i="199"/>
  <c r="H116" i="199"/>
  <c r="H140" i="199"/>
  <c r="B14" i="198"/>
  <c r="D14" i="198"/>
  <c r="E14" i="198"/>
  <c r="F14" i="198"/>
  <c r="F8" i="198" s="1"/>
  <c r="F39" i="198" s="1"/>
  <c r="H14" i="198"/>
  <c r="H37" i="198" s="1"/>
  <c r="H31" i="198" s="1"/>
  <c r="B17" i="198"/>
  <c r="B8" i="198"/>
  <c r="E17" i="198"/>
  <c r="F17" i="198"/>
  <c r="H17" i="198"/>
  <c r="D24" i="198"/>
  <c r="D17" i="198"/>
  <c r="D8" i="198"/>
  <c r="D47" i="198" s="1"/>
  <c r="B27" i="198"/>
  <c r="E27" i="198"/>
  <c r="F27" i="198"/>
  <c r="H27" i="198"/>
  <c r="G37" i="198"/>
  <c r="G38" i="198"/>
  <c r="G39" i="198"/>
  <c r="G40" i="198"/>
  <c r="G31" i="198" s="1"/>
  <c r="G42" i="198"/>
  <c r="G43" i="198"/>
  <c r="G44" i="198"/>
  <c r="G45" i="198"/>
  <c r="G47" i="198"/>
  <c r="G50" i="198"/>
  <c r="G51" i="198"/>
  <c r="G52" i="198"/>
  <c r="F14" i="145"/>
  <c r="C9" i="197"/>
  <c r="C25" i="197"/>
  <c r="C66" i="197"/>
  <c r="C68" i="197"/>
  <c r="C129" i="197"/>
  <c r="C141" i="197"/>
  <c r="H8" i="196"/>
  <c r="H34" i="196" s="1"/>
  <c r="B14" i="196"/>
  <c r="D14" i="196"/>
  <c r="E14" i="196"/>
  <c r="E8" i="196" s="1"/>
  <c r="E38" i="196" s="1"/>
  <c r="B17" i="196"/>
  <c r="D17" i="196"/>
  <c r="D8" i="196" s="1"/>
  <c r="E17" i="196"/>
  <c r="F17" i="196"/>
  <c r="F8" i="196" s="1"/>
  <c r="F39" i="196" s="1"/>
  <c r="B27" i="196"/>
  <c r="E27" i="196"/>
  <c r="H33" i="196"/>
  <c r="H35" i="196"/>
  <c r="C37" i="196"/>
  <c r="C38" i="196"/>
  <c r="G38" i="196"/>
  <c r="C39" i="196"/>
  <c r="G39" i="196"/>
  <c r="H39" i="196"/>
  <c r="C41" i="196"/>
  <c r="G41" i="196"/>
  <c r="H41" i="196"/>
  <c r="C42" i="196"/>
  <c r="G42" i="196"/>
  <c r="H42" i="196"/>
  <c r="C43" i="196"/>
  <c r="G43" i="196"/>
  <c r="H43" i="196"/>
  <c r="C44" i="196"/>
  <c r="G44" i="196"/>
  <c r="H44" i="196"/>
  <c r="G45" i="196"/>
  <c r="H45" i="196"/>
  <c r="G47" i="196"/>
  <c r="H47" i="196"/>
  <c r="G49" i="196"/>
  <c r="H49" i="196"/>
  <c r="C51" i="196"/>
  <c r="G51" i="196"/>
  <c r="C52" i="196"/>
  <c r="G52" i="196"/>
  <c r="H52" i="196"/>
  <c r="B8" i="81"/>
  <c r="C8" i="81"/>
  <c r="D8" i="81"/>
  <c r="E8" i="81"/>
  <c r="F8" i="81"/>
  <c r="H8" i="81"/>
  <c r="C8" i="195"/>
  <c r="E8" i="195"/>
  <c r="D11" i="195"/>
  <c r="D8" i="195" s="1"/>
  <c r="B65" i="195"/>
  <c r="B8" i="195"/>
  <c r="C65" i="195"/>
  <c r="B67" i="195"/>
  <c r="C67" i="195"/>
  <c r="C128" i="195"/>
  <c r="C140" i="195"/>
  <c r="B13" i="194"/>
  <c r="B7" i="194" s="1"/>
  <c r="C13" i="194"/>
  <c r="D13" i="194"/>
  <c r="D7" i="194" s="1"/>
  <c r="E13" i="194"/>
  <c r="F13" i="194"/>
  <c r="B16" i="194"/>
  <c r="C16" i="194"/>
  <c r="D16" i="194"/>
  <c r="E16" i="194"/>
  <c r="E7" i="194" s="1"/>
  <c r="F16" i="194"/>
  <c r="B25" i="194"/>
  <c r="C25" i="194"/>
  <c r="D25" i="194"/>
  <c r="E25" i="194"/>
  <c r="F25" i="194"/>
  <c r="G35" i="194"/>
  <c r="G29" i="194" s="1"/>
  <c r="G36" i="194"/>
  <c r="G37" i="194"/>
  <c r="G38" i="194"/>
  <c r="G39" i="194"/>
  <c r="G40" i="194"/>
  <c r="G41" i="194"/>
  <c r="G43" i="194"/>
  <c r="G45" i="194"/>
  <c r="G47" i="194"/>
  <c r="G48" i="194"/>
  <c r="G49" i="194"/>
  <c r="E10" i="221"/>
  <c r="E11" i="221" s="1"/>
  <c r="I29" i="241"/>
  <c r="F42" i="196"/>
  <c r="E8" i="198"/>
  <c r="I31" i="241"/>
  <c r="B8" i="196"/>
  <c r="E52" i="204"/>
  <c r="E38" i="204"/>
  <c r="E49" i="204"/>
  <c r="I8" i="239"/>
  <c r="I33" i="241"/>
  <c r="I48" i="241"/>
  <c r="I27" i="241"/>
  <c r="I39" i="241"/>
  <c r="I44" i="241"/>
  <c r="F9" i="201"/>
  <c r="D43" i="194"/>
  <c r="D42" i="196"/>
  <c r="D43" i="196"/>
  <c r="H40" i="198"/>
  <c r="E42" i="198"/>
  <c r="E51" i="198"/>
  <c r="E39" i="198"/>
  <c r="E47" i="198"/>
  <c r="E38" i="198"/>
  <c r="E37" i="198" s="1"/>
  <c r="E45" i="198"/>
  <c r="E44" i="198"/>
  <c r="E43" i="200"/>
  <c r="D44" i="196"/>
  <c r="B17" i="204"/>
  <c r="B8" i="204" s="1"/>
  <c r="E41" i="194"/>
  <c r="H51" i="196"/>
  <c r="H36" i="196"/>
  <c r="C34" i="202"/>
  <c r="F8" i="202"/>
  <c r="F54" i="202" s="1"/>
  <c r="F8" i="145"/>
  <c r="D8" i="202"/>
  <c r="E8" i="202"/>
  <c r="E40" i="202" s="1"/>
  <c r="G39" i="204"/>
  <c r="B8" i="205"/>
  <c r="H8" i="198"/>
  <c r="H50" i="198" s="1"/>
  <c r="D44" i="202"/>
  <c r="H8" i="202"/>
  <c r="F39" i="204"/>
  <c r="I48" i="200"/>
  <c r="I33" i="200"/>
  <c r="I36" i="200"/>
  <c r="E45" i="194"/>
  <c r="D54" i="202"/>
  <c r="F51" i="204"/>
  <c r="H8" i="204"/>
  <c r="H34" i="204" s="1"/>
  <c r="I42" i="196"/>
  <c r="E43" i="198"/>
  <c r="E40" i="198"/>
  <c r="E52" i="198"/>
  <c r="E50" i="198"/>
  <c r="B38" i="204"/>
  <c r="B45" i="204"/>
  <c r="B56" i="202"/>
  <c r="B42" i="202"/>
  <c r="B52" i="202"/>
  <c r="B50" i="202"/>
  <c r="B43" i="202"/>
  <c r="B49" i="202"/>
  <c r="B46" i="202"/>
  <c r="F39" i="200"/>
  <c r="F46" i="200"/>
  <c r="F45" i="200"/>
  <c r="F41" i="200" s="1"/>
  <c r="F48" i="200"/>
  <c r="F52" i="200"/>
  <c r="F53" i="200"/>
  <c r="F42" i="200"/>
  <c r="F43" i="200"/>
  <c r="F44" i="200"/>
  <c r="H39" i="202"/>
  <c r="H40" i="202"/>
  <c r="H56" i="202"/>
  <c r="H42" i="202"/>
  <c r="H57" i="202"/>
  <c r="H38" i="202"/>
  <c r="H52" i="202"/>
  <c r="H50" i="202"/>
  <c r="H43" i="202"/>
  <c r="H47" i="202"/>
  <c r="H49" i="202"/>
  <c r="H36" i="202"/>
  <c r="H46" i="202"/>
  <c r="H37" i="202"/>
  <c r="H48" i="202"/>
  <c r="H44" i="202"/>
  <c r="B40" i="202"/>
  <c r="E51" i="196"/>
  <c r="E49" i="196" s="1"/>
  <c r="E52" i="196"/>
  <c r="E46" i="202"/>
  <c r="E50" i="202"/>
  <c r="E43" i="202"/>
  <c r="E52" i="202"/>
  <c r="E42" i="202"/>
  <c r="E57" i="202"/>
  <c r="H44" i="198"/>
  <c r="H33" i="198"/>
  <c r="H47" i="198"/>
  <c r="H54" i="202"/>
  <c r="F43" i="202"/>
  <c r="F49" i="202"/>
  <c r="F42" i="202"/>
  <c r="F52" i="202"/>
  <c r="F47" i="202"/>
  <c r="H51" i="204"/>
  <c r="H35" i="204"/>
  <c r="H52" i="204"/>
  <c r="H49" i="204" s="1"/>
  <c r="H36" i="204"/>
  <c r="H38" i="204"/>
  <c r="H39" i="204"/>
  <c r="H37" i="204" s="1"/>
  <c r="H33" i="204"/>
  <c r="H45" i="204"/>
  <c r="D47" i="202"/>
  <c r="D50" i="202"/>
  <c r="D52" i="202"/>
  <c r="D46" i="202"/>
  <c r="D49" i="202"/>
  <c r="D43" i="202"/>
  <c r="D42" i="202"/>
  <c r="D57" i="202"/>
  <c r="D56" i="202"/>
  <c r="D40" i="202"/>
  <c r="D34" i="202"/>
  <c r="F50" i="200"/>
  <c r="H34" i="202"/>
  <c r="B40" i="200" l="1"/>
  <c r="B45" i="200"/>
  <c r="B39" i="200"/>
  <c r="B37" i="200" s="1"/>
  <c r="B53" i="200"/>
  <c r="B48" i="200"/>
  <c r="B46" i="200"/>
  <c r="B52" i="200"/>
  <c r="B43" i="200"/>
  <c r="F31" i="200"/>
  <c r="B45" i="196"/>
  <c r="B47" i="196"/>
  <c r="B51" i="196"/>
  <c r="B44" i="196"/>
  <c r="D40" i="194"/>
  <c r="D41" i="194"/>
  <c r="D49" i="194"/>
  <c r="D39" i="194"/>
  <c r="D48" i="194"/>
  <c r="D47" i="194" s="1"/>
  <c r="D45" i="194"/>
  <c r="D36" i="194"/>
  <c r="D37" i="194"/>
  <c r="G47" i="204"/>
  <c r="G42" i="204"/>
  <c r="G45" i="204"/>
  <c r="G51" i="204"/>
  <c r="G43" i="204"/>
  <c r="H41" i="204"/>
  <c r="G52" i="204"/>
  <c r="G38" i="204"/>
  <c r="G37" i="204" s="1"/>
  <c r="F41" i="204"/>
  <c r="D36" i="223"/>
  <c r="L41" i="223"/>
  <c r="L12" i="223"/>
  <c r="L36" i="223" s="1"/>
  <c r="B39" i="235"/>
  <c r="B37" i="235" s="1"/>
  <c r="B49" i="235"/>
  <c r="B43" i="235"/>
  <c r="B54" i="235"/>
  <c r="B53" i="235"/>
  <c r="B51" i="235" s="1"/>
  <c r="B44" i="235"/>
  <c r="I13" i="194"/>
  <c r="I36" i="196"/>
  <c r="I34" i="196"/>
  <c r="I43" i="196"/>
  <c r="I39" i="196"/>
  <c r="I44" i="196"/>
  <c r="I45" i="196"/>
  <c r="I47" i="196"/>
  <c r="I33" i="196"/>
  <c r="I35" i="196"/>
  <c r="I38" i="196"/>
  <c r="I40" i="196"/>
  <c r="I52" i="196"/>
  <c r="I49" i="196"/>
  <c r="B39" i="196"/>
  <c r="H50" i="200"/>
  <c r="H44" i="204"/>
  <c r="H43" i="204"/>
  <c r="F40" i="202"/>
  <c r="F46" i="202"/>
  <c r="H39" i="198"/>
  <c r="E56" i="202"/>
  <c r="E47" i="202"/>
  <c r="E47" i="196"/>
  <c r="H42" i="200"/>
  <c r="F47" i="198"/>
  <c r="B38" i="196"/>
  <c r="C7" i="194"/>
  <c r="C35" i="194"/>
  <c r="I35" i="241"/>
  <c r="J41" i="223"/>
  <c r="D41" i="223"/>
  <c r="E41" i="223"/>
  <c r="F39" i="226"/>
  <c r="B38" i="226"/>
  <c r="I10" i="227"/>
  <c r="B47" i="235"/>
  <c r="G31" i="196"/>
  <c r="B41" i="196"/>
  <c r="F50" i="202"/>
  <c r="F48" i="202"/>
  <c r="H51" i="198"/>
  <c r="H35" i="198"/>
  <c r="E49" i="202"/>
  <c r="E42" i="196"/>
  <c r="E40" i="196" s="1"/>
  <c r="E45" i="196"/>
  <c r="E31" i="198"/>
  <c r="E43" i="194"/>
  <c r="E48" i="194"/>
  <c r="E47" i="194" s="1"/>
  <c r="E39" i="194"/>
  <c r="E49" i="194"/>
  <c r="E37" i="194"/>
  <c r="E36" i="194"/>
  <c r="E35" i="194" s="1"/>
  <c r="B40" i="194"/>
  <c r="B48" i="194"/>
  <c r="B49" i="194"/>
  <c r="B43" i="194"/>
  <c r="B41" i="194"/>
  <c r="B39" i="194"/>
  <c r="B37" i="194"/>
  <c r="B36" i="194"/>
  <c r="B35" i="194" s="1"/>
  <c r="C36" i="223"/>
  <c r="B41" i="226"/>
  <c r="B43" i="226"/>
  <c r="B51" i="226"/>
  <c r="D8" i="229"/>
  <c r="D9" i="232" s="1"/>
  <c r="D20" i="232"/>
  <c r="H83" i="233"/>
  <c r="H7" i="230"/>
  <c r="H7" i="233" s="1"/>
  <c r="D47" i="235"/>
  <c r="D44" i="235"/>
  <c r="D46" i="235"/>
  <c r="D45" i="235"/>
  <c r="D41" i="235"/>
  <c r="D53" i="235"/>
  <c r="D49" i="235"/>
  <c r="D54" i="235"/>
  <c r="D40" i="235"/>
  <c r="D39" i="235"/>
  <c r="H22" i="223"/>
  <c r="H41" i="223" s="1"/>
  <c r="H46" i="223"/>
  <c r="K12" i="223"/>
  <c r="K36" i="223" s="1"/>
  <c r="K41" i="223"/>
  <c r="H42" i="198"/>
  <c r="B47" i="204"/>
  <c r="B39" i="204"/>
  <c r="B37" i="204" s="1"/>
  <c r="B44" i="204"/>
  <c r="B51" i="204"/>
  <c r="B52" i="204"/>
  <c r="D39" i="198"/>
  <c r="D51" i="198"/>
  <c r="D38" i="198"/>
  <c r="D45" i="198"/>
  <c r="D44" i="198"/>
  <c r="D42" i="198"/>
  <c r="D43" i="198"/>
  <c r="D52" i="198"/>
  <c r="B39" i="226"/>
  <c r="E6" i="235"/>
  <c r="E37" i="235"/>
  <c r="I22" i="223"/>
  <c r="I46" i="223"/>
  <c r="H36" i="200"/>
  <c r="H33" i="200"/>
  <c r="H39" i="200"/>
  <c r="H45" i="200"/>
  <c r="H52" i="200"/>
  <c r="H43" i="200"/>
  <c r="H53" i="200"/>
  <c r="H34" i="200"/>
  <c r="H40" i="200"/>
  <c r="H48" i="200"/>
  <c r="H35" i="200"/>
  <c r="E44" i="196"/>
  <c r="H52" i="198"/>
  <c r="B41" i="204"/>
  <c r="F45" i="196"/>
  <c r="F44" i="196"/>
  <c r="F43" i="196"/>
  <c r="F40" i="196" s="1"/>
  <c r="F47" i="196"/>
  <c r="F51" i="196"/>
  <c r="F49" i="196" s="1"/>
  <c r="F38" i="196"/>
  <c r="F37" i="196" s="1"/>
  <c r="F52" i="196"/>
  <c r="E40" i="200"/>
  <c r="E45" i="200"/>
  <c r="E41" i="200"/>
  <c r="E50" i="200"/>
  <c r="E46" i="200"/>
  <c r="E42" i="200"/>
  <c r="E52" i="200"/>
  <c r="E39" i="200"/>
  <c r="E44" i="200"/>
  <c r="B9" i="201"/>
  <c r="G8" i="202"/>
  <c r="G44" i="202"/>
  <c r="F44" i="204"/>
  <c r="F42" i="204"/>
  <c r="F40" i="204" s="1"/>
  <c r="F38" i="204"/>
  <c r="F37" i="204" s="1"/>
  <c r="F45" i="204"/>
  <c r="F43" i="204"/>
  <c r="F52" i="204"/>
  <c r="F49" i="204" s="1"/>
  <c r="E47" i="204"/>
  <c r="E39" i="204"/>
  <c r="E41" i="204"/>
  <c r="E42" i="204"/>
  <c r="E40" i="204" s="1"/>
  <c r="E37" i="204"/>
  <c r="E44" i="204"/>
  <c r="E45" i="204"/>
  <c r="E43" i="204"/>
  <c r="E51" i="204"/>
  <c r="I8" i="202"/>
  <c r="I44" i="202" s="1"/>
  <c r="I13" i="241"/>
  <c r="I7" i="239"/>
  <c r="H37" i="223"/>
  <c r="H12" i="223"/>
  <c r="H36" i="223" s="1"/>
  <c r="F11" i="224"/>
  <c r="B11" i="224"/>
  <c r="F6" i="235"/>
  <c r="F37" i="235"/>
  <c r="I13" i="238"/>
  <c r="H45" i="198"/>
  <c r="E43" i="196"/>
  <c r="F56" i="202"/>
  <c r="E41" i="196"/>
  <c r="H47" i="204"/>
  <c r="H43" i="198"/>
  <c r="E54" i="202"/>
  <c r="B42" i="196"/>
  <c r="B40" i="196" s="1"/>
  <c r="G41" i="204"/>
  <c r="E53" i="200"/>
  <c r="H44" i="200"/>
  <c r="E37" i="200"/>
  <c r="E31" i="200" s="1"/>
  <c r="D31" i="235"/>
  <c r="F12" i="223"/>
  <c r="F36" i="223" s="1"/>
  <c r="I7" i="230"/>
  <c r="I37" i="196"/>
  <c r="I11" i="241"/>
  <c r="K10" i="227"/>
  <c r="H16" i="194"/>
  <c r="I8" i="198"/>
  <c r="I37" i="198"/>
  <c r="I16" i="238"/>
  <c r="I14" i="204"/>
  <c r="H38" i="198"/>
  <c r="B52" i="196"/>
  <c r="H46" i="200"/>
  <c r="F47" i="194"/>
  <c r="F38" i="198"/>
  <c r="F37" i="198" s="1"/>
  <c r="F31" i="198" s="1"/>
  <c r="F43" i="198"/>
  <c r="F45" i="198"/>
  <c r="F52" i="198"/>
  <c r="F51" i="198"/>
  <c r="F50" i="198" s="1"/>
  <c r="F44" i="198"/>
  <c r="F42" i="198"/>
  <c r="F40" i="198" s="1"/>
  <c r="H42" i="204"/>
  <c r="F44" i="202"/>
  <c r="H34" i="198"/>
  <c r="E39" i="196"/>
  <c r="E37" i="196" s="1"/>
  <c r="E31" i="196" s="1"/>
  <c r="B45" i="194"/>
  <c r="F57" i="202"/>
  <c r="H36" i="198"/>
  <c r="B47" i="202"/>
  <c r="B44" i="202" s="1"/>
  <c r="B34" i="202" s="1"/>
  <c r="B42" i="204"/>
  <c r="B40" i="204" s="1"/>
  <c r="B54" i="202"/>
  <c r="G44" i="204"/>
  <c r="E48" i="200"/>
  <c r="B37" i="196"/>
  <c r="E40" i="194"/>
  <c r="F7" i="194"/>
  <c r="D47" i="196"/>
  <c r="D51" i="196"/>
  <c r="D49" i="196" s="1"/>
  <c r="D45" i="196"/>
  <c r="D40" i="196" s="1"/>
  <c r="D52" i="196"/>
  <c r="D38" i="196"/>
  <c r="D39" i="196"/>
  <c r="D41" i="196"/>
  <c r="H41" i="200"/>
  <c r="H31" i="200" s="1"/>
  <c r="D42" i="204"/>
  <c r="D43" i="204"/>
  <c r="D39" i="204"/>
  <c r="D45" i="204"/>
  <c r="D47" i="204"/>
  <c r="D49" i="204"/>
  <c r="D41" i="204"/>
  <c r="D51" i="204"/>
  <c r="I46" i="200"/>
  <c r="I40" i="200"/>
  <c r="I52" i="200"/>
  <c r="I45" i="200"/>
  <c r="I43" i="200"/>
  <c r="I39" i="200"/>
  <c r="I50" i="200"/>
  <c r="I35" i="200"/>
  <c r="I53" i="200"/>
  <c r="I41" i="200"/>
  <c r="I31" i="200" s="1"/>
  <c r="I34" i="200"/>
  <c r="I44" i="200"/>
  <c r="F41" i="223"/>
  <c r="J36" i="223"/>
  <c r="D11" i="224"/>
  <c r="B44" i="226"/>
  <c r="H6" i="235"/>
  <c r="H31" i="196"/>
  <c r="D35" i="226"/>
  <c r="C35" i="226"/>
  <c r="J35" i="226"/>
  <c r="I35" i="226"/>
  <c r="B10" i="226"/>
  <c r="E34" i="226" s="1"/>
  <c r="H40" i="196"/>
  <c r="H38" i="196"/>
  <c r="H40" i="204" l="1"/>
  <c r="H31" i="204" s="1"/>
  <c r="I34" i="198"/>
  <c r="I52" i="198"/>
  <c r="I42" i="198"/>
  <c r="I40" i="198"/>
  <c r="I45" i="198"/>
  <c r="I33" i="198"/>
  <c r="I51" i="198"/>
  <c r="I44" i="198"/>
  <c r="I39" i="198"/>
  <c r="I47" i="198"/>
  <c r="I35" i="198"/>
  <c r="I38" i="198"/>
  <c r="I50" i="198"/>
  <c r="I43" i="198"/>
  <c r="F47" i="235"/>
  <c r="F49" i="235"/>
  <c r="F40" i="235"/>
  <c r="F53" i="235"/>
  <c r="F51" i="235"/>
  <c r="F39" i="235"/>
  <c r="F54" i="235"/>
  <c r="F44" i="235"/>
  <c r="F41" i="235" s="1"/>
  <c r="F31" i="235" s="1"/>
  <c r="F43" i="235"/>
  <c r="F45" i="235"/>
  <c r="F46" i="235"/>
  <c r="G43" i="235"/>
  <c r="H33" i="235"/>
  <c r="H47" i="235"/>
  <c r="H40" i="235"/>
  <c r="H35" i="235"/>
  <c r="H46" i="235"/>
  <c r="H34" i="235"/>
  <c r="H45" i="235"/>
  <c r="H54" i="235"/>
  <c r="H44" i="235"/>
  <c r="H53" i="235"/>
  <c r="H51" i="235" s="1"/>
  <c r="H49" i="235"/>
  <c r="H39" i="235"/>
  <c r="H37" i="235" s="1"/>
  <c r="H36" i="235"/>
  <c r="D40" i="204"/>
  <c r="D31" i="204" s="1"/>
  <c r="H7" i="194"/>
  <c r="H38" i="194"/>
  <c r="B38" i="194"/>
  <c r="B29" i="194" s="1"/>
  <c r="C37" i="194"/>
  <c r="C47" i="194"/>
  <c r="C49" i="194"/>
  <c r="C45" i="194"/>
  <c r="C36" i="194"/>
  <c r="C41" i="194"/>
  <c r="C43" i="194"/>
  <c r="C39" i="194"/>
  <c r="C38" i="194"/>
  <c r="C29" i="194" s="1"/>
  <c r="C48" i="194"/>
  <c r="C40" i="194"/>
  <c r="D35" i="194"/>
  <c r="B49" i="196"/>
  <c r="F48" i="194"/>
  <c r="F43" i="194"/>
  <c r="F41" i="194"/>
  <c r="F40" i="194"/>
  <c r="F38" i="194"/>
  <c r="F36" i="194"/>
  <c r="F35" i="194" s="1"/>
  <c r="F29" i="194" s="1"/>
  <c r="F37" i="194"/>
  <c r="F39" i="194"/>
  <c r="F45" i="194"/>
  <c r="F49" i="194"/>
  <c r="G48" i="202"/>
  <c r="G52" i="202"/>
  <c r="G50" i="202"/>
  <c r="G40" i="202"/>
  <c r="G34" i="202" s="1"/>
  <c r="G54" i="202"/>
  <c r="G46" i="202"/>
  <c r="G56" i="202"/>
  <c r="G47" i="202"/>
  <c r="G57" i="202"/>
  <c r="G43" i="202"/>
  <c r="G42" i="202"/>
  <c r="G49" i="202"/>
  <c r="D40" i="198"/>
  <c r="B49" i="204"/>
  <c r="B31" i="204" s="1"/>
  <c r="E38" i="194"/>
  <c r="F34" i="202"/>
  <c r="I12" i="223"/>
  <c r="I36" i="223" s="1"/>
  <c r="I41" i="223"/>
  <c r="J34" i="226"/>
  <c r="C34" i="226"/>
  <c r="I34" i="226"/>
  <c r="D34" i="226"/>
  <c r="H34" i="226"/>
  <c r="B31" i="196"/>
  <c r="I8" i="204"/>
  <c r="I14" i="238"/>
  <c r="I31" i="196"/>
  <c r="F34" i="226"/>
  <c r="I35" i="194"/>
  <c r="I7" i="194"/>
  <c r="G49" i="204"/>
  <c r="D38" i="194"/>
  <c r="B41" i="200"/>
  <c r="B31" i="200" s="1"/>
  <c r="I31" i="198"/>
  <c r="E54" i="235"/>
  <c r="E51" i="235"/>
  <c r="E53" i="235"/>
  <c r="E45" i="235"/>
  <c r="E44" i="235"/>
  <c r="E43" i="235"/>
  <c r="E49" i="235"/>
  <c r="E47" i="235"/>
  <c r="E46" i="235"/>
  <c r="E40" i="235"/>
  <c r="E39" i="235"/>
  <c r="D37" i="198"/>
  <c r="B47" i="194"/>
  <c r="B50" i="200"/>
  <c r="I54" i="202"/>
  <c r="I36" i="202"/>
  <c r="I43" i="202"/>
  <c r="I56" i="202"/>
  <c r="I57" i="202"/>
  <c r="I47" i="202"/>
  <c r="I50" i="202"/>
  <c r="I39" i="202"/>
  <c r="I9" i="241"/>
  <c r="I38" i="202"/>
  <c r="I42" i="202"/>
  <c r="I40" i="202"/>
  <c r="I34" i="202" s="1"/>
  <c r="I49" i="202"/>
  <c r="I52" i="202"/>
  <c r="I48" i="202"/>
  <c r="I37" i="202"/>
  <c r="E29" i="194"/>
  <c r="D37" i="196"/>
  <c r="D31" i="196" s="1"/>
  <c r="B35" i="226"/>
  <c r="I36" i="198"/>
  <c r="E31" i="204"/>
  <c r="F31" i="204"/>
  <c r="F31" i="196"/>
  <c r="K34" i="226"/>
  <c r="D50" i="198"/>
  <c r="E44" i="202"/>
  <c r="E34" i="202" s="1"/>
  <c r="B41" i="235"/>
  <c r="B31" i="235" s="1"/>
  <c r="G40" i="204"/>
  <c r="G31" i="204" s="1"/>
  <c r="H41" i="235" l="1"/>
  <c r="B34" i="226"/>
  <c r="H36" i="194"/>
  <c r="H31" i="194"/>
  <c r="H37" i="194"/>
  <c r="H43" i="194"/>
  <c r="H41" i="194"/>
  <c r="H32" i="194"/>
  <c r="H47" i="194"/>
  <c r="H33" i="194"/>
  <c r="H35" i="194"/>
  <c r="H29" i="194" s="1"/>
  <c r="H40" i="194"/>
  <c r="H45" i="194"/>
  <c r="H49" i="194"/>
  <c r="H39" i="194"/>
  <c r="H48" i="194"/>
  <c r="H34" i="194"/>
  <c r="I43" i="204"/>
  <c r="I34" i="204"/>
  <c r="I42" i="204"/>
  <c r="I47" i="204"/>
  <c r="I44" i="204"/>
  <c r="I8" i="238"/>
  <c r="I52" i="204"/>
  <c r="I39" i="204"/>
  <c r="I45" i="204"/>
  <c r="I35" i="204"/>
  <c r="I33" i="204"/>
  <c r="I51" i="204"/>
  <c r="I36" i="204"/>
  <c r="I38" i="204"/>
  <c r="I37" i="204" s="1"/>
  <c r="D29" i="194"/>
  <c r="H31" i="235"/>
  <c r="E41" i="235"/>
  <c r="E31" i="235" s="1"/>
  <c r="D31" i="198"/>
  <c r="I39" i="194"/>
  <c r="I41" i="194"/>
  <c r="I48" i="194"/>
  <c r="I33" i="194"/>
  <c r="I40" i="194"/>
  <c r="I47" i="194"/>
  <c r="I32" i="194"/>
  <c r="I34" i="194"/>
  <c r="I45" i="194"/>
  <c r="I43" i="194"/>
  <c r="I31" i="194"/>
  <c r="I37" i="194"/>
  <c r="I49" i="194"/>
  <c r="I36" i="194"/>
  <c r="I38" i="194"/>
  <c r="I29" i="194" s="1"/>
  <c r="I40" i="204" l="1"/>
  <c r="I31" i="204" s="1"/>
  <c r="I49" i="204"/>
</calcChain>
</file>

<file path=xl/sharedStrings.xml><?xml version="1.0" encoding="utf-8"?>
<sst xmlns="http://schemas.openxmlformats.org/spreadsheetml/2006/main" count="4859" uniqueCount="680">
  <si>
    <t xml:space="preserve">      by size of employees and by district </t>
  </si>
  <si>
    <t xml:space="preserve">       phân theo huyện, thành phố </t>
  </si>
  <si>
    <t>Tổng quan tình hình</t>
  </si>
  <si>
    <t>Biểu</t>
  </si>
  <si>
    <t>Trang</t>
  </si>
  <si>
    <t>Table</t>
  </si>
  <si>
    <t>Page</t>
  </si>
  <si>
    <t>Number of acting enterprises as of annual 31 December by types of enterprise</t>
  </si>
  <si>
    <t>Number of acting enterprises as of annual 31 December by kinds of economic activity</t>
  </si>
  <si>
    <t>Number of acting enterprises as of annual 31 December by district</t>
  </si>
  <si>
    <t>Number of employees in enterprises as of annual 31 December by types of enterprise</t>
  </si>
  <si>
    <t>Number of employees in enterprises as of annual 31 December by kinds of economic activity</t>
  </si>
  <si>
    <t>Number of employees in enterprises as of annual 31 December by district</t>
  </si>
  <si>
    <t>Number of female employees in enterprises as of annual 31 December by types of enterprise</t>
  </si>
  <si>
    <t>Số lao động nữ trong các doanh nghiệp tại thời điểm 31/12 hàng năm  phân theo ngành kinh tế</t>
  </si>
  <si>
    <t>Number of female employees in enterprises as of annual 31 December by district</t>
  </si>
  <si>
    <t>Annual average capital of enterprises by types of enterprise</t>
  </si>
  <si>
    <t>Annual average capital of enterprises by kinds of economic activity</t>
  </si>
  <si>
    <t>Annual average capital of enterprises by district</t>
  </si>
  <si>
    <t>Doanh thu thuần sản xuất kinh doanh của các doanh nghiệp phân theo ngành kinh tế</t>
  </si>
  <si>
    <t>Net turnover from business of enterprises by kinds of economic activity</t>
  </si>
  <si>
    <t>Net turnover from business of enterprises by district</t>
  </si>
  <si>
    <t>Tổng thu nhập của người lao động trong doanh nghiệp phân theo loại hình doanh nghiệp</t>
  </si>
  <si>
    <t>Total compensation of employees in enterprises by types of enterprise</t>
  </si>
  <si>
    <t>Tổng thu nhập của người lao động trong doanh nghiệp phân theo ngành kinh tế</t>
  </si>
  <si>
    <t>Total compensation of employees in enterprises by kinds of economic activity</t>
  </si>
  <si>
    <t>Total compensation of employees in enterprises by district</t>
  </si>
  <si>
    <t>Average compensation per month of employees in enterprises by types of enterprise</t>
  </si>
  <si>
    <t>Average compensation per month of employees in enterprises by kinds of economic activity</t>
  </si>
  <si>
    <t>Average compensation per month of employees in enterprises by district</t>
  </si>
  <si>
    <t>Lợi nhuận trước thuế của doanh nghiệp phân theo loại hình doanh nghiệp</t>
  </si>
  <si>
    <t>Profit before taxes of enterprises by types of enterprise</t>
  </si>
  <si>
    <t>Lợi nhuận trước thuế của doanh nghiệp phân theo ngành kinh tế</t>
  </si>
  <si>
    <t>Profit before taxes of enterprises by kinds of economic activity</t>
  </si>
  <si>
    <t>Profit before taxes of enterprises by district</t>
  </si>
  <si>
    <t>Tỷ suất lợi nhuận của doanh nghiệp phân theo ngành kinh tế</t>
  </si>
  <si>
    <t>Profit rate of enterprises by kinds of economic activity</t>
  </si>
  <si>
    <t>Profit rate of enterprises by district</t>
  </si>
  <si>
    <t>Average fixed asset per employee of enterprise by district</t>
  </si>
  <si>
    <t>Number of cooperatives by district</t>
  </si>
  <si>
    <t>Number of employees in cooperatives by district</t>
  </si>
  <si>
    <t>Số cơ sở kinh tế cá thể phi nông, lâm nghiệp và thuỷ sản phân theo ngành kinh tế</t>
  </si>
  <si>
    <t>Number of non-farm individual business establishments by kind of economic activity</t>
  </si>
  <si>
    <t>Number of female employees in the non-farm individual business establishments by district</t>
  </si>
  <si>
    <t>DOANH NGHIỆP, HỢP TÁC XÃ VÀ CƠ SỞ SXKD CÁ THỂ</t>
  </si>
  <si>
    <t xml:space="preserve">Tổng thu nhập của người lao động trong doanh nghiệp phân theo huyện, thành phố </t>
  </si>
  <si>
    <t xml:space="preserve">Lợi nhuận trước thuế của doanh nghiệp phân theo huyện, thành phố </t>
  </si>
  <si>
    <t xml:space="preserve">Tỷ suất lợi nhuận của doanh nghiệp phân theo huyện, thành phố </t>
  </si>
  <si>
    <t xml:space="preserve">Số hợp tác xã phân theo huyện, thành phố </t>
  </si>
  <si>
    <t xml:space="preserve">Số lao động trong hợp tác xã phân theo huyện, thành phố </t>
  </si>
  <si>
    <t xml:space="preserve">      phân theo huyện, thành phố </t>
  </si>
  <si>
    <t xml:space="preserve">       phân theo quy mô vốn và phân theo huyện, thành phố </t>
  </si>
  <si>
    <t xml:space="preserve">       phân theo quy mô lao động và phân theo huyện, thành phố </t>
  </si>
  <si>
    <t xml:space="preserve">      của các doanh nghiệp phân theo huyện, thành phố </t>
  </si>
  <si>
    <r>
      <t>Doanh nghiệp ngoài Nhà nước</t>
    </r>
    <r>
      <rPr>
        <b/>
        <i/>
        <sz val="9"/>
        <color indexed="8"/>
        <rFont val="Arial"/>
        <family val="2"/>
      </rPr>
      <t/>
    </r>
  </si>
  <si>
    <t>Doanh nghiệp Nhà nước</t>
  </si>
  <si>
    <t>State owned enterprise</t>
  </si>
  <si>
    <r>
      <t>Doanh nghiệp ngoài Nhà nước</t>
    </r>
    <r>
      <rPr>
        <b/>
        <i/>
        <sz val="10"/>
        <color indexed="8"/>
        <rFont val="Arial"/>
        <family val="2"/>
      </rPr>
      <t/>
    </r>
  </si>
  <si>
    <t>Non-state enterprise</t>
  </si>
  <si>
    <t>Công ty cổ phần có vốn Nhà nước</t>
  </si>
  <si>
    <t>Joint stock Co. having capital of State</t>
  </si>
  <si>
    <t>Công ty cổ phần không có vốn Nhà nước</t>
  </si>
  <si>
    <t>Joint stock Co. without capital of State</t>
  </si>
  <si>
    <t>Doanh nghiệp có vốn đầu tư nước ngoài</t>
  </si>
  <si>
    <t>Foreign investment enterprise</t>
  </si>
  <si>
    <t>* Ghi chú: Số lượng doanh nghiệp theo kết quả điều tra doanh nghiệp hàng năm đang hoạt động và thu được phiếu</t>
  </si>
  <si>
    <t xml:space="preserve">Phân theo ngành cấp II        </t>
  </si>
  <si>
    <t>Nông nghiệp, lâm nghiệp và thủy sản</t>
  </si>
  <si>
    <t>Agriculture, forestry and fishery</t>
  </si>
  <si>
    <t>Nông nghiệp và hoạt động dịch vụ có liên quan</t>
  </si>
  <si>
    <t>Agriculture and related service activities</t>
  </si>
  <si>
    <t>Lâm nghiệp và hoạt động dịch vụ có liên quan</t>
  </si>
  <si>
    <t>Forestry and related service activities</t>
  </si>
  <si>
    <t>Khai thác, nuôi trồng thủy sản</t>
  </si>
  <si>
    <t>Fishing and aquaculture</t>
  </si>
  <si>
    <t>Khai khoáng</t>
  </si>
  <si>
    <t>Mining and quarrying</t>
  </si>
  <si>
    <t>Khai khoáng khác</t>
  </si>
  <si>
    <t>Other mining and quarrying</t>
  </si>
  <si>
    <t>Hoạt động dịch vụ hỗ trợ khai thác mỏ và quặng</t>
  </si>
  <si>
    <t>Mining support services activities</t>
  </si>
  <si>
    <t>Công nghiệp chế biến, chế tạo</t>
  </si>
  <si>
    <t>Manufacturing</t>
  </si>
  <si>
    <t>Sản xuất, chế biến thực phẩm</t>
  </si>
  <si>
    <t>Manufacture of food products</t>
  </si>
  <si>
    <t>Sản xuất đồ uống</t>
  </si>
  <si>
    <t>Manufacture of beverager</t>
  </si>
  <si>
    <t>Dệt</t>
  </si>
  <si>
    <t>Manufacture of textiles</t>
  </si>
  <si>
    <t>Sản xuất trang phục</t>
  </si>
  <si>
    <t>Manufacture of wearing apparel</t>
  </si>
  <si>
    <t>Sản xuất da và các sản phẩm có liên quan</t>
  </si>
  <si>
    <t>Manufacture of leather and related products</t>
  </si>
  <si>
    <t>Chế biến gỗ và sản xuất sản phẩm từ gỗ, tre, nứa (trừ giường, tủ, bàn, ghế) sản xuất sản phẩm từ rơm, rạ và vật liệu tết bện</t>
  </si>
  <si>
    <t>Manufacture of wood and of products of wood and cork,except furniture; manufacture of articles of straw and plaiting materials</t>
  </si>
  <si>
    <t>Sản xuất giấy và sản phẩm từ giấy</t>
  </si>
  <si>
    <t>Manufacture of paper and paper products</t>
  </si>
  <si>
    <t>In, sao chép bản ghi các loại</t>
  </si>
  <si>
    <t>Printing and reproduction of recorded media</t>
  </si>
  <si>
    <t>Sản xuất hóa chất và sản phẩm hóa chất</t>
  </si>
  <si>
    <t>Manufacture of chemicals and chemical products</t>
  </si>
  <si>
    <t>Sản xuất thuốc, hóa dược và dược liệu</t>
  </si>
  <si>
    <t>Manufacture of pharmaceuticals, medicinal chemical and botanical products</t>
  </si>
  <si>
    <t>Sản xuất sản phẩm từ cao su và plastic</t>
  </si>
  <si>
    <t>Manufacture of rubber and plastics products</t>
  </si>
  <si>
    <t>Sản xuất sản phẩm từ khoáng phi kim loại khác</t>
  </si>
  <si>
    <t>Manufacture of other non-metallic mineral products</t>
  </si>
  <si>
    <t>Sản xuất kim loại</t>
  </si>
  <si>
    <t>Manufacture of basic metals</t>
  </si>
  <si>
    <t>Sản xuất sản phẩm từ kim loại đúc sẵn (trừ máy móc, thiết bị)</t>
  </si>
  <si>
    <t>Manufacture of fabricated metal products (except machinery and equipment)</t>
  </si>
  <si>
    <t>Sản xuất sản phẩm điện tử, máy vi tính và sản phẩm quang học</t>
  </si>
  <si>
    <t xml:space="preserve"> Manufacture of computer, electronic and optical products</t>
  </si>
  <si>
    <t>Sản xuất thiết bị điện</t>
  </si>
  <si>
    <t xml:space="preserve">Sản xuất máy móc, thiết bị chưa được phân vào đâu </t>
  </si>
  <si>
    <t>Manufacturing of machinery and equipment n.e.c</t>
  </si>
  <si>
    <t>Sản xuất xe có động cơ, rơ moóc</t>
  </si>
  <si>
    <t>Manufacture of motor vehicles, trailers and semi-trailers</t>
  </si>
  <si>
    <t>Sản xuất giường, tủ, bàn ghế</t>
  </si>
  <si>
    <t>Manufacture of furniture</t>
  </si>
  <si>
    <t>Công nghiệp chế biến, chế tạo khác</t>
  </si>
  <si>
    <t>Other manufacturing</t>
  </si>
  <si>
    <t>Sửa chữa, bảo dưỡng và lắp đặt máy móc và thiết bị</t>
  </si>
  <si>
    <t>Repair and installation of machinery and equipment</t>
  </si>
  <si>
    <t>Sản xuất và phân phối điện, khí đốt, nước nóng, hơi nước và điều hòa không khí</t>
  </si>
  <si>
    <t>Electricity, gas, steam and air conditioning supply</t>
  </si>
  <si>
    <t>Sản xuất và phân phối điện, khí đốt, nước nóng,hơi nước và điều hòa không khí</t>
  </si>
  <si>
    <t>Cung cấp nước, hoạt động quản lý và xử lý rác thải, nước thải</t>
  </si>
  <si>
    <t>Water supply; sewerage waste management and remediation activities</t>
  </si>
  <si>
    <t>Khai thác, xử lý cung cấp nước</t>
  </si>
  <si>
    <t>Water collection, treatment and supply</t>
  </si>
  <si>
    <t>Hoạt động thu gom, xử lý và tiêu hủy rác thải, tái chế phế liệu</t>
  </si>
  <si>
    <t>Waste collection, treatment and disposal activities; materials recovery</t>
  </si>
  <si>
    <t>Xử lý ô nhiễm và hoạt động quản lý chất thải khác</t>
  </si>
  <si>
    <t>Remediation activities and other waste management servicer</t>
  </si>
  <si>
    <t xml:space="preserve">Xây dựng </t>
  </si>
  <si>
    <t>Construction</t>
  </si>
  <si>
    <t>Xây dựng nhà các loại</t>
  </si>
  <si>
    <t>Construction of buildings</t>
  </si>
  <si>
    <t>Xây dựng công trình kỹ thuật dân dụng</t>
  </si>
  <si>
    <t xml:space="preserve">Civil engineering </t>
  </si>
  <si>
    <t>Hoạt động xây dựng chuyên dụng</t>
  </si>
  <si>
    <t>Specialized construction activities</t>
  </si>
  <si>
    <t>Bán buôn và bán lẻ; sửa chữa ô tô, mô tô, xe máy và xe có động cơ khác</t>
  </si>
  <si>
    <t>Wholesale and retail trade; repair of motor vehicles and motorcycles</t>
  </si>
  <si>
    <t>Bán, sửa chữa ô tô, mô tô, xe máy và xe có động cơ khác</t>
  </si>
  <si>
    <t xml:space="preserve">Wholesale and retail trade and repair of motor vehicles and motorcycles </t>
  </si>
  <si>
    <t>Bán buôn ( trừ ô tô, mô tô, xe máy và xe có động cơ khác)</t>
  </si>
  <si>
    <t>Wholesalers trade except of motor vehicles and motorcycles</t>
  </si>
  <si>
    <t>Bán lẻ ( trừ ô tô, mô tô, xe máy và xe có động cơ khác)</t>
  </si>
  <si>
    <t>Retail trade, except of motor vehicles and motorcycles)</t>
  </si>
  <si>
    <t>Vận tải kho bãi</t>
  </si>
  <si>
    <t>Transportion and storage</t>
  </si>
  <si>
    <t>Vận tải đường sắt, đường bộ và vận tải đường ống</t>
  </si>
  <si>
    <t xml:space="preserve">Land transport, transport via railways, via pipeline </t>
  </si>
  <si>
    <t>Kho bãi và các hoạt động hỗ trợ cho vận tải</t>
  </si>
  <si>
    <t>Warehousing and support activities for transportation</t>
  </si>
  <si>
    <t>Bưu chính và chuyển phát</t>
  </si>
  <si>
    <t>Postal and courier activities</t>
  </si>
  <si>
    <t>Dịch vụ lưu trú</t>
  </si>
  <si>
    <t xml:space="preserve">Accommodation </t>
  </si>
  <si>
    <t>Dịch vụ ăn uống</t>
  </si>
  <si>
    <t>Food and beverage service activities</t>
  </si>
  <si>
    <t>Thông tin và truyền thông</t>
  </si>
  <si>
    <t>Infomation and communication</t>
  </si>
  <si>
    <t>Hoạt động xuất bản</t>
  </si>
  <si>
    <t>Publication</t>
  </si>
  <si>
    <t>Viễn thông</t>
  </si>
  <si>
    <t>Telecommunication</t>
  </si>
  <si>
    <t>Lập trình máy vi tính, dịch vụ tư vấn và các hoạt động khác liên quan đến máy vi tính</t>
  </si>
  <si>
    <t xml:space="preserve">Computer programming, consultancy  and related activities </t>
  </si>
  <si>
    <t>Hoạt động tài chính, ngân hàng và bảo hiểm</t>
  </si>
  <si>
    <t>Financial, banking and insurance activities</t>
  </si>
  <si>
    <t>Hoạt động dịch vụ tài chính (trừ bảo hiểm và bảo hiểm xã hội)</t>
  </si>
  <si>
    <t>Financial service activities, except insurance and pension funding</t>
  </si>
  <si>
    <t>Bảo hiểm, tái bảo hiểm và bảo hiểm xã hội (trừ bảo đảm xã hội bắt buộc)</t>
  </si>
  <si>
    <t>Insurance, reinsurance and social insurance, except compulsory social security</t>
  </si>
  <si>
    <t>Hoạt động tài chính khác</t>
  </si>
  <si>
    <t>Other financial activities</t>
  </si>
  <si>
    <t>Hoạt động chuyên môn, khoa học và công nghệ</t>
  </si>
  <si>
    <t>Professional, scientific and technical activities</t>
  </si>
  <si>
    <t>Hoạt động pháp luật, kế toán và kiểm toán</t>
  </si>
  <si>
    <t>Legal and accounting activities</t>
  </si>
  <si>
    <t>Hoạt động của trụ sở văn phòng, hoạt động tư vấn quản lý</t>
  </si>
  <si>
    <t>Activities of head offices; management consultancy activities</t>
  </si>
  <si>
    <t>Hoạt động kiến trúc, kiểm tra và phân tích kỹ thuật</t>
  </si>
  <si>
    <t>Architecture and engineering activities, technical testing and analysis</t>
  </si>
  <si>
    <t>Quảng cáo và nghiên cứu thị trường</t>
  </si>
  <si>
    <t>Advertising and market research</t>
  </si>
  <si>
    <t>Hoạt động chuyên môn, khoa học và công nghệ khác</t>
  </si>
  <si>
    <t>Other professional scientific and technical activities</t>
  </si>
  <si>
    <t>Hoạt động hành chính và dịch vụ hỗ trợ</t>
  </si>
  <si>
    <t>Cho thuê máy móc, thiết bị (không kèm người điều khiển) cho thuê đồ dùng cá nhân và gia đình cho thuê tài sản vô hình phi tài chính</t>
  </si>
  <si>
    <t>Renting and leasing of machinery and equipment (without operator); of personal and  household goods; of no financial intangible assets</t>
  </si>
  <si>
    <t>Hoạt động dịch vụ lao động và việc làm</t>
  </si>
  <si>
    <t>Employment activities</t>
  </si>
  <si>
    <t>Hoạt động của các đại lý du lịch, kinh doanh tua du lịch và các dịch vụ hỗ trợ, liên quan đến quảng bá và tổ chức tua du lịch</t>
  </si>
  <si>
    <t>Travel agency, tour operator and other reservation service activities</t>
  </si>
  <si>
    <t>Hoạt động điều tra bảo đảm an toàn</t>
  </si>
  <si>
    <t>Security and investigation activities</t>
  </si>
  <si>
    <t>Hoạt động dịch vụ vệ sinh nhà cửa, công trình và cảnh quan</t>
  </si>
  <si>
    <t>Service to buildings and landscape activities</t>
  </si>
  <si>
    <t>Họat động hành chính, hỗ trợ văn phòng và các hoạt động hỗ trợ kinh doanh khác</t>
  </si>
  <si>
    <t>Office administrative and support activities; other business support service activities</t>
  </si>
  <si>
    <t>Giáo dục và đào tạo</t>
  </si>
  <si>
    <t>Education</t>
  </si>
  <si>
    <t>Y tế và hoạt động trợ giúp xã hội</t>
  </si>
  <si>
    <t>Human health and social work activities</t>
  </si>
  <si>
    <t>Hoạt động y tế</t>
  </si>
  <si>
    <t>Human health activities</t>
  </si>
  <si>
    <t>Hoạt động chăm sóc, điều dưỡng tập trung</t>
  </si>
  <si>
    <t>Residential care activities</t>
  </si>
  <si>
    <t xml:space="preserve">Nghệ thuật vui chơi giải trí </t>
  </si>
  <si>
    <t>Arts, entertaiment and recreation</t>
  </si>
  <si>
    <t>Hoạt động sáng tác, nghệ thuật và giải trí</t>
  </si>
  <si>
    <t>Creative,art and entertainment activities</t>
  </si>
  <si>
    <t>Hoạt động của thư viện, lưu trữ, bảo tàng và các hoạt động văn hóa khác</t>
  </si>
  <si>
    <t>Libraries, archives, museums and other cultural activities</t>
  </si>
  <si>
    <t>Hoạt động xổ số, các cược và đánh bạc</t>
  </si>
  <si>
    <t>Lottery activities, Gambling betting activities</t>
  </si>
  <si>
    <t>Hoạt động thể thao, vui chơi và giải trí</t>
  </si>
  <si>
    <t>Sports activities and amusement and recreation and activities</t>
  </si>
  <si>
    <t>Hoạt động dịch vụ khác</t>
  </si>
  <si>
    <t>Other servisice activities</t>
  </si>
  <si>
    <t>Hoạt động của các hiệp hội, tổ chức khác</t>
  </si>
  <si>
    <t>Activities of other membership organizations</t>
  </si>
  <si>
    <t>Sửa chữa máy vi tính, đồ dùng cá nhân và gia đình</t>
  </si>
  <si>
    <t>Repair of computers and personal and households goods</t>
  </si>
  <si>
    <t>Hoạt động dịch vụ phục vụ cá nhân khác</t>
  </si>
  <si>
    <t xml:space="preserve">Other personal service activities </t>
  </si>
  <si>
    <t xml:space="preserve">     đang hoạt động phân theo loại hình doanh nghiệp</t>
  </si>
  <si>
    <t xml:space="preserve">     Annual average capital of acting enterprises by type of enterprise</t>
  </si>
  <si>
    <t xml:space="preserve">     đang hoạt động phân theo ngành kinh tế</t>
  </si>
  <si>
    <t xml:space="preserve">     Annual average capital of acting enterprises by kind of economic activity</t>
  </si>
  <si>
    <t>By secondery industrial activity</t>
  </si>
  <si>
    <t>Wholesale and retail trade and repair of motor vehicles and motorcycles</t>
  </si>
  <si>
    <t>Hoạt động dịch vụ thông tin</t>
  </si>
  <si>
    <t>Repair of computers and personal and huuseholds goods</t>
  </si>
  <si>
    <t xml:space="preserve">      by type of enterprise</t>
  </si>
  <si>
    <t>Triệu đồng - Mil. Dongs</t>
  </si>
  <si>
    <t>Người - Person</t>
  </si>
  <si>
    <t xml:space="preserve">       phân theo quy mô lao động và phân theo loại hình doanh nghiệp</t>
  </si>
  <si>
    <t xml:space="preserve">      by size of employees and types of enterprise</t>
  </si>
  <si>
    <t>Phân theo quy mô lao động</t>
  </si>
  <si>
    <t>By size of employees</t>
  </si>
  <si>
    <t>Tổng số</t>
  </si>
  <si>
    <t>Dưới 5 người</t>
  </si>
  <si>
    <t>Total</t>
  </si>
  <si>
    <t xml:space="preserve">       phân theo quy mô lao động và phân theo ngành kinh tế</t>
  </si>
  <si>
    <t xml:space="preserve">       phân theo quy mô lao động và phân theo ngành kinh tế (tiếp theo)</t>
  </si>
  <si>
    <t xml:space="preserve">       by size of employees and types of enterprise</t>
  </si>
  <si>
    <t xml:space="preserve">       by size of employees and types of enterprise (Cont.)</t>
  </si>
  <si>
    <t xml:space="preserve">      phân theo quy mô vốn và phân theo loại hình doanh nghiệp</t>
  </si>
  <si>
    <t xml:space="preserve">      by size of capital and types of enterprise</t>
  </si>
  <si>
    <t>Dưới 
0,5 tỷ</t>
  </si>
  <si>
    <t>Từ 0,5 đến    dưới 1 tỷ</t>
  </si>
  <si>
    <t>Từ 1 tỷ  đến dưới 5 tỷ</t>
  </si>
  <si>
    <t>Từ 5 tỷ  đến dưới 10 tỷ</t>
  </si>
  <si>
    <t>Từ 10 tỷ  đến dưới 50 tỷ</t>
  </si>
  <si>
    <t>Từ 50 tỷ  đến dưới 200 tỷ</t>
  </si>
  <si>
    <t>Từ 200 tỷ  đến dưới 500 tỷ</t>
  </si>
  <si>
    <t>Từ 500 tỷ      trở lên</t>
  </si>
  <si>
    <t xml:space="preserve">       phân theo quy mô vốn và phân theo ngành kinh tế</t>
  </si>
  <si>
    <t>Cơ cấu - Structure</t>
  </si>
  <si>
    <t>Manufacture of electrical aquipment</t>
  </si>
  <si>
    <t>Informayion sevice activities</t>
  </si>
  <si>
    <t>GIẢI THÍCH THUẬT NGỮ, NỘI DUNG VÀ PHƯƠNG PHÁP TÍNH</t>
  </si>
  <si>
    <t>SẢN XUẤT KINH DOANH CÁ THỂ</t>
  </si>
  <si>
    <t>MỘT SỐ CHỈ TIÊU THỐNG KÊ DOANH NGHIỆP VÀ CƠ SỞ</t>
  </si>
  <si>
    <t>Number of non-farm individual business establishments by district</t>
  </si>
  <si>
    <t>Number of employees in the non-farm individual business establishments by district</t>
  </si>
  <si>
    <t xml:space="preserve">       phân theo ngành kinh tế</t>
  </si>
  <si>
    <t>By secondary industrial activity</t>
  </si>
  <si>
    <t>Dịch vụ lưu trú và ăn uống</t>
  </si>
  <si>
    <t>Accommodation and food service activities</t>
  </si>
  <si>
    <t>Hoạt động kinh doanh bất động sản</t>
  </si>
  <si>
    <t>Real estate activities</t>
  </si>
  <si>
    <t>Administrative and support service activities</t>
  </si>
  <si>
    <t xml:space="preserve">      Dalat city</t>
  </si>
  <si>
    <t xml:space="preserve">      Baoloc city</t>
  </si>
  <si>
    <t xml:space="preserve">      Damrong district</t>
  </si>
  <si>
    <t xml:space="preserve">  1. Thành phố Đà Lạt</t>
  </si>
  <si>
    <t xml:space="preserve">  2. Thành phố Bảo Lộc</t>
  </si>
  <si>
    <t xml:space="preserve">  3. Huyện Đam Rông</t>
  </si>
  <si>
    <t xml:space="preserve">  4. Huyện Lạc Dương</t>
  </si>
  <si>
    <t xml:space="preserve">      Lacduong district</t>
  </si>
  <si>
    <t xml:space="preserve">  5. Huyện Lâm Hà</t>
  </si>
  <si>
    <t xml:space="preserve">      Lamha district</t>
  </si>
  <si>
    <t xml:space="preserve">  6. Huyện Đơn Dương</t>
  </si>
  <si>
    <t xml:space="preserve">      Donduong district</t>
  </si>
  <si>
    <t xml:space="preserve">  7. Huyện Đức Trọng</t>
  </si>
  <si>
    <t xml:space="preserve">      Ductrong district</t>
  </si>
  <si>
    <t xml:space="preserve">  8. Huyện Di Linh</t>
  </si>
  <si>
    <t xml:space="preserve">      Dilinh district</t>
  </si>
  <si>
    <t xml:space="preserve">  9. Huyện Bảo Lâm</t>
  </si>
  <si>
    <t xml:space="preserve">      Baolam district</t>
  </si>
  <si>
    <t xml:space="preserve"> 10. Huyện Đạ Huoai</t>
  </si>
  <si>
    <t xml:space="preserve">       Dahuoai district</t>
  </si>
  <si>
    <t xml:space="preserve"> 11. Huyện Đạ Tẻh</t>
  </si>
  <si>
    <t xml:space="preserve">       Dateh district</t>
  </si>
  <si>
    <t xml:space="preserve"> 12. Huyện Cát Tiên</t>
  </si>
  <si>
    <t xml:space="preserve">       Cattien district</t>
  </si>
  <si>
    <t>-</t>
  </si>
  <si>
    <r>
      <t xml:space="preserve">TỔNG SỐ - </t>
    </r>
    <r>
      <rPr>
        <b/>
        <i/>
        <sz val="10"/>
        <rFont val="Arial"/>
        <family val="2"/>
      </rPr>
      <t>TOTAL</t>
    </r>
  </si>
  <si>
    <r>
      <t xml:space="preserve">ĐVT: Doanh nghiệp - </t>
    </r>
    <r>
      <rPr>
        <i/>
        <sz val="10"/>
        <rFont val="Arial"/>
        <family val="2"/>
      </rPr>
      <t>Unit: Enterprise</t>
    </r>
  </si>
  <si>
    <r>
      <t xml:space="preserve">ĐVT: Triệu đồng - </t>
    </r>
    <r>
      <rPr>
        <i/>
        <sz val="10"/>
        <rFont val="Arial"/>
        <family val="2"/>
      </rPr>
      <t>Unit: Mill. Dongs</t>
    </r>
  </si>
  <si>
    <r>
      <t xml:space="preserve">ĐVT: Người - </t>
    </r>
    <r>
      <rPr>
        <i/>
        <sz val="10"/>
        <rFont val="Arial"/>
        <family val="2"/>
      </rPr>
      <t>Unit: Person</t>
    </r>
  </si>
  <si>
    <t xml:space="preserve">    tại thời điểm 31/12 hàng năm phân theo loại hình doanh nghiệp</t>
  </si>
  <si>
    <t xml:space="preserve">     by types of enterprise</t>
  </si>
  <si>
    <t xml:space="preserve">    tại thời điểm 31/12 hàng năm phân theo ngành kinh tế</t>
  </si>
  <si>
    <t xml:space="preserve">    Number of acting enterprises as of annual 31  December</t>
  </si>
  <si>
    <t xml:space="preserve">    by kinds of economic activity</t>
  </si>
  <si>
    <t xml:space="preserve">      Annual average capital of enterprises by district</t>
  </si>
  <si>
    <t xml:space="preserve">      tại thời điểm 31/12 hàng năm phân theo loại hình doanh nghiệp</t>
  </si>
  <si>
    <t xml:space="preserve">      Value of fixed asset and long term investment of enterprises</t>
  </si>
  <si>
    <t xml:space="preserve">      as of annual 31  December by types of enterprise</t>
  </si>
  <si>
    <t xml:space="preserve">      doanh nghiệp tại thời điểm 31/12 hàng năm phân theo ngành kinh tế</t>
  </si>
  <si>
    <t xml:space="preserve">      as of annual 31  December by kinds of economic activity</t>
  </si>
  <si>
    <t xml:space="preserve">       doanh nghiệp tại thời điểm 31/12 hàng năm </t>
  </si>
  <si>
    <t xml:space="preserve">       Value of fixed asset and long term investment of enterprises</t>
  </si>
  <si>
    <t xml:space="preserve">       as of annual 31  December by district</t>
  </si>
  <si>
    <t xml:space="preserve">      phân theo ngành kinh tế</t>
  </si>
  <si>
    <t xml:space="preserve">      Net turnover from business of enterprises by kinds of economic activity</t>
  </si>
  <si>
    <t xml:space="preserve">      Net turnover from business of enterprises by district</t>
  </si>
  <si>
    <t xml:space="preserve">       phân theo loại hình doanh nghiệp</t>
  </si>
  <si>
    <t xml:space="preserve">       Net turnover from business of enterprises by types of enterprise</t>
  </si>
  <si>
    <t>Less than 5 pers.</t>
  </si>
  <si>
    <t>50 - 199 pers.</t>
  </si>
  <si>
    <t>10 - 49 pers.</t>
  </si>
  <si>
    <t>5 - 9 pers.</t>
  </si>
  <si>
    <t>5 - 9 người</t>
  </si>
  <si>
    <t>10 - 49 người</t>
  </si>
  <si>
    <t>50 - 199 người</t>
  </si>
  <si>
    <t>200 - 299 người</t>
  </si>
  <si>
    <t xml:space="preserve">300  -   499 người </t>
  </si>
  <si>
    <t xml:space="preserve">500 -    999 người </t>
  </si>
  <si>
    <t xml:space="preserve">1000 -    4999 người </t>
  </si>
  <si>
    <t xml:space="preserve"> 5000        trở lên</t>
  </si>
  <si>
    <t>5000 pers. and over</t>
  </si>
  <si>
    <t>300 - 499 pers.</t>
  </si>
  <si>
    <t>500 - 999 pers.</t>
  </si>
  <si>
    <t>1000 - 4999 pers.</t>
  </si>
  <si>
    <t xml:space="preserve">      by size of employees and by district</t>
  </si>
  <si>
    <t>Under 0,5 bill. dongs</t>
  </si>
  <si>
    <t>From 0,5 up to under 1 bill. dongs</t>
  </si>
  <si>
    <t>From 1 
up to under 5 bill. dongs</t>
  </si>
  <si>
    <t>From 5 
up to under 10 bill. dongs</t>
  </si>
  <si>
    <t>From 10 
up to under 50 bill. dongs</t>
  </si>
  <si>
    <t>From 50
up to under 200 bill. dongs</t>
  </si>
  <si>
    <t>From 200
up to under 500 bill. dongs</t>
  </si>
  <si>
    <t>From 500
bill. dongs and over</t>
  </si>
  <si>
    <t xml:space="preserve">       by size of capital and by district</t>
  </si>
  <si>
    <t xml:space="preserve">     Total compensation of employees in enterprises by kinds of economic activity</t>
  </si>
  <si>
    <t xml:space="preserve">       Total compensation of employees in enterprises by types of enterprise</t>
  </si>
  <si>
    <t xml:space="preserve">     Total compensation of employees in enterprises by district</t>
  </si>
  <si>
    <t xml:space="preserve">      trong doanh nghiệp phân theo ngành kinh tế</t>
  </si>
  <si>
    <t xml:space="preserve">      Average compensation per month of employees in enterprises </t>
  </si>
  <si>
    <t xml:space="preserve">     by kinds of economic activity</t>
  </si>
  <si>
    <t xml:space="preserve">     Average compensation per month of employees in enterprises by district</t>
  </si>
  <si>
    <t xml:space="preserve">      Profit before taxes of enterprises by types of enterprise</t>
  </si>
  <si>
    <t xml:space="preserve">      Profit before taxes of enterprises by kinds of economic activity</t>
  </si>
  <si>
    <t xml:space="preserve">      Profit before taxes of enterprises by district</t>
  </si>
  <si>
    <t xml:space="preserve">       phân theo  loại hình doanh nghiệp</t>
  </si>
  <si>
    <t xml:space="preserve">       Profit rate per net returns of enterprises by types of enterprise</t>
  </si>
  <si>
    <t xml:space="preserve">       Average fixed asset per employee of enterprise by district</t>
  </si>
  <si>
    <r>
      <rPr>
        <sz val="10"/>
        <rFont val="Arial"/>
        <family val="2"/>
      </rPr>
      <t>ĐVT: Triệu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đồng - </t>
    </r>
    <r>
      <rPr>
        <i/>
        <sz val="10"/>
        <rFont val="Arial"/>
        <family val="2"/>
      </rPr>
      <t>Unit: Mill. dongs</t>
    </r>
  </si>
  <si>
    <t xml:space="preserve">   Number of cooperatives by district</t>
  </si>
  <si>
    <r>
      <rPr>
        <sz val="10"/>
        <rFont val="Arial"/>
        <family val="2"/>
      </rPr>
      <t xml:space="preserve">ĐVT: Hợp tác xã </t>
    </r>
    <r>
      <rPr>
        <i/>
        <sz val="10"/>
        <rFont val="Arial"/>
        <family val="2"/>
      </rPr>
      <t>- Unit: Cooperative</t>
    </r>
  </si>
  <si>
    <t xml:space="preserve">   Number of employees in cooperatives by district</t>
  </si>
  <si>
    <r>
      <rPr>
        <sz val="10"/>
        <rFont val="Arial"/>
        <family val="2"/>
      </rPr>
      <t xml:space="preserve">ĐVT: Người </t>
    </r>
    <r>
      <rPr>
        <i/>
        <sz val="10"/>
        <rFont val="Arial"/>
        <family val="2"/>
      </rPr>
      <t>- Unit: Person</t>
    </r>
  </si>
  <si>
    <t xml:space="preserve"> AND INDIVIDUAL BUSINESS ESTABLISHMENT</t>
  </si>
  <si>
    <t xml:space="preserve">ENTERPRISE, COOPERATIVE </t>
  </si>
  <si>
    <t>Số doanh nghiệp đang hoạt động sản xuất kinh doanh tại thời điểm 31/12 hàng năm phân theo loại hình doanh nghiệp</t>
  </si>
  <si>
    <t xml:space="preserve">Số doanh nghiệp đang hoạt động sản xuất kinh doanh tại thời điểm 31/12 hàng năm  phân theo huyện, thành phố </t>
  </si>
  <si>
    <t>Tổng số lao động trong các doanh nghiệp tại thời điểm 31/12 hàng năm phân theo loại hình doanh nghiệp</t>
  </si>
  <si>
    <t>Tổng số lao động trong các doanh nghiệp tại thời điểm 31/12 hàng năm phân theo ngành kinh tế</t>
  </si>
  <si>
    <t xml:space="preserve">Tổng số lao động trong các doanh nghiệp tại thời điểm 31/12 hàng năm phân theo huyện, thành phố </t>
  </si>
  <si>
    <t>Số lao động nữ trong các doanh nghiệp tại thời điểm 31/12 hàng năm  phân theo loại hình doanh nghiệp</t>
  </si>
  <si>
    <t>Vốn sản xuất kinh doanh bình quân hàng năm của các doanh nghiệp  phân theo loại hình doanh nghiệp</t>
  </si>
  <si>
    <t>Vốn sản xuất kinh doanh bình quân hàng năm của các doanh nghiệp  phân theo ngành kinh tế</t>
  </si>
  <si>
    <t>Number of female employees in enterprises as of annual 31 December by kinds of economic activity</t>
  </si>
  <si>
    <t xml:space="preserve">Số lao động nữ trong các doanh nghiệp tại thời điểm 31/12 hàng năm phân theo huyện, thành phố </t>
  </si>
  <si>
    <t xml:space="preserve">Vốn sản xuất kinh doanh bình quân hàng năm của các doanh nghiệp phân theo huyện, thành phố </t>
  </si>
  <si>
    <t>Giá trị tài sản cố định và đầu tư tài chính dài hạn của các doanh nghiệp tại thời điểm 31/12 hàng năm phân theo loại hình doanh nghiệp</t>
  </si>
  <si>
    <t>Value of fixed asset and long term investment of enterprises as of annual 31 December by types of enterprise</t>
  </si>
  <si>
    <t>Giá trị tài sản cố định và đầu tư tài chính dài hạn của các doanh nghiệp tại thời điểm 31/12 hàng năm phân theo ngành kinh tế</t>
  </si>
  <si>
    <t>Value of fixed asset and long term investment of enterprises as of annual 31 December  by kinds of economic activity</t>
  </si>
  <si>
    <t xml:space="preserve">Giá trị tài sản cố định và đầu tư tài chính dài hạn của các doanh nghiệp  tại thời điểm 31/12 hàng năm phân theo huyện, thành phố </t>
  </si>
  <si>
    <t>Value of fixed asset and long term investment of enterprises as of annual 31 December by district</t>
  </si>
  <si>
    <t xml:space="preserve">Doanh thu thuần sản xuất kinh doanh của các doanh nghiệp phân theo huyện, thành phố </t>
  </si>
  <si>
    <t xml:space="preserve">Trang bị tài sản cố định bình quân 1 lao động của doanh nghiệp phân theo huyện, thành phố </t>
  </si>
  <si>
    <t xml:space="preserve">Số cơ sở kinh tế cá thể phi nông, lâm nghiệp và thuỷ sản phân theo huyện, thành phố </t>
  </si>
  <si>
    <t>Số lao động trong các cơ sở kinh tế cá thể phi nông, lâm nghiệp và thuỷ sản phân theo ngành kinh tế</t>
  </si>
  <si>
    <t>Number of employees in the non-farm individual business establishments by kind of economic activity</t>
  </si>
  <si>
    <t xml:space="preserve">Số lao động trong các cơ sở kinh tế cá thể phi nông, lâm nghiệp và thuỷ sản phân theo huyện, thành phố </t>
  </si>
  <si>
    <t>Số lao động nữ trong các cơ sở kinh tế cá thể phi nông, lâm nghiệp và thuỷ sản phân theo ngành kinh tế</t>
  </si>
  <si>
    <t>Number of female employees in the non-farm individual business establishments by kind of economic activity</t>
  </si>
  <si>
    <t xml:space="preserve">Số lao động nữ trong các cơ sở kinh tế cá thể phi nông, lâm nghiệp và thuỷ sản phân theo huyện, thành phố </t>
  </si>
  <si>
    <t>Thu nhập bình quân một tháng của người lao động trong doanh nghiệp phân theo loại hình doanh nghiệp</t>
  </si>
  <si>
    <t>Thu nhập bình quân một tháng của người lao động trong doanh nghiệp phân theo ngành kinh tế</t>
  </si>
  <si>
    <t xml:space="preserve">Thu nhập bình quân một tháng của người lao động trong doanh nghiệp phân theo huyện, thành phố </t>
  </si>
  <si>
    <t>GIAI THICH THUAT NGU\05 Doanh nghiep va Co so ca the.docx</t>
  </si>
  <si>
    <r>
      <t>Trung ương</t>
    </r>
    <r>
      <rPr>
        <i/>
        <sz val="10"/>
        <rFont val="Arial"/>
        <family val="2"/>
      </rPr>
      <t xml:space="preserve"> - Central</t>
    </r>
  </si>
  <si>
    <r>
      <t xml:space="preserve">Địa phương </t>
    </r>
    <r>
      <rPr>
        <i/>
        <sz val="10"/>
        <rFont val="Arial"/>
        <family val="2"/>
      </rPr>
      <t>- Local</t>
    </r>
  </si>
  <si>
    <r>
      <t xml:space="preserve">Tập thể - </t>
    </r>
    <r>
      <rPr>
        <i/>
        <sz val="10"/>
        <rFont val="Arial"/>
        <family val="2"/>
      </rPr>
      <t>Collective</t>
    </r>
  </si>
  <si>
    <r>
      <t xml:space="preserve">Tư nhân - </t>
    </r>
    <r>
      <rPr>
        <i/>
        <sz val="10"/>
        <rFont val="Arial"/>
        <family val="2"/>
      </rPr>
      <t>Private</t>
    </r>
  </si>
  <si>
    <r>
      <t xml:space="preserve">Công ty hợp danh - </t>
    </r>
    <r>
      <rPr>
        <i/>
        <sz val="10"/>
        <rFont val="Arial"/>
        <family val="2"/>
      </rPr>
      <t>Collective name</t>
    </r>
  </si>
  <si>
    <r>
      <t>Công ty TNHH -</t>
    </r>
    <r>
      <rPr>
        <i/>
        <sz val="10"/>
        <rFont val="Arial"/>
        <family val="2"/>
      </rPr>
      <t xml:space="preserve"> Limited Co.</t>
    </r>
  </si>
  <si>
    <r>
      <t>DN 100% vốn nước ngoài -</t>
    </r>
    <r>
      <rPr>
        <i/>
        <sz val="10"/>
        <rFont val="Arial"/>
        <family val="2"/>
      </rPr>
      <t xml:space="preserve"> 100% foreign capital</t>
    </r>
  </si>
  <si>
    <r>
      <t xml:space="preserve">DN liên doanh với nước ngoài - </t>
    </r>
    <r>
      <rPr>
        <i/>
        <sz val="10"/>
        <rFont val="Arial"/>
        <family val="2"/>
      </rPr>
      <t>Joint venture</t>
    </r>
  </si>
  <si>
    <t>Phân theo ngành kinh tế cấp II</t>
  </si>
  <si>
    <r>
      <t xml:space="preserve">Khai thác quặng kim loại - </t>
    </r>
    <r>
      <rPr>
        <i/>
        <sz val="10"/>
        <rFont val="Arial"/>
        <family val="2"/>
      </rPr>
      <t>Mining of metal ores</t>
    </r>
  </si>
  <si>
    <r>
      <t xml:space="preserve">Khai khoáng  - </t>
    </r>
    <r>
      <rPr>
        <b/>
        <i/>
        <sz val="10"/>
        <rFont val="Arial"/>
        <family val="2"/>
      </rPr>
      <t>Mining and quarrying</t>
    </r>
  </si>
  <si>
    <r>
      <t>Sản xuất đồ uống -</t>
    </r>
    <r>
      <rPr>
        <i/>
        <sz val="10"/>
        <rFont val="Arial"/>
        <family val="2"/>
      </rPr>
      <t xml:space="preserve"> Manufacture of beverager</t>
    </r>
  </si>
  <si>
    <r>
      <t xml:space="preserve">Dệt - </t>
    </r>
    <r>
      <rPr>
        <i/>
        <sz val="10"/>
        <rFont val="Arial"/>
        <family val="2"/>
      </rPr>
      <t>Manufacture of textiles</t>
    </r>
  </si>
  <si>
    <r>
      <t>Sản xuất kim loại -</t>
    </r>
    <r>
      <rPr>
        <i/>
        <sz val="10"/>
        <rFont val="Arial"/>
        <family val="2"/>
      </rPr>
      <t xml:space="preserve"> Manufacture of basic metals</t>
    </r>
  </si>
  <si>
    <r>
      <rPr>
        <b/>
        <sz val="10"/>
        <rFont val="Arial"/>
        <family val="2"/>
      </rPr>
      <t xml:space="preserve">Xây dựng </t>
    </r>
    <r>
      <rPr>
        <b/>
        <i/>
        <sz val="10"/>
        <rFont val="Arial"/>
        <family val="2"/>
      </rPr>
      <t xml:space="preserve"> - Construction</t>
    </r>
  </si>
  <si>
    <r>
      <rPr>
        <b/>
        <sz val="10"/>
        <rFont val="Arial"/>
        <family val="2"/>
      </rPr>
      <t xml:space="preserve"> Vận tải kho bãi -</t>
    </r>
    <r>
      <rPr>
        <b/>
        <i/>
        <sz val="10"/>
        <rFont val="Arial"/>
        <family val="2"/>
      </rPr>
      <t xml:space="preserve"> Transportion and storage</t>
    </r>
  </si>
  <si>
    <r>
      <t>Dịch vụ lưu trú -</t>
    </r>
    <r>
      <rPr>
        <i/>
        <sz val="10"/>
        <rFont val="Arial"/>
        <family val="2"/>
      </rPr>
      <t xml:space="preserve"> Accommodation </t>
    </r>
  </si>
  <si>
    <r>
      <t>Hoạt động xuất bản -</t>
    </r>
    <r>
      <rPr>
        <i/>
        <sz val="10"/>
        <rFont val="Arial"/>
        <family val="2"/>
      </rPr>
      <t xml:space="preserve"> Publication</t>
    </r>
  </si>
  <si>
    <r>
      <t>Viễn thông -</t>
    </r>
    <r>
      <rPr>
        <i/>
        <sz val="10"/>
        <rFont val="Arial"/>
        <family val="2"/>
      </rPr>
      <t xml:space="preserve"> Telecommunication</t>
    </r>
  </si>
  <si>
    <r>
      <t xml:space="preserve">Giáo dục và đào tạo - </t>
    </r>
    <r>
      <rPr>
        <b/>
        <i/>
        <sz val="10"/>
        <rFont val="Arial"/>
        <family val="2"/>
      </rPr>
      <t>Education</t>
    </r>
  </si>
  <si>
    <t>Giáo dục và đào tạo - Education</t>
  </si>
  <si>
    <r>
      <t xml:space="preserve">Hoạt động y tế - </t>
    </r>
    <r>
      <rPr>
        <i/>
        <sz val="10"/>
        <rFont val="Arial"/>
        <family val="2"/>
      </rPr>
      <t>Human health activities</t>
    </r>
  </si>
  <si>
    <r>
      <t xml:space="preserve">ĐVT: Doanh nghiệp - </t>
    </r>
    <r>
      <rPr>
        <i/>
        <sz val="11"/>
        <rFont val="Arial"/>
        <family val="2"/>
      </rPr>
      <t>Unit: Enterprise</t>
    </r>
  </si>
  <si>
    <r>
      <t xml:space="preserve">TỔNG SỐ - </t>
    </r>
    <r>
      <rPr>
        <b/>
        <i/>
        <sz val="11"/>
        <rFont val="Arial"/>
        <family val="2"/>
      </rPr>
      <t>TOTAL</t>
    </r>
  </si>
  <si>
    <r>
      <t>ĐVT: Doanh nghiệp</t>
    </r>
    <r>
      <rPr>
        <i/>
        <sz val="11"/>
        <rFont val="Arial"/>
        <family val="2"/>
      </rPr>
      <t xml:space="preserve"> - Unit: Enterprise</t>
    </r>
  </si>
  <si>
    <r>
      <t xml:space="preserve">ĐVT: Triệu đồng - </t>
    </r>
    <r>
      <rPr>
        <i/>
        <sz val="11"/>
        <rFont val="Arial"/>
        <family val="2"/>
      </rPr>
      <t>Unit: Mill. Dongs</t>
    </r>
  </si>
  <si>
    <t xml:space="preserve">       tại thời điểm 31/12 hàng năm phân theo huyện, thành phố </t>
  </si>
  <si>
    <t xml:space="preserve">       Number of acting enterprises as of annual 31 December by district</t>
  </si>
  <si>
    <r>
      <t>ĐVT: Doanh nghiệp</t>
    </r>
    <r>
      <rPr>
        <i/>
        <sz val="10"/>
        <rFont val="Arial"/>
        <family val="2"/>
      </rPr>
      <t xml:space="preserve"> - Unit: Enterprise</t>
    </r>
  </si>
  <si>
    <r>
      <t>Phân theo quy mô vốn</t>
    </r>
    <r>
      <rPr>
        <i/>
        <sz val="10"/>
        <rFont val="Arial"/>
        <family val="2"/>
      </rPr>
      <t xml:space="preserve"> - By size of capital</t>
    </r>
  </si>
  <si>
    <r>
      <rPr>
        <sz val="10"/>
        <rFont val="Arial"/>
        <family val="2"/>
      </rPr>
      <t xml:space="preserve">Dịch vụ lưu trú </t>
    </r>
    <r>
      <rPr>
        <i/>
        <sz val="10"/>
        <rFont val="Arial"/>
        <family val="2"/>
      </rPr>
      <t xml:space="preserve">- Accommodation </t>
    </r>
  </si>
  <si>
    <t xml:space="preserve"> by kinds of economic activity</t>
  </si>
  <si>
    <t xml:space="preserve">Number of employees in enterprises as of annual 31 December </t>
  </si>
  <si>
    <t xml:space="preserve">68. Tổng số lao động trong các doanh nghiệp tại thời điểm 31/12 hàng năm </t>
  </si>
  <si>
    <t xml:space="preserve">      Number of employees in enterprises as of annual 31  December by district</t>
  </si>
  <si>
    <t xml:space="preserve">      tại thời điểm 31/12 hàng năm  phân theo loại hình doanh nghiệp</t>
  </si>
  <si>
    <t>as of annual 31 December by types of enterprise</t>
  </si>
  <si>
    <t xml:space="preserve">Number of female employees in enterprises </t>
  </si>
  <si>
    <t>Number of female employees in enterprises</t>
  </si>
  <si>
    <t>as of annual 31 December by kinds of economic activity</t>
  </si>
  <si>
    <t>tại thời điểm 31/12 hàng năm phân theo ngành kinh tế</t>
  </si>
  <si>
    <t xml:space="preserve">       Number of female employees in enterprises </t>
  </si>
  <si>
    <t xml:space="preserve">      as of annual 31  December by district</t>
  </si>
  <si>
    <r>
      <t xml:space="preserve">Cơ cấu </t>
    </r>
    <r>
      <rPr>
        <b/>
        <i/>
        <sz val="10"/>
        <rFont val="Arial"/>
        <family val="2"/>
      </rPr>
      <t xml:space="preserve">- Structure </t>
    </r>
    <r>
      <rPr>
        <i/>
        <sz val="10"/>
        <rFont val="Arial"/>
        <family val="2"/>
      </rPr>
      <t>(%)</t>
    </r>
  </si>
  <si>
    <r>
      <t xml:space="preserve">TỔNG SỐ - </t>
    </r>
    <r>
      <rPr>
        <b/>
        <i/>
        <sz val="9.5"/>
        <rFont val="Arial"/>
        <family val="2"/>
      </rPr>
      <t>TOTAL</t>
    </r>
  </si>
  <si>
    <r>
      <t xml:space="preserve">Khai khoáng  - </t>
    </r>
    <r>
      <rPr>
        <b/>
        <i/>
        <sz val="9.5"/>
        <rFont val="Arial"/>
        <family val="2"/>
      </rPr>
      <t>Mining and quarrying</t>
    </r>
  </si>
  <si>
    <r>
      <t xml:space="preserve">Khai thác quặng kim loại - </t>
    </r>
    <r>
      <rPr>
        <i/>
        <sz val="9.5"/>
        <rFont val="Arial"/>
        <family val="2"/>
      </rPr>
      <t>Mining of metal ores</t>
    </r>
  </si>
  <si>
    <r>
      <t xml:space="preserve">Khai khoáng khác- </t>
    </r>
    <r>
      <rPr>
        <i/>
        <sz val="9.5"/>
        <rFont val="Arial"/>
        <family val="2"/>
      </rPr>
      <t>Other mining and quarrying</t>
    </r>
  </si>
  <si>
    <r>
      <t>Sản xuất đồ uống -</t>
    </r>
    <r>
      <rPr>
        <i/>
        <sz val="9.5"/>
        <rFont val="Arial"/>
        <family val="2"/>
      </rPr>
      <t xml:space="preserve"> Manufacture of beverager</t>
    </r>
  </si>
  <si>
    <r>
      <t xml:space="preserve">Dệt - </t>
    </r>
    <r>
      <rPr>
        <i/>
        <sz val="9.5"/>
        <rFont val="Arial"/>
        <family val="2"/>
      </rPr>
      <t>Manufacture of textiles</t>
    </r>
  </si>
  <si>
    <r>
      <t>Sản xuất kim loại -</t>
    </r>
    <r>
      <rPr>
        <i/>
        <sz val="9.5"/>
        <rFont val="Arial"/>
        <family val="2"/>
      </rPr>
      <t xml:space="preserve"> Manufacture of basic metals</t>
    </r>
  </si>
  <si>
    <r>
      <rPr>
        <b/>
        <sz val="9.5"/>
        <rFont val="Arial"/>
        <family val="2"/>
      </rPr>
      <t xml:space="preserve">Xây dựng </t>
    </r>
    <r>
      <rPr>
        <b/>
        <i/>
        <sz val="9.5"/>
        <rFont val="Arial"/>
        <family val="2"/>
      </rPr>
      <t xml:space="preserve"> - Construction</t>
    </r>
  </si>
  <si>
    <r>
      <rPr>
        <b/>
        <sz val="9.5"/>
        <rFont val="Arial"/>
        <family val="2"/>
      </rPr>
      <t xml:space="preserve"> Vận tải kho bãi -</t>
    </r>
    <r>
      <rPr>
        <b/>
        <i/>
        <sz val="9.5"/>
        <rFont val="Arial"/>
        <family val="2"/>
      </rPr>
      <t xml:space="preserve"> Transportion and storage</t>
    </r>
  </si>
  <si>
    <r>
      <t>Dịch vụ lưu trú -</t>
    </r>
    <r>
      <rPr>
        <i/>
        <sz val="9.5"/>
        <rFont val="Arial"/>
        <family val="2"/>
      </rPr>
      <t xml:space="preserve"> Accommodation </t>
    </r>
  </si>
  <si>
    <r>
      <t>Hoạt động xuất bản -</t>
    </r>
    <r>
      <rPr>
        <i/>
        <sz val="9.5"/>
        <rFont val="Arial"/>
        <family val="2"/>
      </rPr>
      <t xml:space="preserve"> Publication</t>
    </r>
  </si>
  <si>
    <r>
      <t>Viễn thông -</t>
    </r>
    <r>
      <rPr>
        <i/>
        <sz val="9.5"/>
        <rFont val="Arial"/>
        <family val="2"/>
      </rPr>
      <t xml:space="preserve"> Telecommunication</t>
    </r>
  </si>
  <si>
    <r>
      <t xml:space="preserve">Giáo dục và đào tạo - </t>
    </r>
    <r>
      <rPr>
        <b/>
        <i/>
        <sz val="9.5"/>
        <rFont val="Arial"/>
        <family val="2"/>
      </rPr>
      <t>Education</t>
    </r>
  </si>
  <si>
    <r>
      <t xml:space="preserve">Hoạt động y tế - </t>
    </r>
    <r>
      <rPr>
        <i/>
        <sz val="9.5"/>
        <rFont val="Arial"/>
        <family val="2"/>
      </rPr>
      <t>Human health activities</t>
    </r>
  </si>
  <si>
    <r>
      <t xml:space="preserve">TỔNG SỐ - </t>
    </r>
    <r>
      <rPr>
        <b/>
        <i/>
        <sz val="10.5"/>
        <rFont val="Arial"/>
        <family val="2"/>
      </rPr>
      <t>TOTAL</t>
    </r>
  </si>
  <si>
    <r>
      <t>Cơ cấu -</t>
    </r>
    <r>
      <rPr>
        <b/>
        <i/>
        <sz val="10"/>
        <rFont val="Arial"/>
        <family val="2"/>
      </rPr>
      <t xml:space="preserve"> Structure </t>
    </r>
    <r>
      <rPr>
        <i/>
        <sz val="10"/>
        <rFont val="Arial"/>
        <family val="2"/>
      </rPr>
      <t>(%)</t>
    </r>
  </si>
  <si>
    <r>
      <rPr>
        <b/>
        <sz val="10"/>
        <rFont val="Arial"/>
        <family val="2"/>
      </rPr>
      <t>Triệu đồng -</t>
    </r>
    <r>
      <rPr>
        <b/>
        <i/>
        <sz val="10"/>
        <rFont val="Arial"/>
        <family val="2"/>
      </rPr>
      <t>Mill. Dongs</t>
    </r>
  </si>
  <si>
    <r>
      <t xml:space="preserve">Triệu đồng - </t>
    </r>
    <r>
      <rPr>
        <b/>
        <i/>
        <sz val="9.5"/>
        <rFont val="Arial"/>
        <family val="2"/>
      </rPr>
      <t>Mill. Dongs</t>
    </r>
  </si>
  <si>
    <r>
      <t>Cơ cấu -</t>
    </r>
    <r>
      <rPr>
        <b/>
        <i/>
        <sz val="9.5"/>
        <rFont val="Arial"/>
        <family val="2"/>
      </rPr>
      <t xml:space="preserve"> Structure </t>
    </r>
    <r>
      <rPr>
        <i/>
        <sz val="9.5"/>
        <rFont val="Arial"/>
        <family val="2"/>
      </rPr>
      <t>(%)</t>
    </r>
  </si>
  <si>
    <t>Other service activities</t>
  </si>
  <si>
    <r>
      <t>Doanh nghiệp -</t>
    </r>
    <r>
      <rPr>
        <b/>
        <i/>
        <sz val="10"/>
        <rFont val="Arial"/>
        <family val="2"/>
      </rPr>
      <t xml:space="preserve"> Enterprise</t>
    </r>
  </si>
  <si>
    <t xml:space="preserve">      by size of employees and types of enterprise </t>
  </si>
  <si>
    <r>
      <t>Doanh nghiệp</t>
    </r>
    <r>
      <rPr>
        <b/>
        <i/>
        <sz val="10"/>
        <rFont val="Arial"/>
        <family val="2"/>
      </rPr>
      <t xml:space="preserve"> - Enterprise</t>
    </r>
  </si>
  <si>
    <t xml:space="preserve">      phân theo quy mô vốn và phân theo loại hình doanh nghiệp </t>
  </si>
  <si>
    <t xml:space="preserve">      by size of capital and types of enterprise </t>
  </si>
  <si>
    <r>
      <t>Cơ cấu -</t>
    </r>
    <r>
      <rPr>
        <b/>
        <i/>
        <sz val="10"/>
        <rFont val="Arial"/>
        <family val="2"/>
      </rPr>
      <t xml:space="preserve"> Structure</t>
    </r>
  </si>
  <si>
    <r>
      <t>ĐVT: Doanh nghiệp</t>
    </r>
    <r>
      <rPr>
        <i/>
        <sz val="9.5"/>
        <rFont val="Arial"/>
        <family val="2"/>
      </rPr>
      <t xml:space="preserve"> - Unit: Enterprise</t>
    </r>
  </si>
  <si>
    <r>
      <t>Phân theo quy mô vốn</t>
    </r>
    <r>
      <rPr>
        <i/>
        <sz val="9.5"/>
        <rFont val="Arial"/>
        <family val="2"/>
      </rPr>
      <t xml:space="preserve"> - By size of capital</t>
    </r>
  </si>
  <si>
    <t xml:space="preserve">      by of capital and  kinds of economic activity</t>
  </si>
  <si>
    <r>
      <t xml:space="preserve">     Tổng số – </t>
    </r>
    <r>
      <rPr>
        <b/>
        <i/>
        <sz val="10"/>
        <rFont val="Arial"/>
        <family val="2"/>
      </rPr>
      <t>Total</t>
    </r>
  </si>
  <si>
    <r>
      <t xml:space="preserve">Khai khoáng khác- </t>
    </r>
    <r>
      <rPr>
        <i/>
        <sz val="10"/>
        <rFont val="Arial"/>
        <family val="2"/>
      </rPr>
      <t>Other mining and quarrying</t>
    </r>
  </si>
  <si>
    <r>
      <t>Chia theo ngành kinh tế kinh tế -</t>
    </r>
    <r>
      <rPr>
        <b/>
        <i/>
        <sz val="10"/>
        <rFont val="Arial"/>
        <family val="2"/>
      </rPr>
      <t xml:space="preserve"> By economic activity</t>
    </r>
  </si>
  <si>
    <r>
      <t xml:space="preserve">     Tập thể - </t>
    </r>
    <r>
      <rPr>
        <i/>
        <sz val="10"/>
        <rFont val="Arial"/>
        <family val="2"/>
      </rPr>
      <t>Collective</t>
    </r>
  </si>
  <si>
    <t>Agriculture, forestry and fishing</t>
  </si>
  <si>
    <r>
      <t xml:space="preserve">Khai khoáng - </t>
    </r>
    <r>
      <rPr>
        <i/>
        <sz val="9"/>
        <rFont val="Arial"/>
        <family val="2"/>
      </rPr>
      <t>Mining and quarrying</t>
    </r>
  </si>
  <si>
    <r>
      <t xml:space="preserve">Công nghiệp chế biến, chế tạo - </t>
    </r>
    <r>
      <rPr>
        <i/>
        <sz val="9"/>
        <rFont val="Arial"/>
        <family val="2"/>
      </rPr>
      <t>Manufacturing</t>
    </r>
  </si>
  <si>
    <t>Sản xuất và phân phối điện, khí đốt, nước nóng,</t>
  </si>
  <si>
    <t>hơi nước và điều hòa không khí</t>
  </si>
  <si>
    <t>Electricity, gas, stream and air conditioning supply</t>
  </si>
  <si>
    <t>Cung cấp nước; hoạt động quản lý và xử lý</t>
  </si>
  <si>
    <t>rác thải, nước thải</t>
  </si>
  <si>
    <t>Water supply, sewerage, waste management and</t>
  </si>
  <si>
    <t>remediation activities</t>
  </si>
  <si>
    <r>
      <t xml:space="preserve">Xây dựng - </t>
    </r>
    <r>
      <rPr>
        <i/>
        <sz val="9"/>
        <rFont val="Arial"/>
        <family val="2"/>
      </rPr>
      <t>Construction</t>
    </r>
  </si>
  <si>
    <t>Bán buôn và bán lẻ, sửa chữa ô tô, mô tô, xa máy và xe có động cơ khác</t>
  </si>
  <si>
    <t>Wholesale and retail trade; repair of motor vehicles, and motorcycles</t>
  </si>
  <si>
    <r>
      <t xml:space="preserve">Vận tải kho bãi - </t>
    </r>
    <r>
      <rPr>
        <i/>
        <sz val="9"/>
        <rFont val="Arial"/>
        <family val="2"/>
      </rPr>
      <t>Transportation and storage</t>
    </r>
  </si>
  <si>
    <t>Accommodation and Food service activities</t>
  </si>
  <si>
    <r>
      <t xml:space="preserve">Thông tin và truyền thông - </t>
    </r>
    <r>
      <rPr>
        <i/>
        <sz val="9"/>
        <rFont val="Arial"/>
        <family val="2"/>
      </rPr>
      <t>Information and communication</t>
    </r>
  </si>
  <si>
    <r>
      <t xml:space="preserve">Giáo dục và đào tạo - </t>
    </r>
    <r>
      <rPr>
        <i/>
        <sz val="9"/>
        <rFont val="Arial"/>
        <family val="2"/>
      </rPr>
      <t>Education and training</t>
    </r>
  </si>
  <si>
    <t>Nghệ thuật, vui chơi và giải trí</t>
  </si>
  <si>
    <t>Arts, entertainment and recreation</t>
  </si>
  <si>
    <r>
      <t xml:space="preserve">Hoạt động dịch vụ khác - </t>
    </r>
    <r>
      <rPr>
        <i/>
        <sz val="9"/>
        <rFont val="Arial"/>
        <family val="2"/>
      </rPr>
      <t>Other service activities</t>
    </r>
  </si>
  <si>
    <t xml:space="preserve">       Profit rate per net return of enterprises by kinds of economic activity</t>
  </si>
  <si>
    <r>
      <t>Giáo dục và đào tạo -</t>
    </r>
    <r>
      <rPr>
        <i/>
        <sz val="10"/>
        <rFont val="Arial"/>
        <family val="2"/>
      </rPr>
      <t xml:space="preserve"> Education</t>
    </r>
  </si>
  <si>
    <t>Xây dựng - Construction</t>
  </si>
  <si>
    <r>
      <t xml:space="preserve">Khai khoáng </t>
    </r>
    <r>
      <rPr>
        <i/>
        <sz val="10"/>
        <rFont val="Arial"/>
        <family val="2"/>
      </rPr>
      <t>- Mining and quarrying</t>
    </r>
  </si>
  <si>
    <r>
      <t xml:space="preserve">Triệu đồng </t>
    </r>
    <r>
      <rPr>
        <b/>
        <i/>
        <sz val="10"/>
        <rFont val="Arial"/>
        <family val="2"/>
      </rPr>
      <t>-  Mill. Dongs</t>
    </r>
  </si>
  <si>
    <t>Số doanh nghiệp đang hoạt động sản xuất kinh doanh tại thời điểm 31/12 hàng năm phân theo ngành kinh tế</t>
  </si>
  <si>
    <t>65. Số doanh nghiệp đang hoạt động sản xuất kinh doanh</t>
  </si>
  <si>
    <t>Net turnover from business of acting enterprises  as of annual 31 Dec. by types of enterprise</t>
  </si>
  <si>
    <t>Doanh thu thuần sản xuất kinh doanh của các doanh nghiệp đang hoạt động tại thời điểm 31/12 hàng năm phân theo loại hình doanh nghiệp</t>
  </si>
  <si>
    <t xml:space="preserve">       phân theo quy mô lao động và phân theo loại hình doanh nghiệp </t>
  </si>
  <si>
    <r>
      <rPr>
        <sz val="10"/>
        <rFont val="Arial"/>
        <family val="2"/>
      </rPr>
      <t>ĐVT: Doanh nghiệp</t>
    </r>
    <r>
      <rPr>
        <sz val="9.5"/>
        <rFont val="Arial"/>
        <family val="2"/>
      </rPr>
      <t xml:space="preserve"> </t>
    </r>
    <r>
      <rPr>
        <i/>
        <sz val="9.5"/>
        <rFont val="Arial"/>
        <family val="2"/>
      </rPr>
      <t>- Unit: Enterprise</t>
    </r>
  </si>
  <si>
    <t>2017</t>
  </si>
  <si>
    <t>66. Số doanh nghiệp đang hoạt động sản xuất kinh doanh</t>
  </si>
  <si>
    <t xml:space="preserve">69. Tổng số lao động trong các doanh nghiệp tại thời điểm 31/12 hàng năm </t>
  </si>
  <si>
    <t xml:space="preserve">74. Vốn sản xuất kinh doanh bình quân năm của các doanh nghiệp </t>
  </si>
  <si>
    <t>78. Giá trị tài sản cố định và đầu tư tài chính dài hạn của các</t>
  </si>
  <si>
    <t>90. Tổng thu nhập của người lao động trong doanh nghiệp</t>
  </si>
  <si>
    <r>
      <t xml:space="preserve">TỔNG SỐ - </t>
    </r>
    <r>
      <rPr>
        <i/>
        <sz val="10"/>
        <rFont val="Arial"/>
        <family val="2"/>
      </rPr>
      <t>TOTAL</t>
    </r>
  </si>
  <si>
    <t xml:space="preserve">          -   </t>
  </si>
  <si>
    <t>,-1</t>
  </si>
  <si>
    <t>Chương trình cáp, vệ tinh và các chương trình thuê bao khác</t>
  </si>
  <si>
    <t>Cable television, satellite and other subscription programs</t>
  </si>
  <si>
    <t xml:space="preserve">    Doanh nghiệp siêu nhỏ                                                                                                                                                                               </t>
  </si>
  <si>
    <t xml:space="preserve">    Doanh nghiệp nhỏ                                                                                                                                                                                    </t>
  </si>
  <si>
    <t xml:space="preserve">    Doanh nghiệp vừa                                                                                                                                                                                    </t>
  </si>
  <si>
    <t xml:space="preserve">    Doanh nghiệp lớn                                                                                                                                                                                    </t>
  </si>
  <si>
    <t xml:space="preserve">Chia theo quy mô                                                                                                                                                                                        </t>
  </si>
  <si>
    <t>2018</t>
  </si>
  <si>
    <t>Tỷ suất lợi nhuận trên doanh thu của doanh nghiệp phân theo loại hình doanh nghiệp</t>
  </si>
  <si>
    <t xml:space="preserve"> Profit rate per net returns of enterprises by types of enterprise</t>
  </si>
  <si>
    <t>Trang bị tài sản cố định bình quân 1 lao động của doanh nghiệp phân theo loại hình doanh nghiệp và phân theo ngành kinh tế</t>
  </si>
  <si>
    <t>Average fixed asset per employee of enterprises by types of enterprrise and by kinds of economic activity</t>
  </si>
  <si>
    <t xml:space="preserve">       phân theo loại hình doanh nghiệp và phân theo ngành kinh tế</t>
  </si>
  <si>
    <t>Average fixed asset per employee of enterprises by types of enterprise</t>
  </si>
  <si>
    <t>and by kinds of economic activity</t>
  </si>
  <si>
    <t xml:space="preserve">       Number of non-farm individual business establishments</t>
  </si>
  <si>
    <t xml:space="preserve">       by kind of economic activity</t>
  </si>
  <si>
    <r>
      <rPr>
        <sz val="10"/>
        <rFont val="Arial"/>
        <family val="2"/>
      </rPr>
      <t xml:space="preserve">ĐVT: Cơ sở </t>
    </r>
    <r>
      <rPr>
        <i/>
        <sz val="10"/>
        <rFont val="Arial"/>
        <family val="2"/>
      </rPr>
      <t>- Unit: Establishment</t>
    </r>
  </si>
  <si>
    <t>TỔNG SỐ - TOTAL</t>
  </si>
  <si>
    <t xml:space="preserve">Phân theo ngành kinh tế- By industrial activity </t>
  </si>
  <si>
    <r>
      <t>Khai khoáng-</t>
    </r>
    <r>
      <rPr>
        <i/>
        <sz val="10"/>
        <rFont val="Arial"/>
        <family val="2"/>
      </rPr>
      <t xml:space="preserve"> Mining and quarrying</t>
    </r>
  </si>
  <si>
    <r>
      <t>Công nghiệp chế biến, chế tạo-</t>
    </r>
    <r>
      <rPr>
        <i/>
        <sz val="10"/>
        <rFont val="Arial"/>
        <family val="2"/>
      </rPr>
      <t xml:space="preserve"> Manufacturing</t>
    </r>
  </si>
  <si>
    <r>
      <t xml:space="preserve">Sản xuất và phân phối điện, khí đốt, nước nóng, hơi nước..- </t>
    </r>
    <r>
      <rPr>
        <i/>
        <sz val="10"/>
        <rFont val="Arial"/>
        <family val="2"/>
      </rPr>
      <t>Electricity, gas, steam and air conditioning supply</t>
    </r>
  </si>
  <si>
    <r>
      <t xml:space="preserve">Cung cấp nước; hoạt động quản lý và xử lý rác thải- </t>
    </r>
    <r>
      <rPr>
        <i/>
        <sz val="10"/>
        <rFont val="Arial"/>
        <family val="2"/>
      </rPr>
      <t>Water supply, sewerage, waste management and remediation activities</t>
    </r>
  </si>
  <si>
    <r>
      <t xml:space="preserve">Xây dựng- </t>
    </r>
    <r>
      <rPr>
        <i/>
        <sz val="10"/>
        <rFont val="Arial"/>
        <family val="2"/>
      </rPr>
      <t>Construction</t>
    </r>
  </si>
  <si>
    <r>
      <t xml:space="preserve">Bán buôn và bán lẻ; sửa chữa ô tô, mô tô, xe máy- </t>
    </r>
    <r>
      <rPr>
        <i/>
        <sz val="10"/>
        <rFont val="Arial"/>
        <family val="2"/>
      </rPr>
      <t>Wholesale and retail trade; repair of the car, moto vehicles, motocycles</t>
    </r>
  </si>
  <si>
    <r>
      <t xml:space="preserve">Vận tải, kho bãi- </t>
    </r>
    <r>
      <rPr>
        <i/>
        <sz val="10"/>
        <rFont val="Arial"/>
        <family val="2"/>
      </rPr>
      <t>Transport and storage</t>
    </r>
  </si>
  <si>
    <r>
      <t>Thông tin và truyền thông-</t>
    </r>
    <r>
      <rPr>
        <i/>
        <sz val="10"/>
        <rFont val="Arial"/>
        <family val="2"/>
      </rPr>
      <t xml:space="preserve"> Information and communication</t>
    </r>
  </si>
  <si>
    <r>
      <t xml:space="preserve">Hoạt động tài chính, ngân hàng và bảo hiểm- </t>
    </r>
    <r>
      <rPr>
        <i/>
        <sz val="10"/>
        <rFont val="Arial"/>
        <family val="2"/>
      </rPr>
      <t>Financial, banking and and insurance activities</t>
    </r>
  </si>
  <si>
    <r>
      <t>Hoạt động chuyên môn, khoa học và công nghệ-</t>
    </r>
    <r>
      <rPr>
        <i/>
        <sz val="10"/>
        <rFont val="Arial"/>
        <family val="2"/>
      </rPr>
      <t xml:space="preserve"> Professional, scientific and technology activities </t>
    </r>
  </si>
  <si>
    <t xml:space="preserve">Hoạt động hành chính và dịch vụ hỗ trợ </t>
  </si>
  <si>
    <r>
      <t>Giáo dục và đào tạo-</t>
    </r>
    <r>
      <rPr>
        <i/>
        <sz val="10"/>
        <rFont val="Arial"/>
        <family val="2"/>
      </rPr>
      <t xml:space="preserve"> Education and training</t>
    </r>
  </si>
  <si>
    <r>
      <t>Y tế và hoạt động trợ giúp xã hội-</t>
    </r>
    <r>
      <rPr>
        <i/>
        <sz val="10"/>
        <rFont val="Arial"/>
        <family val="2"/>
      </rPr>
      <t xml:space="preserve"> Health and social work</t>
    </r>
  </si>
  <si>
    <t>Nghệ thuật, vui chơI và giảI trí</t>
  </si>
  <si>
    <t>Art, entertainment and recreation</t>
  </si>
  <si>
    <r>
      <t>Hoạt động dịch vụ khác</t>
    </r>
    <r>
      <rPr>
        <i/>
        <sz val="10"/>
        <rFont val="Arial"/>
        <family val="2"/>
      </rPr>
      <t>- Other service activities</t>
    </r>
  </si>
  <si>
    <r>
      <t xml:space="preserve">Hoạt động làm thuê các công việc trong các hộ gia đình- </t>
    </r>
    <r>
      <rPr>
        <i/>
        <sz val="10"/>
        <rFont val="Arial"/>
        <family val="2"/>
      </rPr>
      <t>Private households with employed persons</t>
    </r>
  </si>
  <si>
    <t xml:space="preserve">105. Số cơ sở kinh tế cá thể phi nông, lâm nghiệp và thuỷ sản </t>
  </si>
  <si>
    <t xml:space="preserve">       phân theo huyện,  thành phố thuộc tỉnh</t>
  </si>
  <si>
    <t xml:space="preserve">       Number of non-farm individual business establishments by district</t>
  </si>
  <si>
    <t xml:space="preserve">      và thuỷ sản phân theo ngành kinh tế</t>
  </si>
  <si>
    <t xml:space="preserve">      Number of employees in the non-farm individual business</t>
  </si>
  <si>
    <t xml:space="preserve">      establishments by kind of economic activity</t>
  </si>
  <si>
    <t>107. Số lao động trong các cơ sở kinh tế cá thể phi nông, lâm nghiệp</t>
  </si>
  <si>
    <t xml:space="preserve">      và thuỷ sản phân theo huyện, thành phố thuộc tỉnh</t>
  </si>
  <si>
    <t xml:space="preserve">      Number of employees in the non-farm individual</t>
  </si>
  <si>
    <t xml:space="preserve">      business establishments by district</t>
  </si>
  <si>
    <t xml:space="preserve">      Number of female employees in the non-farm individual business</t>
  </si>
  <si>
    <r>
      <t>ĐVT: Người -</t>
    </r>
    <r>
      <rPr>
        <i/>
        <sz val="10"/>
        <rFont val="Arial"/>
        <family val="2"/>
      </rPr>
      <t xml:space="preserve"> Unit: Person</t>
    </r>
  </si>
  <si>
    <t>Phân theo ngành cấp I</t>
  </si>
  <si>
    <t>Sản xuất và phân phối điện, khí đốt, nước nóng, hơi nước..- Electricity, gas, steam and air conditioning supply</t>
  </si>
  <si>
    <t xml:space="preserve">- </t>
  </si>
  <si>
    <t>109. Số nữ lao động trong các cơ sở kinh tế cá thể phi nông, lâm nghiệp</t>
  </si>
  <si>
    <t xml:space="preserve">      Number of female  employees in the non-farm individual</t>
  </si>
  <si>
    <r>
      <t xml:space="preserve">Doanh nghiệp - </t>
    </r>
    <r>
      <rPr>
        <b/>
        <i/>
        <sz val="9.5"/>
        <rFont val="Arial"/>
        <family val="2"/>
      </rPr>
      <t>Enterrprises</t>
    </r>
  </si>
  <si>
    <r>
      <t xml:space="preserve">Doanh nghiệp Nhà nước - </t>
    </r>
    <r>
      <rPr>
        <b/>
        <i/>
        <sz val="9.5"/>
        <rFont val="Arial"/>
        <family val="2"/>
      </rPr>
      <t>State owned enterprise</t>
    </r>
  </si>
  <si>
    <r>
      <t>Trung ương</t>
    </r>
    <r>
      <rPr>
        <i/>
        <sz val="9.5"/>
        <rFont val="Arial"/>
        <family val="2"/>
      </rPr>
      <t xml:space="preserve"> - Central</t>
    </r>
  </si>
  <si>
    <r>
      <t xml:space="preserve">Địa phương </t>
    </r>
    <r>
      <rPr>
        <i/>
        <sz val="9.5"/>
        <rFont val="Arial"/>
        <family val="2"/>
      </rPr>
      <t>- Local</t>
    </r>
  </si>
  <si>
    <r>
      <t>Doanh nghiệp ngoài Nhà nước -</t>
    </r>
    <r>
      <rPr>
        <b/>
        <i/>
        <sz val="9.5"/>
        <rFont val="Arial"/>
        <family val="2"/>
      </rPr>
      <t xml:space="preserve"> Non-state enterprise</t>
    </r>
  </si>
  <si>
    <r>
      <t xml:space="preserve">Tư nhân - </t>
    </r>
    <r>
      <rPr>
        <i/>
        <sz val="9.5"/>
        <rFont val="Arial"/>
        <family val="2"/>
      </rPr>
      <t>Private</t>
    </r>
  </si>
  <si>
    <r>
      <t xml:space="preserve">Công ty hợp danh - </t>
    </r>
    <r>
      <rPr>
        <i/>
        <sz val="9.5"/>
        <rFont val="Arial"/>
        <family val="2"/>
      </rPr>
      <t>Collective name</t>
    </r>
  </si>
  <si>
    <r>
      <t>Công ty TNHH -</t>
    </r>
    <r>
      <rPr>
        <i/>
        <sz val="9.5"/>
        <rFont val="Arial"/>
        <family val="2"/>
      </rPr>
      <t xml:space="preserve"> Limited Co.</t>
    </r>
  </si>
  <si>
    <r>
      <t>DN 100% vốn nước ngoài -</t>
    </r>
    <r>
      <rPr>
        <i/>
        <sz val="9.5"/>
        <rFont val="Arial"/>
        <family val="2"/>
      </rPr>
      <t xml:space="preserve"> 100% foreign capital</t>
    </r>
  </si>
  <si>
    <r>
      <t xml:space="preserve">DN liên doanh với nước ngoài - </t>
    </r>
    <r>
      <rPr>
        <i/>
        <sz val="9.5"/>
        <rFont val="Arial"/>
        <family val="2"/>
      </rPr>
      <t>Joint venture</t>
    </r>
  </si>
  <si>
    <t xml:space="preserve">    Number of acting enterprises as of annual 31 December by types of enterprise</t>
  </si>
  <si>
    <r>
      <t xml:space="preserve">Doanh nghiệp Nhà nước- </t>
    </r>
    <r>
      <rPr>
        <b/>
        <i/>
        <sz val="9.5"/>
        <rFont val="Arial"/>
        <family val="2"/>
      </rPr>
      <t>State owned enterprise</t>
    </r>
  </si>
  <si>
    <t>DN ngoài Nhà nước- Non-state enterprise</t>
  </si>
  <si>
    <r>
      <t xml:space="preserve">Tập thể - </t>
    </r>
    <r>
      <rPr>
        <i/>
        <sz val="9.5"/>
        <rFont val="Arial"/>
        <family val="2"/>
      </rPr>
      <t>Collective</t>
    </r>
  </si>
  <si>
    <r>
      <t xml:space="preserve">Cơ cấu - Structure </t>
    </r>
    <r>
      <rPr>
        <i/>
        <sz val="9.5"/>
        <rFont val="Arial"/>
        <family val="2"/>
      </rPr>
      <t>(%)</t>
    </r>
  </si>
  <si>
    <r>
      <t xml:space="preserve">Cơ cấu - </t>
    </r>
    <r>
      <rPr>
        <b/>
        <i/>
        <sz val="9.5"/>
        <rFont val="Arial"/>
        <family val="2"/>
      </rPr>
      <t xml:space="preserve">Structure </t>
    </r>
    <r>
      <rPr>
        <i/>
        <sz val="9.5"/>
        <rFont val="Arial"/>
        <family val="2"/>
      </rPr>
      <t>(%)</t>
    </r>
  </si>
  <si>
    <r>
      <t xml:space="preserve"> DN liên doanh với nước ngoài - </t>
    </r>
    <r>
      <rPr>
        <i/>
        <sz val="9.5"/>
        <rFont val="Arial"/>
        <family val="2"/>
      </rPr>
      <t>Joint venture</t>
    </r>
  </si>
  <si>
    <r>
      <t xml:space="preserve"> DN 100% vốn nước ngoài -</t>
    </r>
    <r>
      <rPr>
        <i/>
        <sz val="9.5"/>
        <rFont val="Arial"/>
        <family val="2"/>
      </rPr>
      <t xml:space="preserve"> 100% foreign capital</t>
    </r>
  </si>
  <si>
    <t>Doanh nghiệp ngoài Nhà nước- Non-state enterprise</t>
  </si>
  <si>
    <t>...</t>
  </si>
  <si>
    <t>Cơ cấu - Structure (%)</t>
  </si>
  <si>
    <t>Phân theo ngành kinh tế</t>
  </si>
  <si>
    <t>200 - 299 pers.</t>
  </si>
  <si>
    <t xml:space="preserve">      Profit rate per net return of enterprises by district</t>
  </si>
  <si>
    <t>Hoạt động trợ giúp xã hội không tập trung – Social work activities without accommodation</t>
  </si>
  <si>
    <t>2019</t>
  </si>
  <si>
    <t xml:space="preserve">      Number of acting enterprises as of 31/12/2019</t>
  </si>
  <si>
    <t xml:space="preserve">       (Cont.) Number of acting enterprises as of 31/12/2019</t>
  </si>
  <si>
    <t>83. Số doanh nghiệp đang hoạt động tại thời điểm 31/12/2019</t>
  </si>
  <si>
    <t xml:space="preserve">       Number of acting enterprises as of 31/12/2019</t>
  </si>
  <si>
    <t>84. Số doanh nghiệp đang hoạt động tại thời điểm 31/12/2019</t>
  </si>
  <si>
    <t xml:space="preserve">      (Cont.) Number of acting enterprises as of 31/12/2019</t>
  </si>
  <si>
    <t>85. Số doanh nghiệp đang hoạt động tại thời điểm 31/12/2019</t>
  </si>
  <si>
    <t>85. (Tiếp theo) Số doanh nghiệp đang hoạt động tại thời điểm 31/12/2019</t>
  </si>
  <si>
    <t xml:space="preserve">     (Cont.) Number of acting enterprises as of 31/12/2019</t>
  </si>
  <si>
    <t>86. Số doanh nghiệp đang hoạt động tại thời điểm 31/12/2019</t>
  </si>
  <si>
    <t>86. (Tiếp theo) Số doanh nghiệp đang hoạt động tại thời điểm 31/12/2019</t>
  </si>
  <si>
    <t>87. Số doanh nghiệp đang hoạt động tại thời điểm 31/12/2019</t>
  </si>
  <si>
    <t>87. (Tiếp theo) Số doanh nghiệp đang hoạt động tại thời điểm 31/12/2019</t>
  </si>
  <si>
    <t>Số doanh nghiệp đang hoạt động tại thời điểm 31/12/năm 2019  phân theo quy mô lao động và phân theo loại hình doanh nghiệp</t>
  </si>
  <si>
    <t>Number of acting enterprises as of  annual 31 December year 2019  by size of employees and types of enterprise</t>
  </si>
  <si>
    <t>Số doanh nghiệp đang hoạt động tại thời điểm 31/12/năm 2019  phân theo quy mô lao động và phân theo ngành kinh tế</t>
  </si>
  <si>
    <t>Number of acting enterprises as of annual 31 December year 2019  by size of employees and kinds of economic activity</t>
  </si>
  <si>
    <t xml:space="preserve">Số doanh nghiệp đang hoạt động tại thời điểm 31/12/năm 2019  phân theo quy mô lao động và phân theo huyện, thành phố  </t>
  </si>
  <si>
    <t>Number of acting enterprises as of  annual 31 December year 2019 by size of employees and district</t>
  </si>
  <si>
    <t>Số doanh nghiệp đang hoạt động tại thời điểm 31/12/năm 2019  phân theo quy mô vốn và phân theo loại hình doanh nghiệp</t>
  </si>
  <si>
    <t>Number of acting enterprises as of annual 31 December year 2019  by size of capital  and types of enterprise</t>
  </si>
  <si>
    <t>Số doanh nghiệp đang hoạt động tại thời điểm 31/12/năm 2019  phân theo quy mô vốn và phân theo ngành kinh tế</t>
  </si>
  <si>
    <t>Number of acting enterprises as of annual 31 December year 2019  by size of capital and kinds of economic activity</t>
  </si>
  <si>
    <t xml:space="preserve">Số doanh nghiệp đang hoạt động tại thời điểm 31/12/năm 2019  phân theo quy mô vốn và phân theo huyện, thành phố  </t>
  </si>
  <si>
    <t>Number of acting enterprises as of annual 31 December year 2019 by size of capital and district</t>
  </si>
  <si>
    <t/>
  </si>
  <si>
    <t>ĐVT: Doanh nghiệp - Unit: Enterprise</t>
  </si>
  <si>
    <t>Hoạt động điện ảnh, sản xuất chương trình truyền hình, ghi âm và xuất bản âm nhạc</t>
  </si>
  <si>
    <t>Motion picture, video and television programme activities; sound recording and music publishing activities</t>
  </si>
  <si>
    <t>tổng ngang sai</t>
  </si>
  <si>
    <t>110. Số nữ lao động trong các cơ sở kinh tế cá thể phi nông, lâm nghiệp</t>
  </si>
  <si>
    <t>108. Số lao động trong các cơ sở kinh tế cá thể phi nông, lâm nghiệp</t>
  </si>
  <si>
    <t xml:space="preserve">106. Số cơ sở kinh tế cá thể phi nông, lâm nghiệp và thuỷ sản </t>
  </si>
  <si>
    <t>104. Số lao động trong hợp tác xã phân theo huyện, thành phố</t>
  </si>
  <si>
    <t>103. Số hợp tác xã phân theo huyện, thành phố</t>
  </si>
  <si>
    <t>102. Trang bị  tài sản cố định bình quân 1 lao động của doanh nghiệp</t>
  </si>
  <si>
    <t>101. Trang bị tài sản cố định bình quân 1 lao động của doanh nghiệp</t>
  </si>
  <si>
    <t xml:space="preserve">100. Tỷ suất lợi nhuận trên doanh thu của doanh nghiệp </t>
  </si>
  <si>
    <t>99. Tỷ suất lợi nhuận trên doanh thu của doanh nghiệp</t>
  </si>
  <si>
    <t xml:space="preserve">98. Tỷ suất lợi nhuận trên doanh thu của doanh nghiệp </t>
  </si>
  <si>
    <t xml:space="preserve">97. Lợi nhuận trước thuế của doanh nghiệp </t>
  </si>
  <si>
    <t>96. Lợi nhuận trước thuế của doanh nghiệp phân theo ngành kinh tế</t>
  </si>
  <si>
    <t>95. Lợi nhuận trước thuế của doanh nghiệp phân theo loại hình doanh nghiệp</t>
  </si>
  <si>
    <t xml:space="preserve">94. Thu nhập bình quân một tháng của người lao động trong doanh nghiệp </t>
  </si>
  <si>
    <t xml:space="preserve">93. Thu nhập bình quân một tháng của người lao động </t>
  </si>
  <si>
    <t xml:space="preserve">92. Thu nhập bình quân một tháng của người lao động trong doanh nghiệp </t>
  </si>
  <si>
    <t>91. Tổng thu nhập của người lao động trong doanh nghiệp</t>
  </si>
  <si>
    <t>89. Tổng thu nhập của người lao động trong doanh nghiệp</t>
  </si>
  <si>
    <t>88. Số doanh nghiệp đang hoạt động tại thời điểm 31/12/2019</t>
  </si>
  <si>
    <t>88. (Tiếp theo) Số doanh nghiệp đang hoạt động tại thời điểm 31/12/2019</t>
  </si>
  <si>
    <t>83. (Tiếp theo) Số doanh nghiệp đang hoạt động tại thời điểm 31/12/2019</t>
  </si>
  <si>
    <t>82. Doanh thu thuần sản xuất kinh doanh của các doanh nghiệp</t>
  </si>
  <si>
    <t>81. Doanh thu thuần sản xuất kinh doanh  của các doanh nghiệp</t>
  </si>
  <si>
    <t>80. Doanh thu thuần sản xuất kinh doanh của các doanh nghiệp</t>
  </si>
  <si>
    <t>79. Giá trị tài sản cố định và đầu tư tài chính dài hạn của các</t>
  </si>
  <si>
    <t>77. Giá trị tài sản cố định và đầu tư tài chính dài hạn của các doanh nghiệp</t>
  </si>
  <si>
    <t>76. Vốn sản xuất kinh doanh bình quân hàng năm</t>
  </si>
  <si>
    <t xml:space="preserve">75. Vốn sản xuất kinh doanh bình quân năm của các doanh nghiệp </t>
  </si>
  <si>
    <t>73. Tổng số lao động nữ trong các doanh nghiệp</t>
  </si>
  <si>
    <t>72. Số lao động nữ trong các doanh nghiệp</t>
  </si>
  <si>
    <t>71 Số lao động nữ trong các doanh nghiệp đang hoạt động</t>
  </si>
  <si>
    <t>70. Tổng số lao động trong các doanh nghiệp tại thời điểm 31/12 hàng năm</t>
  </si>
  <si>
    <t>67. Số doanh nghiệp đang hoạt động sản xuất kinh doanh</t>
  </si>
  <si>
    <r>
      <t xml:space="preserve">Chia theo quy mô - </t>
    </r>
    <r>
      <rPr>
        <b/>
        <i/>
        <sz val="9.5"/>
        <rFont val="Times New Roman"/>
        <family val="1"/>
      </rPr>
      <t xml:space="preserve">By size             </t>
    </r>
    <r>
      <rPr>
        <b/>
        <sz val="9.5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</t>
    </r>
  </si>
  <si>
    <r>
      <t xml:space="preserve">    Doanh nghiệp siêu nhỏ - </t>
    </r>
    <r>
      <rPr>
        <i/>
        <sz val="9.5"/>
        <rFont val="Arial"/>
        <family val="2"/>
      </rPr>
      <t xml:space="preserve">Enterprise super small         </t>
    </r>
    <r>
      <rPr>
        <sz val="9.5"/>
        <rFont val="Arial"/>
        <family val="2"/>
      </rPr>
      <t xml:space="preserve">                                                                                                                                                                     </t>
    </r>
  </si>
  <si>
    <r>
      <t xml:space="preserve">    Doanh nghiệp nhỏ </t>
    </r>
    <r>
      <rPr>
        <i/>
        <sz val="9.5"/>
        <rFont val="Arial"/>
        <family val="2"/>
      </rPr>
      <t xml:space="preserve">- Enterprise small                            </t>
    </r>
    <r>
      <rPr>
        <sz val="9.5"/>
        <rFont val="Arial"/>
        <family val="2"/>
      </rPr>
      <t xml:space="preserve">                                                                                                                                                        </t>
    </r>
  </si>
  <si>
    <r>
      <t xml:space="preserve">    Doanh nghiệp vừa </t>
    </r>
    <r>
      <rPr>
        <i/>
        <sz val="9.5"/>
        <rFont val="Arial"/>
        <family val="2"/>
      </rPr>
      <t xml:space="preserve">- Enterprise medial                                                                                                                                                                                    </t>
    </r>
  </si>
  <si>
    <r>
      <t xml:space="preserve">    Doanh nghiệp lớn - </t>
    </r>
    <r>
      <rPr>
        <i/>
        <sz val="9.5"/>
        <rFont val="Arial"/>
        <family val="2"/>
      </rPr>
      <t xml:space="preserve">Enterprise large                                                                                                                                                                                    </t>
    </r>
  </si>
  <si>
    <r>
      <t xml:space="preserve"> + Note: The</t>
    </r>
    <r>
      <rPr>
        <i/>
        <sz val="8.5"/>
        <rFont val="Arial"/>
        <family val="2"/>
      </rPr>
      <t xml:space="preserve"> number of enterprises are based on  the investigated result of </t>
    </r>
    <r>
      <rPr>
        <i/>
        <sz val="8.5"/>
        <rFont val=".VnArial"/>
        <family val="2"/>
      </rPr>
      <t>operating enterprises and receiving voucher.</t>
    </r>
  </si>
  <si>
    <r>
      <rPr>
        <sz val="10"/>
        <rFont val="Arial"/>
        <family val="2"/>
      </rPr>
      <t xml:space="preserve">Đơn vị tính </t>
    </r>
    <r>
      <rPr>
        <i/>
        <sz val="10"/>
        <rFont val="Arial"/>
        <family val="2"/>
      </rPr>
      <t>- Unit: %</t>
    </r>
  </si>
  <si>
    <r>
      <rPr>
        <sz val="10"/>
        <rFont val="Arial"/>
        <family val="2"/>
      </rPr>
      <t>Đơn vị tính</t>
    </r>
    <r>
      <rPr>
        <i/>
        <sz val="10"/>
        <rFont val="Arial"/>
        <family val="2"/>
      </rPr>
      <t xml:space="preserve"> - Unit: %</t>
    </r>
  </si>
  <si>
    <r>
      <t xml:space="preserve">Hoạt động trợ giúp xã hội không tập trung – </t>
    </r>
    <r>
      <rPr>
        <i/>
        <sz val="10"/>
        <rFont val="Arial"/>
        <family val="2"/>
      </rPr>
      <t>Social work activities without accommodation</t>
    </r>
  </si>
  <si>
    <r>
      <t>Doanh nghiệp Nhà nước</t>
    </r>
    <r>
      <rPr>
        <b/>
        <i/>
        <sz val="9.5"/>
        <rFont val="Arial"/>
        <family val="2"/>
      </rPr>
      <t xml:space="preserve"> - State owned enterprise</t>
    </r>
  </si>
  <si>
    <r>
      <t>Doanh nghiệp ngoài Nhà nước</t>
    </r>
    <r>
      <rPr>
        <b/>
        <i/>
        <sz val="9.5"/>
        <rFont val="Arial"/>
        <family val="2"/>
      </rPr>
      <t xml:space="preserve"> </t>
    </r>
    <r>
      <rPr>
        <b/>
        <sz val="9.5"/>
        <rFont val="Arial"/>
        <family val="2"/>
      </rPr>
      <t xml:space="preserve">- </t>
    </r>
    <r>
      <rPr>
        <b/>
        <i/>
        <sz val="9.5"/>
        <rFont val="Arial"/>
        <family val="2"/>
      </rPr>
      <t>Non-state enterprise</t>
    </r>
  </si>
  <si>
    <r>
      <t xml:space="preserve">    Doanh nghiệp siêu nhỏ - </t>
    </r>
    <r>
      <rPr>
        <i/>
        <sz val="9"/>
        <rFont val="Arial"/>
        <family val="2"/>
      </rPr>
      <t xml:space="preserve">Enterprise super small         </t>
    </r>
    <r>
      <rPr>
        <sz val="9"/>
        <rFont val="Arial"/>
        <family val="2"/>
      </rPr>
      <t xml:space="preserve">                                                                                                                                                                     </t>
    </r>
  </si>
  <si>
    <r>
      <t xml:space="preserve">    Doanh nghiệp nhỏ </t>
    </r>
    <r>
      <rPr>
        <i/>
        <sz val="9"/>
        <rFont val="Arial"/>
        <family val="2"/>
      </rPr>
      <t xml:space="preserve">- Enterprise small                            </t>
    </r>
    <r>
      <rPr>
        <sz val="9"/>
        <rFont val="Arial"/>
        <family val="2"/>
      </rPr>
      <t xml:space="preserve">                                                                                                                                                        </t>
    </r>
  </si>
  <si>
    <r>
      <t xml:space="preserve">    Doanh nghiệp vừa </t>
    </r>
    <r>
      <rPr>
        <i/>
        <sz val="9"/>
        <rFont val="Arial"/>
        <family val="2"/>
      </rPr>
      <t xml:space="preserve">- Enterprise medial                                                                                                                                                                                    </t>
    </r>
  </si>
  <si>
    <r>
      <t xml:space="preserve">    Doanh nghiệp lớn - </t>
    </r>
    <r>
      <rPr>
        <i/>
        <sz val="9"/>
        <rFont val="Arial"/>
        <family val="2"/>
      </rPr>
      <t xml:space="preserve">Enterprise large                                                                                                                                                                                    </t>
    </r>
  </si>
  <si>
    <r>
      <t xml:space="preserve">ĐVT: Doanh nghiệp - </t>
    </r>
    <r>
      <rPr>
        <i/>
        <sz val="10"/>
        <rFont val="Arial"/>
        <family val="2"/>
      </rPr>
      <t>Unit: Enterrprises</t>
    </r>
  </si>
  <si>
    <t>PHẦN WORD</t>
  </si>
  <si>
    <t>ĐVT: Triệu đồng - Unit: Mill. dongs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</si>
</sst>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0.0"/>
    <numFmt numFmtId="166" formatCode="_-* #,##0_-;\-* #,##0_-;_-* &quot;-&quot;_-;_-@_-"/>
    <numFmt numFmtId="167" formatCode="_-* #,##0.00_-;\-* #,##0.00_-;_-* &quot;-&quot;??_-;_-@_-"/>
    <numFmt numFmtId="168" formatCode="_-&quot;$&quot;* #,##0_-;\-&quot;$&quot;* #,##0_-;_-&quot;$&quot;* &quot;-&quot;_-;_-@_-"/>
    <numFmt numFmtId="169" formatCode="_-&quot;$&quot;* #,##0.00_-;\-&quot;$&quot;* #,##0.00_-;_-&quot;$&quot;* &quot;-&quot;??_-;_-@_-"/>
    <numFmt numFmtId="170" formatCode="0.000%"/>
    <numFmt numFmtId="171" formatCode="_-* #,##0\ _P_t_s_-;\-* #,##0\ _P_t_s_-;_-* &quot;-&quot;\ _P_t_s_-;_-@_-"/>
    <numFmt numFmtId="172" formatCode="00.000"/>
    <numFmt numFmtId="173" formatCode="&quot;￥&quot;#,##0;&quot;￥&quot;\-#,##0"/>
    <numFmt numFmtId="174" formatCode="#,##0\ &quot;DM&quot;;\-#,##0\ &quot;DM&quot;"/>
    <numFmt numFmtId="175" formatCode="\$#,##0\ ;\(\$#,##0\)"/>
    <numFmt numFmtId="176" formatCode="_###,###,###"/>
    <numFmt numFmtId="177" formatCode="0&quot;.&quot;000%"/>
    <numFmt numFmtId="178" formatCode="###,0&quot;.&quot;00\ &quot;F&quot;;[Red]\-###,0&quot;.&quot;00\ &quot;F&quot;"/>
    <numFmt numFmtId="179" formatCode="_-* #,##0.00\ _V_N_D_-;\-* #,##0.00\ _V_N_D_-;_-* &quot;-&quot;??\ _V_N_D_-;_-@_-"/>
    <numFmt numFmtId="180" formatCode="_-* #,##0\ _V_N_D_-;\-* #,##0\ _V_N_D_-;_-* &quot;-&quot;\ _V_N_D_-;_-@_-"/>
    <numFmt numFmtId="181" formatCode="&quot;SFr.&quot;\ #,##0.00;[Red]&quot;SFr.&quot;\ \-#,##0.00"/>
    <numFmt numFmtId="182" formatCode="_ &quot;SFr.&quot;\ * #,##0_ ;_ &quot;SFr.&quot;\ * \-#,##0_ ;_ &quot;SFr.&quot;\ * &quot;-&quot;_ ;_ @_ "/>
    <numFmt numFmtId="183" formatCode="_ * #,##0_ ;_ * \-#,##0_ ;_ * &quot;-&quot;_ ;_ @_ "/>
    <numFmt numFmtId="184" formatCode="_ * #,##0.00_ ;_ * \-#,##0.00_ ;_ * &quot;-&quot;??_ ;_ @_ "/>
    <numFmt numFmtId="185" formatCode="_-* #,##0.00\ &quot;F&quot;_-;\-* #,##0.00\ &quot;F&quot;_-;_-* &quot;-&quot;??\ &quot;F&quot;_-;_-@_-"/>
    <numFmt numFmtId="186" formatCode="#,##0\ &quot;$&quot;_);[Red]\(#,##0\ &quot;$&quot;\)"/>
    <numFmt numFmtId="187" formatCode="m/d"/>
    <numFmt numFmtId="188" formatCode="&quot;ß&quot;#,##0;\-&quot;&quot;\ß&quot;&quot;#,##0"/>
    <numFmt numFmtId="189" formatCode="\t0.00%"/>
    <numFmt numFmtId="190" formatCode="\t#\ ??/??"/>
    <numFmt numFmtId="191" formatCode="#,##0;\(#,##0\)"/>
    <numFmt numFmtId="192" formatCode="_ * #,##0.00_)\ &quot;ĐỒNG&quot;_ ;_ * \(#,##0.00\)\ &quot;ĐỒNG&quot;_ ;_ * &quot;-&quot;??_)\ &quot;ĐỒNG&quot;_ ;_ @_ "/>
    <numFmt numFmtId="193" formatCode="0.00_)"/>
    <numFmt numFmtId="194" formatCode="_(* #,##0.00_);_(* \(#,##0.00\);_(* &quot;-&quot;_);_(@_)"/>
    <numFmt numFmtId="195" formatCode="#,##0.0"/>
    <numFmt numFmtId="196" formatCode="_(* #,##0.0_);_(* \(#,##0.0\);_(* &quot;-&quot;?_);_(@_)"/>
    <numFmt numFmtId="197" formatCode="0_);\(0\)"/>
    <numFmt numFmtId="198" formatCode="_-* #,##0_-;\-* #,##0_-;_-* &quot;-&quot;??_-;_-@_-"/>
    <numFmt numFmtId="199" formatCode="_-* #,##0\ _V_N_D_-;\-* #,##0\ _V_N_D_-;_-* &quot;- &quot;_V_N_D_-;_-@_-"/>
    <numFmt numFmtId="200" formatCode="_-\$* #,##0_-;&quot;-$&quot;* #,##0_-;_-\$* \-_-;_-@_-"/>
    <numFmt numFmtId="201" formatCode="_(\$* #,##0_);_(\$* \(#,##0\);_(\$* \-_);_(@_)"/>
    <numFmt numFmtId="202" formatCode="_(* #.##0.00_);_(* \(#.##0.00\);_(* &quot;-&quot;??_);_(@_)"/>
    <numFmt numFmtId="203" formatCode="_-* #,##0\ _P_t_s_-;\-* #,##0\ _P_t_s_-;_-* &quot;- &quot;_P_t_s_-;_-@_-"/>
    <numFmt numFmtId="204" formatCode="_-* #,##0.00\ _P_t_s_-;\-* #,##0.00\ _P_t_s_-;_-* &quot;-&quot;\ _P_t_s_-;_-@_-"/>
  </numFmts>
  <fonts count="158">
    <font>
      <sz val="10"/>
      <name val="Arial"/>
    </font>
    <font>
      <sz val="10"/>
      <name val="Arial"/>
      <family val="2"/>
    </font>
    <font>
      <sz val="10"/>
      <name val="VNI-Times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Arial"/>
      <family val="2"/>
      <charset val="163"/>
    </font>
    <font>
      <sz val="10"/>
      <name val="Arial"/>
      <family val="2"/>
    </font>
    <font>
      <sz val="11"/>
      <name val="Arial"/>
      <family val="2"/>
    </font>
    <font>
      <sz val="11"/>
      <name val=".VnTime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2"/>
      <color indexed="8"/>
      <name val=".VnTime"/>
      <family val="2"/>
    </font>
    <font>
      <sz val="11"/>
      <color indexed="8"/>
      <name val="Calibri"/>
      <family val="2"/>
    </font>
    <font>
      <sz val="12"/>
      <color indexed="9"/>
      <name val=".VnTime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2"/>
      <color indexed="20"/>
      <name val=".VnTime"/>
      <family val="2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2"/>
      <color indexed="52"/>
      <name val=".VnTime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2"/>
      <color indexed="9"/>
      <name val=".VnTime"/>
      <family val="2"/>
    </font>
    <font>
      <b/>
      <sz val="11"/>
      <color indexed="9"/>
      <name val="Calibri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sz val="12"/>
      <name val=".VnTime"/>
      <family val="2"/>
    </font>
    <font>
      <b/>
      <sz val="12"/>
      <name val="VNTime"/>
      <family val="2"/>
    </font>
    <font>
      <b/>
      <sz val="12"/>
      <name val="VNTimeH"/>
      <family val="2"/>
    </font>
    <font>
      <i/>
      <sz val="12"/>
      <color indexed="23"/>
      <name val=".VnTime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2"/>
      <color indexed="17"/>
      <name val=".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.VnTime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2"/>
      <color indexed="12"/>
      <name val=".VnTime"/>
      <family val="2"/>
    </font>
    <font>
      <sz val="12"/>
      <color indexed="62"/>
      <name val=".VnTime"/>
      <family val="2"/>
    </font>
    <font>
      <sz val="11"/>
      <color indexed="62"/>
      <name val="Calibri"/>
      <family val="2"/>
    </font>
    <font>
      <sz val="12"/>
      <color indexed="52"/>
      <name val=".VnTime"/>
      <family val="2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2"/>
      <color indexed="60"/>
      <name val=".VnTime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3"/>
      <name val="Times New Roman"/>
      <family val="1"/>
      <charset val="163"/>
    </font>
    <font>
      <sz val="12"/>
      <name val=".VnArial"/>
      <family val="2"/>
    </font>
    <font>
      <sz val="14"/>
      <name val="Times New Roman"/>
      <family val="1"/>
      <charset val="163"/>
    </font>
    <font>
      <sz val="8"/>
      <name val=".VnTime"/>
      <family val="2"/>
    </font>
    <font>
      <sz val="12"/>
      <name val="Arial"/>
      <family val="2"/>
    </font>
    <font>
      <b/>
      <sz val="12"/>
      <color indexed="63"/>
      <name val=".VnTime"/>
      <family val="2"/>
    </font>
    <font>
      <b/>
      <sz val="11"/>
      <color indexed="63"/>
      <name val="Calibri"/>
      <family val="2"/>
    </font>
    <font>
      <sz val="10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indexed="10"/>
      <name val=".VnTime"/>
      <family val="2"/>
    </font>
    <font>
      <sz val="11"/>
      <color indexed="10"/>
      <name val="Calibri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1"/>
      <name val="돋움"/>
      <family val="3"/>
    </font>
    <font>
      <sz val="10"/>
      <name val="굴림체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9.5"/>
      <name val="Arial"/>
      <family val="2"/>
    </font>
    <font>
      <sz val="9.5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i/>
      <sz val="10"/>
      <color indexed="8"/>
      <name val="Arial"/>
      <family val="2"/>
    </font>
    <font>
      <sz val="13"/>
      <name val="Times New Roman"/>
      <family val="1"/>
    </font>
    <font>
      <i/>
      <sz val="12"/>
      <name val="Arial"/>
      <family val="2"/>
    </font>
    <font>
      <b/>
      <sz val="12"/>
      <name val=".VnArial"/>
      <family val="2"/>
    </font>
    <font>
      <sz val="9"/>
      <name val=".VnArial"/>
      <family val="2"/>
    </font>
    <font>
      <i/>
      <sz val="12"/>
      <name val=".Vn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8.5"/>
      <name val="Arial"/>
      <family val="2"/>
    </font>
    <font>
      <i/>
      <sz val="8.5"/>
      <name val="Arial"/>
      <family val="2"/>
    </font>
    <font>
      <i/>
      <sz val="8.5"/>
      <name val=".VnArial"/>
      <family val="2"/>
    </font>
    <font>
      <b/>
      <i/>
      <sz val="9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.VnTime"/>
      <family val="2"/>
    </font>
    <font>
      <i/>
      <sz val="1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.VnArial"/>
      <family val="2"/>
    </font>
    <font>
      <b/>
      <sz val="11"/>
      <name val="Arial"/>
      <family val="2"/>
    </font>
    <font>
      <u/>
      <sz val="16"/>
      <color indexed="12"/>
      <name val=".VnTime"/>
      <family val="2"/>
    </font>
    <font>
      <b/>
      <i/>
      <sz val="11"/>
      <name val="Arial"/>
      <family val="2"/>
    </font>
    <font>
      <sz val="11"/>
      <name val=".VnArial"/>
      <family val="2"/>
    </font>
    <font>
      <b/>
      <sz val="11"/>
      <name val=".VnArial"/>
      <family val="2"/>
    </font>
    <font>
      <sz val="11"/>
      <name val="Aâ"/>
    </font>
    <font>
      <b/>
      <sz val="11"/>
      <name val="Aâ"/>
    </font>
    <font>
      <b/>
      <sz val="11"/>
      <name val=".VnTime"/>
      <family val="2"/>
    </font>
    <font>
      <b/>
      <sz val="10"/>
      <name val=".Vn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b/>
      <sz val="10.5"/>
      <name val="Arial"/>
      <family val="2"/>
    </font>
    <font>
      <b/>
      <i/>
      <sz val="10.5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9.5"/>
      <name val=".VnArial"/>
      <family val="2"/>
    </font>
    <font>
      <sz val="10"/>
      <color indexed="10"/>
      <name val="Arial"/>
      <family val="2"/>
    </font>
    <font>
      <sz val="10"/>
      <color indexed="27"/>
      <name val="Arial"/>
      <family val="2"/>
    </font>
    <font>
      <b/>
      <sz val="11.5"/>
      <name val="Arial"/>
      <family val="2"/>
    </font>
    <font>
      <b/>
      <sz val="10"/>
      <color indexed="50"/>
      <name val="Arial"/>
      <family val="2"/>
    </font>
    <font>
      <sz val="11"/>
      <name val="Calibri"/>
      <family val="2"/>
    </font>
    <font>
      <b/>
      <i/>
      <sz val="10"/>
      <name val=".Vn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.5"/>
      <name val="Times New Roman"/>
      <family val="1"/>
    </font>
    <font>
      <b/>
      <i/>
      <sz val="9.5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9.5"/>
      <name val="Times New Roman"/>
      <family val="1"/>
    </font>
    <font>
      <b/>
      <sz val="16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619">
    <xf numFmtId="0" fontId="0" fillId="0" borderId="0"/>
    <xf numFmtId="168" fontId="3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10" fillId="0" borderId="0" applyFill="0" applyBorder="0" applyAlignment="0" applyProtection="0"/>
    <xf numFmtId="0" fontId="8" fillId="0" borderId="0"/>
    <xf numFmtId="199" fontId="10" fillId="0" borderId="0" applyFill="0" applyBorder="0" applyAlignment="0" applyProtection="0"/>
    <xf numFmtId="200" fontId="10" fillId="0" borderId="0" applyFill="0" applyBorder="0" applyAlignment="0" applyProtection="0"/>
    <xf numFmtId="201" fontId="10" fillId="0" borderId="0" applyFill="0" applyBorder="0" applyAlignment="0" applyProtection="0"/>
    <xf numFmtId="42" fontId="2" fillId="0" borderId="0" applyFont="0" applyFill="0" applyBorder="0" applyAlignment="0" applyProtection="0"/>
    <xf numFmtId="0" fontId="1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0" fontId="10" fillId="2" borderId="0" applyNumberFormat="0"/>
    <xf numFmtId="42" fontId="2" fillId="0" borderId="0" applyFont="0" applyFill="0" applyBorder="0" applyAlignment="0" applyProtection="0"/>
    <xf numFmtId="0" fontId="9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9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1" fillId="0" borderId="0"/>
    <xf numFmtId="0" fontId="11" fillId="2" borderId="0" applyNumberFormat="0"/>
    <xf numFmtId="0" fontId="1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0" fillId="2" borderId="0" applyNumberFormat="0"/>
    <xf numFmtId="0" fontId="12" fillId="2" borderId="0" applyNumberFormat="0"/>
    <xf numFmtId="0" fontId="1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3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2" fillId="2" borderId="0" applyNumberFormat="0"/>
    <xf numFmtId="0" fontId="1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9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9" fontId="14" fillId="0" borderId="0" applyBorder="0" applyAlignment="0" applyProtection="0"/>
    <xf numFmtId="0" fontId="15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0" borderId="0" applyNumberFormat="0" applyBorder="0" applyAlignment="0" applyProtection="0"/>
    <xf numFmtId="0" fontId="15" fillId="11" borderId="0" applyNumberFormat="0" applyBorder="0" applyAlignment="0" applyProtection="0"/>
    <xf numFmtId="0" fontId="16" fillId="11" borderId="0" applyNumberFormat="0" applyBorder="0" applyAlignment="0" applyProtection="0"/>
    <xf numFmtId="0" fontId="15" fillId="6" borderId="0" applyNumberFormat="0" applyBorder="0" applyAlignment="0" applyProtection="0"/>
    <xf numFmtId="0" fontId="16" fillId="6" borderId="0" applyNumberFormat="0" applyBorder="0" applyAlignment="0" applyProtection="0"/>
    <xf numFmtId="0" fontId="15" fillId="9" borderId="0" applyNumberFormat="0" applyBorder="0" applyAlignment="0" applyProtection="0"/>
    <xf numFmtId="0" fontId="16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3" borderId="0" applyNumberFormat="0" applyBorder="0" applyAlignment="0" applyProtection="0"/>
    <xf numFmtId="0" fontId="17" fillId="10" borderId="0" applyNumberFormat="0" applyBorder="0" applyAlignment="0" applyProtection="0"/>
    <xf numFmtId="0" fontId="18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1" borderId="0" applyNumberFormat="0" applyBorder="0" applyAlignment="0" applyProtection="0"/>
    <xf numFmtId="0" fontId="17" fillId="14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7" borderId="0" applyNumberFormat="0" applyBorder="0" applyAlignment="0" applyProtection="0"/>
    <xf numFmtId="0" fontId="17" fillId="18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19" borderId="0" applyNumberFormat="0" applyBorder="0" applyAlignment="0" applyProtection="0"/>
    <xf numFmtId="0" fontId="17" fillId="14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5" borderId="0" applyNumberFormat="0" applyBorder="0" applyAlignment="0" applyProtection="0"/>
    <xf numFmtId="0" fontId="17" fillId="20" borderId="0" applyNumberFormat="0" applyBorder="0" applyAlignment="0" applyProtection="0"/>
    <xf numFmtId="0" fontId="18" fillId="20" borderId="0" applyNumberFormat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83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8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16" fillId="0" borderId="0"/>
    <xf numFmtId="0" fontId="19" fillId="0" borderId="0"/>
    <xf numFmtId="0" fontId="23" fillId="0" borderId="0"/>
    <xf numFmtId="0" fontId="24" fillId="21" borderId="1" applyNumberFormat="0" applyAlignment="0" applyProtection="0"/>
    <xf numFmtId="0" fontId="25" fillId="21" borderId="1" applyNumberFormat="0" applyAlignment="0" applyProtection="0"/>
    <xf numFmtId="0" fontId="26" fillId="0" borderId="0"/>
    <xf numFmtId="185" fontId="2" fillId="0" borderId="0" applyFont="0" applyFill="0" applyBorder="0" applyAlignment="0" applyProtection="0"/>
    <xf numFmtId="0" fontId="27" fillId="22" borderId="2" applyNumberFormat="0" applyAlignment="0" applyProtection="0"/>
    <xf numFmtId="0" fontId="28" fillId="22" borderId="2" applyNumberFormat="0" applyAlignment="0" applyProtection="0"/>
    <xf numFmtId="171" fontId="34" fillId="0" borderId="0" applyFont="0" applyFill="0" applyBorder="0" applyAlignment="0" applyProtection="0"/>
    <xf numFmtId="43" fontId="16" fillId="0" borderId="0" applyFont="0" applyFill="0" applyBorder="0" applyAlignment="0" applyProtection="0"/>
    <xf numFmtId="192" fontId="31" fillId="0" borderId="0" applyFont="0" applyFill="0" applyBorder="0" applyAlignment="0" applyProtection="0"/>
    <xf numFmtId="202" fontId="118" fillId="0" borderId="0" applyFont="0" applyFill="0" applyBorder="0" applyAlignment="0" applyProtection="0"/>
    <xf numFmtId="164" fontId="10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191" fontId="23" fillId="0" borderId="0"/>
    <xf numFmtId="203" fontId="10" fillId="0" borderId="0" applyFill="0" applyBorder="0" applyAlignment="0" applyProtection="0"/>
    <xf numFmtId="3" fontId="10" fillId="0" borderId="0" applyFont="0" applyFill="0" applyBorder="0" applyAlignment="0" applyProtection="0"/>
    <xf numFmtId="0" fontId="35" fillId="0" borderId="0">
      <alignment horizontal="center"/>
    </xf>
    <xf numFmtId="192" fontId="9" fillId="0" borderId="0" applyFont="0" applyFill="0" applyBorder="0" applyAlignment="0" applyProtection="0"/>
    <xf numFmtId="175" fontId="10" fillId="0" borderId="0" applyFont="0" applyFill="0" applyBorder="0" applyAlignment="0" applyProtection="0"/>
    <xf numFmtId="189" fontId="1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189" fontId="10" fillId="0" borderId="0"/>
    <xf numFmtId="0" fontId="10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36" fillId="0" borderId="3">
      <alignment horizontal="left" vertical="top" wrapText="1"/>
    </xf>
    <xf numFmtId="190" fontId="1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39" fillId="0" borderId="0">
      <alignment vertical="top" wrapText="1"/>
    </xf>
    <xf numFmtId="0" fontId="40" fillId="5" borderId="0" applyNumberFormat="0" applyBorder="0" applyAlignment="0" applyProtection="0"/>
    <xf numFmtId="0" fontId="41" fillId="5" borderId="0" applyNumberFormat="0" applyBorder="0" applyAlignment="0" applyProtection="0"/>
    <xf numFmtId="38" fontId="42" fillId="23" borderId="0" applyNumberFormat="0" applyBorder="0" applyAlignment="0" applyProtection="0"/>
    <xf numFmtId="0" fontId="43" fillId="0" borderId="0">
      <alignment horizontal="left"/>
    </xf>
    <xf numFmtId="0" fontId="44" fillId="0" borderId="4" applyNumberFormat="0" applyAlignment="0" applyProtection="0">
      <alignment horizontal="left" vertical="center"/>
    </xf>
    <xf numFmtId="0" fontId="44" fillId="0" borderId="5">
      <alignment horizontal="left" vertical="center"/>
    </xf>
    <xf numFmtId="0" fontId="45" fillId="0" borderId="0" applyNumberFormat="0" applyFill="0" applyBorder="0" applyAlignment="0" applyProtection="0"/>
    <xf numFmtId="0" fontId="46" fillId="0" borderId="6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9" fillId="0" borderId="8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51" fillId="0" borderId="0" applyProtection="0"/>
    <xf numFmtId="0" fontId="44" fillId="0" borderId="0" applyProtection="0"/>
    <xf numFmtId="0" fontId="44" fillId="0" borderId="0" applyProtection="0"/>
    <xf numFmtId="0" fontId="44" fillId="0" borderId="0" applyProtection="0"/>
    <xf numFmtId="0" fontId="44" fillId="0" borderId="0" applyProtection="0"/>
    <xf numFmtId="0" fontId="44" fillId="0" borderId="0" applyProtection="0"/>
    <xf numFmtId="0" fontId="44" fillId="0" borderId="0" applyProtection="0"/>
    <xf numFmtId="0" fontId="44" fillId="0" borderId="0" applyProtection="0"/>
    <xf numFmtId="0" fontId="44" fillId="0" borderId="0" applyProtection="0"/>
    <xf numFmtId="0" fontId="44" fillId="0" borderId="0" applyProtection="0"/>
    <xf numFmtId="0" fontId="44" fillId="0" borderId="0" applyProtection="0"/>
    <xf numFmtId="0" fontId="44" fillId="0" borderId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8" borderId="1" applyNumberFormat="0" applyAlignment="0" applyProtection="0"/>
    <xf numFmtId="10" fontId="42" fillId="23" borderId="9" applyNumberFormat="0" applyBorder="0" applyAlignment="0" applyProtection="0"/>
    <xf numFmtId="0" fontId="54" fillId="8" borderId="1" applyNumberFormat="0" applyAlignment="0" applyProtection="0"/>
    <xf numFmtId="0" fontId="55" fillId="0" borderId="10" applyNumberFormat="0" applyFill="0" applyAlignment="0" applyProtection="0"/>
    <xf numFmtId="0" fontId="56" fillId="0" borderId="10" applyNumberFormat="0" applyFill="0" applyAlignment="0" applyProtection="0"/>
    <xf numFmtId="0" fontId="57" fillId="0" borderId="11"/>
    <xf numFmtId="187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58" fillId="0" borderId="0" applyNumberFormat="0" applyFont="0" applyFill="0" applyAlignment="0"/>
    <xf numFmtId="0" fontId="59" fillId="24" borderId="0" applyNumberFormat="0" applyBorder="0" applyAlignment="0" applyProtection="0"/>
    <xf numFmtId="0" fontId="60" fillId="24" borderId="0" applyNumberFormat="0" applyBorder="0" applyAlignment="0" applyProtection="0"/>
    <xf numFmtId="0" fontId="23" fillId="0" borderId="0"/>
    <xf numFmtId="0" fontId="31" fillId="0" borderId="0">
      <alignment horizontal="left"/>
    </xf>
    <xf numFmtId="37" fontId="61" fillId="0" borderId="0"/>
    <xf numFmtId="0" fontId="31" fillId="0" borderId="0">
      <alignment horizontal="left"/>
    </xf>
    <xf numFmtId="0" fontId="1" fillId="0" borderId="0"/>
    <xf numFmtId="0" fontId="10" fillId="0" borderId="0"/>
    <xf numFmtId="0" fontId="10" fillId="0" borderId="0"/>
    <xf numFmtId="0" fontId="10" fillId="0" borderId="0"/>
    <xf numFmtId="193" fontId="62" fillId="0" borderId="0"/>
    <xf numFmtId="0" fontId="10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NumberFormat="0" applyFont="0" applyFill="0" applyBorder="0" applyAlignment="0" applyProtection="0"/>
    <xf numFmtId="0" fontId="63" fillId="0" borderId="0"/>
    <xf numFmtId="0" fontId="143" fillId="0" borderId="0"/>
    <xf numFmtId="0" fontId="10" fillId="0" borderId="0"/>
    <xf numFmtId="0" fontId="64" fillId="0" borderId="0"/>
    <xf numFmtId="0" fontId="70" fillId="0" borderId="0"/>
    <xf numFmtId="0" fontId="64" fillId="0" borderId="0"/>
    <xf numFmtId="0" fontId="58" fillId="0" borderId="0"/>
    <xf numFmtId="0" fontId="64" fillId="0" borderId="0"/>
    <xf numFmtId="0" fontId="10" fillId="0" borderId="0"/>
    <xf numFmtId="0" fontId="10" fillId="0" borderId="0"/>
    <xf numFmtId="0" fontId="30" fillId="0" borderId="0"/>
    <xf numFmtId="41" fontId="76" fillId="0" borderId="0"/>
    <xf numFmtId="41" fontId="76" fillId="0" borderId="0"/>
    <xf numFmtId="0" fontId="12" fillId="0" borderId="0"/>
    <xf numFmtId="0" fontId="64" fillId="0" borderId="0"/>
    <xf numFmtId="0" fontId="64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33" fillId="0" borderId="0"/>
    <xf numFmtId="0" fontId="16" fillId="0" borderId="0"/>
    <xf numFmtId="0" fontId="65" fillId="0" borderId="0"/>
    <xf numFmtId="0" fontId="29" fillId="0" borderId="0"/>
    <xf numFmtId="0" fontId="31" fillId="0" borderId="0"/>
    <xf numFmtId="0" fontId="16" fillId="0" borderId="0"/>
    <xf numFmtId="0" fontId="66" fillId="0" borderId="0"/>
    <xf numFmtId="0" fontId="64" fillId="0" borderId="0"/>
    <xf numFmtId="0" fontId="64" fillId="0" borderId="0"/>
    <xf numFmtId="0" fontId="64" fillId="0" borderId="0"/>
    <xf numFmtId="0" fontId="10" fillId="2" borderId="0" applyNumberFormat="0"/>
    <xf numFmtId="0" fontId="58" fillId="0" borderId="0"/>
    <xf numFmtId="0" fontId="16" fillId="0" borderId="0"/>
    <xf numFmtId="0" fontId="103" fillId="0" borderId="0"/>
    <xf numFmtId="0" fontId="10" fillId="0" borderId="0"/>
    <xf numFmtId="0" fontId="12" fillId="0" borderId="0"/>
    <xf numFmtId="0" fontId="67" fillId="25" borderId="12" applyNumberFormat="0" applyFont="0" applyAlignment="0" applyProtection="0"/>
    <xf numFmtId="0" fontId="10" fillId="25" borderId="12" applyNumberFormat="0" applyFont="0" applyAlignment="0" applyProtection="0"/>
    <xf numFmtId="0" fontId="68" fillId="21" borderId="13" applyNumberFormat="0" applyAlignment="0" applyProtection="0"/>
    <xf numFmtId="0" fontId="69" fillId="21" borderId="13" applyNumberFormat="0" applyAlignment="0" applyProtection="0"/>
    <xf numFmtId="10" fontId="1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ont="0" applyFill="0" applyBorder="0" applyAlignment="0" applyProtection="0"/>
    <xf numFmtId="0" fontId="1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180" fontId="2" fillId="0" borderId="0" applyFont="0" applyFill="0" applyBorder="0" applyAlignment="0" applyProtection="0"/>
    <xf numFmtId="176" fontId="1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176" fontId="10" fillId="0" borderId="0" applyFill="0" applyBorder="0" applyAlignment="0" applyProtection="0"/>
    <xf numFmtId="42" fontId="2" fillId="0" borderId="0" applyFont="0" applyFill="0" applyBorder="0" applyAlignment="0" applyProtection="0"/>
    <xf numFmtId="1" fontId="70" fillId="0" borderId="9">
      <alignment horizontal="center" vertical="center"/>
    </xf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71" fillId="0" borderId="0"/>
    <xf numFmtId="0" fontId="72" fillId="0" borderId="0">
      <alignment horizontal="center"/>
    </xf>
    <xf numFmtId="0" fontId="73" fillId="0" borderId="14">
      <alignment horizontal="center" vertical="center"/>
    </xf>
    <xf numFmtId="0" fontId="74" fillId="0" borderId="9" applyAlignment="0">
      <alignment horizontal="center" vertical="center" wrapText="1"/>
    </xf>
    <xf numFmtId="0" fontId="75" fillId="0" borderId="9">
      <alignment horizontal="center" vertical="center" wrapText="1"/>
    </xf>
    <xf numFmtId="3" fontId="76" fillId="0" borderId="0"/>
    <xf numFmtId="0" fontId="77" fillId="0" borderId="15"/>
    <xf numFmtId="0" fontId="57" fillId="0" borderId="0"/>
    <xf numFmtId="0" fontId="78" fillId="0" borderId="0" applyFont="0">
      <alignment horizontal="centerContinuous"/>
    </xf>
    <xf numFmtId="0" fontId="79" fillId="0" borderId="0" applyNumberFormat="0" applyFill="0" applyBorder="0" applyAlignment="0" applyProtection="0"/>
    <xf numFmtId="0" fontId="10" fillId="0" borderId="16" applyNumberFormat="0" applyFont="0" applyFill="0" applyAlignment="0" applyProtection="0"/>
    <xf numFmtId="0" fontId="80" fillId="0" borderId="17" applyNumberFormat="0" applyFill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92" fillId="0" borderId="0">
      <alignment vertical="center"/>
    </xf>
    <xf numFmtId="40" fontId="83" fillId="0" borderId="0" applyFont="0" applyFill="0" applyBorder="0" applyAlignment="0" applyProtection="0"/>
    <xf numFmtId="38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9" fontId="84" fillId="0" borderId="0" applyFont="0" applyFill="0" applyBorder="0" applyAlignment="0" applyProtection="0"/>
    <xf numFmtId="0" fontId="85" fillId="0" borderId="0"/>
    <xf numFmtId="174" fontId="89" fillId="0" borderId="0" applyFont="0" applyFill="0" applyBorder="0" applyAlignment="0" applyProtection="0"/>
    <xf numFmtId="170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2" fontId="89" fillId="0" borderId="0" applyFont="0" applyFill="0" applyBorder="0" applyAlignment="0" applyProtection="0"/>
    <xf numFmtId="0" fontId="90" fillId="0" borderId="0"/>
    <xf numFmtId="0" fontId="86" fillId="0" borderId="0" applyProtection="0"/>
    <xf numFmtId="166" fontId="87" fillId="0" borderId="0" applyFont="0" applyFill="0" applyBorder="0" applyAlignment="0" applyProtection="0"/>
    <xf numFmtId="40" fontId="88" fillId="0" borderId="0" applyFont="0" applyFill="0" applyBorder="0" applyAlignment="0" applyProtection="0"/>
    <xf numFmtId="0" fontId="31" fillId="0" borderId="0"/>
    <xf numFmtId="168" fontId="87" fillId="0" borderId="0" applyFont="0" applyFill="0" applyBorder="0" applyAlignment="0" applyProtection="0"/>
    <xf numFmtId="186" fontId="88" fillId="0" borderId="0" applyFont="0" applyFill="0" applyBorder="0" applyAlignment="0" applyProtection="0"/>
    <xf numFmtId="169" fontId="87" fillId="0" borderId="0" applyFont="0" applyFill="0" applyBorder="0" applyAlignment="0" applyProtection="0"/>
    <xf numFmtId="0" fontId="1" fillId="0" borderId="0"/>
    <xf numFmtId="0" fontId="1" fillId="0" borderId="0"/>
    <xf numFmtId="0" fontId="1" fillId="2" borderId="0" applyNumberFormat="0"/>
  </cellStyleXfs>
  <cellXfs count="1151">
    <xf numFmtId="0" fontId="0" fillId="0" borderId="0" xfId="0"/>
    <xf numFmtId="0" fontId="10" fillId="0" borderId="0" xfId="0" applyFont="1" applyFill="1"/>
    <xf numFmtId="0" fontId="93" fillId="0" borderId="0" xfId="0" applyFont="1" applyFill="1"/>
    <xf numFmtId="0" fontId="10" fillId="0" borderId="0" xfId="0" applyFont="1" applyFill="1" applyAlignment="1">
      <alignment vertical="center" wrapText="1"/>
    </xf>
    <xf numFmtId="0" fontId="10" fillId="0" borderId="0" xfId="2483" applyFont="1" applyFill="1" applyAlignment="1">
      <alignment vertical="center" wrapText="1"/>
    </xf>
    <xf numFmtId="0" fontId="97" fillId="0" borderId="0" xfId="2483" applyFont="1" applyFill="1" applyBorder="1" applyAlignment="1">
      <alignment horizontal="center" vertical="center" wrapText="1"/>
    </xf>
    <xf numFmtId="0" fontId="10" fillId="0" borderId="0" xfId="2483" applyFont="1" applyFill="1"/>
    <xf numFmtId="0" fontId="10" fillId="0" borderId="0" xfId="2483" applyFont="1" applyFill="1" applyBorder="1"/>
    <xf numFmtId="0" fontId="93" fillId="0" borderId="0" xfId="2483" applyFont="1" applyFill="1"/>
    <xf numFmtId="0" fontId="64" fillId="0" borderId="0" xfId="2489" applyFont="1" applyFill="1" applyAlignment="1"/>
    <xf numFmtId="0" fontId="64" fillId="0" borderId="0" xfId="2513" applyFont="1" applyFill="1" applyAlignment="1"/>
    <xf numFmtId="0" fontId="105" fillId="0" borderId="0" xfId="2489" applyFont="1" applyFill="1" applyAlignment="1">
      <alignment vertical="center"/>
    </xf>
    <xf numFmtId="0" fontId="105" fillId="0" borderId="0" xfId="2489" applyFont="1" applyFill="1" applyAlignment="1"/>
    <xf numFmtId="0" fontId="64" fillId="0" borderId="0" xfId="2513" applyFont="1" applyFill="1" applyAlignment="1">
      <alignment wrapText="1"/>
    </xf>
    <xf numFmtId="0" fontId="44" fillId="0" borderId="0" xfId="2513" applyNumberFormat="1" applyFont="1" applyFill="1" applyAlignment="1"/>
    <xf numFmtId="0" fontId="99" fillId="0" borderId="0" xfId="2513" applyNumberFormat="1" applyFont="1" applyFill="1" applyAlignment="1"/>
    <xf numFmtId="0" fontId="106" fillId="0" borderId="0" xfId="2489" applyFont="1" applyFill="1" applyAlignment="1"/>
    <xf numFmtId="1" fontId="86" fillId="0" borderId="0" xfId="2489" applyNumberFormat="1" applyFont="1" applyFill="1" applyAlignment="1">
      <alignment horizontal="right" wrapText="1"/>
    </xf>
    <xf numFmtId="1" fontId="98" fillId="0" borderId="0" xfId="2489" applyNumberFormat="1" applyFont="1" applyFill="1" applyAlignment="1">
      <alignment horizontal="right" wrapText="1"/>
    </xf>
    <xf numFmtId="0" fontId="64" fillId="0" borderId="0" xfId="2489" applyFont="1" applyFill="1" applyAlignment="1">
      <alignment vertical="center" wrapText="1"/>
    </xf>
    <xf numFmtId="0" fontId="64" fillId="0" borderId="0" xfId="2513" applyFont="1" applyFill="1" applyAlignment="1">
      <alignment vertical="center" wrapText="1"/>
    </xf>
    <xf numFmtId="0" fontId="64" fillId="0" borderId="0" xfId="2513" applyFont="1" applyFill="1" applyBorder="1" applyAlignment="1">
      <alignment vertical="center" wrapText="1"/>
    </xf>
    <xf numFmtId="0" fontId="107" fillId="0" borderId="0" xfId="2513" applyFont="1" applyFill="1" applyAlignment="1">
      <alignment vertical="center" wrapText="1"/>
    </xf>
    <xf numFmtId="41" fontId="10" fillId="0" borderId="0" xfId="2483" applyNumberFormat="1" applyFont="1" applyFill="1"/>
    <xf numFmtId="0" fontId="10" fillId="0" borderId="0" xfId="2483" applyFont="1" applyFill="1" applyAlignment="1">
      <alignment vertical="center"/>
    </xf>
    <xf numFmtId="194" fontId="10" fillId="0" borderId="0" xfId="2483" applyNumberFormat="1" applyFont="1" applyFill="1" applyAlignment="1">
      <alignment vertical="center" wrapText="1"/>
    </xf>
    <xf numFmtId="0" fontId="10" fillId="0" borderId="0" xfId="2517" applyFont="1" applyFill="1"/>
    <xf numFmtId="0" fontId="0" fillId="0" borderId="0" xfId="0" applyFill="1"/>
    <xf numFmtId="0" fontId="10" fillId="0" borderId="0" xfId="0" applyFont="1" applyFill="1" applyAlignment="1">
      <alignment vertical="center"/>
    </xf>
    <xf numFmtId="0" fontId="109" fillId="0" borderId="0" xfId="0" applyFont="1" applyFill="1" applyAlignment="1">
      <alignment horizontal="center" vertical="center"/>
    </xf>
    <xf numFmtId="0" fontId="16" fillId="0" borderId="0" xfId="2518" applyFill="1" applyAlignment="1">
      <alignment vertical="center"/>
    </xf>
    <xf numFmtId="0" fontId="110" fillId="0" borderId="0" xfId="0" applyFont="1" applyFill="1" applyAlignment="1">
      <alignment horizontal="justify" vertical="center"/>
    </xf>
    <xf numFmtId="0" fontId="109" fillId="0" borderId="0" xfId="0" applyFont="1" applyFill="1" applyAlignment="1">
      <alignment horizontal="justify" vertical="center"/>
    </xf>
    <xf numFmtId="0" fontId="0" fillId="0" borderId="0" xfId="0" applyFill="1" applyAlignment="1">
      <alignment vertical="center"/>
    </xf>
    <xf numFmtId="0" fontId="109" fillId="0" borderId="0" xfId="0" applyFont="1" applyFill="1" applyBorder="1" applyAlignment="1">
      <alignment horizontal="justify" vertical="center"/>
    </xf>
    <xf numFmtId="0" fontId="64" fillId="0" borderId="0" xfId="2513" applyFont="1" applyFill="1" applyAlignment="1">
      <alignment vertical="center"/>
    </xf>
    <xf numFmtId="0" fontId="64" fillId="0" borderId="0" xfId="2479" applyAlignment="1"/>
    <xf numFmtId="0" fontId="64" fillId="0" borderId="0" xfId="2479" applyFill="1" applyAlignment="1"/>
    <xf numFmtId="0" fontId="10" fillId="0" borderId="0" xfId="2479" applyFont="1" applyAlignment="1"/>
    <xf numFmtId="0" fontId="64" fillId="0" borderId="0" xfId="2479" applyAlignment="1">
      <alignment vertical="center"/>
    </xf>
    <xf numFmtId="0" fontId="64" fillId="0" borderId="0" xfId="2513" applyAlignment="1"/>
    <xf numFmtId="0" fontId="76" fillId="0" borderId="0" xfId="2479" applyFont="1" applyAlignment="1"/>
    <xf numFmtId="0" fontId="64" fillId="0" borderId="0" xfId="2479" applyBorder="1" applyAlignment="1"/>
    <xf numFmtId="0" fontId="58" fillId="0" borderId="0" xfId="2477" applyFont="1"/>
    <xf numFmtId="0" fontId="10" fillId="0" borderId="0" xfId="2477" applyFont="1"/>
    <xf numFmtId="0" fontId="143" fillId="0" borderId="0" xfId="2475"/>
    <xf numFmtId="0" fontId="116" fillId="0" borderId="0" xfId="0" applyFont="1"/>
    <xf numFmtId="0" fontId="105" fillId="0" borderId="0" xfId="2479" applyFont="1" applyAlignment="1"/>
    <xf numFmtId="0" fontId="10" fillId="0" borderId="0" xfId="2513" applyFont="1" applyFill="1" applyAlignment="1">
      <alignment vertical="center" wrapText="1"/>
    </xf>
    <xf numFmtId="0" fontId="10" fillId="0" borderId="0" xfId="2513" applyFont="1" applyFill="1" applyAlignment="1">
      <alignment vertical="center"/>
    </xf>
    <xf numFmtId="3" fontId="95" fillId="0" borderId="0" xfId="0" applyNumberFormat="1" applyFont="1" applyFill="1" applyAlignment="1">
      <alignment horizontal="right" vertical="center" wrapText="1"/>
    </xf>
    <xf numFmtId="3" fontId="95" fillId="0" borderId="0" xfId="0" applyNumberFormat="1" applyFont="1" applyFill="1" applyAlignment="1">
      <alignment vertical="center" wrapText="1"/>
    </xf>
    <xf numFmtId="0" fontId="95" fillId="0" borderId="0" xfId="2483" applyFont="1" applyFill="1" applyAlignment="1">
      <alignment vertical="center"/>
    </xf>
    <xf numFmtId="3" fontId="10" fillId="0" borderId="0" xfId="0" applyNumberFormat="1" applyFont="1" applyFill="1" applyAlignment="1">
      <alignment horizontal="right" vertical="center"/>
    </xf>
    <xf numFmtId="0" fontId="44" fillId="0" borderId="14" xfId="2517" applyFont="1" applyBorder="1"/>
    <xf numFmtId="0" fontId="58" fillId="0" borderId="0" xfId="2517" applyFont="1"/>
    <xf numFmtId="0" fontId="11" fillId="0" borderId="18" xfId="2488" applyFont="1" applyBorder="1" applyAlignment="1">
      <alignment horizontal="center"/>
    </xf>
    <xf numFmtId="0" fontId="117" fillId="0" borderId="14" xfId="2488" applyFont="1" applyBorder="1" applyAlignment="1">
      <alignment horizontal="center" vertical="top"/>
    </xf>
    <xf numFmtId="0" fontId="11" fillId="0" borderId="0" xfId="2517" applyFont="1" applyBorder="1" applyAlignment="1">
      <alignment horizontal="center" vertical="center"/>
    </xf>
    <xf numFmtId="0" fontId="121" fillId="0" borderId="0" xfId="2517" applyFont="1" applyBorder="1"/>
    <xf numFmtId="0" fontId="121" fillId="0" borderId="0" xfId="2517" applyFont="1" applyAlignment="1">
      <alignment horizontal="center" vertical="center"/>
    </xf>
    <xf numFmtId="0" fontId="110" fillId="0" borderId="0" xfId="2488" applyNumberFormat="1" applyFont="1" applyAlignment="1">
      <alignment horizontal="left" wrapText="1"/>
    </xf>
    <xf numFmtId="0" fontId="11" fillId="0" borderId="0" xfId="2488" applyNumberFormat="1" applyFont="1" applyAlignment="1">
      <alignment horizontal="left" wrapText="1"/>
    </xf>
    <xf numFmtId="0" fontId="11" fillId="0" borderId="0" xfId="2488" applyFont="1" applyAlignment="1">
      <alignment horizontal="left" wrapText="1"/>
    </xf>
    <xf numFmtId="0" fontId="110" fillId="0" borderId="0" xfId="2488" applyFont="1" applyFill="1" applyAlignment="1">
      <alignment horizontal="left" wrapText="1"/>
    </xf>
    <xf numFmtId="0" fontId="11" fillId="0" borderId="0" xfId="2514" applyNumberFormat="1" applyFont="1" applyAlignment="1">
      <alignment horizontal="left" wrapText="1"/>
    </xf>
    <xf numFmtId="0" fontId="11" fillId="0" borderId="0" xfId="2481" applyNumberFormat="1" applyFont="1" applyAlignment="1">
      <alignment horizontal="left" wrapText="1"/>
    </xf>
    <xf numFmtId="0" fontId="11" fillId="0" borderId="0" xfId="0" applyFont="1" applyFill="1" applyAlignment="1">
      <alignment wrapText="1"/>
    </xf>
    <xf numFmtId="0" fontId="11" fillId="0" borderId="0" xfId="2517" applyFont="1" applyFill="1" applyAlignment="1">
      <alignment wrapText="1"/>
    </xf>
    <xf numFmtId="0" fontId="117" fillId="0" borderId="0" xfId="2488" applyNumberFormat="1" applyFont="1" applyAlignment="1">
      <alignment vertical="top" wrapText="1"/>
    </xf>
    <xf numFmtId="0" fontId="11" fillId="0" borderId="18" xfId="2488" applyFont="1" applyFill="1" applyBorder="1" applyAlignment="1">
      <alignment horizontal="center" vertical="center" wrapText="1"/>
    </xf>
    <xf numFmtId="0" fontId="117" fillId="0" borderId="14" xfId="2488" applyFont="1" applyFill="1" applyBorder="1" applyAlignment="1">
      <alignment horizontal="center" vertical="center" wrapText="1"/>
    </xf>
    <xf numFmtId="0" fontId="11" fillId="0" borderId="14" xfId="2517" applyFont="1" applyBorder="1" applyAlignment="1">
      <alignment horizontal="center" vertical="center"/>
    </xf>
    <xf numFmtId="0" fontId="11" fillId="0" borderId="18" xfId="2488" applyFont="1" applyBorder="1" applyAlignment="1">
      <alignment horizontal="center" vertical="center" wrapText="1"/>
    </xf>
    <xf numFmtId="0" fontId="117" fillId="0" borderId="14" xfId="2488" applyFont="1" applyBorder="1" applyAlignment="1">
      <alignment horizontal="center" vertical="center" wrapText="1"/>
    </xf>
    <xf numFmtId="0" fontId="11" fillId="0" borderId="0" xfId="2488" applyFont="1" applyAlignment="1">
      <alignment vertical="center"/>
    </xf>
    <xf numFmtId="0" fontId="117" fillId="0" borderId="0" xfId="2488" applyFont="1" applyAlignment="1">
      <alignment vertical="center"/>
    </xf>
    <xf numFmtId="0" fontId="11" fillId="0" borderId="0" xfId="2479" applyFont="1" applyAlignment="1">
      <alignment vertical="center"/>
    </xf>
    <xf numFmtId="0" fontId="11" fillId="0" borderId="0" xfId="2517" applyFont="1" applyFill="1" applyAlignment="1">
      <alignment vertical="center"/>
    </xf>
    <xf numFmtId="0" fontId="11" fillId="23" borderId="0" xfId="2488" applyFont="1" applyFill="1" applyAlignment="1">
      <alignment vertical="center"/>
    </xf>
    <xf numFmtId="0" fontId="10" fillId="23" borderId="0" xfId="2517" applyFont="1" applyFill="1"/>
    <xf numFmtId="0" fontId="137" fillId="23" borderId="0" xfId="2517" applyFont="1" applyFill="1"/>
    <xf numFmtId="0" fontId="11" fillId="0" borderId="0" xfId="2514" applyNumberFormat="1" applyFont="1" applyAlignment="1">
      <alignment horizontal="left" vertical="center" wrapText="1"/>
    </xf>
    <xf numFmtId="0" fontId="11" fillId="0" borderId="0" xfId="2488" applyNumberFormat="1" applyFont="1" applyAlignment="1">
      <alignment horizontal="center" vertical="center"/>
    </xf>
    <xf numFmtId="0" fontId="11" fillId="0" borderId="0" xfId="2488" applyNumberFormat="1" applyFont="1" applyAlignment="1">
      <alignment horizontal="left" vertical="center"/>
    </xf>
    <xf numFmtId="0" fontId="11" fillId="0" borderId="0" xfId="2488" applyNumberFormat="1" applyFont="1" applyAlignment="1">
      <alignment vertical="center" wrapText="1"/>
    </xf>
    <xf numFmtId="0" fontId="122" fillId="26" borderId="0" xfId="2445" applyFont="1" applyFill="1" applyAlignment="1" applyProtection="1">
      <alignment horizontal="justify" vertical="center"/>
    </xf>
    <xf numFmtId="0" fontId="52" fillId="0" borderId="0" xfId="2445" applyAlignment="1" applyProtection="1"/>
    <xf numFmtId="0" fontId="138" fillId="0" borderId="0" xfId="0" applyFont="1" applyFill="1"/>
    <xf numFmtId="0" fontId="10" fillId="23" borderId="0" xfId="2483" applyFont="1" applyFill="1"/>
    <xf numFmtId="0" fontId="11" fillId="0" borderId="0" xfId="0" applyFont="1" applyFill="1"/>
    <xf numFmtId="3" fontId="11" fillId="0" borderId="0" xfId="0" applyNumberFormat="1" applyFont="1" applyFill="1"/>
    <xf numFmtId="0" fontId="11" fillId="0" borderId="0" xfId="0" applyFont="1" applyFill="1" applyAlignment="1">
      <alignment vertical="center"/>
    </xf>
    <xf numFmtId="0" fontId="12" fillId="0" borderId="0" xfId="2516" applyFont="1" applyFill="1"/>
    <xf numFmtId="0" fontId="11" fillId="0" borderId="0" xfId="2516" applyFont="1" applyFill="1" applyAlignment="1">
      <alignment horizontal="center" vertical="center"/>
    </xf>
    <xf numFmtId="0" fontId="11" fillId="0" borderId="0" xfId="2483" applyFont="1" applyFill="1" applyAlignment="1">
      <alignment vertical="center" wrapText="1"/>
    </xf>
    <xf numFmtId="0" fontId="11" fillId="0" borderId="0" xfId="2483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124" fillId="0" borderId="0" xfId="2479" applyFont="1" applyAlignment="1"/>
    <xf numFmtId="0" fontId="117" fillId="0" borderId="0" xfId="0" applyFont="1" applyFill="1"/>
    <xf numFmtId="0" fontId="11" fillId="0" borderId="0" xfId="2483" applyFont="1" applyFill="1" applyAlignment="1">
      <alignment vertical="center"/>
    </xf>
    <xf numFmtId="0" fontId="121" fillId="0" borderId="0" xfId="2483" applyFont="1" applyFill="1" applyAlignment="1">
      <alignment vertical="center"/>
    </xf>
    <xf numFmtId="0" fontId="117" fillId="0" borderId="14" xfId="2513" applyNumberFormat="1" applyFont="1" applyFill="1" applyBorder="1" applyAlignment="1">
      <alignment horizontal="center" vertical="center" wrapText="1"/>
    </xf>
    <xf numFmtId="0" fontId="124" fillId="0" borderId="0" xfId="2489" applyFont="1" applyFill="1" applyAlignment="1"/>
    <xf numFmtId="0" fontId="124" fillId="0" borderId="0" xfId="2513" applyFont="1" applyFill="1" applyAlignment="1"/>
    <xf numFmtId="0" fontId="11" fillId="0" borderId="14" xfId="2515" applyNumberFormat="1" applyFont="1" applyFill="1" applyBorder="1" applyAlignment="1"/>
    <xf numFmtId="0" fontId="11" fillId="0" borderId="0" xfId="2483" applyFont="1" applyFill="1"/>
    <xf numFmtId="0" fontId="126" fillId="0" borderId="0" xfId="2489" applyFont="1" applyFill="1" applyAlignment="1"/>
    <xf numFmtId="0" fontId="127" fillId="0" borderId="0" xfId="2489" applyFont="1" applyFill="1" applyAlignment="1">
      <alignment vertical="center"/>
    </xf>
    <xf numFmtId="0" fontId="127" fillId="0" borderId="0" xfId="2489" applyFont="1" applyFill="1" applyAlignment="1"/>
    <xf numFmtId="0" fontId="128" fillId="0" borderId="0" xfId="0" applyFont="1"/>
    <xf numFmtId="0" fontId="125" fillId="0" borderId="0" xfId="2479" applyFont="1" applyAlignment="1"/>
    <xf numFmtId="0" fontId="124" fillId="0" borderId="0" xfId="2479" applyFont="1" applyAlignment="1">
      <alignment vertical="center"/>
    </xf>
    <xf numFmtId="0" fontId="124" fillId="0" borderId="0" xfId="2479" applyFont="1" applyBorder="1" applyAlignment="1"/>
    <xf numFmtId="0" fontId="117" fillId="0" borderId="0" xfId="2483" applyFont="1" applyFill="1"/>
    <xf numFmtId="3" fontId="10" fillId="0" borderId="0" xfId="0" applyNumberFormat="1" applyFont="1" applyFill="1" applyAlignment="1">
      <alignment vertical="center" wrapText="1"/>
    </xf>
    <xf numFmtId="2" fontId="95" fillId="0" borderId="0" xfId="0" applyNumberFormat="1" applyFont="1" applyFill="1" applyAlignment="1">
      <alignment vertical="center" wrapText="1"/>
    </xf>
    <xf numFmtId="41" fontId="10" fillId="0" borderId="0" xfId="2483" applyNumberFormat="1" applyFont="1" applyFill="1" applyBorder="1" applyAlignment="1">
      <alignment vertical="center" wrapText="1"/>
    </xf>
    <xf numFmtId="0" fontId="10" fillId="0" borderId="0" xfId="2483" applyFont="1" applyFill="1" applyBorder="1" applyAlignment="1">
      <alignment horizontal="center" vertical="center" wrapText="1"/>
    </xf>
    <xf numFmtId="0" fontId="93" fillId="0" borderId="14" xfId="2513" applyNumberFormat="1" applyFont="1" applyFill="1" applyBorder="1" applyAlignment="1">
      <alignment horizontal="center" vertical="center" wrapText="1"/>
    </xf>
    <xf numFmtId="41" fontId="95" fillId="0" borderId="0" xfId="2519" applyNumberFormat="1" applyFont="1" applyFill="1" applyBorder="1" applyAlignment="1">
      <alignment horizontal="right" vertical="center" wrapText="1"/>
    </xf>
    <xf numFmtId="41" fontId="10" fillId="0" borderId="0" xfId="2519" applyNumberFormat="1" applyFont="1" applyFill="1" applyBorder="1" applyAlignment="1">
      <alignment horizontal="right" vertical="center" wrapText="1"/>
    </xf>
    <xf numFmtId="1" fontId="93" fillId="0" borderId="0" xfId="2519" applyNumberFormat="1" applyFont="1" applyFill="1" applyBorder="1" applyAlignment="1">
      <alignment horizontal="right" vertical="center" wrapText="1"/>
    </xf>
    <xf numFmtId="1" fontId="95" fillId="0" borderId="0" xfId="2519" applyNumberFormat="1" applyFont="1" applyFill="1" applyBorder="1" applyAlignment="1">
      <alignment horizontal="right" vertical="center" wrapText="1"/>
    </xf>
    <xf numFmtId="1" fontId="10" fillId="0" borderId="0" xfId="2519" applyNumberFormat="1" applyFont="1" applyFill="1" applyBorder="1" applyAlignment="1">
      <alignment horizontal="right" vertical="center" wrapText="1"/>
    </xf>
    <xf numFmtId="2" fontId="95" fillId="0" borderId="0" xfId="0" applyNumberFormat="1" applyFont="1" applyFill="1" applyAlignment="1">
      <alignment vertical="center"/>
    </xf>
    <xf numFmtId="0" fontId="95" fillId="0" borderId="0" xfId="2513" applyFont="1" applyFill="1" applyBorder="1" applyAlignment="1">
      <alignment vertical="center" wrapText="1"/>
    </xf>
    <xf numFmtId="194" fontId="10" fillId="0" borderId="0" xfId="2483" applyNumberFormat="1" applyFont="1" applyFill="1" applyBorder="1" applyAlignment="1">
      <alignment vertical="center" wrapText="1"/>
    </xf>
    <xf numFmtId="194" fontId="95" fillId="0" borderId="0" xfId="2483" applyNumberFormat="1" applyFont="1" applyFill="1" applyBorder="1" applyAlignment="1">
      <alignment vertical="center" wrapText="1"/>
    </xf>
    <xf numFmtId="41" fontId="10" fillId="0" borderId="0" xfId="2483" applyNumberFormat="1" applyFont="1" applyFill="1" applyBorder="1" applyAlignment="1">
      <alignment horizontal="right" vertical="center"/>
    </xf>
    <xf numFmtId="41" fontId="10" fillId="0" borderId="0" xfId="2483" applyNumberFormat="1" applyFont="1" applyFill="1" applyAlignment="1">
      <alignment horizontal="right"/>
    </xf>
    <xf numFmtId="0" fontId="64" fillId="0" borderId="0" xfId="2489" applyFont="1" applyFill="1" applyAlignment="1">
      <alignment vertical="center"/>
    </xf>
    <xf numFmtId="1" fontId="10" fillId="0" borderId="0" xfId="2513" applyNumberFormat="1" applyFont="1" applyFill="1" applyAlignment="1">
      <alignment horizontal="right" vertical="center" wrapText="1"/>
    </xf>
    <xf numFmtId="3" fontId="132" fillId="0" borderId="0" xfId="0" applyNumberFormat="1" applyFont="1" applyFill="1" applyAlignment="1">
      <alignment vertical="center"/>
    </xf>
    <xf numFmtId="3" fontId="134" fillId="0" borderId="0" xfId="0" applyNumberFormat="1" applyFont="1" applyFill="1" applyAlignment="1">
      <alignment vertical="center"/>
    </xf>
    <xf numFmtId="41" fontId="97" fillId="0" borderId="0" xfId="2483" applyNumberFormat="1" applyFont="1" applyFill="1" applyBorder="1" applyAlignment="1">
      <alignment horizontal="right" vertical="center" wrapText="1"/>
    </xf>
    <xf numFmtId="41" fontId="130" fillId="0" borderId="0" xfId="2483" applyNumberFormat="1" applyFont="1" applyFill="1" applyBorder="1" applyAlignment="1">
      <alignment horizontal="right" vertical="center" wrapText="1"/>
    </xf>
    <xf numFmtId="0" fontId="96" fillId="0" borderId="14" xfId="2513" applyNumberFormat="1" applyFont="1" applyFill="1" applyBorder="1" applyAlignment="1">
      <alignment horizontal="center" vertical="center" wrapText="1"/>
    </xf>
    <xf numFmtId="0" fontId="76" fillId="0" borderId="0" xfId="2489" applyFont="1" applyFill="1" applyAlignment="1"/>
    <xf numFmtId="41" fontId="95" fillId="0" borderId="0" xfId="2483" applyNumberFormat="1" applyFont="1" applyFill="1" applyAlignment="1">
      <alignment horizontal="right" vertical="center" wrapText="1"/>
    </xf>
    <xf numFmtId="41" fontId="95" fillId="0" borderId="0" xfId="2489" applyNumberFormat="1" applyFont="1" applyFill="1" applyAlignment="1">
      <alignment horizontal="right" vertical="center"/>
    </xf>
    <xf numFmtId="41" fontId="10" fillId="0" borderId="0" xfId="2483" applyNumberFormat="1" applyFont="1" applyFill="1" applyAlignment="1">
      <alignment horizontal="right" vertical="center" wrapText="1"/>
    </xf>
    <xf numFmtId="0" fontId="76" fillId="0" borderId="0" xfId="2489" applyFont="1" applyFill="1" applyAlignment="1">
      <alignment horizontal="right" vertical="center"/>
    </xf>
    <xf numFmtId="41" fontId="76" fillId="0" borderId="0" xfId="2489" applyNumberFormat="1" applyFont="1" applyFill="1" applyAlignment="1">
      <alignment horizontal="right" vertical="center"/>
    </xf>
    <xf numFmtId="41" fontId="10" fillId="0" borderId="0" xfId="2483" applyNumberFormat="1" applyFont="1" applyFill="1" applyBorder="1" applyAlignment="1">
      <alignment horizontal="right" vertical="center" wrapText="1"/>
    </xf>
    <xf numFmtId="41" fontId="76" fillId="0" borderId="0" xfId="2489" applyNumberFormat="1" applyFont="1" applyFill="1" applyBorder="1" applyAlignment="1">
      <alignment horizontal="right" vertical="center"/>
    </xf>
    <xf numFmtId="43" fontId="95" fillId="0" borderId="0" xfId="2483" applyNumberFormat="1" applyFont="1" applyFill="1" applyAlignment="1">
      <alignment horizontal="right" vertical="center" wrapText="1"/>
    </xf>
    <xf numFmtId="43" fontId="10" fillId="0" borderId="0" xfId="2483" applyNumberFormat="1" applyFont="1" applyFill="1" applyAlignment="1">
      <alignment horizontal="right" vertical="center" wrapText="1"/>
    </xf>
    <xf numFmtId="0" fontId="10" fillId="0" borderId="5" xfId="2489" applyNumberFormat="1" applyFont="1" applyFill="1" applyBorder="1" applyAlignment="1">
      <alignment vertical="center" wrapText="1"/>
    </xf>
    <xf numFmtId="41" fontId="95" fillId="0" borderId="0" xfId="2489" applyNumberFormat="1" applyFont="1" applyFill="1" applyAlignment="1">
      <alignment horizontal="right" vertical="center" wrapText="1"/>
    </xf>
    <xf numFmtId="41" fontId="10" fillId="0" borderId="0" xfId="2489" applyNumberFormat="1" applyFont="1" applyFill="1" applyAlignment="1">
      <alignment horizontal="right" vertical="center" wrapText="1"/>
    </xf>
    <xf numFmtId="43" fontId="10" fillId="0" borderId="0" xfId="2489" applyNumberFormat="1" applyFont="1" applyFill="1" applyAlignment="1">
      <alignment horizontal="right" vertical="center" wrapText="1"/>
    </xf>
    <xf numFmtId="43" fontId="95" fillId="0" borderId="0" xfId="2489" applyNumberFormat="1" applyFont="1" applyFill="1" applyAlignment="1">
      <alignment horizontal="right" vertical="center" wrapText="1"/>
    </xf>
    <xf numFmtId="0" fontId="76" fillId="0" borderId="14" xfId="2489" applyFont="1" applyFill="1" applyBorder="1" applyAlignment="1">
      <alignment vertical="center"/>
    </xf>
    <xf numFmtId="0" fontId="97" fillId="0" borderId="5" xfId="2489" applyNumberFormat="1" applyFont="1" applyFill="1" applyBorder="1" applyAlignment="1">
      <alignment vertical="center"/>
    </xf>
    <xf numFmtId="0" fontId="136" fillId="0" borderId="0" xfId="2489" applyFont="1" applyFill="1" applyAlignment="1">
      <alignment vertical="center" wrapText="1"/>
    </xf>
    <xf numFmtId="0" fontId="136" fillId="0" borderId="0" xfId="2513" applyFont="1" applyFill="1" applyAlignment="1">
      <alignment vertical="center" wrapText="1"/>
    </xf>
    <xf numFmtId="0" fontId="97" fillId="0" borderId="0" xfId="2515" applyNumberFormat="1" applyFont="1" applyFill="1" applyBorder="1" applyAlignment="1">
      <alignment vertical="center"/>
    </xf>
    <xf numFmtId="3" fontId="10" fillId="0" borderId="0" xfId="0" applyNumberFormat="1" applyFont="1" applyFill="1"/>
    <xf numFmtId="0" fontId="11" fillId="0" borderId="0" xfId="2488" applyFont="1" applyAlignment="1">
      <alignment horizontal="left" vertical="center" wrapText="1"/>
    </xf>
    <xf numFmtId="3" fontId="76" fillId="0" borderId="0" xfId="2479" applyNumberFormat="1" applyFont="1" applyAlignment="1"/>
    <xf numFmtId="3" fontId="129" fillId="0" borderId="0" xfId="2479" applyNumberFormat="1" applyFont="1" applyAlignment="1"/>
    <xf numFmtId="4" fontId="129" fillId="0" borderId="0" xfId="2479" applyNumberFormat="1" applyFont="1" applyAlignment="1"/>
    <xf numFmtId="4" fontId="76" fillId="0" borderId="0" xfId="2479" applyNumberFormat="1" applyFont="1" applyAlignment="1"/>
    <xf numFmtId="0" fontId="144" fillId="0" borderId="0" xfId="0" applyFont="1" applyAlignment="1">
      <alignment horizontal="left" indent="3"/>
    </xf>
    <xf numFmtId="0" fontId="145" fillId="0" borderId="0" xfId="0" applyFont="1" applyAlignment="1">
      <alignment horizontal="left" indent="3"/>
    </xf>
    <xf numFmtId="0" fontId="126" fillId="0" borderId="0" xfId="2489" applyFont="1" applyFill="1" applyAlignment="1">
      <alignment vertical="center"/>
    </xf>
    <xf numFmtId="194" fontId="121" fillId="0" borderId="0" xfId="2483" applyNumberFormat="1" applyFont="1" applyFill="1" applyAlignment="1">
      <alignment vertical="center" wrapText="1"/>
    </xf>
    <xf numFmtId="43" fontId="126" fillId="0" borderId="0" xfId="2489" applyNumberFormat="1" applyFont="1" applyFill="1" applyAlignment="1">
      <alignment vertical="center"/>
    </xf>
    <xf numFmtId="41" fontId="93" fillId="0" borderId="0" xfId="2519" applyNumberFormat="1" applyFont="1" applyFill="1" applyBorder="1" applyAlignment="1">
      <alignment horizontal="right" vertical="center" wrapText="1"/>
    </xf>
    <xf numFmtId="41" fontId="140" fillId="0" borderId="0" xfId="2519" applyNumberFormat="1" applyFont="1" applyFill="1" applyBorder="1" applyAlignment="1">
      <alignment horizontal="right" vertical="center" wrapText="1"/>
    </xf>
    <xf numFmtId="0" fontId="76" fillId="0" borderId="0" xfId="2513" applyFont="1" applyFill="1" applyBorder="1" applyAlignment="1">
      <alignment horizontal="right" vertical="center" wrapText="1"/>
    </xf>
    <xf numFmtId="0" fontId="105" fillId="0" borderId="0" xfId="2513" applyFont="1" applyFill="1" applyAlignment="1">
      <alignment vertical="center" wrapText="1"/>
    </xf>
    <xf numFmtId="0" fontId="148" fillId="0" borderId="0" xfId="0" applyFont="1"/>
    <xf numFmtId="0" fontId="146" fillId="0" borderId="0" xfId="0" applyFont="1" applyFill="1" applyBorder="1" applyAlignment="1">
      <alignment horizontal="right" vertical="center"/>
    </xf>
    <xf numFmtId="41" fontId="97" fillId="0" borderId="0" xfId="2483" applyNumberFormat="1" applyFont="1" applyFill="1" applyBorder="1" applyAlignment="1">
      <alignment horizontal="right" vertical="center"/>
    </xf>
    <xf numFmtId="0" fontId="76" fillId="0" borderId="0" xfId="2513" applyFont="1" applyFill="1" applyBorder="1" applyAlignment="1">
      <alignment vertical="center" wrapText="1"/>
    </xf>
    <xf numFmtId="0" fontId="76" fillId="0" borderId="14" xfId="2513" applyFont="1" applyFill="1" applyBorder="1" applyAlignment="1">
      <alignment vertical="center" wrapText="1"/>
    </xf>
    <xf numFmtId="0" fontId="76" fillId="0" borderId="18" xfId="2513" applyFont="1" applyFill="1" applyBorder="1" applyAlignment="1">
      <alignment vertical="center" wrapText="1"/>
    </xf>
    <xf numFmtId="0" fontId="64" fillId="0" borderId="0" xfId="2513" applyFont="1" applyFill="1" applyBorder="1" applyAlignment="1">
      <alignment vertical="center"/>
    </xf>
    <xf numFmtId="0" fontId="10" fillId="0" borderId="0" xfId="2513" applyFont="1" applyFill="1" applyBorder="1" applyAlignment="1">
      <alignment vertical="center"/>
    </xf>
    <xf numFmtId="0" fontId="10" fillId="0" borderId="0" xfId="2513" applyFont="1" applyFill="1" applyBorder="1" applyAlignment="1">
      <alignment vertical="center" wrapText="1"/>
    </xf>
    <xf numFmtId="41" fontId="10" fillId="0" borderId="0" xfId="2513" applyNumberFormat="1" applyFont="1" applyFill="1" applyAlignment="1">
      <alignment horizontal="right" vertical="center" wrapText="1"/>
    </xf>
    <xf numFmtId="41" fontId="76" fillId="0" borderId="0" xfId="2513" applyNumberFormat="1" applyFont="1" applyFill="1" applyBorder="1" applyAlignment="1">
      <alignment horizontal="right" vertical="center" wrapText="1"/>
    </xf>
    <xf numFmtId="0" fontId="10" fillId="0" borderId="0" xfId="2462" applyFont="1" applyFill="1"/>
    <xf numFmtId="0" fontId="10" fillId="0" borderId="14" xfId="2462" applyFont="1" applyFill="1" applyBorder="1"/>
    <xf numFmtId="3" fontId="10" fillId="0" borderId="0" xfId="2462" applyNumberFormat="1" applyFont="1" applyFill="1"/>
    <xf numFmtId="0" fontId="10" fillId="0" borderId="0" xfId="2462" applyFont="1" applyFill="1" applyAlignment="1">
      <alignment horizontal="center"/>
    </xf>
    <xf numFmtId="0" fontId="10" fillId="0" borderId="0" xfId="2462" applyFont="1" applyFill="1" applyBorder="1" applyAlignment="1">
      <alignment vertical="center"/>
    </xf>
    <xf numFmtId="0" fontId="11" fillId="0" borderId="0" xfId="2462" applyFont="1" applyFill="1"/>
    <xf numFmtId="2" fontId="10" fillId="0" borderId="0" xfId="2462" applyNumberFormat="1" applyFont="1" applyFill="1"/>
    <xf numFmtId="0" fontId="10" fillId="0" borderId="0" xfId="2462" applyFont="1" applyFill="1" applyAlignment="1">
      <alignment vertical="center"/>
    </xf>
    <xf numFmtId="0" fontId="11" fillId="0" borderId="0" xfId="2462" applyFont="1" applyFill="1" applyAlignment="1">
      <alignment vertical="center"/>
    </xf>
    <xf numFmtId="0" fontId="95" fillId="0" borderId="0" xfId="2462" applyFont="1" applyFill="1" applyAlignment="1">
      <alignment vertical="center" wrapText="1"/>
    </xf>
    <xf numFmtId="3" fontId="95" fillId="0" borderId="0" xfId="2462" applyNumberFormat="1" applyFont="1" applyFill="1" applyAlignment="1">
      <alignment vertical="center"/>
    </xf>
    <xf numFmtId="3" fontId="95" fillId="0" borderId="0" xfId="2462" applyNumberFormat="1" applyFont="1" applyFill="1" applyAlignment="1">
      <alignment horizontal="right"/>
    </xf>
    <xf numFmtId="0" fontId="10" fillId="0" borderId="0" xfId="2462" applyFont="1" applyFill="1" applyAlignment="1">
      <alignment vertical="center" wrapText="1"/>
    </xf>
    <xf numFmtId="0" fontId="93" fillId="0" borderId="0" xfId="2462" applyFont="1" applyFill="1" applyAlignment="1">
      <alignment vertical="center" wrapText="1"/>
    </xf>
    <xf numFmtId="0" fontId="11" fillId="0" borderId="0" xfId="2488" applyNumberFormat="1" applyFont="1" applyAlignment="1">
      <alignment horizontal="left" vertical="center" wrapText="1"/>
    </xf>
    <xf numFmtId="41" fontId="97" fillId="0" borderId="0" xfId="2519" applyNumberFormat="1" applyFont="1" applyFill="1" applyBorder="1" applyAlignment="1">
      <alignment horizontal="right" vertical="center" wrapText="1"/>
    </xf>
    <xf numFmtId="3" fontId="130" fillId="0" borderId="0" xfId="2483" applyNumberFormat="1" applyFont="1" applyFill="1" applyBorder="1" applyAlignment="1">
      <alignment horizontal="right" vertical="center" wrapText="1"/>
    </xf>
    <xf numFmtId="3" fontId="130" fillId="0" borderId="0" xfId="2519" applyNumberFormat="1" applyFont="1" applyFill="1" applyBorder="1" applyAlignment="1">
      <alignment horizontal="right" vertical="center" wrapText="1"/>
    </xf>
    <xf numFmtId="3" fontId="97" fillId="0" borderId="0" xfId="2519" applyNumberFormat="1" applyFont="1" applyFill="1" applyBorder="1" applyAlignment="1">
      <alignment horizontal="right" vertical="center" wrapText="1"/>
    </xf>
    <xf numFmtId="41" fontId="95" fillId="0" borderId="0" xfId="2513" applyNumberFormat="1" applyFont="1" applyFill="1" applyBorder="1" applyAlignment="1">
      <alignment horizontal="right" vertical="center" wrapText="1"/>
    </xf>
    <xf numFmtId="41" fontId="129" fillId="0" borderId="0" xfId="2513" applyNumberFormat="1" applyFont="1" applyFill="1" applyBorder="1" applyAlignment="1">
      <alignment horizontal="right" vertical="center" wrapText="1"/>
    </xf>
    <xf numFmtId="0" fontId="64" fillId="0" borderId="0" xfId="2513" applyFont="1" applyFill="1" applyAlignment="1">
      <alignment horizontal="right" vertical="center" wrapText="1"/>
    </xf>
    <xf numFmtId="0" fontId="142" fillId="0" borderId="0" xfId="2513" applyFont="1" applyFill="1" applyBorder="1" applyAlignment="1">
      <alignment horizontal="right" vertical="center" wrapText="1"/>
    </xf>
    <xf numFmtId="0" fontId="64" fillId="27" borderId="0" xfId="2513" applyFont="1" applyFill="1" applyAlignment="1">
      <alignment wrapText="1"/>
    </xf>
    <xf numFmtId="204" fontId="10" fillId="0" borderId="0" xfId="2356" applyNumberFormat="1" applyFont="1" applyFill="1"/>
    <xf numFmtId="204" fontId="10" fillId="0" borderId="0" xfId="2483" applyNumberFormat="1" applyFont="1" applyFill="1"/>
    <xf numFmtId="0" fontId="147" fillId="0" borderId="0" xfId="0" applyFont="1" applyFill="1"/>
    <xf numFmtId="0" fontId="146" fillId="0" borderId="0" xfId="0" applyFont="1" applyFill="1"/>
    <xf numFmtId="0" fontId="95" fillId="0" borderId="0" xfId="2483" applyFont="1" applyFill="1"/>
    <xf numFmtId="41" fontId="10" fillId="0" borderId="0" xfId="2462" applyNumberFormat="1" applyFont="1" applyFill="1" applyAlignment="1">
      <alignment horizontal="right" vertical="center"/>
    </xf>
    <xf numFmtId="0" fontId="11" fillId="0" borderId="18" xfId="2462" applyFont="1" applyFill="1" applyBorder="1" applyAlignment="1"/>
    <xf numFmtId="0" fontId="11" fillId="0" borderId="0" xfId="2462" applyFont="1" applyFill="1" applyBorder="1" applyAlignment="1">
      <alignment vertical="center"/>
    </xf>
    <xf numFmtId="41" fontId="95" fillId="0" borderId="0" xfId="2462" applyNumberFormat="1" applyFont="1" applyFill="1" applyBorder="1" applyAlignment="1">
      <alignment horizontal="right" vertical="center" wrapText="1"/>
    </xf>
    <xf numFmtId="41" fontId="95" fillId="0" borderId="0" xfId="2462" applyNumberFormat="1" applyFont="1" applyFill="1" applyAlignment="1">
      <alignment horizontal="right" vertical="center" wrapText="1"/>
    </xf>
    <xf numFmtId="0" fontId="10" fillId="0" borderId="0" xfId="2462" applyFont="1" applyFill="1" applyAlignment="1">
      <alignment wrapText="1"/>
    </xf>
    <xf numFmtId="41" fontId="10" fillId="0" borderId="0" xfId="2462" applyNumberFormat="1" applyFont="1" applyFill="1" applyBorder="1" applyAlignment="1">
      <alignment horizontal="right" vertical="center" wrapText="1"/>
    </xf>
    <xf numFmtId="41" fontId="93" fillId="0" borderId="0" xfId="2462" applyNumberFormat="1" applyFont="1" applyFill="1" applyAlignment="1">
      <alignment horizontal="right" vertical="center" wrapText="1"/>
    </xf>
    <xf numFmtId="41" fontId="95" fillId="0" borderId="0" xfId="2462" applyNumberFormat="1" applyFont="1" applyAlignment="1">
      <alignment horizontal="right" vertical="center"/>
    </xf>
    <xf numFmtId="41" fontId="150" fillId="0" borderId="0" xfId="2462" applyNumberFormat="1" applyFont="1" applyAlignment="1">
      <alignment horizontal="right" vertical="center"/>
    </xf>
    <xf numFmtId="41" fontId="10" fillId="0" borderId="0" xfId="2513" applyNumberFormat="1" applyFont="1" applyFill="1" applyAlignment="1">
      <alignment horizontal="right" wrapText="1"/>
    </xf>
    <xf numFmtId="41" fontId="149" fillId="0" borderId="0" xfId="2462" applyNumberFormat="1" applyFont="1" applyAlignment="1">
      <alignment horizontal="right" vertical="center"/>
    </xf>
    <xf numFmtId="41" fontId="10" fillId="0" borderId="0" xfId="2513" applyNumberFormat="1" applyFont="1" applyFill="1" applyBorder="1" applyAlignment="1">
      <alignment horizontal="right" vertical="center" wrapText="1"/>
    </xf>
    <xf numFmtId="41" fontId="64" fillId="0" borderId="0" xfId="2513" applyNumberFormat="1" applyFont="1" applyFill="1" applyAlignment="1">
      <alignment horizontal="right" wrapText="1"/>
    </xf>
    <xf numFmtId="41" fontId="10" fillId="0" borderId="0" xfId="2462" applyNumberFormat="1" applyFont="1" applyFill="1" applyBorder="1" applyAlignment="1">
      <alignment horizontal="right" vertical="center"/>
    </xf>
    <xf numFmtId="0" fontId="11" fillId="0" borderId="0" xfId="2462" applyFont="1" applyFill="1" applyAlignment="1">
      <alignment vertical="center" wrapText="1"/>
    </xf>
    <xf numFmtId="3" fontId="121" fillId="0" borderId="0" xfId="2462" applyNumberFormat="1" applyFont="1" applyFill="1" applyAlignment="1">
      <alignment vertical="center"/>
    </xf>
    <xf numFmtId="41" fontId="10" fillId="0" borderId="0" xfId="2462" applyNumberFormat="1" applyFont="1" applyFill="1" applyAlignment="1">
      <alignment vertical="center"/>
    </xf>
    <xf numFmtId="41" fontId="10" fillId="0" borderId="0" xfId="2462" applyNumberFormat="1" applyFont="1" applyFill="1" applyBorder="1" applyAlignment="1">
      <alignment vertical="center"/>
    </xf>
    <xf numFmtId="0" fontId="11" fillId="0" borderId="0" xfId="2462" applyFont="1" applyFill="1" applyAlignment="1">
      <alignment horizontal="right" vertical="center" wrapText="1"/>
    </xf>
    <xf numFmtId="0" fontId="11" fillId="0" borderId="14" xfId="2462" applyFont="1" applyFill="1" applyBorder="1"/>
    <xf numFmtId="41" fontId="95" fillId="0" borderId="0" xfId="2489" applyNumberFormat="1" applyFont="1" applyFill="1" applyBorder="1" applyAlignment="1">
      <alignment vertical="center" wrapText="1"/>
    </xf>
    <xf numFmtId="0" fontId="117" fillId="0" borderId="0" xfId="2462" applyFont="1" applyFill="1" applyAlignment="1">
      <alignment vertical="center" wrapText="1"/>
    </xf>
    <xf numFmtId="0" fontId="121" fillId="0" borderId="0" xfId="2462" applyFont="1" applyFill="1" applyAlignment="1">
      <alignment vertical="center" wrapText="1"/>
    </xf>
    <xf numFmtId="2" fontId="95" fillId="0" borderId="0" xfId="2462" applyNumberFormat="1" applyFont="1" applyFill="1" applyAlignment="1">
      <alignment vertical="center"/>
    </xf>
    <xf numFmtId="0" fontId="95" fillId="0" borderId="0" xfId="2462" applyFont="1" applyFill="1"/>
    <xf numFmtId="0" fontId="93" fillId="0" borderId="0" xfId="2462" applyFont="1" applyFill="1"/>
    <xf numFmtId="0" fontId="10" fillId="0" borderId="0" xfId="2462" applyFill="1"/>
    <xf numFmtId="0" fontId="121" fillId="0" borderId="0" xfId="2462" applyFont="1" applyFill="1"/>
    <xf numFmtId="0" fontId="98" fillId="0" borderId="0" xfId="2462" applyFont="1" applyFill="1"/>
    <xf numFmtId="4" fontId="10" fillId="0" borderId="0" xfId="2462" applyNumberFormat="1" applyFont="1" applyFill="1"/>
    <xf numFmtId="0" fontId="1" fillId="0" borderId="0" xfId="2617" applyFont="1" applyFill="1" applyAlignment="1">
      <alignment vertical="center" wrapText="1"/>
    </xf>
    <xf numFmtId="0" fontId="11" fillId="0" borderId="0" xfId="2617" applyFont="1" applyFill="1" applyAlignment="1">
      <alignment vertical="center" wrapText="1"/>
    </xf>
    <xf numFmtId="0" fontId="1" fillId="0" borderId="0" xfId="2462" applyFont="1" applyFill="1" applyAlignment="1">
      <alignment vertical="center" wrapText="1"/>
    </xf>
    <xf numFmtId="0" fontId="1" fillId="27" borderId="0" xfId="2483" applyFont="1" applyFill="1" applyAlignment="1">
      <alignment vertical="center" wrapText="1"/>
    </xf>
    <xf numFmtId="0" fontId="10" fillId="27" borderId="0" xfId="2462" applyFont="1" applyFill="1"/>
    <xf numFmtId="41" fontId="95" fillId="27" borderId="0" xfId="2489" applyNumberFormat="1" applyFont="1" applyFill="1" applyAlignment="1">
      <alignment horizontal="right" vertical="center"/>
    </xf>
    <xf numFmtId="41" fontId="95" fillId="27" borderId="0" xfId="2483" applyNumberFormat="1" applyFont="1" applyFill="1" applyAlignment="1">
      <alignment horizontal="right" vertical="center" wrapText="1"/>
    </xf>
    <xf numFmtId="41" fontId="10" fillId="27" borderId="0" xfId="2483" applyNumberFormat="1" applyFont="1" applyFill="1" applyAlignment="1">
      <alignment horizontal="right" vertical="center" wrapText="1"/>
    </xf>
    <xf numFmtId="3" fontId="95" fillId="27" borderId="0" xfId="2462" applyNumberFormat="1" applyFont="1" applyFill="1" applyAlignment="1">
      <alignment vertical="center"/>
    </xf>
    <xf numFmtId="41" fontId="10" fillId="27" borderId="0" xfId="2462" applyNumberFormat="1" applyFont="1" applyFill="1" applyAlignment="1">
      <alignment vertical="center"/>
    </xf>
    <xf numFmtId="41" fontId="95" fillId="27" borderId="0" xfId="2489" applyNumberFormat="1" applyFont="1" applyFill="1" applyAlignment="1">
      <alignment horizontal="right" vertical="center" wrapText="1"/>
    </xf>
    <xf numFmtId="41" fontId="10" fillId="27" borderId="0" xfId="2489" applyNumberFormat="1" applyFont="1" applyFill="1" applyAlignment="1">
      <alignment horizontal="right" vertical="center" wrapText="1"/>
    </xf>
    <xf numFmtId="41" fontId="95" fillId="27" borderId="0" xfId="2513" applyNumberFormat="1" applyFont="1" applyFill="1" applyBorder="1" applyAlignment="1">
      <alignment horizontal="right" vertical="center" wrapText="1"/>
    </xf>
    <xf numFmtId="41" fontId="95" fillId="27" borderId="0" xfId="2519" applyNumberFormat="1" applyFont="1" applyFill="1" applyBorder="1" applyAlignment="1">
      <alignment horizontal="right" vertical="center" wrapText="1"/>
    </xf>
    <xf numFmtId="0" fontId="1" fillId="0" borderId="0" xfId="2462" applyFont="1" applyFill="1" applyAlignment="1">
      <alignment vertical="center"/>
    </xf>
    <xf numFmtId="0" fontId="1" fillId="0" borderId="0" xfId="2462" applyFont="1" applyFill="1"/>
    <xf numFmtId="41" fontId="10" fillId="27" borderId="0" xfId="2519" applyNumberFormat="1" applyFont="1" applyFill="1" applyBorder="1" applyAlignment="1">
      <alignment horizontal="right" vertical="center" wrapText="1"/>
    </xf>
    <xf numFmtId="2" fontId="10" fillId="0" borderId="0" xfId="2462" applyNumberFormat="1" applyFont="1" applyFill="1" applyAlignment="1">
      <alignment vertical="center"/>
    </xf>
    <xf numFmtId="2" fontId="95" fillId="28" borderId="0" xfId="2462" applyNumberFormat="1" applyFont="1" applyFill="1" applyBorder="1" applyAlignment="1">
      <alignment vertical="center"/>
    </xf>
    <xf numFmtId="3" fontId="10" fillId="0" borderId="0" xfId="2483" applyNumberFormat="1" applyFont="1" applyFill="1"/>
    <xf numFmtId="3" fontId="11" fillId="0" borderId="0" xfId="2483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 wrapText="1"/>
    </xf>
    <xf numFmtId="0" fontId="124" fillId="28" borderId="0" xfId="2479" applyFont="1" applyFill="1" applyAlignment="1"/>
    <xf numFmtId="0" fontId="99" fillId="28" borderId="0" xfId="0" applyFont="1" applyFill="1" applyAlignment="1">
      <alignment vertical="center"/>
    </xf>
    <xf numFmtId="0" fontId="93" fillId="28" borderId="14" xfId="0" applyFont="1" applyFill="1" applyBorder="1" applyAlignment="1"/>
    <xf numFmtId="0" fontId="97" fillId="28" borderId="0" xfId="0" applyFont="1" applyFill="1" applyAlignment="1">
      <alignment vertical="center"/>
    </xf>
    <xf numFmtId="0" fontId="130" fillId="28" borderId="0" xfId="0" applyNumberFormat="1" applyFont="1" applyFill="1" applyAlignment="1">
      <alignment horizontal="center" vertical="center" wrapText="1"/>
    </xf>
    <xf numFmtId="3" fontId="130" fillId="28" borderId="0" xfId="0" applyNumberFormat="1" applyFont="1" applyFill="1" applyAlignment="1">
      <alignment horizontal="right" vertical="center" wrapText="1"/>
    </xf>
    <xf numFmtId="3" fontId="97" fillId="28" borderId="0" xfId="0" applyNumberFormat="1" applyFont="1" applyFill="1" applyAlignment="1">
      <alignment horizontal="right" vertical="center" wrapText="1"/>
    </xf>
    <xf numFmtId="3" fontId="97" fillId="28" borderId="0" xfId="0" applyNumberFormat="1" applyFont="1" applyFill="1" applyAlignment="1">
      <alignment vertical="center"/>
    </xf>
    <xf numFmtId="3" fontId="97" fillId="28" borderId="0" xfId="0" applyNumberFormat="1" applyFont="1" applyFill="1" applyAlignment="1">
      <alignment horizontal="right" vertical="center"/>
    </xf>
    <xf numFmtId="0" fontId="130" fillId="28" borderId="0" xfId="0" applyNumberFormat="1" applyFont="1" applyFill="1" applyAlignment="1">
      <alignment vertical="center" wrapText="1"/>
    </xf>
    <xf numFmtId="0" fontId="97" fillId="28" borderId="0" xfId="0" applyNumberFormat="1" applyFont="1" applyFill="1" applyAlignment="1">
      <alignment horizontal="left" vertical="center" wrapText="1" indent="1"/>
    </xf>
    <xf numFmtId="41" fontId="96" fillId="28" borderId="0" xfId="0" applyNumberFormat="1" applyFont="1" applyFill="1" applyAlignment="1">
      <alignment vertical="center"/>
    </xf>
    <xf numFmtId="0" fontId="96" fillId="28" borderId="0" xfId="0" applyNumberFormat="1" applyFont="1" applyFill="1" applyAlignment="1">
      <alignment horizontal="left" vertical="center" wrapText="1" indent="1"/>
    </xf>
    <xf numFmtId="3" fontId="131" fillId="28" borderId="0" xfId="0" applyNumberFormat="1" applyFont="1" applyFill="1" applyAlignment="1">
      <alignment vertical="center"/>
    </xf>
    <xf numFmtId="3" fontId="130" fillId="28" borderId="0" xfId="0" applyNumberFormat="1" applyFont="1" applyFill="1" applyAlignment="1">
      <alignment vertical="center"/>
    </xf>
    <xf numFmtId="0" fontId="131" fillId="28" borderId="0" xfId="0" applyNumberFormat="1" applyFont="1" applyFill="1" applyAlignment="1">
      <alignment vertical="center" wrapText="1"/>
    </xf>
    <xf numFmtId="0" fontId="95" fillId="28" borderId="0" xfId="0" applyFont="1" applyFill="1"/>
    <xf numFmtId="0" fontId="97" fillId="28" borderId="0" xfId="0" applyNumberFormat="1" applyFont="1" applyFill="1" applyAlignment="1">
      <alignment vertical="center" wrapText="1"/>
    </xf>
    <xf numFmtId="4" fontId="130" fillId="28" borderId="0" xfId="0" applyNumberFormat="1" applyFont="1" applyFill="1" applyAlignment="1">
      <alignment horizontal="right" vertical="center" wrapText="1"/>
    </xf>
    <xf numFmtId="4" fontId="97" fillId="28" borderId="0" xfId="0" applyNumberFormat="1" applyFont="1" applyFill="1" applyAlignment="1">
      <alignment horizontal="right" vertical="center" wrapText="1"/>
    </xf>
    <xf numFmtId="0" fontId="98" fillId="28" borderId="14" xfId="0" applyFont="1" applyFill="1" applyBorder="1" applyAlignment="1">
      <alignment vertical="center"/>
    </xf>
    <xf numFmtId="0" fontId="98" fillId="28" borderId="0" xfId="0" applyFont="1" applyFill="1" applyBorder="1" applyAlignment="1">
      <alignment vertical="center"/>
    </xf>
    <xf numFmtId="0" fontId="44" fillId="28" borderId="0" xfId="2462" applyFont="1" applyFill="1" applyBorder="1"/>
    <xf numFmtId="0" fontId="99" fillId="28" borderId="0" xfId="2462" applyFont="1" applyFill="1" applyBorder="1"/>
    <xf numFmtId="0" fontId="11" fillId="28" borderId="0" xfId="2462" applyFont="1" applyFill="1"/>
    <xf numFmtId="0" fontId="95" fillId="28" borderId="0" xfId="2462" applyNumberFormat="1" applyFont="1" applyFill="1" applyAlignment="1">
      <alignment horizontal="center" vertical="center" wrapText="1"/>
    </xf>
    <xf numFmtId="3" fontId="95" fillId="28" borderId="0" xfId="2462" applyNumberFormat="1" applyFont="1" applyFill="1" applyBorder="1"/>
    <xf numFmtId="3" fontId="95" fillId="28" borderId="0" xfId="2462" applyNumberFormat="1" applyFont="1" applyFill="1" applyAlignment="1">
      <alignment horizontal="right"/>
    </xf>
    <xf numFmtId="0" fontId="93" fillId="28" borderId="0" xfId="2462" applyFont="1" applyFill="1" applyAlignment="1">
      <alignment horizontal="justify" vertical="center" wrapText="1"/>
    </xf>
    <xf numFmtId="0" fontId="70" fillId="28" borderId="0" xfId="2516" applyFont="1" applyFill="1" applyBorder="1"/>
    <xf numFmtId="0" fontId="44" fillId="28" borderId="0" xfId="2462" applyFont="1" applyFill="1" applyAlignment="1">
      <alignment horizontal="left"/>
    </xf>
    <xf numFmtId="0" fontId="99" fillId="28" borderId="0" xfId="2462" applyFont="1" applyFill="1" applyAlignment="1">
      <alignment horizontal="left"/>
    </xf>
    <xf numFmtId="0" fontId="94" fillId="28" borderId="0" xfId="2462" applyFont="1" applyFill="1" applyAlignment="1">
      <alignment horizontal="center"/>
    </xf>
    <xf numFmtId="0" fontId="11" fillId="28" borderId="0" xfId="2462" applyFont="1" applyFill="1" applyAlignment="1">
      <alignment horizontal="center"/>
    </xf>
    <xf numFmtId="0" fontId="95" fillId="28" borderId="0" xfId="2462" applyFont="1" applyFill="1" applyAlignment="1">
      <alignment vertical="center" wrapText="1"/>
    </xf>
    <xf numFmtId="3" fontId="95" fillId="28" borderId="0" xfId="2462" applyNumberFormat="1" applyFont="1" applyFill="1"/>
    <xf numFmtId="0" fontId="94" fillId="28" borderId="0" xfId="2462" applyFont="1" applyFill="1" applyAlignment="1">
      <alignment vertical="center" wrapText="1"/>
    </xf>
    <xf numFmtId="0" fontId="94" fillId="28" borderId="0" xfId="2462" applyFont="1" applyFill="1" applyAlignment="1">
      <alignment horizontal="left" vertical="center" wrapText="1"/>
    </xf>
    <xf numFmtId="0" fontId="1" fillId="28" borderId="0" xfId="2462" applyFont="1" applyFill="1" applyAlignment="1">
      <alignment horizontal="left" vertical="center" wrapText="1"/>
    </xf>
    <xf numFmtId="0" fontId="1" fillId="28" borderId="0" xfId="2462" applyFont="1" applyFill="1" applyAlignment="1">
      <alignment vertical="center" wrapText="1"/>
    </xf>
    <xf numFmtId="0" fontId="93" fillId="28" borderId="0" xfId="2462" applyFont="1" applyFill="1" applyAlignment="1">
      <alignment vertical="center" wrapText="1"/>
    </xf>
    <xf numFmtId="0" fontId="1" fillId="28" borderId="0" xfId="2462" applyFont="1" applyFill="1" applyAlignment="1">
      <alignment horizontal="left" wrapText="1"/>
    </xf>
    <xf numFmtId="0" fontId="93" fillId="28" borderId="0" xfId="2462" applyFont="1" applyFill="1" applyAlignment="1">
      <alignment horizontal="left" wrapText="1"/>
    </xf>
    <xf numFmtId="0" fontId="70" fillId="28" borderId="0" xfId="2516" applyFont="1" applyFill="1" applyAlignment="1">
      <alignment horizontal="center"/>
    </xf>
    <xf numFmtId="0" fontId="44" fillId="28" borderId="0" xfId="2462" applyFont="1" applyFill="1"/>
    <xf numFmtId="0" fontId="99" fillId="28" borderId="0" xfId="2462" applyFont="1" applyFill="1"/>
    <xf numFmtId="3" fontId="95" fillId="28" borderId="0" xfId="2462" applyNumberFormat="1" applyFont="1" applyFill="1" applyAlignment="1">
      <alignment vertical="center"/>
    </xf>
    <xf numFmtId="0" fontId="70" fillId="28" borderId="0" xfId="2516" applyFont="1" applyFill="1"/>
    <xf numFmtId="0" fontId="44" fillId="28" borderId="0" xfId="2462" applyFont="1" applyFill="1" applyAlignment="1">
      <alignment vertical="center"/>
    </xf>
    <xf numFmtId="0" fontId="99" fillId="28" borderId="0" xfId="2462" applyFont="1" applyFill="1" applyAlignment="1">
      <alignment vertical="center"/>
    </xf>
    <xf numFmtId="0" fontId="94" fillId="28" borderId="0" xfId="2462" applyFont="1" applyFill="1" applyAlignment="1">
      <alignment vertical="center"/>
    </xf>
    <xf numFmtId="0" fontId="11" fillId="28" borderId="0" xfId="2462" applyFont="1" applyFill="1" applyAlignment="1">
      <alignment vertical="center"/>
    </xf>
    <xf numFmtId="0" fontId="93" fillId="28" borderId="0" xfId="2462" applyFont="1" applyFill="1" applyAlignment="1">
      <alignment horizontal="left" vertical="center" wrapText="1"/>
    </xf>
    <xf numFmtId="0" fontId="11" fillId="28" borderId="14" xfId="2462" applyFont="1" applyFill="1" applyBorder="1" applyAlignment="1">
      <alignment vertical="center"/>
    </xf>
    <xf numFmtId="0" fontId="70" fillId="28" borderId="0" xfId="2516" applyFont="1" applyFill="1" applyAlignment="1">
      <alignment vertical="center"/>
    </xf>
    <xf numFmtId="0" fontId="93" fillId="28" borderId="14" xfId="2520" applyNumberFormat="1" applyFont="1" applyFill="1" applyBorder="1" applyAlignment="1">
      <alignment horizontal="right"/>
    </xf>
    <xf numFmtId="0" fontId="93" fillId="28" borderId="14" xfId="2520" applyNumberFormat="1" applyFont="1" applyFill="1" applyBorder="1" applyAlignment="1">
      <alignment horizontal="right" vertical="center"/>
    </xf>
    <xf numFmtId="0" fontId="93" fillId="28" borderId="14" xfId="2462" applyFont="1" applyFill="1" applyBorder="1" applyAlignment="1">
      <alignment horizontal="justify" vertical="center" wrapText="1"/>
    </xf>
    <xf numFmtId="0" fontId="104" fillId="28" borderId="0" xfId="2476" applyFont="1" applyFill="1"/>
    <xf numFmtId="0" fontId="1" fillId="28" borderId="0" xfId="2462" applyFont="1" applyFill="1"/>
    <xf numFmtId="0" fontId="95" fillId="28" borderId="0" xfId="2462" applyFont="1" applyFill="1" applyAlignment="1">
      <alignment wrapText="1"/>
    </xf>
    <xf numFmtId="0" fontId="94" fillId="28" borderId="0" xfId="2462" applyFont="1" applyFill="1" applyAlignment="1">
      <alignment horizontal="left" wrapText="1"/>
    </xf>
    <xf numFmtId="198" fontId="1" fillId="28" borderId="0" xfId="2357" applyNumberFormat="1" applyFont="1" applyFill="1"/>
    <xf numFmtId="0" fontId="1" fillId="28" borderId="0" xfId="2617" applyFont="1" applyFill="1" applyAlignment="1">
      <alignment vertical="center" wrapText="1"/>
    </xf>
    <xf numFmtId="0" fontId="1" fillId="28" borderId="14" xfId="2616" applyFont="1" applyFill="1" applyBorder="1"/>
    <xf numFmtId="0" fontId="93" fillId="28" borderId="14" xfId="2616" applyNumberFormat="1" applyFont="1" applyFill="1" applyBorder="1" applyAlignment="1">
      <alignment horizontal="right"/>
    </xf>
    <xf numFmtId="0" fontId="93" fillId="28" borderId="14" xfId="2616" applyNumberFormat="1" applyFont="1" applyFill="1" applyBorder="1" applyAlignment="1">
      <alignment horizontal="right" vertical="center"/>
    </xf>
    <xf numFmtId="0" fontId="97" fillId="28" borderId="0" xfId="2617" applyFont="1" applyFill="1" applyBorder="1" applyAlignment="1">
      <alignment horizontal="center" vertical="center" wrapText="1"/>
    </xf>
    <xf numFmtId="0" fontId="1" fillId="28" borderId="5" xfId="2461" applyFont="1" applyFill="1" applyBorder="1" applyAlignment="1">
      <alignment horizontal="center" vertical="center"/>
    </xf>
    <xf numFmtId="0" fontId="95" fillId="28" borderId="0" xfId="2461" applyNumberFormat="1" applyFont="1" applyFill="1" applyAlignment="1">
      <alignment horizontal="center" vertical="center" wrapText="1"/>
    </xf>
    <xf numFmtId="3" fontId="95" fillId="28" borderId="0" xfId="2617" applyNumberFormat="1" applyFont="1" applyFill="1" applyAlignment="1">
      <alignment vertical="center" wrapText="1"/>
    </xf>
    <xf numFmtId="0" fontId="11" fillId="28" borderId="0" xfId="2617" applyFont="1" applyFill="1" applyAlignment="1">
      <alignment vertical="center" wrapText="1"/>
    </xf>
    <xf numFmtId="0" fontId="1" fillId="28" borderId="0" xfId="2461" applyFont="1" applyFill="1" applyAlignment="1">
      <alignment horizontal="justify" vertical="center" wrapText="1"/>
    </xf>
    <xf numFmtId="3" fontId="1" fillId="28" borderId="0" xfId="2617" applyNumberFormat="1" applyFont="1" applyFill="1" applyAlignment="1">
      <alignment vertical="center" wrapText="1"/>
    </xf>
    <xf numFmtId="0" fontId="93" fillId="28" borderId="0" xfId="2461" applyFont="1" applyFill="1" applyAlignment="1">
      <alignment horizontal="justify" vertical="center" wrapText="1"/>
    </xf>
    <xf numFmtId="41" fontId="1" fillId="28" borderId="0" xfId="2617" applyNumberFormat="1" applyFont="1" applyFill="1" applyBorder="1" applyAlignment="1">
      <alignment vertical="center" wrapText="1"/>
    </xf>
    <xf numFmtId="3" fontId="1" fillId="28" borderId="0" xfId="2617" applyNumberFormat="1" applyFont="1" applyFill="1" applyBorder="1" applyAlignment="1">
      <alignment vertical="center" wrapText="1"/>
    </xf>
    <xf numFmtId="41" fontId="1" fillId="28" borderId="0" xfId="2617" applyNumberFormat="1" applyFont="1" applyFill="1" applyAlignment="1">
      <alignment horizontal="right" vertical="center" wrapText="1"/>
    </xf>
    <xf numFmtId="41" fontId="1" fillId="28" borderId="0" xfId="2617" applyNumberFormat="1" applyFont="1" applyFill="1" applyBorder="1" applyAlignment="1">
      <alignment horizontal="right" vertical="center" wrapText="1"/>
    </xf>
    <xf numFmtId="0" fontId="1" fillId="28" borderId="0" xfId="2617" applyFont="1" applyFill="1" applyBorder="1" applyAlignment="1">
      <alignment vertical="center" wrapText="1"/>
    </xf>
    <xf numFmtId="0" fontId="1" fillId="28" borderId="14" xfId="2617" applyFont="1" applyFill="1" applyBorder="1" applyAlignment="1">
      <alignment vertical="center" wrapText="1"/>
    </xf>
    <xf numFmtId="0" fontId="11" fillId="28" borderId="14" xfId="2617" applyFont="1" applyFill="1" applyBorder="1" applyAlignment="1">
      <alignment vertical="center" wrapText="1"/>
    </xf>
    <xf numFmtId="0" fontId="70" fillId="28" borderId="0" xfId="2618" applyFont="1" applyFill="1"/>
    <xf numFmtId="0" fontId="1" fillId="28" borderId="0" xfId="2618" applyFont="1" applyFill="1" applyAlignment="1">
      <alignment horizontal="center" vertical="center" wrapText="1"/>
    </xf>
    <xf numFmtId="0" fontId="1" fillId="28" borderId="0" xfId="2618" applyFont="1" applyFill="1" applyAlignment="1">
      <alignment horizontal="center" vertical="center"/>
    </xf>
    <xf numFmtId="0" fontId="1" fillId="28" borderId="18" xfId="2461" applyFont="1" applyFill="1" applyBorder="1"/>
    <xf numFmtId="0" fontId="95" fillId="28" borderId="0" xfId="2461" applyNumberFormat="1" applyFont="1" applyFill="1" applyAlignment="1">
      <alignment wrapText="1"/>
    </xf>
    <xf numFmtId="0" fontId="1" fillId="28" borderId="0" xfId="2461" applyFont="1" applyFill="1" applyAlignment="1">
      <alignment horizontal="justify" vertical="center"/>
    </xf>
    <xf numFmtId="0" fontId="93" fillId="28" borderId="0" xfId="2461" applyFont="1" applyFill="1" applyAlignment="1">
      <alignment horizontal="justify" vertical="top"/>
    </xf>
    <xf numFmtId="3" fontId="1" fillId="28" borderId="0" xfId="2617" applyNumberFormat="1" applyFont="1" applyFill="1" applyBorder="1" applyAlignment="1">
      <alignment horizontal="right" vertical="center" wrapText="1"/>
    </xf>
    <xf numFmtId="0" fontId="1" fillId="28" borderId="0" xfId="2617" applyFont="1" applyFill="1" applyAlignment="1">
      <alignment horizontal="right" vertical="center" wrapText="1"/>
    </xf>
    <xf numFmtId="2" fontId="1" fillId="28" borderId="0" xfId="2461" applyNumberFormat="1" applyFont="1" applyFill="1" applyAlignment="1">
      <alignment horizontal="center" wrapText="1"/>
    </xf>
    <xf numFmtId="0" fontId="1" fillId="28" borderId="0" xfId="2461" applyFont="1" applyFill="1"/>
    <xf numFmtId="0" fontId="1" fillId="28" borderId="0" xfId="2618" applyFont="1" applyFill="1" applyAlignment="1">
      <alignment horizontal="left" vertical="center"/>
    </xf>
    <xf numFmtId="0" fontId="1" fillId="28" borderId="0" xfId="2617" applyFont="1" applyFill="1" applyAlignment="1">
      <alignment wrapText="1"/>
    </xf>
    <xf numFmtId="0" fontId="44" fillId="28" borderId="0" xfId="2514" applyNumberFormat="1" applyFont="1" applyFill="1" applyAlignment="1"/>
    <xf numFmtId="0" fontId="58" fillId="28" borderId="0" xfId="2477" applyFont="1" applyFill="1" applyAlignment="1"/>
    <xf numFmtId="0" fontId="44" fillId="28" borderId="0" xfId="2513" applyNumberFormat="1" applyFont="1" applyFill="1" applyAlignment="1">
      <alignment horizontal="left"/>
    </xf>
    <xf numFmtId="0" fontId="104" fillId="28" borderId="0" xfId="2514" applyNumberFormat="1" applyFont="1" applyFill="1" applyAlignment="1"/>
    <xf numFmtId="0" fontId="93" fillId="28" borderId="14" xfId="2514" applyNumberFormat="1" applyFont="1" applyFill="1" applyBorder="1" applyAlignment="1">
      <alignment horizontal="right"/>
    </xf>
    <xf numFmtId="0" fontId="93" fillId="28" borderId="14" xfId="2514" applyNumberFormat="1" applyFont="1" applyFill="1" applyBorder="1" applyAlignment="1">
      <alignment horizontal="right" vertical="center"/>
    </xf>
    <xf numFmtId="0" fontId="11" fillId="28" borderId="0" xfId="2483" applyFont="1" applyFill="1" applyAlignment="1">
      <alignment vertical="center" wrapText="1"/>
    </xf>
    <xf numFmtId="3" fontId="95" fillId="28" borderId="0" xfId="2483" applyNumberFormat="1" applyFont="1" applyFill="1" applyAlignment="1">
      <alignment vertical="center" wrapText="1"/>
    </xf>
    <xf numFmtId="0" fontId="95" fillId="28" borderId="0" xfId="2462" applyNumberFormat="1" applyFont="1" applyFill="1" applyAlignment="1">
      <alignment wrapText="1"/>
    </xf>
    <xf numFmtId="195" fontId="95" fillId="28" borderId="0" xfId="2462" applyNumberFormat="1" applyFont="1" applyFill="1" applyAlignment="1">
      <alignment wrapText="1"/>
    </xf>
    <xf numFmtId="41" fontId="95" fillId="28" borderId="0" xfId="2483" applyNumberFormat="1" applyFont="1" applyFill="1" applyAlignment="1">
      <alignment horizontal="right" vertical="center" wrapText="1"/>
    </xf>
    <xf numFmtId="0" fontId="93" fillId="28" borderId="0" xfId="2462" applyFont="1" applyFill="1" applyAlignment="1">
      <alignment horizontal="justify" vertical="top"/>
    </xf>
    <xf numFmtId="0" fontId="58" fillId="28" borderId="0" xfId="2477" applyFont="1" applyFill="1"/>
    <xf numFmtId="0" fontId="44" fillId="28" borderId="0" xfId="2514" applyNumberFormat="1" applyFont="1" applyFill="1" applyAlignment="1">
      <alignment horizontal="left"/>
    </xf>
    <xf numFmtId="0" fontId="99" fillId="28" borderId="0" xfId="2462" applyNumberFormat="1" applyFont="1" applyFill="1" applyAlignment="1">
      <alignment horizontal="left"/>
    </xf>
    <xf numFmtId="0" fontId="98" fillId="28" borderId="0" xfId="2462" applyNumberFormat="1" applyFont="1" applyFill="1" applyAlignment="1">
      <alignment horizontal="left" wrapText="1" indent="1"/>
    </xf>
    <xf numFmtId="0" fontId="100" fillId="28" borderId="0" xfId="2462" applyNumberFormat="1" applyFont="1" applyFill="1" applyAlignment="1">
      <alignment horizontal="left" wrapText="1" indent="1"/>
    </xf>
    <xf numFmtId="0" fontId="95" fillId="28" borderId="0" xfId="2514" applyNumberFormat="1" applyFont="1" applyFill="1" applyAlignment="1">
      <alignment wrapText="1"/>
    </xf>
    <xf numFmtId="0" fontId="93" fillId="28" borderId="0" xfId="2519" applyFont="1" applyFill="1" applyBorder="1" applyAlignment="1">
      <alignment horizontal="left" vertical="center" wrapText="1" indent="1"/>
    </xf>
    <xf numFmtId="0" fontId="11" fillId="28" borderId="0" xfId="2483" applyFont="1" applyFill="1"/>
    <xf numFmtId="165" fontId="1" fillId="28" borderId="0" xfId="2519" applyNumberFormat="1" applyFont="1" applyFill="1" applyBorder="1" applyAlignment="1">
      <alignment horizontal="right" vertical="center" wrapText="1"/>
    </xf>
    <xf numFmtId="165" fontId="95" fillId="28" borderId="0" xfId="2519" applyNumberFormat="1" applyFont="1" applyFill="1" applyBorder="1" applyAlignment="1">
      <alignment vertical="center" wrapText="1"/>
    </xf>
    <xf numFmtId="196" fontId="95" fillId="28" borderId="0" xfId="2519" applyNumberFormat="1" applyFont="1" applyFill="1" applyBorder="1" applyAlignment="1">
      <alignment vertical="center" wrapText="1"/>
    </xf>
    <xf numFmtId="0" fontId="104" fillId="28" borderId="0" xfId="2479" applyFont="1" applyFill="1" applyAlignment="1"/>
    <xf numFmtId="0" fontId="11" fillId="28" borderId="0" xfId="2462" applyFont="1" applyFill="1" applyAlignment="1">
      <alignment vertical="center" wrapText="1"/>
    </xf>
    <xf numFmtId="0" fontId="95" fillId="28" borderId="0" xfId="2462" applyNumberFormat="1" applyFont="1" applyFill="1" applyAlignment="1">
      <alignment horizontal="center" wrapText="1"/>
    </xf>
    <xf numFmtId="2" fontId="95" fillId="28" borderId="0" xfId="2462" applyNumberFormat="1" applyFont="1" applyFill="1" applyAlignment="1">
      <alignment wrapText="1"/>
    </xf>
    <xf numFmtId="2" fontId="76" fillId="28" borderId="0" xfId="2479" applyNumberFormat="1" applyFont="1" applyFill="1" applyAlignment="1"/>
    <xf numFmtId="0" fontId="104" fillId="28" borderId="0" xfId="2513" applyNumberFormat="1" applyFont="1" applyFill="1" applyAlignment="1">
      <alignment horizontal="left"/>
    </xf>
    <xf numFmtId="2" fontId="95" fillId="28" borderId="0" xfId="2479" applyNumberFormat="1" applyFont="1" applyFill="1" applyBorder="1" applyAlignment="1">
      <alignment wrapText="1"/>
    </xf>
    <xf numFmtId="0" fontId="98" fillId="28" borderId="0" xfId="2521" applyNumberFormat="1" applyFont="1" applyFill="1" applyAlignment="1"/>
    <xf numFmtId="0" fontId="100" fillId="28" borderId="0" xfId="2521" applyNumberFormat="1" applyFont="1" applyFill="1" applyAlignment="1"/>
    <xf numFmtId="2" fontId="86" fillId="28" borderId="0" xfId="2513" applyNumberFormat="1" applyFont="1" applyFill="1" applyAlignment="1"/>
    <xf numFmtId="0" fontId="105" fillId="28" borderId="0" xfId="2513" applyFont="1" applyFill="1" applyAlignment="1"/>
    <xf numFmtId="2" fontId="98" fillId="28" borderId="0" xfId="2513" applyNumberFormat="1" applyFont="1" applyFill="1" applyAlignment="1"/>
    <xf numFmtId="0" fontId="98" fillId="28" borderId="0" xfId="2521" applyNumberFormat="1" applyFont="1" applyFill="1" applyAlignment="1">
      <alignment wrapText="1"/>
    </xf>
    <xf numFmtId="0" fontId="100" fillId="28" borderId="0" xfId="2521" applyNumberFormat="1" applyFont="1" applyFill="1" applyAlignment="1">
      <alignment wrapText="1"/>
    </xf>
    <xf numFmtId="0" fontId="98" fillId="28" borderId="0" xfId="2519" applyFont="1" applyFill="1" applyBorder="1" applyAlignment="1">
      <alignment vertical="center" wrapText="1"/>
    </xf>
    <xf numFmtId="0" fontId="100" fillId="28" borderId="0" xfId="2519" applyFont="1" applyFill="1" applyBorder="1" applyAlignment="1">
      <alignment vertical="center" wrapText="1"/>
    </xf>
    <xf numFmtId="165" fontId="98" fillId="28" borderId="0" xfId="2519" applyNumberFormat="1" applyFont="1" applyFill="1" applyBorder="1" applyAlignment="1">
      <alignment vertical="center" wrapText="1"/>
    </xf>
    <xf numFmtId="0" fontId="44" fillId="28" borderId="0" xfId="2479" applyNumberFormat="1" applyFont="1" applyFill="1" applyAlignment="1">
      <alignment horizontal="left"/>
    </xf>
    <xf numFmtId="0" fontId="104" fillId="28" borderId="0" xfId="2479" applyNumberFormat="1" applyFont="1" applyFill="1" applyAlignment="1">
      <alignment horizontal="left"/>
    </xf>
    <xf numFmtId="2" fontId="95" fillId="28" borderId="0" xfId="2479" applyNumberFormat="1" applyFont="1" applyFill="1" applyBorder="1" applyAlignment="1">
      <alignment horizontal="right" wrapText="1"/>
    </xf>
    <xf numFmtId="3" fontId="97" fillId="28" borderId="0" xfId="2462" applyNumberFormat="1" applyFont="1" applyFill="1" applyAlignment="1">
      <alignment horizontal="right" vertical="center" wrapText="1"/>
    </xf>
    <xf numFmtId="3" fontId="97" fillId="28" borderId="0" xfId="2462" applyNumberFormat="1" applyFont="1" applyFill="1" applyAlignment="1">
      <alignment horizontal="right" vertical="center"/>
    </xf>
    <xf numFmtId="0" fontId="76" fillId="28" borderId="14" xfId="2479" applyFont="1" applyFill="1" applyBorder="1" applyAlignment="1"/>
    <xf numFmtId="0" fontId="76" fillId="28" borderId="0" xfId="2479" applyFont="1" applyFill="1" applyAlignment="1"/>
    <xf numFmtId="3" fontId="95" fillId="28" borderId="0" xfId="2479" applyNumberFormat="1" applyFont="1" applyFill="1" applyAlignment="1">
      <alignment horizontal="right" wrapText="1"/>
    </xf>
    <xf numFmtId="0" fontId="95" fillId="28" borderId="0" xfId="2462" applyNumberFormat="1" applyFont="1" applyFill="1" applyBorder="1" applyAlignment="1">
      <alignment wrapText="1"/>
    </xf>
    <xf numFmtId="3" fontId="95" fillId="28" borderId="0" xfId="2462" applyNumberFormat="1" applyFont="1" applyFill="1" applyBorder="1" applyAlignment="1">
      <alignment horizontal="right" vertical="center" wrapText="1"/>
    </xf>
    <xf numFmtId="0" fontId="95" fillId="28" borderId="0" xfId="2483" applyNumberFormat="1" applyFont="1" applyFill="1" applyBorder="1" applyAlignment="1">
      <alignment horizontal="left" vertical="center" wrapText="1"/>
    </xf>
    <xf numFmtId="0" fontId="95" fillId="28" borderId="0" xfId="2462" applyFont="1" applyFill="1" applyBorder="1" applyAlignment="1">
      <alignment vertical="center" wrapText="1"/>
    </xf>
    <xf numFmtId="3" fontId="95" fillId="28" borderId="0" xfId="2519" applyNumberFormat="1" applyFont="1" applyFill="1" applyBorder="1" applyAlignment="1">
      <alignment horizontal="right" vertical="center" wrapText="1"/>
    </xf>
    <xf numFmtId="0" fontId="94" fillId="28" borderId="0" xfId="2462" applyFont="1" applyFill="1" applyBorder="1"/>
    <xf numFmtId="0" fontId="95" fillId="28" borderId="0" xfId="2519" applyFont="1" applyFill="1" applyBorder="1" applyAlignment="1">
      <alignment horizontal="left" vertical="center" wrapText="1"/>
    </xf>
    <xf numFmtId="3" fontId="95" fillId="28" borderId="0" xfId="2462" applyNumberFormat="1" applyFont="1" applyFill="1" applyAlignment="1">
      <alignment horizontal="right" vertical="center" wrapText="1"/>
    </xf>
    <xf numFmtId="3" fontId="95" fillId="28" borderId="0" xfId="2462" applyNumberFormat="1" applyFont="1" applyFill="1" applyBorder="1" applyAlignment="1">
      <alignment vertical="center" wrapText="1"/>
    </xf>
    <xf numFmtId="0" fontId="94" fillId="28" borderId="0" xfId="2519" applyFont="1" applyFill="1" applyBorder="1" applyAlignment="1">
      <alignment horizontal="left" vertical="top" wrapText="1"/>
    </xf>
    <xf numFmtId="0" fontId="141" fillId="28" borderId="0" xfId="2462" applyFont="1" applyFill="1" applyAlignment="1">
      <alignment vertical="center" wrapText="1"/>
    </xf>
    <xf numFmtId="0" fontId="141" fillId="28" borderId="0" xfId="2462" applyFont="1" applyFill="1" applyAlignment="1">
      <alignment vertical="center"/>
    </xf>
    <xf numFmtId="3" fontId="141" fillId="28" borderId="0" xfId="2462" applyNumberFormat="1" applyFont="1" applyFill="1" applyAlignment="1">
      <alignment vertical="center"/>
    </xf>
    <xf numFmtId="0" fontId="93" fillId="28" borderId="0" xfId="2519" applyFont="1" applyFill="1" applyBorder="1" applyAlignment="1">
      <alignment horizontal="left" vertical="top" wrapText="1" indent="1"/>
    </xf>
    <xf numFmtId="0" fontId="95" fillId="28" borderId="0" xfId="2519" applyFont="1" applyFill="1" applyBorder="1" applyAlignment="1">
      <alignment vertical="center" wrapText="1"/>
    </xf>
    <xf numFmtId="41" fontId="97" fillId="28" borderId="0" xfId="2519" applyNumberFormat="1" applyFont="1" applyFill="1" applyBorder="1" applyAlignment="1">
      <alignment vertical="center" wrapText="1"/>
    </xf>
    <xf numFmtId="3" fontId="141" fillId="28" borderId="0" xfId="2462" applyNumberFormat="1" applyFont="1" applyFill="1" applyAlignment="1">
      <alignment vertical="center" wrapText="1"/>
    </xf>
    <xf numFmtId="0" fontId="94" fillId="28" borderId="0" xfId="2519" applyFont="1" applyFill="1" applyBorder="1" applyAlignment="1">
      <alignment vertical="center" wrapText="1"/>
    </xf>
    <xf numFmtId="0" fontId="94" fillId="28" borderId="0" xfId="2519" applyFont="1" applyFill="1" applyBorder="1" applyAlignment="1">
      <alignment vertical="top" wrapText="1"/>
    </xf>
    <xf numFmtId="0" fontId="141" fillId="28" borderId="0" xfId="2462" applyFont="1" applyFill="1"/>
    <xf numFmtId="0" fontId="1" fillId="28" borderId="0" xfId="2519" applyFont="1" applyFill="1" applyBorder="1" applyAlignment="1">
      <alignment horizontal="left" vertical="center" wrapText="1" indent="1"/>
    </xf>
    <xf numFmtId="0" fontId="95" fillId="28" borderId="0" xfId="2462" applyFont="1" applyFill="1" applyAlignment="1">
      <alignment horizontal="right" vertical="center" wrapText="1"/>
    </xf>
    <xf numFmtId="0" fontId="95" fillId="28" borderId="0" xfId="2462" applyFont="1" applyFill="1" applyBorder="1" applyAlignment="1">
      <alignment horizontal="right" vertical="center" wrapText="1"/>
    </xf>
    <xf numFmtId="3" fontId="93" fillId="28" borderId="0" xfId="2519" applyNumberFormat="1" applyFont="1" applyFill="1" applyBorder="1" applyAlignment="1">
      <alignment horizontal="right" vertical="center" wrapText="1"/>
    </xf>
    <xf numFmtId="165" fontId="93" fillId="28" borderId="0" xfId="2519" applyNumberFormat="1" applyFont="1" applyFill="1" applyBorder="1" applyAlignment="1">
      <alignment vertical="center" wrapText="1"/>
    </xf>
    <xf numFmtId="0" fontId="11" fillId="28" borderId="0" xfId="2483" applyFont="1" applyFill="1" applyAlignment="1">
      <alignment vertical="center"/>
    </xf>
    <xf numFmtId="0" fontId="95" fillId="28" borderId="0" xfId="2483" applyNumberFormat="1" applyFont="1" applyFill="1" applyAlignment="1">
      <alignment vertical="center" wrapText="1"/>
    </xf>
    <xf numFmtId="3" fontId="95" fillId="28" borderId="0" xfId="2462" applyNumberFormat="1" applyFont="1" applyFill="1" applyAlignment="1">
      <alignment vertical="center" wrapText="1"/>
    </xf>
    <xf numFmtId="3" fontId="95" fillId="28" borderId="0" xfId="2483" applyNumberFormat="1" applyFont="1" applyFill="1" applyAlignment="1">
      <alignment vertical="center"/>
    </xf>
    <xf numFmtId="0" fontId="94" fillId="28" borderId="0" xfId="2483" applyNumberFormat="1" applyFont="1" applyFill="1" applyAlignment="1">
      <alignment vertical="center" wrapText="1"/>
    </xf>
    <xf numFmtId="0" fontId="93" fillId="28" borderId="0" xfId="2483" applyNumberFormat="1" applyFont="1" applyFill="1" applyAlignment="1">
      <alignment horizontal="left" vertical="center" wrapText="1"/>
    </xf>
    <xf numFmtId="4" fontId="95" fillId="28" borderId="0" xfId="2483" applyNumberFormat="1" applyFont="1" applyFill="1" applyAlignment="1">
      <alignment vertical="center" wrapText="1"/>
    </xf>
    <xf numFmtId="4" fontId="95" fillId="28" borderId="0" xfId="2483" applyNumberFormat="1" applyFont="1" applyFill="1" applyAlignment="1">
      <alignment vertical="center"/>
    </xf>
    <xf numFmtId="2" fontId="95" fillId="28" borderId="0" xfId="2483" applyNumberFormat="1" applyFont="1" applyFill="1" applyAlignment="1">
      <alignment vertical="center"/>
    </xf>
    <xf numFmtId="0" fontId="76" fillId="28" borderId="0" xfId="2489" applyFont="1" applyFill="1" applyAlignment="1">
      <alignment vertical="center"/>
    </xf>
    <xf numFmtId="0" fontId="44" fillId="28" borderId="0" xfId="2479" applyFont="1" applyFill="1" applyAlignment="1"/>
    <xf numFmtId="0" fontId="99" fillId="28" borderId="0" xfId="2462" applyNumberFormat="1" applyFont="1" applyFill="1" applyAlignment="1">
      <alignment vertical="center"/>
    </xf>
    <xf numFmtId="41" fontId="95" fillId="28" borderId="0" xfId="2519" applyNumberFormat="1" applyFont="1" applyFill="1" applyBorder="1" applyAlignment="1">
      <alignment vertical="center" wrapText="1"/>
    </xf>
    <xf numFmtId="0" fontId="95" fillId="28" borderId="0" xfId="2483" applyNumberFormat="1" applyFont="1" applyFill="1" applyBorder="1" applyAlignment="1">
      <alignment horizontal="center" vertical="center" wrapText="1"/>
    </xf>
    <xf numFmtId="0" fontId="1" fillId="28" borderId="0" xfId="2462" applyFont="1" applyFill="1" applyAlignment="1">
      <alignment vertical="center"/>
    </xf>
    <xf numFmtId="2" fontId="95" fillId="28" borderId="0" xfId="2462" applyNumberFormat="1" applyFont="1" applyFill="1" applyAlignment="1">
      <alignment vertical="center"/>
    </xf>
    <xf numFmtId="0" fontId="93" fillId="28" borderId="0" xfId="2462" applyFont="1" applyFill="1" applyAlignment="1">
      <alignment horizontal="left" vertical="center"/>
    </xf>
    <xf numFmtId="4" fontId="95" fillId="28" borderId="0" xfId="2462" applyNumberFormat="1" applyFont="1" applyFill="1" applyAlignment="1">
      <alignment vertical="center" wrapText="1"/>
    </xf>
    <xf numFmtId="0" fontId="95" fillId="28" borderId="0" xfId="2462" applyNumberFormat="1" applyFont="1" applyFill="1" applyAlignment="1">
      <alignment vertical="center" wrapText="1"/>
    </xf>
    <xf numFmtId="0" fontId="94" fillId="28" borderId="0" xfId="2462" applyNumberFormat="1" applyFont="1" applyFill="1" applyAlignment="1">
      <alignment vertical="center" wrapText="1"/>
    </xf>
    <xf numFmtId="0" fontId="93" fillId="28" borderId="0" xfId="2462" applyNumberFormat="1" applyFont="1" applyFill="1" applyAlignment="1">
      <alignment horizontal="left" vertical="center" wrapText="1"/>
    </xf>
    <xf numFmtId="0" fontId="95" fillId="28" borderId="14" xfId="2462" applyNumberFormat="1" applyFont="1" applyFill="1" applyBorder="1" applyAlignment="1">
      <alignment vertical="center" wrapText="1"/>
    </xf>
    <xf numFmtId="0" fontId="95" fillId="28" borderId="14" xfId="2462" applyFont="1" applyFill="1" applyBorder="1" applyAlignment="1">
      <alignment vertical="center"/>
    </xf>
    <xf numFmtId="0" fontId="93" fillId="28" borderId="0" xfId="2514" applyNumberFormat="1" applyFont="1" applyFill="1" applyBorder="1" applyAlignment="1">
      <alignment horizontal="right"/>
    </xf>
    <xf numFmtId="0" fontId="130" fillId="28" borderId="0" xfId="2483" applyNumberFormat="1" applyFont="1" applyFill="1" applyBorder="1" applyAlignment="1">
      <alignment horizontal="center" vertical="center" wrapText="1"/>
    </xf>
    <xf numFmtId="0" fontId="93" fillId="28" borderId="0" xfId="2462" applyFont="1" applyFill="1" applyBorder="1" applyAlignment="1">
      <alignment horizontal="justify" vertical="top"/>
    </xf>
    <xf numFmtId="0" fontId="11" fillId="28" borderId="14" xfId="2462" applyFont="1" applyFill="1" applyBorder="1" applyAlignment="1">
      <alignment vertical="center" wrapText="1"/>
    </xf>
    <xf numFmtId="37" fontId="130" fillId="28" borderId="0" xfId="2462" applyNumberFormat="1" applyFont="1" applyFill="1" applyBorder="1" applyAlignment="1">
      <alignment horizontal="right" vertical="center" wrapText="1"/>
    </xf>
    <xf numFmtId="0" fontId="131" fillId="28" borderId="0" xfId="2519" applyFont="1" applyFill="1" applyBorder="1" applyAlignment="1">
      <alignment horizontal="left" vertical="top" wrapText="1"/>
    </xf>
    <xf numFmtId="41" fontId="130" fillId="28" borderId="0" xfId="2519" applyNumberFormat="1" applyFont="1" applyFill="1" applyBorder="1" applyAlignment="1">
      <alignment horizontal="right" vertical="center" wrapText="1"/>
    </xf>
    <xf numFmtId="41" fontId="97" fillId="28" borderId="0" xfId="2462" applyNumberFormat="1" applyFont="1" applyFill="1" applyBorder="1" applyAlignment="1">
      <alignment horizontal="right" vertical="center"/>
    </xf>
    <xf numFmtId="41" fontId="130" fillId="28" borderId="0" xfId="2462" applyNumberFormat="1" applyFont="1" applyFill="1" applyBorder="1" applyAlignment="1">
      <alignment horizontal="right" vertical="center" wrapText="1"/>
    </xf>
    <xf numFmtId="41" fontId="97" fillId="28" borderId="0" xfId="2519" applyNumberFormat="1" applyFont="1" applyFill="1" applyBorder="1" applyAlignment="1">
      <alignment horizontal="right" vertical="center" wrapText="1"/>
    </xf>
    <xf numFmtId="41" fontId="97" fillId="28" borderId="0" xfId="2462" applyNumberFormat="1" applyFont="1" applyFill="1" applyBorder="1" applyAlignment="1">
      <alignment horizontal="right" vertical="center" wrapText="1"/>
    </xf>
    <xf numFmtId="0" fontId="97" fillId="28" borderId="0" xfId="2519" applyFont="1" applyFill="1" applyBorder="1" applyAlignment="1">
      <alignment horizontal="left" vertical="center" wrapText="1" indent="1"/>
    </xf>
    <xf numFmtId="0" fontId="96" fillId="28" borderId="0" xfId="2519" applyFont="1" applyFill="1" applyBorder="1" applyAlignment="1">
      <alignment horizontal="left" vertical="top" wrapText="1" indent="1"/>
    </xf>
    <xf numFmtId="0" fontId="130" fillId="28" borderId="0" xfId="2519" applyFont="1" applyFill="1" applyBorder="1" applyAlignment="1">
      <alignment vertical="center" wrapText="1"/>
    </xf>
    <xf numFmtId="0" fontId="131" fillId="28" borderId="0" xfId="2519" applyFont="1" applyFill="1" applyBorder="1" applyAlignment="1">
      <alignment vertical="center" wrapText="1"/>
    </xf>
    <xf numFmtId="0" fontId="131" fillId="28" borderId="0" xfId="2519" applyFont="1" applyFill="1" applyBorder="1" applyAlignment="1">
      <alignment vertical="top" wrapText="1"/>
    </xf>
    <xf numFmtId="0" fontId="96" fillId="28" borderId="0" xfId="2519" applyFont="1" applyFill="1" applyBorder="1" applyAlignment="1">
      <alignment horizontal="left" vertical="center" wrapText="1" indent="1"/>
    </xf>
    <xf numFmtId="41" fontId="97" fillId="28" borderId="0" xfId="2462" applyNumberFormat="1" applyFont="1" applyFill="1" applyAlignment="1">
      <alignment vertical="center" wrapText="1"/>
    </xf>
    <xf numFmtId="0" fontId="93" fillId="28" borderId="14" xfId="2514" applyNumberFormat="1" applyFont="1" applyFill="1" applyBorder="1" applyAlignment="1">
      <alignment horizontal="center"/>
    </xf>
    <xf numFmtId="0" fontId="121" fillId="28" borderId="14" xfId="2462" applyNumberFormat="1" applyFont="1" applyFill="1" applyBorder="1" applyAlignment="1">
      <alignment vertical="center" wrapText="1"/>
    </xf>
    <xf numFmtId="0" fontId="121" fillId="28" borderId="14" xfId="2462" applyFont="1" applyFill="1" applyBorder="1" applyAlignment="1">
      <alignment vertical="center"/>
    </xf>
    <xf numFmtId="2" fontId="11" fillId="28" borderId="0" xfId="2462" applyNumberFormat="1" applyFont="1" applyFill="1" applyAlignment="1">
      <alignment horizontal="center" vertical="center" wrapText="1"/>
    </xf>
    <xf numFmtId="0" fontId="11" fillId="28" borderId="18" xfId="2462" applyFont="1" applyFill="1" applyBorder="1" applyAlignment="1">
      <alignment vertical="center"/>
    </xf>
    <xf numFmtId="0" fontId="11" fillId="28" borderId="0" xfId="2516" applyFont="1" applyFill="1" applyAlignment="1">
      <alignment horizontal="left" vertical="center"/>
    </xf>
    <xf numFmtId="0" fontId="12" fillId="28" borderId="0" xfId="2516" applyFont="1" applyFill="1" applyAlignment="1">
      <alignment vertical="center"/>
    </xf>
    <xf numFmtId="0" fontId="11" fillId="28" borderId="0" xfId="2516" applyFont="1" applyFill="1" applyAlignment="1">
      <alignment horizontal="center" vertical="center"/>
    </xf>
    <xf numFmtId="0" fontId="11" fillId="28" borderId="0" xfId="2462" applyFont="1" applyFill="1" applyBorder="1" applyAlignment="1">
      <alignment vertical="center"/>
    </xf>
    <xf numFmtId="0" fontId="58" fillId="28" borderId="0" xfId="2479" applyFont="1" applyFill="1" applyAlignment="1"/>
    <xf numFmtId="0" fontId="44" fillId="28" borderId="0" xfId="2479" applyNumberFormat="1" applyFont="1" applyFill="1" applyAlignment="1">
      <alignment horizontal="left" vertical="center"/>
    </xf>
    <xf numFmtId="0" fontId="95" fillId="28" borderId="0" xfId="2483" applyFont="1" applyFill="1" applyAlignment="1">
      <alignment horizontal="left" vertical="center" wrapText="1"/>
    </xf>
    <xf numFmtId="0" fontId="95" fillId="28" borderId="18" xfId="2489" applyFont="1" applyFill="1" applyBorder="1" applyAlignment="1">
      <alignment vertical="center" wrapText="1"/>
    </xf>
    <xf numFmtId="0" fontId="95" fillId="28" borderId="18" xfId="2489" applyFont="1" applyFill="1" applyBorder="1" applyAlignment="1">
      <alignment wrapText="1"/>
    </xf>
    <xf numFmtId="0" fontId="95" fillId="28" borderId="0" xfId="2489" applyFont="1" applyFill="1" applyBorder="1" applyAlignment="1">
      <alignment vertical="center" wrapText="1"/>
    </xf>
    <xf numFmtId="0" fontId="95" fillId="28" borderId="0" xfId="2489" applyFont="1" applyFill="1" applyBorder="1" applyAlignment="1">
      <alignment wrapText="1"/>
    </xf>
    <xf numFmtId="0" fontId="93" fillId="28" borderId="14" xfId="2513" applyNumberFormat="1" applyFont="1" applyFill="1" applyBorder="1" applyAlignment="1">
      <alignment horizontal="center" vertical="center" wrapText="1"/>
    </xf>
    <xf numFmtId="0" fontId="95" fillId="28" borderId="0" xfId="2513" applyFont="1" applyFill="1" applyBorder="1" applyAlignment="1">
      <alignment vertical="center" wrapText="1"/>
    </xf>
    <xf numFmtId="0" fontId="95" fillId="28" borderId="0" xfId="2513" applyFont="1" applyFill="1" applyBorder="1" applyAlignment="1">
      <alignment wrapText="1"/>
    </xf>
    <xf numFmtId="0" fontId="93" fillId="28" borderId="0" xfId="2462" applyFont="1" applyFill="1" applyBorder="1" applyAlignment="1">
      <alignment horizontal="justify" vertical="center"/>
    </xf>
    <xf numFmtId="0" fontId="44" fillId="28" borderId="0" xfId="2489" applyNumberFormat="1" applyFont="1" applyFill="1" applyAlignment="1">
      <alignment horizontal="left"/>
    </xf>
    <xf numFmtId="0" fontId="64" fillId="28" borderId="0" xfId="2489" applyFont="1" applyFill="1" applyAlignment="1"/>
    <xf numFmtId="0" fontId="44" fillId="28" borderId="0" xfId="2513" applyNumberFormat="1" applyFont="1" applyFill="1" applyAlignment="1">
      <alignment horizontal="left" vertical="center"/>
    </xf>
    <xf numFmtId="3" fontId="58" fillId="28" borderId="0" xfId="2513" applyNumberFormat="1" applyFont="1" applyFill="1" applyAlignment="1">
      <alignment vertical="center"/>
    </xf>
    <xf numFmtId="0" fontId="58" fillId="28" borderId="0" xfId="2513" applyFont="1" applyFill="1" applyAlignment="1">
      <alignment vertical="center"/>
    </xf>
    <xf numFmtId="0" fontId="64" fillId="28" borderId="0" xfId="2513" applyFont="1" applyFill="1" applyAlignment="1">
      <alignment vertical="center"/>
    </xf>
    <xf numFmtId="0" fontId="104" fillId="28" borderId="0" xfId="2489" applyNumberFormat="1" applyFont="1" applyFill="1" applyAlignment="1">
      <alignment horizontal="left"/>
    </xf>
    <xf numFmtId="0" fontId="104" fillId="28" borderId="0" xfId="2483" applyNumberFormat="1" applyFont="1" applyFill="1" applyAlignment="1">
      <alignment horizontal="left" vertical="center"/>
    </xf>
    <xf numFmtId="0" fontId="104" fillId="28" borderId="0" xfId="2513" applyNumberFormat="1" applyFont="1" applyFill="1" applyAlignment="1">
      <alignment horizontal="left" vertical="center"/>
    </xf>
    <xf numFmtId="0" fontId="64" fillId="28" borderId="0" xfId="2489" applyFont="1" applyFill="1" applyBorder="1" applyAlignment="1">
      <alignment vertical="center" wrapText="1"/>
    </xf>
    <xf numFmtId="0" fontId="130" fillId="28" borderId="14" xfId="2489" applyFont="1" applyFill="1" applyBorder="1" applyAlignment="1">
      <alignment vertical="center" wrapText="1"/>
    </xf>
    <xf numFmtId="0" fontId="136" fillId="28" borderId="0" xfId="2513" applyFont="1" applyFill="1" applyAlignment="1">
      <alignment vertical="center"/>
    </xf>
    <xf numFmtId="0" fontId="130" fillId="28" borderId="0" xfId="2489" applyFont="1" applyFill="1" applyBorder="1" applyAlignment="1">
      <alignment vertical="center" wrapText="1"/>
    </xf>
    <xf numFmtId="3" fontId="97" fillId="28" borderId="0" xfId="2489" applyNumberFormat="1" applyFont="1" applyFill="1" applyBorder="1" applyAlignment="1">
      <alignment horizontal="center" vertical="center" wrapText="1"/>
    </xf>
    <xf numFmtId="0" fontId="97" fillId="28" borderId="5" xfId="2489" applyNumberFormat="1" applyFont="1" applyFill="1" applyBorder="1" applyAlignment="1">
      <alignment vertical="center"/>
    </xf>
    <xf numFmtId="0" fontId="97" fillId="28" borderId="5" xfId="2489" applyNumberFormat="1" applyFont="1" applyFill="1" applyBorder="1" applyAlignment="1">
      <alignment vertical="center" wrapText="1"/>
    </xf>
    <xf numFmtId="0" fontId="130" fillId="28" borderId="18" xfId="2489" applyFont="1" applyFill="1" applyBorder="1" applyAlignment="1">
      <alignment vertical="center" wrapText="1"/>
    </xf>
    <xf numFmtId="0" fontId="130" fillId="28" borderId="0" xfId="2513" applyFont="1" applyFill="1" applyBorder="1" applyAlignment="1">
      <alignment vertical="center" wrapText="1"/>
    </xf>
    <xf numFmtId="0" fontId="97" fillId="28" borderId="0" xfId="2483" applyFont="1" applyFill="1" applyBorder="1" applyAlignment="1">
      <alignment horizontal="center" vertical="center" wrapText="1"/>
    </xf>
    <xf numFmtId="0" fontId="96" fillId="28" borderId="0" xfId="2513" applyNumberFormat="1" applyFont="1" applyFill="1" applyAlignment="1">
      <alignment horizontal="left" vertical="center" wrapText="1"/>
    </xf>
    <xf numFmtId="3" fontId="96" fillId="28" borderId="14" xfId="2513" applyNumberFormat="1" applyFont="1" applyFill="1" applyBorder="1" applyAlignment="1">
      <alignment horizontal="center" vertical="center" wrapText="1"/>
    </xf>
    <xf numFmtId="0" fontId="96" fillId="28" borderId="14" xfId="2513" applyNumberFormat="1" applyFont="1" applyFill="1" applyBorder="1" applyAlignment="1">
      <alignment horizontal="center" vertical="center" wrapText="1"/>
    </xf>
    <xf numFmtId="0" fontId="130" fillId="28" borderId="0" xfId="2483" applyNumberFormat="1" applyFont="1" applyFill="1" applyAlignment="1">
      <alignment horizontal="center" vertical="center" wrapText="1"/>
    </xf>
    <xf numFmtId="41" fontId="95" fillId="28" borderId="0" xfId="2513" applyNumberFormat="1" applyFont="1" applyFill="1" applyBorder="1" applyAlignment="1">
      <alignment horizontal="right" vertical="center" wrapText="1"/>
    </xf>
    <xf numFmtId="41" fontId="95" fillId="28" borderId="0" xfId="2462" applyNumberFormat="1" applyFont="1" applyFill="1" applyBorder="1" applyAlignment="1">
      <alignment horizontal="right" vertical="center" wrapText="1"/>
    </xf>
    <xf numFmtId="0" fontId="130" fillId="28" borderId="0" xfId="2483" applyFont="1" applyFill="1" applyAlignment="1">
      <alignment vertical="center" wrapText="1"/>
    </xf>
    <xf numFmtId="0" fontId="131" fillId="28" borderId="0" xfId="2483" applyFont="1" applyFill="1" applyAlignment="1">
      <alignment vertical="center" wrapText="1"/>
    </xf>
    <xf numFmtId="41" fontId="95" fillId="28" borderId="0" xfId="2519" applyNumberFormat="1" applyFont="1" applyFill="1" applyBorder="1" applyAlignment="1">
      <alignment horizontal="right" vertical="center" wrapText="1"/>
    </xf>
    <xf numFmtId="0" fontId="64" fillId="28" borderId="0" xfId="2513" applyFont="1" applyFill="1" applyAlignment="1">
      <alignment vertical="center" wrapText="1"/>
    </xf>
    <xf numFmtId="41" fontId="64" fillId="28" borderId="0" xfId="2513" applyNumberFormat="1" applyFont="1" applyFill="1" applyAlignment="1">
      <alignment horizontal="right" vertical="center" wrapText="1"/>
    </xf>
    <xf numFmtId="0" fontId="64" fillId="28" borderId="0" xfId="2513" applyFont="1" applyFill="1" applyAlignment="1">
      <alignment horizontal="right" vertical="center" wrapText="1"/>
    </xf>
    <xf numFmtId="0" fontId="93" fillId="28" borderId="0" xfId="2519" applyFont="1" applyFill="1" applyBorder="1" applyAlignment="1">
      <alignment vertical="center" wrapText="1"/>
    </xf>
    <xf numFmtId="41" fontId="76" fillId="28" borderId="0" xfId="2513" applyNumberFormat="1" applyFont="1" applyFill="1" applyBorder="1" applyAlignment="1">
      <alignment horizontal="right" vertical="center" wrapText="1"/>
    </xf>
    <xf numFmtId="0" fontId="76" fillId="28" borderId="0" xfId="2513" applyFont="1" applyFill="1" applyBorder="1" applyAlignment="1">
      <alignment horizontal="right" vertical="center" wrapText="1"/>
    </xf>
    <xf numFmtId="0" fontId="105" fillId="28" borderId="0" xfId="2513" applyFont="1" applyFill="1" applyAlignment="1">
      <alignment vertical="center" wrapText="1"/>
    </xf>
    <xf numFmtId="1" fontId="95" fillId="28" borderId="0" xfId="2519" applyNumberFormat="1" applyFont="1" applyFill="1" applyBorder="1" applyAlignment="1">
      <alignment horizontal="right" vertical="center" wrapText="1"/>
    </xf>
    <xf numFmtId="41" fontId="93" fillId="28" borderId="0" xfId="2519" applyNumberFormat="1" applyFont="1" applyFill="1" applyBorder="1" applyAlignment="1">
      <alignment horizontal="right" vertical="center" wrapText="1"/>
    </xf>
    <xf numFmtId="1" fontId="93" fillId="28" borderId="0" xfId="2519" applyNumberFormat="1" applyFont="1" applyFill="1" applyBorder="1" applyAlignment="1">
      <alignment horizontal="right" vertical="center" wrapText="1"/>
    </xf>
    <xf numFmtId="3" fontId="64" fillId="28" borderId="0" xfId="2513" applyNumberFormat="1" applyFont="1" applyFill="1" applyAlignment="1">
      <alignment vertical="center"/>
    </xf>
    <xf numFmtId="41" fontId="129" fillId="28" borderId="0" xfId="2513" applyNumberFormat="1" applyFont="1" applyFill="1" applyBorder="1" applyAlignment="1">
      <alignment horizontal="right" vertical="center" wrapText="1"/>
    </xf>
    <xf numFmtId="0" fontId="94" fillId="28" borderId="0" xfId="2513" applyFont="1" applyFill="1" applyBorder="1" applyAlignment="1">
      <alignment wrapText="1"/>
    </xf>
    <xf numFmtId="41" fontId="142" fillId="28" borderId="0" xfId="2513" applyNumberFormat="1" applyFont="1" applyFill="1" applyBorder="1" applyAlignment="1">
      <alignment horizontal="right" vertical="center" wrapText="1"/>
    </xf>
    <xf numFmtId="0" fontId="142" fillId="28" borderId="0" xfId="2513" applyFont="1" applyFill="1" applyBorder="1" applyAlignment="1">
      <alignment horizontal="right" vertical="center" wrapText="1"/>
    </xf>
    <xf numFmtId="0" fontId="76" fillId="28" borderId="0" xfId="2513" applyFont="1" applyFill="1" applyBorder="1" applyAlignment="1">
      <alignment vertical="center" wrapText="1"/>
    </xf>
    <xf numFmtId="0" fontId="76" fillId="28" borderId="0" xfId="2513" applyFont="1" applyFill="1" applyBorder="1" applyAlignment="1">
      <alignment wrapText="1"/>
    </xf>
    <xf numFmtId="0" fontId="76" fillId="28" borderId="18" xfId="2513" applyFont="1" applyFill="1" applyBorder="1" applyAlignment="1">
      <alignment vertical="center"/>
    </xf>
    <xf numFmtId="0" fontId="76" fillId="28" borderId="18" xfId="2513" applyFont="1" applyFill="1" applyBorder="1" applyAlignment="1">
      <alignment vertical="center" wrapText="1"/>
    </xf>
    <xf numFmtId="0" fontId="64" fillId="28" borderId="18" xfId="2513" applyFont="1" applyFill="1" applyBorder="1" applyAlignment="1">
      <alignment vertical="center"/>
    </xf>
    <xf numFmtId="0" fontId="76" fillId="28" borderId="0" xfId="2513" applyFont="1" applyFill="1" applyBorder="1" applyAlignment="1">
      <alignment vertical="center"/>
    </xf>
    <xf numFmtId="0" fontId="64" fillId="28" borderId="0" xfId="2513" applyFont="1" applyFill="1" applyBorder="1" applyAlignment="1">
      <alignment vertical="center"/>
    </xf>
    <xf numFmtId="0" fontId="76" fillId="28" borderId="0" xfId="2513" applyFont="1" applyFill="1" applyAlignment="1">
      <alignment vertical="center"/>
    </xf>
    <xf numFmtId="3" fontId="76" fillId="28" borderId="0" xfId="2513" applyNumberFormat="1" applyFont="1" applyFill="1" applyAlignment="1">
      <alignment vertical="center"/>
    </xf>
    <xf numFmtId="0" fontId="104" fillId="28" borderId="0" xfId="2483" applyNumberFormat="1" applyFont="1" applyFill="1" applyAlignment="1">
      <alignment horizontal="left"/>
    </xf>
    <xf numFmtId="0" fontId="93" fillId="28" borderId="14" xfId="2489" applyFont="1" applyFill="1" applyBorder="1" applyAlignment="1"/>
    <xf numFmtId="0" fontId="93" fillId="28" borderId="0" xfId="2489" applyNumberFormat="1" applyFont="1" applyFill="1" applyBorder="1" applyAlignment="1">
      <alignment horizontal="right"/>
    </xf>
    <xf numFmtId="0" fontId="76" fillId="28" borderId="5" xfId="2489" applyFont="1" applyFill="1" applyBorder="1" applyAlignment="1"/>
    <xf numFmtId="0" fontId="95" fillId="28" borderId="0" xfId="2489" applyFont="1" applyFill="1" applyAlignment="1">
      <alignment horizontal="center" vertical="center" wrapText="1"/>
    </xf>
    <xf numFmtId="41" fontId="95" fillId="28" borderId="0" xfId="2489" applyNumberFormat="1" applyFont="1" applyFill="1" applyAlignment="1">
      <alignment horizontal="right" vertical="center" wrapText="1"/>
    </xf>
    <xf numFmtId="41" fontId="95" fillId="28" borderId="0" xfId="2489" applyNumberFormat="1" applyFont="1" applyFill="1" applyBorder="1" applyAlignment="1">
      <alignment vertical="center" wrapText="1"/>
    </xf>
    <xf numFmtId="0" fontId="95" fillId="28" borderId="0" xfId="2489" applyFont="1" applyFill="1" applyAlignment="1">
      <alignment horizontal="left" vertical="center" wrapText="1"/>
    </xf>
    <xf numFmtId="43" fontId="95" fillId="28" borderId="0" xfId="2489" applyNumberFormat="1" applyFont="1" applyFill="1" applyAlignment="1">
      <alignment horizontal="right" vertical="center" wrapText="1"/>
    </xf>
    <xf numFmtId="43" fontId="95" fillId="28" borderId="0" xfId="2483" applyNumberFormat="1" applyFont="1" applyFill="1" applyAlignment="1">
      <alignment horizontal="right" vertical="center" wrapText="1"/>
    </xf>
    <xf numFmtId="0" fontId="76" fillId="28" borderId="14" xfId="2489" applyFont="1" applyFill="1" applyBorder="1" applyAlignment="1">
      <alignment vertical="center"/>
    </xf>
    <xf numFmtId="0" fontId="124" fillId="28" borderId="0" xfId="2489" applyFont="1" applyFill="1" applyAlignment="1"/>
    <xf numFmtId="0" fontId="124" fillId="28" borderId="0" xfId="2489" applyFont="1" applyFill="1" applyAlignment="1">
      <alignment vertical="center"/>
    </xf>
    <xf numFmtId="0" fontId="64" fillId="28" borderId="0" xfId="2489" applyFont="1" applyFill="1" applyAlignment="1">
      <alignment vertical="center"/>
    </xf>
    <xf numFmtId="0" fontId="124" fillId="28" borderId="14" xfId="2479" applyFont="1" applyFill="1" applyBorder="1" applyAlignment="1">
      <alignment vertical="center"/>
    </xf>
    <xf numFmtId="0" fontId="124" fillId="28" borderId="0" xfId="2479" applyFont="1" applyFill="1" applyAlignment="1">
      <alignment vertical="center"/>
    </xf>
    <xf numFmtId="0" fontId="11" fillId="28" borderId="14" xfId="2515" applyNumberFormat="1" applyFont="1" applyFill="1" applyBorder="1" applyAlignment="1">
      <alignment vertical="center"/>
    </xf>
    <xf numFmtId="0" fontId="121" fillId="28" borderId="0" xfId="2483" applyFont="1" applyFill="1" applyAlignment="1">
      <alignment horizontal="left" vertical="center" wrapText="1"/>
    </xf>
    <xf numFmtId="0" fontId="124" fillId="28" borderId="18" xfId="2513" applyFont="1" applyFill="1" applyBorder="1" applyAlignment="1"/>
    <xf numFmtId="0" fontId="121" fillId="28" borderId="18" xfId="2513" applyFont="1" applyFill="1" applyBorder="1" applyAlignment="1">
      <alignment wrapText="1"/>
    </xf>
    <xf numFmtId="0" fontId="11" fillId="28" borderId="0" xfId="2462" applyFont="1" applyFill="1" applyAlignment="1">
      <alignment horizontal="justify" vertical="center" wrapText="1"/>
    </xf>
    <xf numFmtId="0" fontId="11" fillId="28" borderId="0" xfId="2513" applyNumberFormat="1" applyFont="1" applyFill="1" applyBorder="1" applyAlignment="1">
      <alignment vertical="center" wrapText="1"/>
    </xf>
    <xf numFmtId="0" fontId="121" fillId="28" borderId="0" xfId="2513" applyFont="1" applyFill="1" applyBorder="1" applyAlignment="1">
      <alignment wrapText="1"/>
    </xf>
    <xf numFmtId="0" fontId="117" fillId="28" borderId="0" xfId="2462" applyFont="1" applyFill="1" applyAlignment="1">
      <alignment horizontal="justify" vertical="center" wrapText="1"/>
    </xf>
    <xf numFmtId="0" fontId="11" fillId="28" borderId="0" xfId="2513" applyNumberFormat="1" applyFont="1" applyFill="1" applyBorder="1" applyAlignment="1">
      <alignment horizontal="center" vertical="center" wrapText="1"/>
    </xf>
    <xf numFmtId="0" fontId="11" fillId="28" borderId="0" xfId="2483" applyFont="1" applyFill="1" applyBorder="1" applyAlignment="1">
      <alignment horizontal="center" vertical="center" wrapText="1"/>
    </xf>
    <xf numFmtId="0" fontId="117" fillId="28" borderId="14" xfId="2513" applyNumberFormat="1" applyFont="1" applyFill="1" applyBorder="1" applyAlignment="1">
      <alignment horizontal="center" vertical="center" wrapText="1"/>
    </xf>
    <xf numFmtId="0" fontId="95" fillId="28" borderId="0" xfId="2483" applyFont="1" applyFill="1" applyBorder="1" applyAlignment="1">
      <alignment horizontal="left" vertical="center"/>
    </xf>
    <xf numFmtId="0" fontId="11" fillId="28" borderId="0" xfId="2462" applyFont="1" applyFill="1" applyAlignment="1">
      <alignment horizontal="right" vertical="center" wrapText="1"/>
    </xf>
    <xf numFmtId="0" fontId="11" fillId="28" borderId="14" xfId="2462" applyFont="1" applyFill="1" applyBorder="1"/>
    <xf numFmtId="0" fontId="64" fillId="28" borderId="0" xfId="2513" applyFont="1" applyFill="1" applyAlignment="1">
      <alignment wrapText="1"/>
    </xf>
    <xf numFmtId="0" fontId="44" fillId="28" borderId="0" xfId="2513" applyNumberFormat="1" applyFont="1" applyFill="1" applyAlignment="1"/>
    <xf numFmtId="0" fontId="99" fillId="28" borderId="0" xfId="2513" applyNumberFormat="1" applyFont="1" applyFill="1" applyAlignment="1"/>
    <xf numFmtId="0" fontId="93" fillId="28" borderId="0" xfId="2513" applyNumberFormat="1" applyFont="1" applyFill="1" applyAlignment="1">
      <alignment horizontal="left" wrapText="1"/>
    </xf>
    <xf numFmtId="0" fontId="64" fillId="28" borderId="0" xfId="2489" applyFont="1" applyFill="1" applyBorder="1" applyAlignment="1">
      <alignment wrapText="1"/>
    </xf>
    <xf numFmtId="0" fontId="11" fillId="28" borderId="14" xfId="2513" applyNumberFormat="1" applyFont="1" applyFill="1" applyBorder="1" applyAlignment="1">
      <alignment wrapText="1"/>
    </xf>
    <xf numFmtId="0" fontId="11" fillId="28" borderId="14" xfId="2515" applyNumberFormat="1" applyFont="1" applyFill="1" applyBorder="1" applyAlignment="1"/>
    <xf numFmtId="0" fontId="93" fillId="28" borderId="0" xfId="2479" applyNumberFormat="1" applyFont="1" applyFill="1" applyAlignment="1"/>
    <xf numFmtId="0" fontId="95" fillId="28" borderId="18" xfId="2513" applyFont="1" applyFill="1" applyBorder="1" applyAlignment="1">
      <alignment wrapText="1"/>
    </xf>
    <xf numFmtId="0" fontId="76" fillId="28" borderId="18" xfId="2513" applyFont="1" applyFill="1" applyBorder="1" applyAlignment="1"/>
    <xf numFmtId="41" fontId="95" fillId="28" borderId="0" xfId="2462" applyNumberFormat="1" applyFont="1" applyFill="1" applyAlignment="1">
      <alignment horizontal="right" vertical="center" wrapText="1"/>
    </xf>
    <xf numFmtId="0" fontId="130" fillId="28" borderId="0" xfId="2483" applyNumberFormat="1" applyFont="1" applyFill="1" applyBorder="1" applyAlignment="1">
      <alignment horizontal="left" vertical="center" wrapText="1"/>
    </xf>
    <xf numFmtId="41" fontId="93" fillId="28" borderId="0" xfId="2462" applyNumberFormat="1" applyFont="1" applyFill="1" applyAlignment="1">
      <alignment horizontal="right" vertical="center" wrapText="1"/>
    </xf>
    <xf numFmtId="0" fontId="131" fillId="28" borderId="0" xfId="2519" applyFont="1" applyFill="1" applyBorder="1" applyAlignment="1">
      <alignment horizontal="left" vertical="center" wrapText="1"/>
    </xf>
    <xf numFmtId="41" fontId="95" fillId="28" borderId="0" xfId="2462" applyNumberFormat="1" applyFont="1" applyFill="1" applyAlignment="1">
      <alignment horizontal="right" vertical="center"/>
    </xf>
    <xf numFmtId="0" fontId="93" fillId="28" borderId="0" xfId="2519" applyFont="1" applyFill="1" applyBorder="1" applyAlignment="1">
      <alignment horizontal="left" vertical="center" wrapText="1"/>
    </xf>
    <xf numFmtId="0" fontId="97" fillId="28" borderId="0" xfId="2519" applyFont="1" applyFill="1" applyBorder="1" applyAlignment="1">
      <alignment horizontal="left" vertical="center" wrapText="1"/>
    </xf>
    <xf numFmtId="0" fontId="96" fillId="28" borderId="0" xfId="2519" applyFont="1" applyFill="1" applyBorder="1" applyAlignment="1">
      <alignment horizontal="left" vertical="center" wrapText="1"/>
    </xf>
    <xf numFmtId="41" fontId="64" fillId="28" borderId="0" xfId="2513" applyNumberFormat="1" applyFont="1" applyFill="1" applyAlignment="1">
      <alignment horizontal="right" wrapText="1"/>
    </xf>
    <xf numFmtId="0" fontId="1" fillId="28" borderId="0" xfId="2519" applyFont="1" applyFill="1" applyBorder="1" applyAlignment="1">
      <alignment horizontal="left" vertical="center" wrapText="1"/>
    </xf>
    <xf numFmtId="41" fontId="94" fillId="28" borderId="0" xfId="2519" applyNumberFormat="1" applyFont="1" applyFill="1" applyBorder="1" applyAlignment="1">
      <alignment horizontal="right" vertical="center" wrapText="1"/>
    </xf>
    <xf numFmtId="41" fontId="95" fillId="28" borderId="0" xfId="2483" applyNumberFormat="1" applyFont="1" applyFill="1" applyBorder="1" applyAlignment="1">
      <alignment horizontal="right" vertical="center" wrapText="1"/>
    </xf>
    <xf numFmtId="0" fontId="97" fillId="28" borderId="0" xfId="2519" applyFont="1" applyFill="1" applyBorder="1" applyAlignment="1">
      <alignment vertical="center" wrapText="1"/>
    </xf>
    <xf numFmtId="0" fontId="96" fillId="28" borderId="0" xfId="2519" applyFont="1" applyFill="1" applyBorder="1" applyAlignment="1">
      <alignment vertical="top" wrapText="1"/>
    </xf>
    <xf numFmtId="0" fontId="94" fillId="28" borderId="0" xfId="2513" applyFont="1" applyFill="1" applyBorder="1" applyAlignment="1">
      <alignment vertical="center" wrapText="1"/>
    </xf>
    <xf numFmtId="0" fontId="76" fillId="28" borderId="14" xfId="2513" applyFont="1" applyFill="1" applyBorder="1" applyAlignment="1">
      <alignment wrapText="1"/>
    </xf>
    <xf numFmtId="0" fontId="76" fillId="28" borderId="14" xfId="2513" applyFont="1" applyFill="1" applyBorder="1" applyAlignment="1">
      <alignment vertical="center" wrapText="1"/>
    </xf>
    <xf numFmtId="0" fontId="76" fillId="28" borderId="0" xfId="2513" applyFont="1" applyFill="1" applyAlignment="1">
      <alignment wrapText="1"/>
    </xf>
    <xf numFmtId="0" fontId="76" fillId="28" borderId="0" xfId="2513" applyFont="1" applyFill="1" applyAlignment="1">
      <alignment vertical="center" wrapText="1"/>
    </xf>
    <xf numFmtId="0" fontId="64" fillId="28" borderId="0" xfId="2489" applyFont="1" applyFill="1" applyBorder="1" applyAlignment="1"/>
    <xf numFmtId="0" fontId="99" fillId="28" borderId="0" xfId="2489" applyNumberFormat="1" applyFont="1" applyFill="1" applyAlignment="1">
      <alignment horizontal="left"/>
    </xf>
    <xf numFmtId="0" fontId="93" fillId="28" borderId="14" xfId="2489" applyFont="1" applyFill="1" applyBorder="1" applyAlignment="1">
      <alignment horizontal="left"/>
    </xf>
    <xf numFmtId="0" fontId="97" fillId="28" borderId="14" xfId="2515" applyNumberFormat="1" applyFont="1" applyFill="1" applyBorder="1" applyAlignment="1"/>
    <xf numFmtId="0" fontId="97" fillId="28" borderId="0" xfId="2515" applyNumberFormat="1" applyFont="1" applyFill="1" applyBorder="1" applyAlignment="1"/>
    <xf numFmtId="0" fontId="95" fillId="28" borderId="0" xfId="2489" applyNumberFormat="1" applyFont="1" applyFill="1" applyAlignment="1">
      <alignment wrapText="1"/>
    </xf>
    <xf numFmtId="0" fontId="95" fillId="28" borderId="0" xfId="2489" applyFont="1" applyFill="1" applyAlignment="1">
      <alignment horizontal="right" vertical="center" wrapText="1"/>
    </xf>
    <xf numFmtId="0" fontId="95" fillId="28" borderId="0" xfId="2489" applyFont="1" applyFill="1" applyBorder="1" applyAlignment="1">
      <alignment horizontal="right" vertical="center" wrapText="1"/>
    </xf>
    <xf numFmtId="0" fontId="76" fillId="28" borderId="0" xfId="2489" applyFont="1" applyFill="1" applyBorder="1" applyAlignment="1"/>
    <xf numFmtId="0" fontId="76" fillId="28" borderId="0" xfId="2489" applyFont="1" applyFill="1" applyAlignment="1"/>
    <xf numFmtId="41" fontId="95" fillId="28" borderId="0" xfId="2489" applyNumberFormat="1" applyFont="1" applyFill="1" applyAlignment="1">
      <alignment horizontal="right" vertical="center"/>
    </xf>
    <xf numFmtId="0" fontId="94" fillId="28" borderId="0" xfId="2483" applyNumberFormat="1" applyFont="1" applyFill="1" applyAlignment="1">
      <alignment wrapText="1"/>
    </xf>
    <xf numFmtId="0" fontId="95" fillId="28" borderId="0" xfId="2483" applyNumberFormat="1" applyFont="1" applyFill="1" applyAlignment="1">
      <alignment wrapText="1"/>
    </xf>
    <xf numFmtId="0" fontId="76" fillId="28" borderId="0" xfId="2489" applyFont="1" applyFill="1" applyAlignment="1">
      <alignment horizontal="right" vertical="center"/>
    </xf>
    <xf numFmtId="41" fontId="76" fillId="28" borderId="0" xfId="2489" applyNumberFormat="1" applyFont="1" applyFill="1" applyAlignment="1">
      <alignment horizontal="right" vertical="center"/>
    </xf>
    <xf numFmtId="41" fontId="76" fillId="28" borderId="0" xfId="2489" applyNumberFormat="1" applyFont="1" applyFill="1" applyBorder="1" applyAlignment="1">
      <alignment horizontal="right" vertical="center"/>
    </xf>
    <xf numFmtId="0" fontId="93" fillId="28" borderId="0" xfId="2483" applyNumberFormat="1" applyFont="1" applyFill="1" applyAlignment="1">
      <alignment horizontal="left" wrapText="1" indent="1"/>
    </xf>
    <xf numFmtId="2" fontId="11" fillId="28" borderId="0" xfId="2462" applyNumberFormat="1" applyFont="1" applyFill="1" applyAlignment="1">
      <alignment horizontal="center" wrapText="1"/>
    </xf>
    <xf numFmtId="0" fontId="11" fillId="28" borderId="18" xfId="2462" applyFont="1" applyFill="1" applyBorder="1" applyAlignment="1"/>
    <xf numFmtId="0" fontId="11" fillId="28" borderId="0" xfId="2516" applyFont="1" applyFill="1" applyAlignment="1">
      <alignment horizontal="center" vertical="center" wrapText="1"/>
    </xf>
    <xf numFmtId="0" fontId="12" fillId="28" borderId="0" xfId="2516" applyFont="1" applyFill="1"/>
    <xf numFmtId="0" fontId="124" fillId="28" borderId="0" xfId="2489" applyFont="1" applyFill="1" applyBorder="1" applyAlignment="1">
      <alignment vertical="center"/>
    </xf>
    <xf numFmtId="0" fontId="124" fillId="28" borderId="0" xfId="2489" applyFont="1" applyFill="1" applyBorder="1" applyAlignment="1"/>
    <xf numFmtId="0" fontId="64" fillId="28" borderId="0" xfId="2489" applyFont="1" applyFill="1" applyBorder="1" applyAlignment="1">
      <alignment vertical="center"/>
    </xf>
    <xf numFmtId="0" fontId="11" fillId="28" borderId="0" xfId="0" applyFont="1" applyFill="1" applyAlignment="1">
      <alignment vertical="center" wrapText="1"/>
    </xf>
    <xf numFmtId="3" fontId="95" fillId="28" borderId="0" xfId="0" applyNumberFormat="1" applyFont="1" applyFill="1" applyBorder="1" applyAlignment="1">
      <alignment vertical="center"/>
    </xf>
    <xf numFmtId="0" fontId="93" fillId="28" borderId="0" xfId="0" applyFont="1" applyFill="1" applyBorder="1" applyAlignment="1">
      <alignment horizontal="justify" vertical="top"/>
    </xf>
    <xf numFmtId="0" fontId="11" fillId="28" borderId="14" xfId="0" applyFont="1" applyFill="1" applyBorder="1" applyAlignment="1">
      <alignment vertical="center" wrapText="1"/>
    </xf>
    <xf numFmtId="0" fontId="11" fillId="28" borderId="0" xfId="0" applyFont="1" applyFill="1" applyAlignment="1">
      <alignment vertical="center"/>
    </xf>
    <xf numFmtId="0" fontId="94" fillId="28" borderId="0" xfId="2483" applyNumberFormat="1" applyFont="1" applyFill="1" applyAlignment="1">
      <alignment horizontal="left" vertical="center" wrapText="1"/>
    </xf>
    <xf numFmtId="37" fontId="130" fillId="28" borderId="0" xfId="2483" applyNumberFormat="1" applyFont="1" applyFill="1" applyBorder="1" applyAlignment="1">
      <alignment horizontal="right" vertical="center" wrapText="1"/>
    </xf>
    <xf numFmtId="0" fontId="1" fillId="28" borderId="0" xfId="2483" applyFont="1" applyFill="1" applyAlignment="1">
      <alignment vertical="center" wrapText="1"/>
    </xf>
    <xf numFmtId="41" fontId="97" fillId="28" borderId="0" xfId="2483" applyNumberFormat="1" applyFont="1" applyFill="1" applyBorder="1" applyAlignment="1">
      <alignment horizontal="right" vertical="center" wrapText="1"/>
    </xf>
    <xf numFmtId="41" fontId="130" fillId="28" borderId="0" xfId="2483" applyNumberFormat="1" applyFont="1" applyFill="1" applyBorder="1" applyAlignment="1">
      <alignment horizontal="right" vertical="center" wrapText="1"/>
    </xf>
    <xf numFmtId="0" fontId="130" fillId="28" borderId="0" xfId="2519" applyFont="1" applyFill="1" applyBorder="1" applyAlignment="1">
      <alignment horizontal="left" vertical="center" wrapText="1" indent="1"/>
    </xf>
    <xf numFmtId="0" fontId="131" fillId="28" borderId="0" xfId="2519" applyFont="1" applyFill="1" applyBorder="1" applyAlignment="1">
      <alignment horizontal="left" vertical="center" wrapText="1" indent="1"/>
    </xf>
    <xf numFmtId="3" fontId="97" fillId="28" borderId="0" xfId="2519" applyNumberFormat="1" applyFont="1" applyFill="1" applyBorder="1" applyAlignment="1">
      <alignment vertical="center" wrapText="1"/>
    </xf>
    <xf numFmtId="0" fontId="97" fillId="28" borderId="0" xfId="0" applyFont="1" applyFill="1" applyBorder="1" applyAlignment="1">
      <alignment vertical="center" wrapText="1"/>
    </xf>
    <xf numFmtId="0" fontId="97" fillId="28" borderId="0" xfId="2519" applyFont="1" applyFill="1" applyBorder="1" applyAlignment="1">
      <alignment horizontal="left" vertical="top" wrapText="1" indent="1"/>
    </xf>
    <xf numFmtId="41" fontId="97" fillId="28" borderId="0" xfId="2483" applyNumberFormat="1" applyFont="1" applyFill="1" applyBorder="1" applyAlignment="1">
      <alignment vertical="center"/>
    </xf>
    <xf numFmtId="41" fontId="97" fillId="28" borderId="0" xfId="2483" applyNumberFormat="1" applyFont="1" applyFill="1" applyBorder="1" applyAlignment="1">
      <alignment horizontal="right" vertical="center"/>
    </xf>
    <xf numFmtId="3" fontId="97" fillId="28" borderId="0" xfId="2483" applyNumberFormat="1" applyFont="1" applyFill="1" applyBorder="1" applyAlignment="1">
      <alignment vertical="center"/>
    </xf>
    <xf numFmtId="37" fontId="97" fillId="28" borderId="0" xfId="2483" applyNumberFormat="1" applyFont="1" applyFill="1" applyBorder="1" applyAlignment="1">
      <alignment horizontal="right" vertical="center" wrapText="1"/>
    </xf>
    <xf numFmtId="41" fontId="97" fillId="28" borderId="0" xfId="2483" applyNumberFormat="1" applyFont="1" applyFill="1" applyBorder="1" applyAlignment="1">
      <alignment vertical="center" wrapText="1"/>
    </xf>
    <xf numFmtId="0" fontId="97" fillId="28" borderId="0" xfId="2483" applyFont="1" applyFill="1" applyBorder="1" applyAlignment="1">
      <alignment vertical="center" wrapText="1"/>
    </xf>
    <xf numFmtId="3" fontId="97" fillId="28" borderId="0" xfId="2483" applyNumberFormat="1" applyFont="1" applyFill="1" applyBorder="1" applyAlignment="1">
      <alignment vertical="center" wrapText="1"/>
    </xf>
    <xf numFmtId="0" fontId="97" fillId="28" borderId="14" xfId="2483" applyFont="1" applyFill="1" applyBorder="1" applyAlignment="1">
      <alignment vertical="center" wrapText="1"/>
    </xf>
    <xf numFmtId="3" fontId="97" fillId="28" borderId="14" xfId="2483" applyNumberFormat="1" applyFont="1" applyFill="1" applyBorder="1" applyAlignment="1">
      <alignment vertical="center" wrapText="1"/>
    </xf>
    <xf numFmtId="0" fontId="120" fillId="28" borderId="0" xfId="2479" applyFont="1" applyFill="1" applyAlignment="1"/>
    <xf numFmtId="3" fontId="42" fillId="28" borderId="0" xfId="2479" applyNumberFormat="1" applyFont="1" applyFill="1" applyAlignment="1">
      <alignment vertical="center"/>
    </xf>
    <xf numFmtId="0" fontId="120" fillId="28" borderId="14" xfId="2479" applyFont="1" applyFill="1" applyBorder="1" applyAlignment="1">
      <alignment wrapText="1"/>
    </xf>
    <xf numFmtId="0" fontId="120" fillId="28" borderId="0" xfId="2479" applyFont="1" applyFill="1" applyAlignment="1">
      <alignment wrapText="1"/>
    </xf>
    <xf numFmtId="3" fontId="42" fillId="28" borderId="0" xfId="2479" applyNumberFormat="1" applyFont="1" applyFill="1" applyAlignment="1">
      <alignment vertical="center" wrapText="1"/>
    </xf>
    <xf numFmtId="0" fontId="136" fillId="28" borderId="0" xfId="2479" applyFont="1" applyFill="1" applyAlignment="1"/>
    <xf numFmtId="3" fontId="97" fillId="28" borderId="0" xfId="2479" applyNumberFormat="1" applyFont="1" applyFill="1" applyAlignment="1">
      <alignment vertical="center"/>
    </xf>
    <xf numFmtId="3" fontId="130" fillId="28" borderId="0" xfId="2483" applyNumberFormat="1" applyFont="1" applyFill="1" applyAlignment="1">
      <alignment vertical="center" wrapText="1"/>
    </xf>
    <xf numFmtId="3" fontId="130" fillId="28" borderId="0" xfId="2483" applyNumberFormat="1" applyFont="1" applyFill="1" applyAlignment="1">
      <alignment vertical="center"/>
    </xf>
    <xf numFmtId="3" fontId="97" fillId="28" borderId="0" xfId="2483" applyNumberFormat="1" applyFont="1" applyFill="1" applyAlignment="1">
      <alignment vertical="center" wrapText="1"/>
    </xf>
    <xf numFmtId="3" fontId="97" fillId="28" borderId="0" xfId="2483" applyNumberFormat="1" applyFont="1" applyFill="1" applyAlignment="1">
      <alignment vertical="center"/>
    </xf>
    <xf numFmtId="3" fontId="97" fillId="28" borderId="0" xfId="2479" applyNumberFormat="1" applyFont="1" applyFill="1" applyBorder="1" applyAlignment="1">
      <alignment vertical="center"/>
    </xf>
    <xf numFmtId="0" fontId="125" fillId="28" borderId="0" xfId="2479" applyFont="1" applyFill="1" applyAlignment="1"/>
    <xf numFmtId="3" fontId="97" fillId="28" borderId="0" xfId="2483" applyNumberFormat="1" applyFont="1" applyFill="1" applyAlignment="1">
      <alignment horizontal="right" vertical="center" wrapText="1"/>
    </xf>
    <xf numFmtId="0" fontId="93" fillId="28" borderId="0" xfId="0" applyNumberFormat="1" applyFont="1" applyFill="1" applyAlignment="1">
      <alignment horizontal="left" vertical="center" wrapText="1" indent="1"/>
    </xf>
    <xf numFmtId="0" fontId="136" fillId="28" borderId="0" xfId="2479" applyFont="1" applyFill="1" applyAlignment="1">
      <alignment vertical="center"/>
    </xf>
    <xf numFmtId="3" fontId="130" fillId="28" borderId="0" xfId="2479" applyNumberFormat="1" applyFont="1" applyFill="1" applyBorder="1" applyAlignment="1">
      <alignment vertical="center"/>
    </xf>
    <xf numFmtId="4" fontId="130" fillId="28" borderId="0" xfId="2483" applyNumberFormat="1" applyFont="1" applyFill="1" applyAlignment="1">
      <alignment vertical="center" wrapText="1"/>
    </xf>
    <xf numFmtId="4" fontId="130" fillId="28" borderId="0" xfId="2483" applyNumberFormat="1" applyFont="1" applyFill="1" applyAlignment="1">
      <alignment vertical="center"/>
    </xf>
    <xf numFmtId="4" fontId="97" fillId="28" borderId="0" xfId="2483" applyNumberFormat="1" applyFont="1" applyFill="1" applyAlignment="1">
      <alignment vertical="center"/>
    </xf>
    <xf numFmtId="0" fontId="11" fillId="28" borderId="14" xfId="2483" applyFont="1" applyFill="1" applyBorder="1" applyAlignment="1">
      <alignment vertical="center" wrapText="1"/>
    </xf>
    <xf numFmtId="4" fontId="11" fillId="28" borderId="14" xfId="2483" applyNumberFormat="1" applyFont="1" applyFill="1" applyBorder="1" applyAlignment="1">
      <alignment vertical="center" wrapText="1"/>
    </xf>
    <xf numFmtId="3" fontId="11" fillId="28" borderId="14" xfId="2483" applyNumberFormat="1" applyFont="1" applyFill="1" applyBorder="1" applyAlignment="1">
      <alignment vertical="center" wrapText="1"/>
    </xf>
    <xf numFmtId="4" fontId="11" fillId="28" borderId="0" xfId="2483" applyNumberFormat="1" applyFont="1" applyFill="1" applyBorder="1" applyAlignment="1">
      <alignment vertical="center" wrapText="1"/>
    </xf>
    <xf numFmtId="3" fontId="11" fillId="28" borderId="0" xfId="2483" applyNumberFormat="1" applyFont="1" applyFill="1" applyAlignment="1">
      <alignment vertical="center" wrapText="1"/>
    </xf>
    <xf numFmtId="0" fontId="42" fillId="28" borderId="0" xfId="2483" applyFont="1" applyFill="1" applyAlignment="1">
      <alignment vertical="center" wrapText="1"/>
    </xf>
    <xf numFmtId="3" fontId="42" fillId="28" borderId="0" xfId="2483" applyNumberFormat="1" applyFont="1" applyFill="1" applyAlignment="1">
      <alignment vertical="center" wrapText="1"/>
    </xf>
    <xf numFmtId="0" fontId="11" fillId="28" borderId="0" xfId="2479" applyFont="1" applyFill="1" applyAlignment="1"/>
    <xf numFmtId="0" fontId="11" fillId="28" borderId="14" xfId="2479" applyFont="1" applyFill="1" applyBorder="1" applyAlignment="1">
      <alignment vertical="center"/>
    </xf>
    <xf numFmtId="0" fontId="11" fillId="28" borderId="14" xfId="0" applyFont="1" applyFill="1" applyBorder="1" applyAlignment="1">
      <alignment horizontal="left" vertical="center"/>
    </xf>
    <xf numFmtId="0" fontId="11" fillId="28" borderId="14" xfId="0" applyFont="1" applyFill="1" applyBorder="1" applyAlignment="1">
      <alignment vertical="center"/>
    </xf>
    <xf numFmtId="0" fontId="11" fillId="28" borderId="18" xfId="0" applyFont="1" applyFill="1" applyBorder="1" applyAlignment="1">
      <alignment vertical="center"/>
    </xf>
    <xf numFmtId="0" fontId="11" fillId="28" borderId="5" xfId="0" applyFont="1" applyFill="1" applyBorder="1" applyAlignment="1">
      <alignment horizontal="center" vertical="center"/>
    </xf>
    <xf numFmtId="0" fontId="132" fillId="28" borderId="0" xfId="2483" applyNumberFormat="1" applyFont="1" applyFill="1" applyBorder="1" applyAlignment="1">
      <alignment horizontal="center" vertical="center" wrapText="1"/>
    </xf>
    <xf numFmtId="3" fontId="132" fillId="28" borderId="0" xfId="0" applyNumberFormat="1" applyFont="1" applyFill="1" applyAlignment="1">
      <alignment vertical="center"/>
    </xf>
    <xf numFmtId="0" fontId="132" fillId="28" borderId="0" xfId="2483" applyFont="1" applyFill="1" applyAlignment="1">
      <alignment horizontal="left" vertical="center"/>
    </xf>
    <xf numFmtId="0" fontId="134" fillId="28" borderId="0" xfId="0" applyFont="1" applyFill="1" applyAlignment="1">
      <alignment horizontal="justify" vertical="center"/>
    </xf>
    <xf numFmtId="3" fontId="134" fillId="28" borderId="0" xfId="0" applyNumberFormat="1" applyFont="1" applyFill="1" applyAlignment="1">
      <alignment vertical="center"/>
    </xf>
    <xf numFmtId="0" fontId="135" fillId="28" borderId="0" xfId="0" applyFont="1" applyFill="1" applyAlignment="1">
      <alignment horizontal="justify" vertical="top"/>
    </xf>
    <xf numFmtId="0" fontId="134" fillId="28" borderId="0" xfId="0" applyFont="1" applyFill="1" applyAlignment="1">
      <alignment vertical="center"/>
    </xf>
    <xf numFmtId="0" fontId="11" fillId="28" borderId="0" xfId="0" applyFont="1" applyFill="1"/>
    <xf numFmtId="3" fontId="134" fillId="28" borderId="0" xfId="0" applyNumberFormat="1" applyFont="1" applyFill="1" applyBorder="1" applyAlignment="1">
      <alignment vertical="center"/>
    </xf>
    <xf numFmtId="0" fontId="11" fillId="28" borderId="14" xfId="0" applyFont="1" applyFill="1" applyBorder="1"/>
    <xf numFmtId="0" fontId="99" fillId="28" borderId="0" xfId="0" applyNumberFormat="1" applyFont="1" applyFill="1" applyAlignment="1">
      <alignment vertical="center" wrapText="1"/>
    </xf>
    <xf numFmtId="0" fontId="76" fillId="28" borderId="0" xfId="2479" applyFont="1" applyFill="1" applyAlignment="1">
      <alignment wrapText="1"/>
    </xf>
    <xf numFmtId="0" fontId="99" fillId="28" borderId="0" xfId="0" applyNumberFormat="1" applyFont="1" applyFill="1" applyAlignment="1">
      <alignment horizontal="left" vertical="center" wrapText="1"/>
    </xf>
    <xf numFmtId="0" fontId="99" fillId="28" borderId="0" xfId="2483" applyNumberFormat="1" applyFont="1" applyFill="1" applyAlignment="1">
      <alignment horizontal="left"/>
    </xf>
    <xf numFmtId="0" fontId="98" fillId="28" borderId="18" xfId="2483" applyFont="1" applyFill="1" applyBorder="1"/>
    <xf numFmtId="3" fontId="130" fillId="28" borderId="0" xfId="2483" applyNumberFormat="1" applyFont="1" applyFill="1" applyBorder="1" applyAlignment="1">
      <alignment horizontal="right" vertical="center" wrapText="1"/>
    </xf>
    <xf numFmtId="3" fontId="97" fillId="28" borderId="0" xfId="2483" applyNumberFormat="1" applyFont="1" applyFill="1" applyBorder="1" applyAlignment="1">
      <alignment horizontal="right" vertical="center" wrapText="1"/>
    </xf>
    <xf numFmtId="0" fontId="97" fillId="28" borderId="0" xfId="0" applyFont="1" applyFill="1" applyBorder="1" applyAlignment="1">
      <alignment horizontal="right" vertical="center" wrapText="1"/>
    </xf>
    <xf numFmtId="3" fontId="130" fillId="28" borderId="0" xfId="2519" applyNumberFormat="1" applyFont="1" applyFill="1" applyBorder="1" applyAlignment="1">
      <alignment horizontal="right" vertical="center" wrapText="1"/>
    </xf>
    <xf numFmtId="3" fontId="97" fillId="28" borderId="0" xfId="2519" applyNumberFormat="1" applyFont="1" applyFill="1" applyBorder="1" applyAlignment="1">
      <alignment horizontal="right" vertical="center" wrapText="1"/>
    </xf>
    <xf numFmtId="3" fontId="97" fillId="28" borderId="0" xfId="0" applyNumberFormat="1" applyFont="1" applyFill="1" applyBorder="1" applyAlignment="1">
      <alignment horizontal="right" vertical="center" wrapText="1"/>
    </xf>
    <xf numFmtId="3" fontId="97" fillId="28" borderId="0" xfId="2483" applyNumberFormat="1" applyFont="1" applyFill="1" applyBorder="1" applyAlignment="1">
      <alignment horizontal="right" vertical="center"/>
    </xf>
    <xf numFmtId="0" fontId="97" fillId="28" borderId="0" xfId="2483" applyFont="1" applyFill="1" applyBorder="1" applyAlignment="1">
      <alignment horizontal="right" vertical="center" wrapText="1"/>
    </xf>
    <xf numFmtId="0" fontId="97" fillId="28" borderId="0" xfId="0" applyFont="1" applyFill="1" applyAlignment="1">
      <alignment vertical="center" wrapText="1"/>
    </xf>
    <xf numFmtId="2" fontId="58" fillId="28" borderId="0" xfId="0" applyNumberFormat="1" applyFont="1" applyFill="1" applyAlignment="1">
      <alignment horizontal="center" vertical="center" wrapText="1"/>
    </xf>
    <xf numFmtId="0" fontId="95" fillId="28" borderId="0" xfId="0" applyNumberFormat="1" applyFont="1" applyFill="1" applyAlignment="1">
      <alignment horizontal="center" vertical="center" wrapText="1"/>
    </xf>
    <xf numFmtId="3" fontId="95" fillId="28" borderId="0" xfId="0" applyNumberFormat="1" applyFont="1" applyFill="1" applyAlignment="1">
      <alignment vertical="center" wrapText="1"/>
    </xf>
    <xf numFmtId="0" fontId="95" fillId="28" borderId="0" xfId="0" applyNumberFormat="1" applyFont="1" applyFill="1" applyAlignment="1">
      <alignment vertical="center" wrapText="1"/>
    </xf>
    <xf numFmtId="0" fontId="94" fillId="28" borderId="0" xfId="0" applyNumberFormat="1" applyFont="1" applyFill="1" applyAlignment="1">
      <alignment vertical="center" wrapText="1"/>
    </xf>
    <xf numFmtId="3" fontId="11" fillId="28" borderId="0" xfId="0" applyNumberFormat="1" applyFont="1" applyFill="1"/>
    <xf numFmtId="0" fontId="12" fillId="28" borderId="0" xfId="0" applyFont="1" applyFill="1"/>
    <xf numFmtId="3" fontId="1" fillId="28" borderId="0" xfId="0" applyNumberFormat="1" applyFont="1" applyFill="1" applyAlignment="1">
      <alignment vertical="center" wrapText="1"/>
    </xf>
    <xf numFmtId="2" fontId="95" fillId="28" borderId="0" xfId="0" applyNumberFormat="1" applyFont="1" applyFill="1" applyAlignment="1">
      <alignment vertical="center" wrapText="1"/>
    </xf>
    <xf numFmtId="2" fontId="95" fillId="28" borderId="0" xfId="0" applyNumberFormat="1" applyFont="1" applyFill="1" applyAlignment="1">
      <alignment vertical="center"/>
    </xf>
    <xf numFmtId="2" fontId="11" fillId="28" borderId="0" xfId="0" applyNumberFormat="1" applyFont="1" applyFill="1" applyAlignment="1">
      <alignment horizontal="center" wrapText="1"/>
    </xf>
    <xf numFmtId="0" fontId="11" fillId="28" borderId="0" xfId="0" applyFont="1" applyFill="1" applyBorder="1" applyAlignment="1">
      <alignment vertical="center"/>
    </xf>
    <xf numFmtId="0" fontId="11" fillId="28" borderId="18" xfId="0" applyFont="1" applyFill="1" applyBorder="1"/>
    <xf numFmtId="0" fontId="11" fillId="28" borderId="5" xfId="0" applyFont="1" applyFill="1" applyBorder="1" applyAlignment="1">
      <alignment horizontal="center" vertical="center" wrapText="1"/>
    </xf>
    <xf numFmtId="3" fontId="132" fillId="28" borderId="0" xfId="2483" applyNumberFormat="1" applyFont="1" applyFill="1" applyAlignment="1">
      <alignment horizontal="left" vertical="center"/>
    </xf>
    <xf numFmtId="0" fontId="11" fillId="28" borderId="14" xfId="0" applyFont="1" applyFill="1" applyBorder="1" applyAlignment="1">
      <alignment horizontal="justify" vertical="top"/>
    </xf>
    <xf numFmtId="0" fontId="44" fillId="28" borderId="0" xfId="2483" applyFont="1" applyFill="1"/>
    <xf numFmtId="3" fontId="130" fillId="28" borderId="0" xfId="2483" applyNumberFormat="1" applyFont="1" applyFill="1" applyBorder="1" applyAlignment="1">
      <alignment horizontal="right"/>
    </xf>
    <xf numFmtId="3" fontId="130" fillId="28" borderId="0" xfId="2519" applyNumberFormat="1" applyFont="1" applyFill="1" applyBorder="1" applyAlignment="1">
      <alignment vertical="center" wrapText="1"/>
    </xf>
    <xf numFmtId="3" fontId="130" fillId="28" borderId="0" xfId="2483" applyNumberFormat="1" applyFont="1" applyFill="1" applyBorder="1" applyAlignment="1">
      <alignment horizontal="right" vertical="center"/>
    </xf>
    <xf numFmtId="0" fontId="97" fillId="28" borderId="0" xfId="2519" applyNumberFormat="1" applyFont="1" applyFill="1" applyBorder="1" applyAlignment="1">
      <alignment vertical="center" wrapText="1"/>
    </xf>
    <xf numFmtId="0" fontId="100" fillId="28" borderId="14" xfId="2519" applyFont="1" applyFill="1" applyBorder="1" applyAlignment="1">
      <alignment vertical="center" wrapText="1"/>
    </xf>
    <xf numFmtId="2" fontId="58" fillId="28" borderId="0" xfId="0" applyNumberFormat="1" applyFont="1" applyFill="1" applyAlignment="1">
      <alignment horizontal="center" wrapText="1"/>
    </xf>
    <xf numFmtId="41" fontId="70" fillId="28" borderId="0" xfId="2516" applyNumberFormat="1" applyFont="1" applyFill="1" applyAlignment="1">
      <alignment vertical="center"/>
    </xf>
    <xf numFmtId="0" fontId="44" fillId="28" borderId="0" xfId="0" applyFont="1" applyFill="1"/>
    <xf numFmtId="0" fontId="94" fillId="28" borderId="0" xfId="0" applyFont="1" applyFill="1" applyAlignment="1"/>
    <xf numFmtId="0" fontId="99" fillId="28" borderId="0" xfId="0" applyNumberFormat="1" applyFont="1" applyFill="1" applyAlignment="1">
      <alignment horizontal="left"/>
    </xf>
    <xf numFmtId="0" fontId="93" fillId="28" borderId="0" xfId="0" applyFont="1" applyFill="1" applyAlignment="1">
      <alignment horizontal="left"/>
    </xf>
    <xf numFmtId="0" fontId="97" fillId="28" borderId="0" xfId="0" applyFont="1" applyFill="1"/>
    <xf numFmtId="0" fontId="96" fillId="28" borderId="14" xfId="0" applyFont="1" applyFill="1" applyBorder="1" applyAlignment="1"/>
    <xf numFmtId="3" fontId="95" fillId="28" borderId="0" xfId="0" applyNumberFormat="1" applyFont="1" applyFill="1" applyAlignment="1">
      <alignment vertical="center"/>
    </xf>
    <xf numFmtId="0" fontId="95" fillId="28" borderId="0" xfId="0" applyNumberFormat="1" applyFont="1" applyFill="1" applyAlignment="1">
      <alignment horizontal="justify" vertical="center" wrapText="1"/>
    </xf>
    <xf numFmtId="2" fontId="11" fillId="28" borderId="14" xfId="0" applyNumberFormat="1" applyFont="1" applyFill="1" applyBorder="1" applyAlignment="1">
      <alignment horizontal="center" wrapText="1"/>
    </xf>
    <xf numFmtId="3" fontId="121" fillId="28" borderId="0" xfId="0" applyNumberFormat="1" applyFont="1" applyFill="1" applyAlignment="1">
      <alignment vertical="center"/>
    </xf>
    <xf numFmtId="0" fontId="121" fillId="28" borderId="0" xfId="2483" applyFont="1" applyFill="1" applyAlignment="1">
      <alignment horizontal="left" vertical="center"/>
    </xf>
    <xf numFmtId="0" fontId="11" fillId="28" borderId="0" xfId="0" applyFont="1" applyFill="1" applyAlignment="1">
      <alignment horizontal="justify" vertical="center"/>
    </xf>
    <xf numFmtId="3" fontId="11" fillId="28" borderId="0" xfId="0" applyNumberFormat="1" applyFont="1" applyFill="1" applyAlignment="1">
      <alignment vertical="center"/>
    </xf>
    <xf numFmtId="0" fontId="117" fillId="28" borderId="0" xfId="0" applyFont="1" applyFill="1" applyAlignment="1">
      <alignment horizontal="justify" vertical="top"/>
    </xf>
    <xf numFmtId="3" fontId="11" fillId="28" borderId="0" xfId="0" applyNumberFormat="1" applyFont="1" applyFill="1" applyBorder="1" applyAlignment="1">
      <alignment vertical="center"/>
    </xf>
    <xf numFmtId="0" fontId="44" fillId="28" borderId="0" xfId="2479" applyNumberFormat="1" applyFont="1" applyFill="1" applyAlignment="1">
      <alignment horizontal="left" indent="2"/>
    </xf>
    <xf numFmtId="3" fontId="95" fillId="28" borderId="0" xfId="2483" applyNumberFormat="1" applyFont="1" applyFill="1" applyBorder="1"/>
    <xf numFmtId="3" fontId="95" fillId="28" borderId="0" xfId="2483" applyNumberFormat="1" applyFont="1" applyFill="1" applyBorder="1" applyAlignment="1"/>
    <xf numFmtId="3" fontId="93" fillId="28" borderId="0" xfId="2483" applyNumberFormat="1" applyFont="1" applyFill="1" applyBorder="1" applyAlignment="1">
      <alignment vertical="center"/>
    </xf>
    <xf numFmtId="3" fontId="95" fillId="28" borderId="0" xfId="2519" applyNumberFormat="1" applyFont="1" applyFill="1" applyBorder="1" applyAlignment="1">
      <alignment vertical="center" wrapText="1"/>
    </xf>
    <xf numFmtId="3" fontId="95" fillId="28" borderId="0" xfId="2483" applyNumberFormat="1" applyFont="1" applyFill="1" applyBorder="1" applyAlignment="1">
      <alignment vertical="center"/>
    </xf>
    <xf numFmtId="3" fontId="93" fillId="28" borderId="14" xfId="2483" applyNumberFormat="1" applyFont="1" applyFill="1" applyBorder="1" applyAlignment="1">
      <alignment vertical="center"/>
    </xf>
    <xf numFmtId="0" fontId="93" fillId="28" borderId="0" xfId="0" applyFont="1" applyFill="1" applyAlignment="1">
      <alignment vertical="center"/>
    </xf>
    <xf numFmtId="0" fontId="104" fillId="28" borderId="0" xfId="2483" applyNumberFormat="1" applyFont="1" applyFill="1" applyAlignment="1">
      <alignment horizontal="left" indent="2"/>
    </xf>
    <xf numFmtId="0" fontId="11" fillId="28" borderId="18" xfId="2483" applyFont="1" applyFill="1" applyBorder="1"/>
    <xf numFmtId="0" fontId="97" fillId="28" borderId="0" xfId="2483" applyFont="1" applyFill="1"/>
    <xf numFmtId="0" fontId="97" fillId="28" borderId="0" xfId="2483" applyNumberFormat="1" applyFont="1" applyFill="1" applyAlignment="1">
      <alignment horizontal="left" vertical="center" wrapText="1" indent="1"/>
    </xf>
    <xf numFmtId="0" fontId="96" fillId="28" borderId="0" xfId="2483" applyNumberFormat="1" applyFont="1" applyFill="1" applyAlignment="1">
      <alignment horizontal="left" vertical="center" wrapText="1" indent="1"/>
    </xf>
    <xf numFmtId="0" fontId="97" fillId="28" borderId="0" xfId="2483" applyFont="1" applyFill="1" applyAlignment="1">
      <alignment vertical="center"/>
    </xf>
    <xf numFmtId="0" fontId="130" fillId="28" borderId="0" xfId="2483" applyNumberFormat="1" applyFont="1" applyFill="1" applyAlignment="1">
      <alignment vertical="center" wrapText="1"/>
    </xf>
    <xf numFmtId="0" fontId="131" fillId="28" borderId="0" xfId="2483" applyNumberFormat="1" applyFont="1" applyFill="1" applyAlignment="1">
      <alignment vertical="center" wrapText="1"/>
    </xf>
    <xf numFmtId="0" fontId="97" fillId="28" borderId="0" xfId="2483" applyNumberFormat="1" applyFont="1" applyFill="1" applyAlignment="1">
      <alignment horizontal="left" vertical="center" wrapText="1"/>
    </xf>
    <xf numFmtId="0" fontId="97" fillId="28" borderId="0" xfId="2483" applyNumberFormat="1" applyFont="1" applyFill="1" applyBorder="1" applyAlignment="1">
      <alignment horizontal="left" vertical="center" wrapText="1"/>
    </xf>
    <xf numFmtId="2" fontId="130" fillId="28" borderId="0" xfId="2483" applyNumberFormat="1" applyFont="1" applyFill="1" applyAlignment="1">
      <alignment vertical="center" wrapText="1"/>
    </xf>
    <xf numFmtId="2" fontId="130" fillId="28" borderId="0" xfId="2483" applyNumberFormat="1" applyFont="1" applyFill="1" applyAlignment="1">
      <alignment vertical="center"/>
    </xf>
    <xf numFmtId="2" fontId="97" fillId="28" borderId="0" xfId="2483" applyNumberFormat="1" applyFont="1" applyFill="1" applyAlignment="1">
      <alignment vertical="center" wrapText="1"/>
    </xf>
    <xf numFmtId="2" fontId="97" fillId="28" borderId="0" xfId="2483" applyNumberFormat="1" applyFont="1" applyFill="1" applyBorder="1" applyAlignment="1">
      <alignment vertical="center" wrapText="1"/>
    </xf>
    <xf numFmtId="0" fontId="97" fillId="28" borderId="14" xfId="2483" applyNumberFormat="1" applyFont="1" applyFill="1" applyBorder="1" applyAlignment="1">
      <alignment horizontal="left" vertical="center" wrapText="1"/>
    </xf>
    <xf numFmtId="2" fontId="97" fillId="28" borderId="14" xfId="2483" applyNumberFormat="1" applyFont="1" applyFill="1" applyBorder="1" applyAlignment="1">
      <alignment vertical="center" wrapText="1"/>
    </xf>
    <xf numFmtId="0" fontId="44" fillId="28" borderId="0" xfId="0" applyFont="1" applyFill="1" applyAlignment="1">
      <alignment horizontal="left"/>
    </xf>
    <xf numFmtId="0" fontId="104" fillId="28" borderId="0" xfId="0" applyFont="1" applyFill="1" applyAlignment="1">
      <alignment horizontal="left" indent="2"/>
    </xf>
    <xf numFmtId="0" fontId="139" fillId="28" borderId="0" xfId="0" applyFont="1" applyFill="1" applyAlignment="1">
      <alignment horizontal="left"/>
    </xf>
    <xf numFmtId="0" fontId="104" fillId="28" borderId="0" xfId="0" applyNumberFormat="1" applyFont="1" applyFill="1" applyAlignment="1">
      <alignment horizontal="left"/>
    </xf>
    <xf numFmtId="0" fontId="11" fillId="28" borderId="5" xfId="0" applyFont="1" applyFill="1" applyBorder="1" applyAlignment="1">
      <alignment vertical="center"/>
    </xf>
    <xf numFmtId="3" fontId="130" fillId="28" borderId="0" xfId="0" applyNumberFormat="1" applyFont="1" applyFill="1" applyAlignment="1">
      <alignment vertical="center" wrapText="1"/>
    </xf>
    <xf numFmtId="3" fontId="97" fillId="28" borderId="0" xfId="0" applyNumberFormat="1" applyFont="1" applyFill="1" applyAlignment="1">
      <alignment vertical="center" wrapText="1"/>
    </xf>
    <xf numFmtId="41" fontId="97" fillId="28" borderId="0" xfId="0" applyNumberFormat="1" applyFont="1" applyFill="1" applyAlignment="1">
      <alignment vertical="center" wrapText="1"/>
    </xf>
    <xf numFmtId="3" fontId="96" fillId="28" borderId="0" xfId="0" applyNumberFormat="1" applyFont="1" applyFill="1" applyAlignment="1">
      <alignment vertical="center" wrapText="1"/>
    </xf>
    <xf numFmtId="0" fontId="97" fillId="28" borderId="0" xfId="0" applyNumberFormat="1" applyFont="1" applyFill="1" applyAlignment="1">
      <alignment horizontal="left" vertical="center" indent="1"/>
    </xf>
    <xf numFmtId="2" fontId="130" fillId="28" borderId="0" xfId="0" applyNumberFormat="1" applyFont="1" applyFill="1" applyAlignment="1">
      <alignment vertical="center" wrapText="1"/>
    </xf>
    <xf numFmtId="2" fontId="97" fillId="28" borderId="0" xfId="0" applyNumberFormat="1" applyFont="1" applyFill="1" applyAlignment="1">
      <alignment vertical="center" wrapText="1"/>
    </xf>
    <xf numFmtId="2" fontId="96" fillId="28" borderId="0" xfId="0" applyNumberFormat="1" applyFont="1" applyFill="1" applyAlignment="1">
      <alignment vertical="center" wrapText="1"/>
    </xf>
    <xf numFmtId="2" fontId="121" fillId="28" borderId="14" xfId="0" applyNumberFormat="1" applyFont="1" applyFill="1" applyBorder="1" applyAlignment="1">
      <alignment vertical="center" wrapText="1"/>
    </xf>
    <xf numFmtId="0" fontId="104" fillId="28" borderId="0" xfId="0" applyFont="1" applyFill="1"/>
    <xf numFmtId="0" fontId="94" fillId="28" borderId="0" xfId="0" applyNumberFormat="1" applyFont="1" applyFill="1" applyAlignment="1"/>
    <xf numFmtId="0" fontId="11" fillId="28" borderId="14" xfId="0" applyNumberFormat="1" applyFont="1" applyFill="1" applyBorder="1" applyAlignment="1">
      <alignment horizontal="left" vertical="center"/>
    </xf>
    <xf numFmtId="0" fontId="121" fillId="28" borderId="0" xfId="0" applyNumberFormat="1" applyFont="1" applyFill="1" applyAlignment="1">
      <alignment horizontal="center" vertical="center"/>
    </xf>
    <xf numFmtId="0" fontId="123" fillId="28" borderId="0" xfId="0" applyFont="1" applyFill="1" applyAlignment="1">
      <alignment vertical="center"/>
    </xf>
    <xf numFmtId="2" fontId="11" fillId="28" borderId="0" xfId="0" applyNumberFormat="1" applyFont="1" applyFill="1" applyAlignment="1">
      <alignment horizontal="center" vertical="center"/>
    </xf>
    <xf numFmtId="41" fontId="95" fillId="28" borderId="0" xfId="2483" applyNumberFormat="1" applyFont="1" applyFill="1" applyBorder="1" applyAlignment="1">
      <alignment horizontal="right" vertical="center"/>
    </xf>
    <xf numFmtId="3" fontId="95" fillId="28" borderId="0" xfId="0" applyNumberFormat="1" applyFont="1" applyFill="1" applyAlignment="1">
      <alignment horizontal="right" vertical="center" wrapText="1"/>
    </xf>
    <xf numFmtId="41" fontId="95" fillId="28" borderId="0" xfId="2483" applyNumberFormat="1" applyFont="1" applyFill="1"/>
    <xf numFmtId="41" fontId="98" fillId="28" borderId="14" xfId="2483" applyNumberFormat="1" applyFont="1" applyFill="1" applyBorder="1" applyAlignment="1">
      <alignment horizontal="right"/>
    </xf>
    <xf numFmtId="41" fontId="100" fillId="28" borderId="14" xfId="2519" applyNumberFormat="1" applyFont="1" applyFill="1" applyBorder="1" applyAlignment="1">
      <alignment horizontal="right" vertical="center" wrapText="1"/>
    </xf>
    <xf numFmtId="0" fontId="64" fillId="28" borderId="0" xfId="2479" applyFont="1" applyFill="1" applyAlignment="1"/>
    <xf numFmtId="0" fontId="117" fillId="28" borderId="0" xfId="2479" applyNumberFormat="1" applyFont="1" applyFill="1" applyAlignment="1">
      <alignment horizontal="left"/>
    </xf>
    <xf numFmtId="0" fontId="1" fillId="28" borderId="0" xfId="0" applyFont="1" applyFill="1"/>
    <xf numFmtId="0" fontId="1" fillId="28" borderId="18" xfId="0" applyFont="1" applyFill="1" applyBorder="1"/>
    <xf numFmtId="0" fontId="1" fillId="28" borderId="5" xfId="0" applyFont="1" applyFill="1" applyBorder="1" applyAlignment="1">
      <alignment horizontal="center" vertical="center"/>
    </xf>
    <xf numFmtId="0" fontId="151" fillId="28" borderId="0" xfId="0" applyFont="1" applyFill="1" applyAlignment="1">
      <alignment wrapText="1"/>
    </xf>
    <xf numFmtId="0" fontId="97" fillId="28" borderId="0" xfId="0" applyFont="1" applyFill="1" applyAlignment="1">
      <alignment wrapText="1"/>
    </xf>
    <xf numFmtId="3" fontId="1" fillId="28" borderId="0" xfId="0" applyNumberFormat="1" applyFont="1" applyFill="1"/>
    <xf numFmtId="2" fontId="1" fillId="28" borderId="0" xfId="0" applyNumberFormat="1" applyFont="1" applyFill="1"/>
    <xf numFmtId="0" fontId="1" fillId="28" borderId="14" xfId="0" applyFont="1" applyFill="1" applyBorder="1"/>
    <xf numFmtId="0" fontId="1" fillId="28" borderId="0" xfId="2462" applyFont="1" applyFill="1" applyBorder="1"/>
    <xf numFmtId="0" fontId="1" fillId="28" borderId="14" xfId="2462" applyFont="1" applyFill="1" applyBorder="1"/>
    <xf numFmtId="0" fontId="1" fillId="28" borderId="14" xfId="2462" applyFont="1" applyFill="1" applyBorder="1" applyAlignment="1"/>
    <xf numFmtId="0" fontId="1" fillId="28" borderId="14" xfId="2462" applyFont="1" applyFill="1" applyBorder="1" applyAlignment="1">
      <alignment horizontal="left"/>
    </xf>
    <xf numFmtId="0" fontId="1" fillId="28" borderId="14" xfId="2462" applyFont="1" applyFill="1" applyBorder="1" applyAlignment="1">
      <alignment horizontal="right" vertical="center"/>
    </xf>
    <xf numFmtId="0" fontId="1" fillId="28" borderId="18" xfId="2462" applyFont="1" applyFill="1" applyBorder="1"/>
    <xf numFmtId="0" fontId="1" fillId="28" borderId="5" xfId="2462" applyFont="1" applyFill="1" applyBorder="1" applyAlignment="1">
      <alignment horizontal="center" vertical="center"/>
    </xf>
    <xf numFmtId="0" fontId="1" fillId="28" borderId="5" xfId="2462" applyFont="1" applyFill="1" applyBorder="1" applyAlignment="1">
      <alignment horizontal="center" vertical="center" wrapText="1"/>
    </xf>
    <xf numFmtId="3" fontId="1" fillId="28" borderId="0" xfId="2462" applyNumberFormat="1" applyFont="1" applyFill="1"/>
    <xf numFmtId="0" fontId="1" fillId="28" borderId="0" xfId="2462" applyFont="1" applyFill="1" applyAlignment="1">
      <alignment horizontal="justify" vertical="center" wrapText="1"/>
    </xf>
    <xf numFmtId="3" fontId="1" fillId="28" borderId="0" xfId="2462" applyNumberFormat="1" applyFont="1" applyFill="1" applyBorder="1"/>
    <xf numFmtId="2" fontId="1" fillId="28" borderId="0" xfId="2462" applyNumberFormat="1" applyFont="1" applyFill="1" applyBorder="1" applyAlignment="1">
      <alignment horizontal="center" wrapText="1"/>
    </xf>
    <xf numFmtId="0" fontId="1" fillId="28" borderId="0" xfId="2516" applyFont="1" applyFill="1" applyBorder="1" applyAlignment="1">
      <alignment horizontal="center" vertical="center" wrapText="1"/>
    </xf>
    <xf numFmtId="0" fontId="1" fillId="28" borderId="0" xfId="2462" applyFont="1" applyFill="1" applyBorder="1" applyAlignment="1">
      <alignment vertical="center"/>
    </xf>
    <xf numFmtId="0" fontId="1" fillId="28" borderId="0" xfId="2516" applyFont="1" applyFill="1" applyBorder="1" applyAlignment="1">
      <alignment horizontal="left" vertical="center"/>
    </xf>
    <xf numFmtId="0" fontId="1" fillId="28" borderId="0" xfId="2483" applyFont="1" applyFill="1" applyAlignment="1">
      <alignment wrapText="1"/>
    </xf>
    <xf numFmtId="0" fontId="1" fillId="28" borderId="0" xfId="2462" applyFont="1" applyFill="1" applyAlignment="1">
      <alignment horizontal="center"/>
    </xf>
    <xf numFmtId="0" fontId="1" fillId="28" borderId="14" xfId="2462" applyFont="1" applyFill="1" applyBorder="1" applyAlignment="1">
      <alignment horizontal="center"/>
    </xf>
    <xf numFmtId="0" fontId="1" fillId="28" borderId="14" xfId="2462" applyFont="1" applyFill="1" applyBorder="1" applyAlignment="1">
      <alignment horizontal="right"/>
    </xf>
    <xf numFmtId="0" fontId="1" fillId="28" borderId="18" xfId="2462" applyFont="1" applyFill="1" applyBorder="1" applyAlignment="1">
      <alignment horizontal="center"/>
    </xf>
    <xf numFmtId="3" fontId="1" fillId="28" borderId="0" xfId="2462" applyNumberFormat="1" applyFont="1" applyFill="1" applyAlignment="1">
      <alignment horizontal="center"/>
    </xf>
    <xf numFmtId="3" fontId="1" fillId="28" borderId="0" xfId="2462" applyNumberFormat="1" applyFont="1" applyFill="1" applyAlignment="1">
      <alignment horizontal="right"/>
    </xf>
    <xf numFmtId="0" fontId="1" fillId="28" borderId="0" xfId="2462" applyFont="1" applyFill="1" applyAlignment="1">
      <alignment horizontal="right"/>
    </xf>
    <xf numFmtId="0" fontId="1" fillId="28" borderId="14" xfId="2462" applyFont="1" applyFill="1" applyBorder="1" applyAlignment="1">
      <alignment horizontal="left" wrapText="1"/>
    </xf>
    <xf numFmtId="2" fontId="1" fillId="28" borderId="0" xfId="2462" applyNumberFormat="1" applyFont="1" applyFill="1" applyAlignment="1">
      <alignment horizontal="center" wrapText="1"/>
    </xf>
    <xf numFmtId="0" fontId="1" fillId="28" borderId="0" xfId="2516" applyFont="1" applyFill="1" applyAlignment="1">
      <alignment horizontal="center" vertical="center" wrapText="1"/>
    </xf>
    <xf numFmtId="0" fontId="1" fillId="28" borderId="0" xfId="2462" applyFont="1" applyFill="1" applyBorder="1" applyAlignment="1">
      <alignment horizontal="center" vertical="center"/>
    </xf>
    <xf numFmtId="0" fontId="1" fillId="28" borderId="0" xfId="2516" applyFont="1" applyFill="1" applyAlignment="1">
      <alignment horizontal="center" vertical="center"/>
    </xf>
    <xf numFmtId="0" fontId="1" fillId="28" borderId="0" xfId="2483" applyFont="1" applyFill="1" applyAlignment="1">
      <alignment horizontal="center" wrapText="1"/>
    </xf>
    <xf numFmtId="3" fontId="1" fillId="28" borderId="0" xfId="2462" applyNumberFormat="1" applyFont="1" applyFill="1" applyAlignment="1">
      <alignment vertical="center"/>
    </xf>
    <xf numFmtId="0" fontId="1" fillId="28" borderId="0" xfId="2516" applyFont="1" applyFill="1" applyAlignment="1">
      <alignment horizontal="left" vertical="center"/>
    </xf>
    <xf numFmtId="0" fontId="1" fillId="28" borderId="14" xfId="2462" applyFont="1" applyFill="1" applyBorder="1" applyAlignment="1">
      <alignment vertical="center"/>
    </xf>
    <xf numFmtId="0" fontId="1" fillId="28" borderId="18" xfId="2462" applyFont="1" applyFill="1" applyBorder="1" applyAlignment="1">
      <alignment vertical="center"/>
    </xf>
    <xf numFmtId="3" fontId="1" fillId="28" borderId="0" xfId="2462" applyNumberFormat="1" applyFont="1" applyFill="1" applyAlignment="1">
      <alignment horizontal="right" vertical="center"/>
    </xf>
    <xf numFmtId="0" fontId="1" fillId="28" borderId="0" xfId="2462" applyFont="1" applyFill="1" applyBorder="1" applyAlignment="1">
      <alignment horizontal="left" vertical="center" wrapText="1"/>
    </xf>
    <xf numFmtId="2" fontId="1" fillId="28" borderId="0" xfId="2462" applyNumberFormat="1" applyFont="1" applyFill="1" applyAlignment="1">
      <alignment horizontal="center" vertical="center" wrapText="1"/>
    </xf>
    <xf numFmtId="0" fontId="44" fillId="28" borderId="0" xfId="2616" applyNumberFormat="1" applyFont="1" applyFill="1"/>
    <xf numFmtId="0" fontId="1" fillId="28" borderId="0" xfId="2616" applyFont="1" applyFill="1"/>
    <xf numFmtId="0" fontId="104" fillId="28" borderId="0" xfId="2616" applyNumberFormat="1" applyFont="1" applyFill="1" applyAlignment="1">
      <alignment horizontal="left" indent="1"/>
    </xf>
    <xf numFmtId="0" fontId="1" fillId="28" borderId="0" xfId="2479" applyFont="1" applyFill="1" applyAlignment="1"/>
    <xf numFmtId="0" fontId="104" fillId="28" borderId="0" xfId="2477" applyNumberFormat="1" applyFont="1" applyFill="1" applyAlignment="1">
      <alignment horizontal="left" wrapText="1"/>
    </xf>
    <xf numFmtId="0" fontId="1" fillId="28" borderId="0" xfId="2477" applyFont="1" applyFill="1" applyAlignment="1"/>
    <xf numFmtId="0" fontId="1" fillId="28" borderId="14" xfId="2477" applyFont="1" applyFill="1" applyBorder="1" applyAlignment="1">
      <alignment wrapText="1"/>
    </xf>
    <xf numFmtId="195" fontId="1" fillId="28" borderId="0" xfId="2462" applyNumberFormat="1" applyFont="1" applyFill="1" applyAlignment="1">
      <alignment wrapText="1"/>
    </xf>
    <xf numFmtId="41" fontId="1" fillId="28" borderId="0" xfId="2483" applyNumberFormat="1" applyFont="1" applyFill="1" applyAlignment="1">
      <alignment vertical="center" wrapText="1"/>
    </xf>
    <xf numFmtId="0" fontId="1" fillId="28" borderId="0" xfId="2462" applyFont="1" applyFill="1" applyAlignment="1">
      <alignment horizontal="justify" vertical="center"/>
    </xf>
    <xf numFmtId="41" fontId="1" fillId="28" borderId="0" xfId="2483" applyNumberFormat="1" applyFont="1" applyFill="1" applyAlignment="1">
      <alignment horizontal="right" vertical="center" wrapText="1"/>
    </xf>
    <xf numFmtId="0" fontId="1" fillId="28" borderId="14" xfId="2483" applyFont="1" applyFill="1" applyBorder="1" applyAlignment="1">
      <alignment vertical="center" wrapText="1"/>
    </xf>
    <xf numFmtId="0" fontId="134" fillId="28" borderId="0" xfId="2462" applyFont="1" applyFill="1"/>
    <xf numFmtId="0" fontId="104" fillId="28" borderId="0" xfId="2462" applyFont="1" applyFill="1" applyAlignment="1">
      <alignment horizontal="left" indent="2"/>
    </xf>
    <xf numFmtId="0" fontId="135" fillId="28" borderId="0" xfId="2462" applyFont="1" applyFill="1"/>
    <xf numFmtId="0" fontId="95" fillId="28" borderId="0" xfId="2513" applyNumberFormat="1" applyFont="1" applyFill="1" applyAlignment="1">
      <alignment horizontal="center" wrapText="1"/>
    </xf>
    <xf numFmtId="195" fontId="1" fillId="28" borderId="0" xfId="2462" applyNumberFormat="1" applyFont="1" applyFill="1"/>
    <xf numFmtId="195" fontId="1" fillId="28" borderId="0" xfId="2519" applyNumberFormat="1" applyFont="1" applyFill="1" applyBorder="1" applyAlignment="1">
      <alignment vertical="center" wrapText="1"/>
    </xf>
    <xf numFmtId="165" fontId="1" fillId="28" borderId="0" xfId="2519" applyNumberFormat="1" applyFont="1" applyFill="1" applyBorder="1" applyAlignment="1">
      <alignment vertical="center" wrapText="1"/>
    </xf>
    <xf numFmtId="196" fontId="1" fillId="28" borderId="0" xfId="2519" applyNumberFormat="1" applyFont="1" applyFill="1" applyBorder="1" applyAlignment="1">
      <alignment vertical="center" wrapText="1"/>
    </xf>
    <xf numFmtId="0" fontId="64" fillId="28" borderId="0" xfId="2479" applyFont="1" applyFill="1" applyAlignment="1">
      <alignment wrapText="1"/>
    </xf>
    <xf numFmtId="0" fontId="1" fillId="28" borderId="14" xfId="2479" applyFont="1" applyFill="1" applyBorder="1" applyAlignment="1"/>
    <xf numFmtId="0" fontId="93" fillId="28" borderId="14" xfId="2479" applyNumberFormat="1" applyFont="1" applyFill="1" applyBorder="1" applyAlignment="1">
      <alignment wrapText="1"/>
    </xf>
    <xf numFmtId="0" fontId="93" fillId="28" borderId="14" xfId="2479" applyNumberFormat="1" applyFont="1" applyFill="1" applyBorder="1" applyAlignment="1">
      <alignment horizontal="right"/>
    </xf>
    <xf numFmtId="0" fontId="93" fillId="28" borderId="0" xfId="2479" applyNumberFormat="1" applyFont="1" applyFill="1" applyBorder="1" applyAlignment="1">
      <alignment horizontal="left"/>
    </xf>
    <xf numFmtId="0" fontId="93" fillId="28" borderId="14" xfId="2479" applyNumberFormat="1" applyFont="1" applyFill="1" applyBorder="1" applyAlignment="1">
      <alignment horizontal="right" vertical="center"/>
    </xf>
    <xf numFmtId="2" fontId="1" fillId="28" borderId="0" xfId="2462" applyNumberFormat="1" applyFont="1" applyFill="1" applyAlignment="1">
      <alignment wrapText="1"/>
    </xf>
    <xf numFmtId="2" fontId="95" fillId="28" borderId="0" xfId="2479" applyNumberFormat="1" applyFont="1" applyFill="1" applyAlignment="1">
      <alignment horizontal="right" wrapText="1"/>
    </xf>
    <xf numFmtId="2" fontId="1" fillId="28" borderId="0" xfId="2462" applyNumberFormat="1" applyFont="1" applyFill="1"/>
    <xf numFmtId="0" fontId="1" fillId="28" borderId="0" xfId="2483" applyFont="1" applyFill="1" applyBorder="1" applyAlignment="1">
      <alignment vertical="center" wrapText="1"/>
    </xf>
    <xf numFmtId="0" fontId="1" fillId="28" borderId="14" xfId="2462" applyFont="1" applyFill="1" applyBorder="1" applyAlignment="1">
      <alignment vertical="center" wrapText="1"/>
    </xf>
    <xf numFmtId="0" fontId="1" fillId="28" borderId="0" xfId="2513" applyFont="1" applyFill="1" applyAlignment="1"/>
    <xf numFmtId="0" fontId="64" fillId="28" borderId="0" xfId="2513" applyFont="1" applyFill="1" applyAlignment="1"/>
    <xf numFmtId="0" fontId="1" fillId="28" borderId="14" xfId="2513" applyFont="1" applyFill="1" applyBorder="1" applyAlignment="1"/>
    <xf numFmtId="0" fontId="93" fillId="28" borderId="0" xfId="2479" applyNumberFormat="1" applyFont="1" applyFill="1" applyBorder="1" applyAlignment="1">
      <alignment horizontal="right" vertical="center"/>
    </xf>
    <xf numFmtId="0" fontId="1" fillId="28" borderId="0" xfId="2479" applyFont="1" applyFill="1" applyBorder="1" applyAlignment="1">
      <alignment horizontal="center" wrapText="1"/>
    </xf>
    <xf numFmtId="2" fontId="1" fillId="28" borderId="0" xfId="2479" applyNumberFormat="1" applyFont="1" applyFill="1" applyBorder="1" applyAlignment="1">
      <alignment wrapText="1"/>
    </xf>
    <xf numFmtId="0" fontId="93" fillId="28" borderId="0" xfId="2479" applyNumberFormat="1" applyFont="1" applyFill="1" applyAlignment="1">
      <alignment horizontal="left"/>
    </xf>
    <xf numFmtId="0" fontId="93" fillId="28" borderId="14" xfId="2479" applyNumberFormat="1" applyFont="1" applyFill="1" applyBorder="1" applyAlignment="1">
      <alignment horizontal="left"/>
    </xf>
    <xf numFmtId="0" fontId="64" fillId="28" borderId="14" xfId="2479" applyFont="1" applyFill="1" applyBorder="1" applyAlignment="1">
      <alignment wrapText="1"/>
    </xf>
    <xf numFmtId="0" fontId="93" fillId="28" borderId="0" xfId="2479" applyNumberFormat="1" applyFont="1" applyFill="1" applyBorder="1" applyAlignment="1">
      <alignment horizontal="right"/>
    </xf>
    <xf numFmtId="0" fontId="1" fillId="28" borderId="0" xfId="2479" applyFont="1" applyFill="1" applyAlignment="1">
      <alignment horizontal="right" wrapText="1"/>
    </xf>
    <xf numFmtId="0" fontId="95" fillId="28" borderId="0" xfId="2479" applyNumberFormat="1" applyFont="1" applyFill="1" applyAlignment="1">
      <alignment wrapText="1"/>
    </xf>
    <xf numFmtId="0" fontId="153" fillId="28" borderId="0" xfId="2462" applyFont="1" applyFill="1" applyAlignment="1">
      <alignment wrapText="1"/>
    </xf>
    <xf numFmtId="3" fontId="1" fillId="28" borderId="0" xfId="2462" applyNumberFormat="1" applyFont="1" applyFill="1" applyAlignment="1">
      <alignment horizontal="right" vertical="center" wrapText="1"/>
    </xf>
    <xf numFmtId="0" fontId="154" fillId="28" borderId="0" xfId="2462" applyFont="1" applyFill="1" applyAlignment="1">
      <alignment wrapText="1"/>
    </xf>
    <xf numFmtId="4" fontId="1" fillId="28" borderId="0" xfId="2462" applyNumberFormat="1" applyFont="1" applyFill="1" applyAlignment="1">
      <alignment horizontal="right" vertical="center"/>
    </xf>
    <xf numFmtId="0" fontId="1" fillId="28" borderId="0" xfId="2479" applyNumberFormat="1" applyFont="1" applyFill="1" applyAlignment="1">
      <alignment horizontal="left" wrapText="1" indent="1"/>
    </xf>
    <xf numFmtId="2" fontId="1" fillId="28" borderId="0" xfId="2479" applyNumberFormat="1" applyFont="1" applyFill="1" applyBorder="1" applyAlignment="1">
      <alignment horizontal="right" wrapText="1"/>
    </xf>
    <xf numFmtId="0" fontId="1" fillId="28" borderId="0" xfId="2483" applyNumberFormat="1" applyFont="1" applyFill="1" applyAlignment="1">
      <alignment horizontal="left" vertical="center" wrapText="1"/>
    </xf>
    <xf numFmtId="0" fontId="93" fillId="28" borderId="0" xfId="2479" applyNumberFormat="1" applyFont="1" applyFill="1" applyAlignment="1">
      <alignment horizontal="left" wrapText="1" indent="1"/>
    </xf>
    <xf numFmtId="0" fontId="94" fillId="28" borderId="0" xfId="2479" applyNumberFormat="1" applyFont="1" applyFill="1" applyAlignment="1">
      <alignment wrapText="1"/>
    </xf>
    <xf numFmtId="0" fontId="1" fillId="28" borderId="14" xfId="2479" applyNumberFormat="1" applyFont="1" applyFill="1" applyBorder="1" applyAlignment="1">
      <alignment horizontal="left" wrapText="1"/>
    </xf>
    <xf numFmtId="1" fontId="1" fillId="28" borderId="14" xfId="2479" applyNumberFormat="1" applyFont="1" applyFill="1" applyBorder="1" applyAlignment="1"/>
    <xf numFmtId="3" fontId="1" fillId="28" borderId="0" xfId="2479" applyNumberFormat="1" applyFont="1" applyFill="1" applyAlignment="1">
      <alignment horizontal="right" wrapText="1"/>
    </xf>
    <xf numFmtId="3" fontId="1" fillId="28" borderId="0" xfId="2513" applyNumberFormat="1" applyFont="1" applyFill="1" applyAlignment="1">
      <alignment horizontal="right"/>
    </xf>
    <xf numFmtId="3" fontId="1" fillId="28" borderId="0" xfId="2513" applyNumberFormat="1" applyFont="1" applyFill="1" applyAlignment="1">
      <alignment horizontal="right" vertical="center"/>
    </xf>
    <xf numFmtId="3" fontId="1" fillId="28" borderId="14" xfId="2462" applyNumberFormat="1" applyFont="1" applyFill="1" applyBorder="1" applyAlignment="1">
      <alignment horizontal="right"/>
    </xf>
    <xf numFmtId="49" fontId="1" fillId="28" borderId="5" xfId="2462" applyNumberFormat="1" applyFont="1" applyFill="1" applyBorder="1" applyAlignment="1">
      <alignment horizontal="center" vertical="center"/>
    </xf>
    <xf numFmtId="3" fontId="1" fillId="28" borderId="0" xfId="2462" applyNumberFormat="1" applyFont="1" applyFill="1" applyBorder="1" applyAlignment="1">
      <alignment horizontal="right"/>
    </xf>
    <xf numFmtId="3" fontId="1" fillId="28" borderId="0" xfId="2462" applyNumberFormat="1" applyFont="1" applyFill="1" applyBorder="1" applyAlignment="1">
      <alignment horizontal="right" vertical="center"/>
    </xf>
    <xf numFmtId="3" fontId="1" fillId="28" borderId="0" xfId="2462" applyNumberFormat="1" applyFont="1" applyFill="1" applyBorder="1" applyAlignment="1">
      <alignment horizontal="right" vertical="center" wrapText="1"/>
    </xf>
    <xf numFmtId="41" fontId="1" fillId="28" borderId="0" xfId="2462" applyNumberFormat="1" applyFont="1" applyFill="1" applyBorder="1" applyAlignment="1">
      <alignment horizontal="right" vertical="center" wrapText="1"/>
    </xf>
    <xf numFmtId="0" fontId="1" fillId="28" borderId="0" xfId="2462" applyFont="1" applyFill="1" applyAlignment="1">
      <alignment horizontal="right" vertical="center" wrapText="1"/>
    </xf>
    <xf numFmtId="41" fontId="1" fillId="28" borderId="0" xfId="2519" applyNumberFormat="1" applyFont="1" applyFill="1" applyBorder="1" applyAlignment="1">
      <alignment vertical="center" wrapText="1"/>
    </xf>
    <xf numFmtId="3" fontId="1" fillId="28" borderId="0" xfId="2462" applyNumberFormat="1" applyFont="1" applyFill="1" applyBorder="1" applyAlignment="1">
      <alignment vertical="center" wrapText="1"/>
    </xf>
    <xf numFmtId="43" fontId="1" fillId="28" borderId="0" xfId="2519" applyNumberFormat="1" applyFont="1" applyFill="1" applyBorder="1" applyAlignment="1">
      <alignment horizontal="right" vertical="center" wrapText="1"/>
    </xf>
    <xf numFmtId="41" fontId="1" fillId="28" borderId="0" xfId="2519" applyNumberFormat="1" applyFont="1" applyFill="1" applyBorder="1" applyAlignment="1">
      <alignment horizontal="right" vertical="center" wrapText="1"/>
    </xf>
    <xf numFmtId="41" fontId="1" fillId="28" borderId="0" xfId="2483" applyNumberFormat="1" applyFont="1" applyFill="1" applyBorder="1" applyAlignment="1">
      <alignment horizontal="right" vertical="center"/>
    </xf>
    <xf numFmtId="3" fontId="1" fillId="28" borderId="0" xfId="2483" applyNumberFormat="1" applyFont="1" applyFill="1" applyBorder="1" applyAlignment="1">
      <alignment horizontal="right" vertical="center"/>
    </xf>
    <xf numFmtId="3" fontId="1" fillId="28" borderId="0" xfId="2519" applyNumberFormat="1" applyFont="1" applyFill="1" applyBorder="1" applyAlignment="1">
      <alignment horizontal="right" vertical="center" wrapText="1"/>
    </xf>
    <xf numFmtId="3" fontId="1" fillId="28" borderId="14" xfId="2462" applyNumberFormat="1" applyFont="1" applyFill="1" applyBorder="1" applyAlignment="1">
      <alignment horizontal="right" vertical="center"/>
    </xf>
    <xf numFmtId="3" fontId="1" fillId="28" borderId="14" xfId="2462" applyNumberFormat="1" applyFont="1" applyFill="1" applyBorder="1"/>
    <xf numFmtId="0" fontId="1" fillId="28" borderId="14" xfId="2483" applyFont="1" applyFill="1" applyBorder="1" applyAlignment="1">
      <alignment vertical="center"/>
    </xf>
    <xf numFmtId="0" fontId="1" fillId="28" borderId="0" xfId="2483" applyFont="1" applyFill="1" applyAlignment="1">
      <alignment vertical="center"/>
    </xf>
    <xf numFmtId="0" fontId="1" fillId="28" borderId="18" xfId="2483" applyFont="1" applyFill="1" applyBorder="1" applyAlignment="1">
      <alignment vertical="center"/>
    </xf>
    <xf numFmtId="0" fontId="1" fillId="28" borderId="5" xfId="2483" applyFont="1" applyFill="1" applyBorder="1" applyAlignment="1">
      <alignment horizontal="center" vertical="center"/>
    </xf>
    <xf numFmtId="0" fontId="1" fillId="28" borderId="0" xfId="2462" applyFont="1" applyFill="1" applyAlignment="1">
      <alignment wrapText="1"/>
    </xf>
    <xf numFmtId="3" fontId="1" fillId="28" borderId="0" xfId="2483" applyNumberFormat="1" applyFont="1" applyFill="1" applyAlignment="1">
      <alignment vertical="center"/>
    </xf>
    <xf numFmtId="41" fontId="1" fillId="28" borderId="0" xfId="2462" applyNumberFormat="1" applyFont="1" applyFill="1" applyAlignment="1">
      <alignment horizontal="right" vertical="center" wrapText="1"/>
    </xf>
    <xf numFmtId="3" fontId="1" fillId="28" borderId="0" xfId="2483" applyNumberFormat="1" applyFont="1" applyFill="1" applyAlignment="1">
      <alignment vertical="center" wrapText="1"/>
    </xf>
    <xf numFmtId="2" fontId="1" fillId="28" borderId="0" xfId="2483" applyNumberFormat="1" applyFont="1" applyFill="1" applyAlignment="1">
      <alignment vertical="center"/>
    </xf>
    <xf numFmtId="0" fontId="1" fillId="28" borderId="0" xfId="2483" applyNumberFormat="1" applyFont="1" applyFill="1" applyBorder="1" applyAlignment="1">
      <alignment horizontal="left" vertical="center" wrapText="1"/>
    </xf>
    <xf numFmtId="2" fontId="1" fillId="28" borderId="14" xfId="2462" applyNumberFormat="1" applyFont="1" applyFill="1" applyBorder="1" applyAlignment="1">
      <alignment horizontal="center" vertical="center" wrapText="1"/>
    </xf>
    <xf numFmtId="41" fontId="1" fillId="28" borderId="0" xfId="2462" applyNumberFormat="1" applyFont="1" applyFill="1" applyAlignment="1">
      <alignment vertical="center"/>
    </xf>
    <xf numFmtId="41" fontId="1" fillId="28" borderId="0" xfId="2462" applyNumberFormat="1" applyFont="1" applyFill="1" applyAlignment="1">
      <alignment vertical="center" wrapText="1"/>
    </xf>
    <xf numFmtId="41" fontId="1" fillId="28" borderId="14" xfId="2519" applyNumberFormat="1" applyFont="1" applyFill="1" applyBorder="1" applyAlignment="1">
      <alignment vertical="center" wrapText="1"/>
    </xf>
    <xf numFmtId="41" fontId="1" fillId="28" borderId="14" xfId="2462" applyNumberFormat="1" applyFont="1" applyFill="1" applyBorder="1" applyAlignment="1">
      <alignment vertical="center" wrapText="1"/>
    </xf>
    <xf numFmtId="0" fontId="93" fillId="28" borderId="14" xfId="2513" applyNumberFormat="1" applyFont="1" applyFill="1" applyBorder="1" applyAlignment="1">
      <alignment horizontal="right"/>
    </xf>
    <xf numFmtId="2" fontId="1" fillId="28" borderId="0" xfId="2462" applyNumberFormat="1" applyFont="1" applyFill="1" applyBorder="1" applyAlignment="1">
      <alignment vertical="center"/>
    </xf>
    <xf numFmtId="2" fontId="1" fillId="28" borderId="0" xfId="2462" applyNumberFormat="1" applyFont="1" applyFill="1" applyBorder="1" applyAlignment="1">
      <alignment horizontal="right" vertical="center"/>
    </xf>
    <xf numFmtId="4" fontId="1" fillId="28" borderId="0" xfId="2462" applyNumberFormat="1" applyFont="1" applyFill="1" applyAlignment="1">
      <alignment vertical="center" wrapText="1"/>
    </xf>
    <xf numFmtId="4" fontId="1" fillId="28" borderId="0" xfId="2462" applyNumberFormat="1" applyFont="1" applyFill="1" applyAlignment="1">
      <alignment vertical="center"/>
    </xf>
    <xf numFmtId="0" fontId="1" fillId="28" borderId="0" xfId="2462" applyNumberFormat="1" applyFont="1" applyFill="1" applyAlignment="1">
      <alignment horizontal="left" vertical="center" wrapText="1"/>
    </xf>
    <xf numFmtId="4" fontId="1" fillId="28" borderId="0" xfId="2462" applyNumberFormat="1" applyFont="1" applyFill="1" applyAlignment="1">
      <alignment horizontal="right" vertical="center" wrapText="1"/>
    </xf>
    <xf numFmtId="0" fontId="1" fillId="28" borderId="0" xfId="2462" applyFont="1" applyFill="1" applyBorder="1" applyAlignment="1">
      <alignment horizontal="justify" vertical="center"/>
    </xf>
    <xf numFmtId="165" fontId="1" fillId="28" borderId="0" xfId="2513" applyNumberFormat="1" applyFont="1" applyFill="1" applyAlignment="1"/>
    <xf numFmtId="0" fontId="117" fillId="28" borderId="0" xfId="2513" applyNumberFormat="1" applyFont="1" applyFill="1" applyAlignment="1">
      <alignment horizontal="left"/>
    </xf>
    <xf numFmtId="0" fontId="1" fillId="28" borderId="14" xfId="2516" applyFont="1" applyFill="1" applyBorder="1" applyAlignment="1">
      <alignment horizontal="center" vertical="center" wrapText="1"/>
    </xf>
    <xf numFmtId="3" fontId="1" fillId="28" borderId="0" xfId="2462" applyNumberFormat="1" applyFont="1" applyFill="1" applyAlignment="1">
      <alignment vertical="center" wrapText="1"/>
    </xf>
    <xf numFmtId="0" fontId="1" fillId="28" borderId="14" xfId="2513" applyNumberFormat="1" applyFont="1" applyFill="1" applyBorder="1" applyAlignment="1">
      <alignment wrapText="1"/>
    </xf>
    <xf numFmtId="0" fontId="1" fillId="28" borderId="14" xfId="2515" applyNumberFormat="1" applyFont="1" applyFill="1" applyBorder="1" applyAlignment="1"/>
    <xf numFmtId="0" fontId="1" fillId="28" borderId="18" xfId="2489" applyNumberFormat="1" applyFont="1" applyFill="1" applyBorder="1" applyAlignment="1">
      <alignment horizontal="center" vertical="center" wrapText="1"/>
    </xf>
    <xf numFmtId="0" fontId="1" fillId="28" borderId="0" xfId="2489" applyNumberFormat="1" applyFont="1" applyFill="1" applyBorder="1" applyAlignment="1">
      <alignment horizontal="center" vertical="center" wrapText="1"/>
    </xf>
    <xf numFmtId="0" fontId="1" fillId="28" borderId="0" xfId="2483" applyFont="1" applyFill="1" applyBorder="1" applyAlignment="1">
      <alignment horizontal="center" vertical="center" wrapText="1"/>
    </xf>
    <xf numFmtId="0" fontId="93" fillId="28" borderId="0" xfId="2513" applyNumberFormat="1" applyFont="1" applyFill="1" applyBorder="1" applyAlignment="1">
      <alignment horizontal="center" vertical="center" wrapText="1"/>
    </xf>
    <xf numFmtId="3" fontId="1" fillId="28" borderId="0" xfId="2462" applyNumberFormat="1" applyFont="1" applyFill="1" applyBorder="1" applyAlignment="1">
      <alignment vertical="center"/>
    </xf>
    <xf numFmtId="41" fontId="1" fillId="28" borderId="0" xfId="2462" applyNumberFormat="1" applyFont="1" applyFill="1" applyBorder="1" applyAlignment="1">
      <alignment vertical="center"/>
    </xf>
    <xf numFmtId="0" fontId="1" fillId="28" borderId="0" xfId="2489" applyFont="1" applyFill="1" applyAlignment="1"/>
    <xf numFmtId="3" fontId="96" fillId="28" borderId="0" xfId="2513" applyNumberFormat="1" applyFont="1" applyFill="1" applyBorder="1" applyAlignment="1">
      <alignment horizontal="right" vertical="center" wrapText="1"/>
    </xf>
    <xf numFmtId="0" fontId="96" fillId="28" borderId="0" xfId="2513" applyNumberFormat="1" applyFont="1" applyFill="1" applyBorder="1" applyAlignment="1">
      <alignment horizontal="right" vertical="center" wrapText="1"/>
    </xf>
    <xf numFmtId="41" fontId="1" fillId="28" borderId="0" xfId="2483" applyNumberFormat="1" applyFont="1" applyFill="1" applyBorder="1" applyAlignment="1">
      <alignment horizontal="right" vertical="center" wrapText="1"/>
    </xf>
    <xf numFmtId="1" fontId="1" fillId="28" borderId="0" xfId="2519" applyNumberFormat="1" applyFont="1" applyFill="1" applyBorder="1" applyAlignment="1">
      <alignment horizontal="right" vertical="center" wrapText="1"/>
    </xf>
    <xf numFmtId="41" fontId="1" fillId="28" borderId="0" xfId="2513" applyNumberFormat="1" applyFont="1" applyFill="1" applyAlignment="1">
      <alignment horizontal="right" vertical="center" wrapText="1"/>
    </xf>
    <xf numFmtId="0" fontId="1" fillId="28" borderId="0" xfId="2513" applyFont="1" applyFill="1" applyBorder="1" applyAlignment="1">
      <alignment vertical="center"/>
    </xf>
    <xf numFmtId="0" fontId="1" fillId="28" borderId="0" xfId="2513" applyFont="1" applyFill="1" applyAlignment="1">
      <alignment vertical="center"/>
    </xf>
    <xf numFmtId="0" fontId="1" fillId="28" borderId="14" xfId="2489" applyFont="1" applyFill="1" applyBorder="1" applyAlignment="1"/>
    <xf numFmtId="0" fontId="1" fillId="28" borderId="0" xfId="2489" applyFont="1" applyFill="1" applyBorder="1" applyAlignment="1"/>
    <xf numFmtId="0" fontId="1" fillId="28" borderId="5" xfId="2489" applyNumberFormat="1" applyFont="1" applyFill="1" applyBorder="1" applyAlignment="1">
      <alignment vertical="center"/>
    </xf>
    <xf numFmtId="0" fontId="1" fillId="28" borderId="5" xfId="2489" applyNumberFormat="1" applyFont="1" applyFill="1" applyBorder="1" applyAlignment="1">
      <alignment vertical="center" wrapText="1"/>
    </xf>
    <xf numFmtId="41" fontId="1" fillId="28" borderId="0" xfId="2489" applyNumberFormat="1" applyFont="1" applyFill="1" applyAlignment="1">
      <alignment horizontal="right" vertical="center" wrapText="1"/>
    </xf>
    <xf numFmtId="41" fontId="1" fillId="28" borderId="0" xfId="2462" applyNumberFormat="1" applyFont="1" applyFill="1" applyAlignment="1">
      <alignment horizontal="right" vertical="center"/>
    </xf>
    <xf numFmtId="43" fontId="1" fillId="28" borderId="0" xfId="2483" applyNumberFormat="1" applyFont="1" applyFill="1" applyAlignment="1">
      <alignment horizontal="right" vertical="center" wrapText="1"/>
    </xf>
    <xf numFmtId="43" fontId="1" fillId="28" borderId="0" xfId="2489" applyNumberFormat="1" applyFont="1" applyFill="1" applyAlignment="1">
      <alignment horizontal="right" vertical="center" wrapText="1"/>
    </xf>
    <xf numFmtId="3" fontId="154" fillId="28" borderId="0" xfId="2462" applyNumberFormat="1" applyFont="1" applyFill="1" applyBorder="1" applyAlignment="1">
      <alignment horizontal="right" vertical="center" wrapText="1"/>
    </xf>
    <xf numFmtId="0" fontId="1" fillId="28" borderId="0" xfId="2513" applyFont="1" applyFill="1" applyAlignment="1">
      <alignment wrapText="1"/>
    </xf>
    <xf numFmtId="0" fontId="1" fillId="28" borderId="0" xfId="2515" applyNumberFormat="1" applyFont="1" applyFill="1" applyBorder="1" applyAlignment="1">
      <alignment horizontal="right"/>
    </xf>
    <xf numFmtId="0" fontId="1" fillId="28" borderId="0" xfId="2515" applyNumberFormat="1" applyFont="1" applyFill="1" applyBorder="1" applyAlignment="1"/>
    <xf numFmtId="0" fontId="93" fillId="28" borderId="0" xfId="2479" applyNumberFormat="1" applyFont="1" applyFill="1" applyAlignment="1">
      <alignment horizontal="center"/>
    </xf>
    <xf numFmtId="0" fontId="1" fillId="28" borderId="0" xfId="2513" applyNumberFormat="1" applyFont="1" applyFill="1" applyBorder="1" applyAlignment="1">
      <alignment vertical="center" wrapText="1"/>
    </xf>
    <xf numFmtId="0" fontId="1" fillId="28" borderId="0" xfId="2513" applyNumberFormat="1" applyFont="1" applyFill="1" applyBorder="1" applyAlignment="1">
      <alignment horizontal="center" vertical="center" wrapText="1"/>
    </xf>
    <xf numFmtId="41" fontId="1" fillId="28" borderId="0" xfId="2513" applyNumberFormat="1" applyFont="1" applyFill="1" applyAlignment="1">
      <alignment horizontal="right" wrapText="1"/>
    </xf>
    <xf numFmtId="41" fontId="1" fillId="28" borderId="0" xfId="2483" applyNumberFormat="1" applyFont="1" applyFill="1" applyAlignment="1">
      <alignment horizontal="right"/>
    </xf>
    <xf numFmtId="0" fontId="1" fillId="28" borderId="0" xfId="2513" applyFont="1" applyFill="1" applyBorder="1" applyAlignment="1">
      <alignment wrapText="1"/>
    </xf>
    <xf numFmtId="0" fontId="1" fillId="28" borderId="0" xfId="2513" applyFont="1" applyFill="1" applyBorder="1" applyAlignment="1">
      <alignment vertical="center" wrapText="1"/>
    </xf>
    <xf numFmtId="2" fontId="1" fillId="28" borderId="0" xfId="2462" applyNumberFormat="1" applyFont="1" applyFill="1" applyBorder="1" applyAlignment="1">
      <alignment horizontal="left" wrapText="1"/>
    </xf>
    <xf numFmtId="2" fontId="1" fillId="28" borderId="0" xfId="2462" applyNumberFormat="1" applyFont="1" applyFill="1" applyBorder="1" applyAlignment="1">
      <alignment horizontal="center" vertical="center" wrapText="1"/>
    </xf>
    <xf numFmtId="41" fontId="1" fillId="28" borderId="0" xfId="2462" applyNumberFormat="1" applyFont="1" applyFill="1" applyBorder="1" applyAlignment="1">
      <alignment horizontal="right" vertical="center"/>
    </xf>
    <xf numFmtId="41" fontId="1" fillId="28" borderId="0" xfId="2513" applyNumberFormat="1" applyFont="1" applyFill="1" applyBorder="1" applyAlignment="1">
      <alignment horizontal="right" vertical="center" wrapText="1"/>
    </xf>
    <xf numFmtId="0" fontId="1" fillId="28" borderId="0" xfId="2483" applyFont="1" applyFill="1"/>
    <xf numFmtId="0" fontId="1" fillId="28" borderId="0" xfId="2483" applyNumberFormat="1" applyFont="1" applyFill="1" applyAlignment="1">
      <alignment horizontal="left" wrapText="1" indent="1"/>
    </xf>
    <xf numFmtId="0" fontId="1" fillId="28" borderId="14" xfId="2483" applyNumberFormat="1" applyFont="1" applyFill="1" applyBorder="1" applyAlignment="1">
      <alignment horizontal="left" vertical="center" wrapText="1"/>
    </xf>
    <xf numFmtId="0" fontId="1" fillId="28" borderId="14" xfId="0" applyFont="1" applyFill="1" applyBorder="1" applyAlignment="1">
      <alignment vertical="center"/>
    </xf>
    <xf numFmtId="0" fontId="1" fillId="28" borderId="14" xfId="0" applyFont="1" applyFill="1" applyBorder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1" fillId="28" borderId="5" xfId="0" applyFont="1" applyFill="1" applyBorder="1" applyAlignment="1">
      <alignment horizontal="center" vertical="center" wrapText="1"/>
    </xf>
    <xf numFmtId="0" fontId="1" fillId="28" borderId="0" xfId="0" applyFont="1" applyFill="1" applyBorder="1"/>
    <xf numFmtId="0" fontId="1" fillId="28" borderId="0" xfId="0" applyFont="1" applyFill="1" applyAlignment="1">
      <alignment vertical="center"/>
    </xf>
    <xf numFmtId="0" fontId="1" fillId="28" borderId="0" xfId="0" applyFont="1" applyFill="1" applyBorder="1" applyAlignment="1">
      <alignment vertical="center" wrapText="1"/>
    </xf>
    <xf numFmtId="0" fontId="1" fillId="28" borderId="0" xfId="0" applyFont="1" applyFill="1" applyBorder="1" applyAlignment="1">
      <alignment horizontal="justify" vertical="center"/>
    </xf>
    <xf numFmtId="3" fontId="1" fillId="28" borderId="0" xfId="0" applyNumberFormat="1" applyFont="1" applyFill="1" applyBorder="1" applyAlignment="1">
      <alignment vertical="center"/>
    </xf>
    <xf numFmtId="0" fontId="1" fillId="28" borderId="0" xfId="0" applyFont="1" applyFill="1" applyBorder="1" applyAlignment="1">
      <alignment vertical="center"/>
    </xf>
    <xf numFmtId="3" fontId="1" fillId="28" borderId="0" xfId="0" applyNumberFormat="1" applyFont="1" applyFill="1" applyBorder="1" applyAlignment="1">
      <alignment horizontal="center" vertical="center"/>
    </xf>
    <xf numFmtId="41" fontId="1" fillId="28" borderId="0" xfId="0" applyNumberFormat="1" applyFont="1" applyFill="1" applyAlignment="1">
      <alignment vertical="center" wrapText="1"/>
    </xf>
    <xf numFmtId="41" fontId="1" fillId="28" borderId="14" xfId="0" applyNumberFormat="1" applyFont="1" applyFill="1" applyBorder="1" applyAlignment="1">
      <alignment vertical="center" wrapText="1"/>
    </xf>
    <xf numFmtId="0" fontId="1" fillId="28" borderId="0" xfId="2483" applyFont="1" applyFill="1" applyBorder="1" applyAlignment="1">
      <alignment vertical="center"/>
    </xf>
    <xf numFmtId="0" fontId="1" fillId="28" borderId="0" xfId="2479" applyFont="1" applyFill="1" applyBorder="1" applyAlignment="1">
      <alignment horizontal="left" wrapText="1"/>
    </xf>
    <xf numFmtId="49" fontId="1" fillId="28" borderId="5" xfId="0" applyNumberFormat="1" applyFont="1" applyFill="1" applyBorder="1" applyAlignment="1">
      <alignment horizontal="center" vertical="center"/>
    </xf>
    <xf numFmtId="3" fontId="1" fillId="28" borderId="0" xfId="2483" applyNumberFormat="1" applyFont="1" applyFill="1" applyBorder="1" applyAlignment="1">
      <alignment vertical="center" wrapText="1"/>
    </xf>
    <xf numFmtId="0" fontId="1" fillId="28" borderId="0" xfId="2483" applyFont="1" applyFill="1" applyAlignment="1">
      <alignment horizontal="right" vertical="center" wrapText="1"/>
    </xf>
    <xf numFmtId="0" fontId="1" fillId="28" borderId="0" xfId="0" applyFont="1" applyFill="1" applyBorder="1" applyAlignment="1">
      <alignment horizontal="right" vertical="center"/>
    </xf>
    <xf numFmtId="0" fontId="97" fillId="28" borderId="0" xfId="2479" applyFont="1" applyFill="1" applyBorder="1" applyAlignment="1">
      <alignment horizontal="left" wrapText="1"/>
    </xf>
    <xf numFmtId="0" fontId="97" fillId="28" borderId="0" xfId="2479" applyFont="1" applyFill="1" applyAlignment="1">
      <alignment horizontal="right" wrapText="1"/>
    </xf>
    <xf numFmtId="0" fontId="130" fillId="28" borderId="0" xfId="2479" applyNumberFormat="1" applyFont="1" applyFill="1" applyAlignment="1">
      <alignment horizontal="center" vertical="center" wrapText="1"/>
    </xf>
    <xf numFmtId="0" fontId="153" fillId="28" borderId="0" xfId="0" applyFont="1" applyFill="1" applyAlignment="1">
      <alignment wrapText="1"/>
    </xf>
    <xf numFmtId="3" fontId="1" fillId="28" borderId="0" xfId="0" applyNumberFormat="1" applyFont="1" applyFill="1" applyAlignment="1">
      <alignment horizontal="right" vertical="center" wrapText="1"/>
    </xf>
    <xf numFmtId="3" fontId="1" fillId="28" borderId="0" xfId="0" applyNumberFormat="1" applyFont="1" applyFill="1" applyAlignment="1">
      <alignment vertical="center"/>
    </xf>
    <xf numFmtId="0" fontId="154" fillId="28" borderId="0" xfId="0" applyFont="1" applyFill="1" applyAlignment="1">
      <alignment wrapText="1"/>
    </xf>
    <xf numFmtId="3" fontId="1" fillId="28" borderId="0" xfId="0" applyNumberFormat="1" applyFont="1" applyFill="1" applyAlignment="1">
      <alignment horizontal="right" vertical="center"/>
    </xf>
    <xf numFmtId="0" fontId="130" fillId="28" borderId="0" xfId="2479" applyNumberFormat="1" applyFont="1" applyFill="1" applyAlignment="1">
      <alignment vertical="center" wrapText="1"/>
    </xf>
    <xf numFmtId="3" fontId="130" fillId="28" borderId="0" xfId="2479" applyNumberFormat="1" applyFont="1" applyFill="1" applyAlignment="1">
      <alignment vertical="center" wrapText="1"/>
    </xf>
    <xf numFmtId="0" fontId="97" fillId="28" borderId="0" xfId="2479" applyNumberFormat="1" applyFont="1" applyFill="1" applyAlignment="1">
      <alignment horizontal="left" vertical="center" wrapText="1" indent="1"/>
    </xf>
    <xf numFmtId="3" fontId="130" fillId="28" borderId="0" xfId="2479" applyNumberFormat="1" applyFont="1" applyFill="1" applyAlignment="1">
      <alignment horizontal="right" vertical="center" wrapText="1"/>
    </xf>
    <xf numFmtId="0" fontId="1" fillId="28" borderId="0" xfId="0" applyNumberFormat="1" applyFont="1" applyFill="1" applyAlignment="1">
      <alignment horizontal="left" vertical="center" wrapText="1" indent="1"/>
    </xf>
    <xf numFmtId="0" fontId="131" fillId="28" borderId="0" xfId="2479" applyNumberFormat="1" applyFont="1" applyFill="1" applyAlignment="1">
      <alignment vertical="center" wrapText="1"/>
    </xf>
    <xf numFmtId="0" fontId="97" fillId="28" borderId="0" xfId="2479" applyFont="1" applyFill="1" applyAlignment="1">
      <alignment horizontal="right" vertical="center" wrapText="1"/>
    </xf>
    <xf numFmtId="4" fontId="1" fillId="28" borderId="0" xfId="0" applyNumberFormat="1" applyFont="1" applyFill="1" applyAlignment="1">
      <alignment horizontal="right" vertical="center"/>
    </xf>
    <xf numFmtId="0" fontId="64" fillId="28" borderId="0" xfId="2479" applyFont="1" applyFill="1" applyAlignment="1">
      <alignment vertical="center"/>
    </xf>
    <xf numFmtId="0" fontId="117" fillId="28" borderId="14" xfId="2479" applyNumberFormat="1" applyFont="1" applyFill="1" applyBorder="1" applyAlignment="1">
      <alignment horizontal="right" vertical="center"/>
    </xf>
    <xf numFmtId="41" fontId="1" fillId="28" borderId="0" xfId="2483" applyNumberFormat="1" applyFont="1" applyFill="1"/>
    <xf numFmtId="0" fontId="1" fillId="28" borderId="14" xfId="2483" applyFont="1" applyFill="1" applyBorder="1"/>
    <xf numFmtId="41" fontId="1" fillId="28" borderId="14" xfId="2483" applyNumberFormat="1" applyFont="1" applyFill="1" applyBorder="1" applyAlignment="1"/>
    <xf numFmtId="197" fontId="1" fillId="28" borderId="5" xfId="2483" applyNumberFormat="1" applyFont="1" applyFill="1" applyBorder="1" applyAlignment="1">
      <alignment horizontal="center" vertical="center"/>
    </xf>
    <xf numFmtId="41" fontId="1" fillId="28" borderId="0" xfId="2483" applyNumberFormat="1" applyFont="1" applyFill="1" applyAlignment="1">
      <alignment vertical="center"/>
    </xf>
    <xf numFmtId="0" fontId="1" fillId="28" borderId="5" xfId="0" applyFont="1" applyFill="1" applyBorder="1" applyAlignment="1">
      <alignment vertical="center"/>
    </xf>
    <xf numFmtId="0" fontId="95" fillId="28" borderId="0" xfId="0" applyFont="1" applyFill="1" applyAlignment="1">
      <alignment wrapText="1"/>
    </xf>
    <xf numFmtId="0" fontId="1" fillId="28" borderId="0" xfId="0" applyFont="1" applyFill="1" applyAlignment="1">
      <alignment wrapText="1"/>
    </xf>
    <xf numFmtId="2" fontId="1" fillId="28" borderId="0" xfId="0" applyNumberFormat="1" applyFont="1" applyFill="1" applyAlignment="1">
      <alignment vertical="center" wrapText="1"/>
    </xf>
    <xf numFmtId="41" fontId="1" fillId="28" borderId="0" xfId="0" applyNumberFormat="1" applyFont="1" applyFill="1" applyAlignment="1">
      <alignment horizontal="right" vertical="center" wrapText="1"/>
    </xf>
    <xf numFmtId="4" fontId="1" fillId="28" borderId="0" xfId="2356" applyNumberFormat="1" applyFont="1" applyFill="1"/>
    <xf numFmtId="41" fontId="1" fillId="28" borderId="14" xfId="2483" applyNumberFormat="1" applyFont="1" applyFill="1" applyBorder="1" applyAlignment="1">
      <alignment vertical="center"/>
    </xf>
    <xf numFmtId="4" fontId="1" fillId="28" borderId="14" xfId="2356" applyNumberFormat="1" applyFont="1" applyFill="1" applyBorder="1"/>
    <xf numFmtId="41" fontId="1" fillId="28" borderId="0" xfId="0" applyNumberFormat="1" applyFont="1" applyFill="1" applyAlignment="1">
      <alignment vertical="center"/>
    </xf>
    <xf numFmtId="41" fontId="1" fillId="28" borderId="0" xfId="2516" applyNumberFormat="1" applyFont="1" applyFill="1" applyAlignment="1">
      <alignment horizontal="center" vertical="center" wrapText="1"/>
    </xf>
    <xf numFmtId="41" fontId="1" fillId="28" borderId="0" xfId="2516" applyNumberFormat="1" applyFont="1" applyFill="1" applyAlignment="1">
      <alignment horizontal="center" vertical="center"/>
    </xf>
    <xf numFmtId="41" fontId="1" fillId="28" borderId="0" xfId="2483" applyNumberFormat="1" applyFont="1" applyFill="1" applyBorder="1" applyAlignment="1">
      <alignment vertical="center"/>
    </xf>
    <xf numFmtId="4" fontId="1" fillId="28" borderId="0" xfId="2356" applyNumberFormat="1" applyFont="1" applyFill="1" applyAlignment="1">
      <alignment vertical="center"/>
    </xf>
    <xf numFmtId="0" fontId="155" fillId="28" borderId="0" xfId="0" applyFont="1" applyFill="1" applyAlignment="1">
      <alignment wrapText="1"/>
    </xf>
    <xf numFmtId="0" fontId="98" fillId="28" borderId="0" xfId="0" applyFont="1" applyFill="1" applyAlignment="1">
      <alignment wrapText="1"/>
    </xf>
    <xf numFmtId="2" fontId="1" fillId="28" borderId="0" xfId="0" applyNumberFormat="1" applyFont="1" applyFill="1" applyAlignment="1">
      <alignment vertical="center"/>
    </xf>
    <xf numFmtId="43" fontId="1" fillId="28" borderId="0" xfId="0" quotePrefix="1" applyNumberFormat="1" applyFont="1" applyFill="1" applyAlignment="1">
      <alignment horizontal="right" vertical="center" wrapText="1"/>
    </xf>
    <xf numFmtId="0" fontId="1" fillId="28" borderId="0" xfId="0" applyNumberFormat="1" applyFont="1" applyFill="1" applyBorder="1" applyAlignment="1">
      <alignment horizontal="left" vertical="center" wrapText="1" indent="1"/>
    </xf>
    <xf numFmtId="2" fontId="1" fillId="28" borderId="0" xfId="0" applyNumberFormat="1" applyFont="1" applyFill="1" applyBorder="1" applyAlignment="1">
      <alignment vertical="center" wrapText="1"/>
    </xf>
    <xf numFmtId="0" fontId="93" fillId="28" borderId="0" xfId="2479" applyNumberFormat="1" applyFont="1" applyFill="1" applyAlignment="1">
      <alignment horizontal="right"/>
    </xf>
    <xf numFmtId="0" fontId="93" fillId="28" borderId="0" xfId="2479" applyNumberFormat="1" applyFont="1" applyFill="1" applyAlignment="1">
      <alignment horizontal="right" vertical="center"/>
    </xf>
    <xf numFmtId="0" fontId="104" fillId="28" borderId="0" xfId="2479" applyNumberFormat="1" applyFont="1" applyFill="1" applyAlignment="1">
      <alignment horizontal="left" indent="2"/>
    </xf>
    <xf numFmtId="0" fontId="1" fillId="28" borderId="18" xfId="2483" applyFont="1" applyFill="1" applyBorder="1"/>
    <xf numFmtId="0" fontId="1" fillId="28" borderId="0" xfId="2483" applyNumberFormat="1" applyFont="1" applyFill="1" applyBorder="1" applyAlignment="1">
      <alignment horizontal="center" vertical="center" wrapText="1"/>
    </xf>
    <xf numFmtId="3" fontId="1" fillId="28" borderId="0" xfId="2483" applyNumberFormat="1" applyFont="1" applyFill="1" applyBorder="1" applyAlignment="1">
      <alignment vertical="center"/>
    </xf>
    <xf numFmtId="3" fontId="1" fillId="28" borderId="0" xfId="2519" applyNumberFormat="1" applyFont="1" applyFill="1" applyBorder="1" applyAlignment="1">
      <alignment vertical="center" wrapText="1"/>
    </xf>
    <xf numFmtId="41" fontId="1" fillId="28" borderId="0" xfId="2483" applyNumberFormat="1" applyFont="1" applyFill="1" applyBorder="1" applyAlignment="1">
      <alignment vertical="center" wrapText="1"/>
    </xf>
    <xf numFmtId="3" fontId="1" fillId="28" borderId="0" xfId="0" applyNumberFormat="1" applyFont="1" applyFill="1" applyBorder="1" applyAlignment="1">
      <alignment horizontal="right" vertical="center"/>
    </xf>
    <xf numFmtId="3" fontId="1" fillId="28" borderId="14" xfId="2483" applyNumberFormat="1" applyFont="1" applyFill="1" applyBorder="1"/>
    <xf numFmtId="2" fontId="1" fillId="28" borderId="0" xfId="0" applyNumberFormat="1" applyFont="1" applyFill="1" applyAlignment="1">
      <alignment horizontal="center" wrapText="1"/>
    </xf>
    <xf numFmtId="0" fontId="1" fillId="28" borderId="5" xfId="2483" applyFont="1" applyFill="1" applyBorder="1"/>
    <xf numFmtId="3" fontId="156" fillId="28" borderId="0" xfId="0" applyNumberFormat="1" applyFont="1" applyFill="1"/>
    <xf numFmtId="0" fontId="1" fillId="28" borderId="14" xfId="0" applyFont="1" applyFill="1" applyBorder="1" applyAlignment="1">
      <alignment horizontal="right"/>
    </xf>
    <xf numFmtId="0" fontId="1" fillId="28" borderId="5" xfId="0" applyFont="1" applyFill="1" applyBorder="1"/>
    <xf numFmtId="0" fontId="130" fillId="28" borderId="0" xfId="0" applyFont="1" applyFill="1" applyAlignment="1">
      <alignment wrapText="1"/>
    </xf>
    <xf numFmtId="3" fontId="97" fillId="28" borderId="0" xfId="0" applyNumberFormat="1" applyFont="1" applyFill="1"/>
    <xf numFmtId="0" fontId="1" fillId="28" borderId="0" xfId="2479" applyNumberFormat="1" applyFont="1" applyFill="1" applyAlignment="1">
      <alignment horizontal="right" vertical="center"/>
    </xf>
    <xf numFmtId="0" fontId="1" fillId="28" borderId="14" xfId="2483" applyNumberFormat="1" applyFont="1" applyFill="1" applyBorder="1" applyAlignment="1"/>
    <xf numFmtId="0" fontId="1" fillId="28" borderId="14" xfId="2483" applyNumberFormat="1" applyFont="1" applyFill="1" applyBorder="1" applyAlignment="1">
      <alignment horizontal="center"/>
    </xf>
    <xf numFmtId="0" fontId="1" fillId="28" borderId="0" xfId="2483" applyFont="1" applyFill="1" applyBorder="1"/>
    <xf numFmtId="41" fontId="1" fillId="28" borderId="0" xfId="2483" applyNumberFormat="1" applyFont="1" applyFill="1" applyBorder="1" applyAlignment="1">
      <alignment horizontal="center" vertical="center"/>
    </xf>
    <xf numFmtId="0" fontId="157" fillId="0" borderId="0" xfId="2475" applyFont="1" applyAlignment="1">
      <alignment horizontal="center"/>
    </xf>
    <xf numFmtId="0" fontId="44" fillId="0" borderId="0" xfId="2488" applyFont="1" applyAlignment="1">
      <alignment horizontal="center"/>
    </xf>
    <xf numFmtId="0" fontId="99" fillId="0" borderId="0" xfId="2479" applyFont="1" applyBorder="1" applyAlignment="1">
      <alignment horizontal="center"/>
    </xf>
    <xf numFmtId="0" fontId="115" fillId="0" borderId="0" xfId="2480" applyFont="1" applyAlignment="1">
      <alignment horizontal="center"/>
    </xf>
    <xf numFmtId="0" fontId="111" fillId="28" borderId="0" xfId="0" applyNumberFormat="1" applyFont="1" applyFill="1" applyBorder="1" applyAlignment="1">
      <alignment horizontal="center" vertical="center" wrapText="1"/>
    </xf>
    <xf numFmtId="0" fontId="111" fillId="28" borderId="0" xfId="0" applyNumberFormat="1" applyFont="1" applyFill="1" applyBorder="1" applyAlignment="1">
      <alignment horizontal="left" vertical="center" wrapText="1"/>
    </xf>
    <xf numFmtId="0" fontId="130" fillId="28" borderId="18" xfId="0" applyNumberFormat="1" applyFont="1" applyFill="1" applyBorder="1" applyAlignment="1">
      <alignment horizontal="center" vertical="center" wrapText="1"/>
    </xf>
    <xf numFmtId="0" fontId="131" fillId="28" borderId="0" xfId="0" applyNumberFormat="1" applyFont="1" applyFill="1" applyAlignment="1">
      <alignment horizontal="center" vertical="center" wrapText="1"/>
    </xf>
    <xf numFmtId="0" fontId="11" fillId="28" borderId="0" xfId="0" applyFont="1" applyFill="1" applyAlignment="1">
      <alignment horizontal="center"/>
    </xf>
    <xf numFmtId="0" fontId="131" fillId="28" borderId="18" xfId="0" applyNumberFormat="1" applyFont="1" applyFill="1" applyBorder="1" applyAlignment="1">
      <alignment horizontal="center" wrapText="1"/>
    </xf>
    <xf numFmtId="0" fontId="58" fillId="28" borderId="0" xfId="0" applyFont="1" applyFill="1" applyAlignment="1">
      <alignment horizontal="center" vertical="center"/>
    </xf>
    <xf numFmtId="0" fontId="11" fillId="28" borderId="0" xfId="0" applyFont="1" applyFill="1" applyAlignment="1">
      <alignment horizontal="center" vertical="center"/>
    </xf>
    <xf numFmtId="0" fontId="131" fillId="28" borderId="18" xfId="2483" applyNumberFormat="1" applyFont="1" applyFill="1" applyBorder="1" applyAlignment="1">
      <alignment horizontal="center" wrapText="1"/>
    </xf>
    <xf numFmtId="0" fontId="130" fillId="28" borderId="0" xfId="2483" applyNumberFormat="1" applyFont="1" applyFill="1" applyAlignment="1">
      <alignment horizontal="center" vertical="center" wrapText="1"/>
    </xf>
    <xf numFmtId="0" fontId="94" fillId="28" borderId="18" xfId="0" applyFont="1" applyFill="1" applyBorder="1" applyAlignment="1">
      <alignment horizontal="center" vertical="center"/>
    </xf>
    <xf numFmtId="0" fontId="95" fillId="28" borderId="0" xfId="0" applyNumberFormat="1" applyFont="1" applyFill="1" applyAlignment="1">
      <alignment horizontal="center" vertical="center" wrapText="1"/>
    </xf>
    <xf numFmtId="41" fontId="1" fillId="28" borderId="0" xfId="0" applyNumberFormat="1" applyFont="1" applyFill="1" applyAlignment="1">
      <alignment horizontal="center" vertical="center"/>
    </xf>
    <xf numFmtId="0" fontId="130" fillId="28" borderId="0" xfId="2481" applyNumberFormat="1" applyFont="1" applyFill="1" applyBorder="1" applyAlignment="1">
      <alignment horizontal="center" wrapText="1"/>
    </xf>
    <xf numFmtId="0" fontId="130" fillId="28" borderId="0" xfId="2481" applyNumberFormat="1" applyFont="1" applyFill="1" applyAlignment="1">
      <alignment horizontal="center" vertical="center" wrapText="1"/>
    </xf>
    <xf numFmtId="0" fontId="94" fillId="28" borderId="0" xfId="2462" applyNumberFormat="1" applyFont="1" applyFill="1" applyAlignment="1">
      <alignment horizontal="center" wrapText="1"/>
    </xf>
    <xf numFmtId="0" fontId="94" fillId="0" borderId="0" xfId="2462" applyNumberFormat="1" applyFont="1" applyFill="1" applyAlignment="1">
      <alignment horizontal="center" wrapText="1"/>
    </xf>
    <xf numFmtId="0" fontId="11" fillId="28" borderId="0" xfId="2462" applyFont="1" applyFill="1" applyAlignment="1">
      <alignment horizontal="center" vertical="center"/>
    </xf>
    <xf numFmtId="0" fontId="11" fillId="0" borderId="0" xfId="2462" applyFont="1" applyFill="1" applyAlignment="1">
      <alignment horizontal="center"/>
    </xf>
    <xf numFmtId="0" fontId="1" fillId="28" borderId="18" xfId="2513" applyNumberFormat="1" applyFont="1" applyFill="1" applyBorder="1" applyAlignment="1">
      <alignment horizontal="center" vertical="center"/>
    </xf>
    <xf numFmtId="0" fontId="10" fillId="0" borderId="18" xfId="2513" applyNumberFormat="1" applyFont="1" applyFill="1" applyBorder="1" applyAlignment="1">
      <alignment horizontal="center" vertical="center"/>
    </xf>
    <xf numFmtId="0" fontId="10" fillId="0" borderId="5" xfId="2513" applyNumberFormat="1" applyFont="1" applyFill="1" applyBorder="1" applyAlignment="1">
      <alignment horizontal="center" vertical="center"/>
    </xf>
    <xf numFmtId="0" fontId="93" fillId="28" borderId="14" xfId="2513" applyNumberFormat="1" applyFont="1" applyFill="1" applyBorder="1" applyAlignment="1">
      <alignment horizontal="center" vertical="center"/>
    </xf>
    <xf numFmtId="0" fontId="93" fillId="0" borderId="14" xfId="2513" applyNumberFormat="1" applyFont="1" applyFill="1" applyBorder="1" applyAlignment="1">
      <alignment horizontal="center" vertical="center"/>
    </xf>
    <xf numFmtId="0" fontId="95" fillId="28" borderId="0" xfId="2483" applyNumberFormat="1" applyFont="1" applyFill="1" applyBorder="1" applyAlignment="1">
      <alignment horizontal="center" vertical="center" wrapText="1"/>
    </xf>
    <xf numFmtId="0" fontId="95" fillId="0" borderId="0" xfId="2483" applyNumberFormat="1" applyFont="1" applyFill="1" applyBorder="1" applyAlignment="1">
      <alignment horizontal="center" vertical="center" wrapText="1"/>
    </xf>
    <xf numFmtId="0" fontId="11" fillId="0" borderId="14" xfId="2515" applyNumberFormat="1" applyFont="1" applyFill="1" applyBorder="1" applyAlignment="1">
      <alignment horizontal="center" vertical="center"/>
    </xf>
    <xf numFmtId="0" fontId="11" fillId="28" borderId="18" xfId="2513" applyNumberFormat="1" applyFont="1" applyFill="1" applyBorder="1" applyAlignment="1">
      <alignment horizontal="center" vertical="center"/>
    </xf>
    <xf numFmtId="0" fontId="11" fillId="0" borderId="18" xfId="2513" applyNumberFormat="1" applyFont="1" applyFill="1" applyBorder="1" applyAlignment="1">
      <alignment horizontal="center" vertical="center"/>
    </xf>
    <xf numFmtId="0" fontId="117" fillId="28" borderId="14" xfId="2513" applyNumberFormat="1" applyFont="1" applyFill="1" applyBorder="1" applyAlignment="1">
      <alignment horizontal="center" vertical="center"/>
    </xf>
    <xf numFmtId="0" fontId="117" fillId="0" borderId="14" xfId="2513" applyNumberFormat="1" applyFont="1" applyFill="1" applyBorder="1" applyAlignment="1">
      <alignment horizontal="center" vertical="center"/>
    </xf>
    <xf numFmtId="0" fontId="95" fillId="28" borderId="0" xfId="2489" applyNumberFormat="1" applyFont="1" applyFill="1" applyBorder="1" applyAlignment="1">
      <alignment horizontal="center" vertical="center" wrapText="1"/>
    </xf>
    <xf numFmtId="0" fontId="95" fillId="28" borderId="0" xfId="2489" applyFont="1" applyFill="1" applyBorder="1" applyAlignment="1">
      <alignment horizontal="center" vertical="center" wrapText="1"/>
    </xf>
    <xf numFmtId="0" fontId="95" fillId="0" borderId="0" xfId="2489" applyNumberFormat="1" applyFont="1" applyFill="1" applyBorder="1" applyAlignment="1">
      <alignment horizontal="center" vertical="center" wrapText="1"/>
    </xf>
    <xf numFmtId="0" fontId="95" fillId="0" borderId="0" xfId="2489" applyFont="1" applyFill="1" applyBorder="1" applyAlignment="1">
      <alignment horizontal="center" vertical="center" wrapText="1"/>
    </xf>
    <xf numFmtId="0" fontId="95" fillId="28" borderId="0" xfId="2462" applyNumberFormat="1" applyFont="1" applyFill="1" applyAlignment="1">
      <alignment horizontal="center" vertical="center" wrapText="1"/>
    </xf>
    <xf numFmtId="0" fontId="94" fillId="0" borderId="0" xfId="2462" applyNumberFormat="1" applyFont="1" applyFill="1" applyAlignment="1">
      <alignment horizontal="center" vertical="center" wrapText="1"/>
    </xf>
    <xf numFmtId="0" fontId="97" fillId="28" borderId="14" xfId="2515" applyNumberFormat="1" applyFont="1" applyFill="1" applyBorder="1" applyAlignment="1">
      <alignment horizontal="right" vertical="center"/>
    </xf>
    <xf numFmtId="0" fontId="97" fillId="0" borderId="14" xfId="2515" applyNumberFormat="1" applyFont="1" applyFill="1" applyBorder="1" applyAlignment="1">
      <alignment horizontal="center" vertical="center"/>
    </xf>
    <xf numFmtId="0" fontId="10" fillId="0" borderId="14" xfId="2515" applyNumberFormat="1" applyFont="1" applyFill="1" applyBorder="1" applyAlignment="1">
      <alignment horizontal="center"/>
    </xf>
    <xf numFmtId="0" fontId="10" fillId="0" borderId="5" xfId="2489" applyNumberFormat="1" applyFont="1" applyFill="1" applyBorder="1" applyAlignment="1">
      <alignment horizontal="center" vertical="center"/>
    </xf>
    <xf numFmtId="0" fontId="1" fillId="28" borderId="5" xfId="2489" applyNumberFormat="1" applyFont="1" applyFill="1" applyBorder="1" applyAlignment="1">
      <alignment horizontal="center" vertical="center"/>
    </xf>
    <xf numFmtId="0" fontId="1" fillId="28" borderId="0" xfId="2462" applyFont="1" applyFill="1" applyAlignment="1">
      <alignment horizontal="center" vertical="center"/>
    </xf>
    <xf numFmtId="3" fontId="95" fillId="28" borderId="18" xfId="2483" applyNumberFormat="1" applyFont="1" applyFill="1" applyBorder="1" applyAlignment="1">
      <alignment horizontal="center" vertical="center"/>
    </xf>
    <xf numFmtId="0" fontId="95" fillId="28" borderId="0" xfId="2483" applyNumberFormat="1" applyFont="1" applyFill="1" applyAlignment="1">
      <alignment horizontal="center" vertical="center" wrapText="1"/>
    </xf>
    <xf numFmtId="0" fontId="1" fillId="28" borderId="0" xfId="2462" applyFont="1" applyFill="1" applyAlignment="1">
      <alignment horizontal="center"/>
    </xf>
    <xf numFmtId="0" fontId="1" fillId="28" borderId="18" xfId="2461" applyFont="1" applyFill="1" applyBorder="1" applyAlignment="1">
      <alignment horizontal="center"/>
    </xf>
    <xf numFmtId="0" fontId="1" fillId="28" borderId="0" xfId="2461" applyFont="1" applyFill="1" applyAlignment="1">
      <alignment horizontal="center"/>
    </xf>
    <xf numFmtId="0" fontId="1" fillId="28" borderId="18" xfId="2462" applyFont="1" applyFill="1" applyBorder="1" applyAlignment="1">
      <alignment horizontal="center"/>
    </xf>
    <xf numFmtId="0" fontId="1" fillId="28" borderId="18" xfId="2462" applyFont="1" applyFill="1" applyBorder="1" applyAlignment="1">
      <alignment horizontal="center" vertical="center"/>
    </xf>
    <xf numFmtId="0" fontId="1" fillId="28" borderId="0" xfId="2462" applyFont="1" applyFill="1" applyBorder="1" applyAlignment="1">
      <alignment horizontal="center"/>
    </xf>
    <xf numFmtId="0" fontId="44" fillId="29" borderId="0" xfId="2513" applyFont="1" applyFill="1" applyAlignment="1">
      <alignment horizontal="left"/>
    </xf>
    <xf numFmtId="0" fontId="1" fillId="29" borderId="0" xfId="2479" applyFont="1" applyFill="1"/>
    <xf numFmtId="0" fontId="64" fillId="29" borderId="0" xfId="2479" applyFill="1"/>
    <xf numFmtId="0" fontId="44" fillId="29" borderId="0" xfId="2479" applyFont="1" applyFill="1"/>
    <xf numFmtId="0" fontId="104" fillId="29" borderId="0" xfId="2479" applyFont="1" applyFill="1" applyAlignment="1">
      <alignment horizontal="left"/>
    </xf>
    <xf numFmtId="0" fontId="99" fillId="29" borderId="0" xfId="2462" applyFont="1" applyFill="1" applyAlignment="1">
      <alignment vertical="center"/>
    </xf>
    <xf numFmtId="0" fontId="1" fillId="29" borderId="0" xfId="2462" applyFont="1" applyFill="1" applyAlignment="1">
      <alignment vertical="center"/>
    </xf>
    <xf numFmtId="0" fontId="1" fillId="29" borderId="14" xfId="2462" applyFont="1" applyFill="1" applyBorder="1" applyAlignment="1">
      <alignment vertical="center"/>
    </xf>
    <xf numFmtId="0" fontId="93" fillId="29" borderId="14" xfId="2514" applyFont="1" applyFill="1" applyBorder="1" applyAlignment="1">
      <alignment horizontal="right"/>
    </xf>
    <xf numFmtId="0" fontId="93" fillId="29" borderId="14" xfId="2514" applyFont="1" applyFill="1" applyBorder="1" applyAlignment="1">
      <alignment horizontal="right" vertical="center"/>
    </xf>
    <xf numFmtId="0" fontId="1" fillId="29" borderId="18" xfId="2462" applyFont="1" applyFill="1" applyBorder="1" applyAlignment="1">
      <alignment vertical="center"/>
    </xf>
    <xf numFmtId="0" fontId="1" fillId="29" borderId="5" xfId="2462" applyFont="1" applyFill="1" applyBorder="1" applyAlignment="1">
      <alignment horizontal="center" vertical="center"/>
    </xf>
    <xf numFmtId="0" fontId="95" fillId="29" borderId="0" xfId="2462" applyFont="1" applyFill="1" applyAlignment="1">
      <alignment horizontal="center" vertical="center" wrapText="1"/>
    </xf>
    <xf numFmtId="43" fontId="95" fillId="29" borderId="0" xfId="2481" applyNumberFormat="1" applyFont="1" applyFill="1" applyAlignment="1">
      <alignment vertical="center" wrapText="1"/>
    </xf>
    <xf numFmtId="0" fontId="1" fillId="29" borderId="0" xfId="2462" applyFont="1" applyFill="1" applyAlignment="1">
      <alignment horizontal="justify" vertical="center" wrapText="1"/>
    </xf>
    <xf numFmtId="43" fontId="1" fillId="29" borderId="0" xfId="2481" applyNumberFormat="1" applyFont="1" applyFill="1" applyAlignment="1">
      <alignment vertical="center" wrapText="1"/>
    </xf>
    <xf numFmtId="0" fontId="93" fillId="29" borderId="0" xfId="2462" applyFont="1" applyFill="1" applyAlignment="1">
      <alignment horizontal="justify" vertical="center" wrapText="1"/>
    </xf>
    <xf numFmtId="41" fontId="95" fillId="29" borderId="0" xfId="2519" applyNumberFormat="1" applyFont="1" applyFill="1" applyAlignment="1">
      <alignment vertical="center" wrapText="1"/>
    </xf>
    <xf numFmtId="41" fontId="1" fillId="29" borderId="0" xfId="2462" applyNumberFormat="1" applyFont="1" applyFill="1" applyAlignment="1">
      <alignment vertical="center"/>
    </xf>
    <xf numFmtId="41" fontId="1" fillId="29" borderId="0" xfId="2519" applyNumberFormat="1" applyFont="1" applyFill="1" applyAlignment="1">
      <alignment vertical="center" wrapText="1"/>
    </xf>
    <xf numFmtId="41" fontId="1" fillId="29" borderId="0" xfId="2462" applyNumberFormat="1" applyFont="1" applyFill="1" applyAlignment="1">
      <alignment vertical="center" wrapText="1"/>
    </xf>
    <xf numFmtId="0" fontId="1" fillId="29" borderId="0" xfId="2462" applyFont="1" applyFill="1" applyAlignment="1">
      <alignment vertical="center" wrapText="1"/>
    </xf>
    <xf numFmtId="0" fontId="1" fillId="29" borderId="14" xfId="2462" applyFont="1" applyFill="1" applyBorder="1"/>
    <xf numFmtId="41" fontId="1" fillId="29" borderId="14" xfId="2519" applyNumberFormat="1" applyFont="1" applyFill="1" applyBorder="1" applyAlignment="1">
      <alignment vertical="center" wrapText="1"/>
    </xf>
    <xf numFmtId="41" fontId="1" fillId="29" borderId="14" xfId="2462" applyNumberFormat="1" applyFont="1" applyFill="1" applyBorder="1" applyAlignment="1">
      <alignment vertical="center" wrapText="1"/>
    </xf>
    <xf numFmtId="0" fontId="1" fillId="29" borderId="14" xfId="2462" applyFont="1" applyFill="1" applyBorder="1" applyAlignment="1">
      <alignment vertical="center" wrapText="1"/>
    </xf>
  </cellXfs>
  <cellStyles count="2619">
    <cellStyle name="_x0001_" xfId="1" xr:uid="{00000000-0005-0000-0000-000000000000}"/>
    <cellStyle name="??" xfId="2" xr:uid="{00000000-0005-0000-0000-000001000000}"/>
    <cellStyle name="?? [0.00]_PRODUCT DETAIL Q1" xfId="3" xr:uid="{00000000-0005-0000-0000-000002000000}"/>
    <cellStyle name="?? [0]" xfId="4" xr:uid="{00000000-0005-0000-0000-000003000000}"/>
    <cellStyle name="?? [0] 10" xfId="5" xr:uid="{00000000-0005-0000-0000-000004000000}"/>
    <cellStyle name="?? [0] 11" xfId="6" xr:uid="{00000000-0005-0000-0000-000005000000}"/>
    <cellStyle name="?? [0] 2" xfId="7" xr:uid="{00000000-0005-0000-0000-000006000000}"/>
    <cellStyle name="?? [0] 3" xfId="8" xr:uid="{00000000-0005-0000-0000-000007000000}"/>
    <cellStyle name="?? [0] 4" xfId="9" xr:uid="{00000000-0005-0000-0000-000008000000}"/>
    <cellStyle name="?? [0] 5" xfId="10" xr:uid="{00000000-0005-0000-0000-000009000000}"/>
    <cellStyle name="?? [0] 6" xfId="11" xr:uid="{00000000-0005-0000-0000-00000A000000}"/>
    <cellStyle name="?? [0] 7" xfId="12" xr:uid="{00000000-0005-0000-0000-00000B000000}"/>
    <cellStyle name="?? [0] 8" xfId="13" xr:uid="{00000000-0005-0000-0000-00000C000000}"/>
    <cellStyle name="?? [0] 9" xfId="14" xr:uid="{00000000-0005-0000-0000-00000D000000}"/>
    <cellStyle name="???? [0.00]_PRODUCT DETAIL Q1" xfId="15" xr:uid="{00000000-0005-0000-0000-00000E000000}"/>
    <cellStyle name="????_PRODUCT DETAIL Q1" xfId="16" xr:uid="{00000000-0005-0000-0000-00000F000000}"/>
    <cellStyle name="???[0]_Book1" xfId="17" xr:uid="{00000000-0005-0000-0000-000010000000}"/>
    <cellStyle name="???_95" xfId="18" xr:uid="{00000000-0005-0000-0000-000011000000}"/>
    <cellStyle name="?_x0010__x0001_??Pr" xfId="19" xr:uid="{00000000-0005-0000-0000-000012000000}"/>
    <cellStyle name="??_(????)??????" xfId="20" xr:uid="{00000000-0005-0000-0000-000013000000}"/>
    <cellStyle name="??9JS—_x0008_??????????????????H_x0001_????&lt;i·0??????????_x0007_?_x0010__x0001_??Thongso??9JS—_x0008_??????????????????‚_x0001_?" xfId="21" xr:uid="{00000000-0005-0000-0000-000014000000}"/>
    <cellStyle name="_x0001_??Thanh_phan?9š" xfId="22" xr:uid="{00000000-0005-0000-0000-000015000000}"/>
    <cellStyle name="?Sums?9^R—_x0008_????????????????????N_x0004__x0002__x0003_1?_x0014_" xfId="23" xr:uid="{00000000-0005-0000-0000-000016000000}"/>
    <cellStyle name="_00.Bia" xfId="24" xr:uid="{00000000-0005-0000-0000-000017000000}"/>
    <cellStyle name="_01 DVHC" xfId="25" xr:uid="{00000000-0005-0000-0000-000018000000}"/>
    <cellStyle name="_01 DVHC - DD (Ok)" xfId="26" xr:uid="{00000000-0005-0000-0000-000019000000}"/>
    <cellStyle name="_01 DVHC - DD (Ok) 10" xfId="27" xr:uid="{00000000-0005-0000-0000-00001A000000}"/>
    <cellStyle name="_01 DVHC - DD (Ok) 11" xfId="28" xr:uid="{00000000-0005-0000-0000-00001B000000}"/>
    <cellStyle name="_01 DVHC - DD (Ok) 2" xfId="29" xr:uid="{00000000-0005-0000-0000-00001C000000}"/>
    <cellStyle name="_01 DVHC - DD (Ok) 3" xfId="30" xr:uid="{00000000-0005-0000-0000-00001D000000}"/>
    <cellStyle name="_01 DVHC - DD (Ok) 4" xfId="31" xr:uid="{00000000-0005-0000-0000-00001E000000}"/>
    <cellStyle name="_01 DVHC - DD (Ok) 5" xfId="32" xr:uid="{00000000-0005-0000-0000-00001F000000}"/>
    <cellStyle name="_01 DVHC - DD (Ok) 6" xfId="33" xr:uid="{00000000-0005-0000-0000-000020000000}"/>
    <cellStyle name="_01 DVHC - DD (Ok) 7" xfId="34" xr:uid="{00000000-0005-0000-0000-000021000000}"/>
    <cellStyle name="_01 DVHC - DD (Ok) 8" xfId="35" xr:uid="{00000000-0005-0000-0000-000022000000}"/>
    <cellStyle name="_01 DVHC - DD (Ok) 9" xfId="36" xr:uid="{00000000-0005-0000-0000-000023000000}"/>
    <cellStyle name="_01 DVHC - DD (Ok)_3.TKQG -Thuat Ngu" xfId="37" xr:uid="{00000000-0005-0000-0000-000024000000}"/>
    <cellStyle name="_01 DVHC - DD (Ok)_4 Dau tu- xay dung - Thuat Ngu" xfId="38" xr:uid="{00000000-0005-0000-0000-000025000000}"/>
    <cellStyle name="_01 DVHC 10" xfId="39" xr:uid="{00000000-0005-0000-0000-000026000000}"/>
    <cellStyle name="_01 DVHC 11" xfId="40" xr:uid="{00000000-0005-0000-0000-000027000000}"/>
    <cellStyle name="_01 DVHC 2" xfId="41" xr:uid="{00000000-0005-0000-0000-000028000000}"/>
    <cellStyle name="_01 DVHC 3" xfId="42" xr:uid="{00000000-0005-0000-0000-000029000000}"/>
    <cellStyle name="_01 DVHC 4" xfId="43" xr:uid="{00000000-0005-0000-0000-00002A000000}"/>
    <cellStyle name="_01 DVHC 5" xfId="44" xr:uid="{00000000-0005-0000-0000-00002B000000}"/>
    <cellStyle name="_01 DVHC 6" xfId="45" xr:uid="{00000000-0005-0000-0000-00002C000000}"/>
    <cellStyle name="_01 DVHC 7" xfId="46" xr:uid="{00000000-0005-0000-0000-00002D000000}"/>
    <cellStyle name="_01 DVHC 8" xfId="47" xr:uid="{00000000-0005-0000-0000-00002E000000}"/>
    <cellStyle name="_01 DVHC 9" xfId="48" xr:uid="{00000000-0005-0000-0000-00002F000000}"/>
    <cellStyle name="_01 DVHC(OK)" xfId="49" xr:uid="{00000000-0005-0000-0000-000030000000}"/>
    <cellStyle name="_01 DVHC(OK) 10" xfId="50" xr:uid="{00000000-0005-0000-0000-000031000000}"/>
    <cellStyle name="_01 DVHC(OK) 11" xfId="51" xr:uid="{00000000-0005-0000-0000-000032000000}"/>
    <cellStyle name="_01 DVHC(OK) 2" xfId="52" xr:uid="{00000000-0005-0000-0000-000033000000}"/>
    <cellStyle name="_01 DVHC(OK) 3" xfId="53" xr:uid="{00000000-0005-0000-0000-000034000000}"/>
    <cellStyle name="_01 DVHC(OK) 4" xfId="54" xr:uid="{00000000-0005-0000-0000-000035000000}"/>
    <cellStyle name="_01 DVHC(OK) 5" xfId="55" xr:uid="{00000000-0005-0000-0000-000036000000}"/>
    <cellStyle name="_01 DVHC(OK) 6" xfId="56" xr:uid="{00000000-0005-0000-0000-000037000000}"/>
    <cellStyle name="_01 DVHC(OK) 7" xfId="57" xr:uid="{00000000-0005-0000-0000-000038000000}"/>
    <cellStyle name="_01 DVHC(OK) 8" xfId="58" xr:uid="{00000000-0005-0000-0000-000039000000}"/>
    <cellStyle name="_01 DVHC(OK) 9" xfId="59" xr:uid="{00000000-0005-0000-0000-00003A000000}"/>
    <cellStyle name="_01 DVHC(OK)_05 Doanh nghiep va Ca the_2011 (Ok)" xfId="60" xr:uid="{00000000-0005-0000-0000-00003B000000}"/>
    <cellStyle name="_01 DVHC(OK)_11 (3)" xfId="61" xr:uid="{00000000-0005-0000-0000-00003C000000}"/>
    <cellStyle name="_01 DVHC(OK)_11 (3) 10" xfId="62" xr:uid="{00000000-0005-0000-0000-00003D000000}"/>
    <cellStyle name="_01 DVHC(OK)_11 (3) 11" xfId="63" xr:uid="{00000000-0005-0000-0000-00003E000000}"/>
    <cellStyle name="_01 DVHC(OK)_11 (3) 2" xfId="64" xr:uid="{00000000-0005-0000-0000-00003F000000}"/>
    <cellStyle name="_01 DVHC(OK)_11 (3) 3" xfId="65" xr:uid="{00000000-0005-0000-0000-000040000000}"/>
    <cellStyle name="_01 DVHC(OK)_11 (3) 4" xfId="66" xr:uid="{00000000-0005-0000-0000-000041000000}"/>
    <cellStyle name="_01 DVHC(OK)_11 (3) 5" xfId="67" xr:uid="{00000000-0005-0000-0000-000042000000}"/>
    <cellStyle name="_01 DVHC(OK)_11 (3) 6" xfId="68" xr:uid="{00000000-0005-0000-0000-000043000000}"/>
    <cellStyle name="_01 DVHC(OK)_11 (3) 7" xfId="69" xr:uid="{00000000-0005-0000-0000-000044000000}"/>
    <cellStyle name="_01 DVHC(OK)_11 (3) 8" xfId="70" xr:uid="{00000000-0005-0000-0000-000045000000}"/>
    <cellStyle name="_01 DVHC(OK)_11 (3) 9" xfId="71" xr:uid="{00000000-0005-0000-0000-000046000000}"/>
    <cellStyle name="_01 DVHC(OK)_11 (3)_3.TKQG -Thuat Ngu" xfId="72" xr:uid="{00000000-0005-0000-0000-000047000000}"/>
    <cellStyle name="_01 DVHC(OK)_11 (3)_4 Dau tu- xay dung - Thuat Ngu" xfId="73" xr:uid="{00000000-0005-0000-0000-000048000000}"/>
    <cellStyle name="_01 DVHC(OK)_12 (2)" xfId="74" xr:uid="{00000000-0005-0000-0000-000049000000}"/>
    <cellStyle name="_01 DVHC(OK)_12 (2) 10" xfId="75" xr:uid="{00000000-0005-0000-0000-00004A000000}"/>
    <cellStyle name="_01 DVHC(OK)_12 (2) 11" xfId="76" xr:uid="{00000000-0005-0000-0000-00004B000000}"/>
    <cellStyle name="_01 DVHC(OK)_12 (2) 2" xfId="77" xr:uid="{00000000-0005-0000-0000-00004C000000}"/>
    <cellStyle name="_01 DVHC(OK)_12 (2) 3" xfId="78" xr:uid="{00000000-0005-0000-0000-00004D000000}"/>
    <cellStyle name="_01 DVHC(OK)_12 (2) 4" xfId="79" xr:uid="{00000000-0005-0000-0000-00004E000000}"/>
    <cellStyle name="_01 DVHC(OK)_12 (2) 5" xfId="80" xr:uid="{00000000-0005-0000-0000-00004F000000}"/>
    <cellStyle name="_01 DVHC(OK)_12 (2) 6" xfId="81" xr:uid="{00000000-0005-0000-0000-000050000000}"/>
    <cellStyle name="_01 DVHC(OK)_12 (2) 7" xfId="82" xr:uid="{00000000-0005-0000-0000-000051000000}"/>
    <cellStyle name="_01 DVHC(OK)_12 (2) 8" xfId="83" xr:uid="{00000000-0005-0000-0000-000052000000}"/>
    <cellStyle name="_01 DVHC(OK)_12 (2) 9" xfId="84" xr:uid="{00000000-0005-0000-0000-000053000000}"/>
    <cellStyle name="_01 DVHC(OK)_12 (2)_3.TKQG -Thuat Ngu" xfId="85" xr:uid="{00000000-0005-0000-0000-000054000000}"/>
    <cellStyle name="_01 DVHC(OK)_12 (2)_4 Dau tu- xay dung - Thuat Ngu" xfId="86" xr:uid="{00000000-0005-0000-0000-000055000000}"/>
    <cellStyle name="_01 DVHC(OK)_3.TKQG -Thuat Ngu" xfId="87" xr:uid="{00000000-0005-0000-0000-000056000000}"/>
    <cellStyle name="_01 DVHC(OK)_4 Dau tu- xay dung - Thuat Ngu" xfId="88" xr:uid="{00000000-0005-0000-0000-000057000000}"/>
    <cellStyle name="_01 DVHC(OK)_Ngiam_lamnghiep_2011_v2(1)(1)" xfId="89" xr:uid="{00000000-0005-0000-0000-000058000000}"/>
    <cellStyle name="_01 DVHC_3.TKQG -Thuat Ngu" xfId="90" xr:uid="{00000000-0005-0000-0000-000059000000}"/>
    <cellStyle name="_01 DVHC_4 Dau tu- xay dung - Thuat Ngu" xfId="91" xr:uid="{00000000-0005-0000-0000-00005A000000}"/>
    <cellStyle name="_01.NGTT2009-DVHC" xfId="92" xr:uid="{00000000-0005-0000-0000-00005B000000}"/>
    <cellStyle name="_02 dan so (OK)" xfId="93" xr:uid="{00000000-0005-0000-0000-00005C000000}"/>
    <cellStyle name="_02.NGTT2009-DSLD" xfId="94" xr:uid="{00000000-0005-0000-0000-00005D000000}"/>
    <cellStyle name="_02.NGTT2009-DSLDok" xfId="95" xr:uid="{00000000-0005-0000-0000-00005E000000}"/>
    <cellStyle name="_03 Dautu 2010" xfId="96" xr:uid="{00000000-0005-0000-0000-00005F000000}"/>
    <cellStyle name="_03.NGTT2009-TKQG" xfId="97" xr:uid="{00000000-0005-0000-0000-000060000000}"/>
    <cellStyle name="_05 Thuong mai" xfId="98" xr:uid="{00000000-0005-0000-0000-000061000000}"/>
    <cellStyle name="_05 Thuong mai 10" xfId="99" xr:uid="{00000000-0005-0000-0000-000062000000}"/>
    <cellStyle name="_05 Thuong mai 11" xfId="100" xr:uid="{00000000-0005-0000-0000-000063000000}"/>
    <cellStyle name="_05 Thuong mai 2" xfId="101" xr:uid="{00000000-0005-0000-0000-000064000000}"/>
    <cellStyle name="_05 Thuong mai 3" xfId="102" xr:uid="{00000000-0005-0000-0000-000065000000}"/>
    <cellStyle name="_05 Thuong mai 4" xfId="103" xr:uid="{00000000-0005-0000-0000-000066000000}"/>
    <cellStyle name="_05 Thuong mai 5" xfId="104" xr:uid="{00000000-0005-0000-0000-000067000000}"/>
    <cellStyle name="_05 Thuong mai 6" xfId="105" xr:uid="{00000000-0005-0000-0000-000068000000}"/>
    <cellStyle name="_05 Thuong mai 7" xfId="106" xr:uid="{00000000-0005-0000-0000-000069000000}"/>
    <cellStyle name="_05 Thuong mai 8" xfId="107" xr:uid="{00000000-0005-0000-0000-00006A000000}"/>
    <cellStyle name="_05 Thuong mai 9" xfId="108" xr:uid="{00000000-0005-0000-0000-00006B000000}"/>
    <cellStyle name="_05 Thuong mai_05 Doanh nghiep va Ca the (25)" xfId="109" xr:uid="{00000000-0005-0000-0000-00006C000000}"/>
    <cellStyle name="_05 Thuong mai_3.TKQG -Thuat Ngu" xfId="110" xr:uid="{00000000-0005-0000-0000-00006D000000}"/>
    <cellStyle name="_05 Thuong mai_4 Dau tu- xay dung - Thuat Ngu" xfId="111" xr:uid="{00000000-0005-0000-0000-00006E000000}"/>
    <cellStyle name="_05 Thuong mai_Ca the" xfId="112" xr:uid="{00000000-0005-0000-0000-00006F000000}"/>
    <cellStyle name="_05 Thuong mai_Nien giam KT_TV 2010" xfId="113" xr:uid="{00000000-0005-0000-0000-000070000000}"/>
    <cellStyle name="_06 Van tai" xfId="114" xr:uid="{00000000-0005-0000-0000-000071000000}"/>
    <cellStyle name="_06 Van tai 10" xfId="115" xr:uid="{00000000-0005-0000-0000-000072000000}"/>
    <cellStyle name="_06 Van tai 11" xfId="116" xr:uid="{00000000-0005-0000-0000-000073000000}"/>
    <cellStyle name="_06 Van tai 2" xfId="117" xr:uid="{00000000-0005-0000-0000-000074000000}"/>
    <cellStyle name="_06 Van tai 3" xfId="118" xr:uid="{00000000-0005-0000-0000-000075000000}"/>
    <cellStyle name="_06 Van tai 4" xfId="119" xr:uid="{00000000-0005-0000-0000-000076000000}"/>
    <cellStyle name="_06 Van tai 5" xfId="120" xr:uid="{00000000-0005-0000-0000-000077000000}"/>
    <cellStyle name="_06 Van tai 6" xfId="121" xr:uid="{00000000-0005-0000-0000-000078000000}"/>
    <cellStyle name="_06 Van tai 7" xfId="122" xr:uid="{00000000-0005-0000-0000-000079000000}"/>
    <cellStyle name="_06 Van tai 8" xfId="123" xr:uid="{00000000-0005-0000-0000-00007A000000}"/>
    <cellStyle name="_06 Van tai 9" xfId="124" xr:uid="{00000000-0005-0000-0000-00007B000000}"/>
    <cellStyle name="_06 Van tai_05 Doanh nghiep va Ca the (25)" xfId="125" xr:uid="{00000000-0005-0000-0000-00007C000000}"/>
    <cellStyle name="_06 Van tai_3.TKQG -Thuat Ngu" xfId="126" xr:uid="{00000000-0005-0000-0000-00007D000000}"/>
    <cellStyle name="_06 Van tai_4 Dau tu- xay dung - Thuat Ngu" xfId="127" xr:uid="{00000000-0005-0000-0000-00007E000000}"/>
    <cellStyle name="_06 Van tai_Ca the" xfId="128" xr:uid="{00000000-0005-0000-0000-00007F000000}"/>
    <cellStyle name="_06 Van tai_Nien giam KT_TV 2010" xfId="129" xr:uid="{00000000-0005-0000-0000-000080000000}"/>
    <cellStyle name="_07 Buu dien" xfId="130" xr:uid="{00000000-0005-0000-0000-000081000000}"/>
    <cellStyle name="_07 Buu dien 10" xfId="131" xr:uid="{00000000-0005-0000-0000-000082000000}"/>
    <cellStyle name="_07 Buu dien 11" xfId="132" xr:uid="{00000000-0005-0000-0000-000083000000}"/>
    <cellStyle name="_07 Buu dien 2" xfId="133" xr:uid="{00000000-0005-0000-0000-000084000000}"/>
    <cellStyle name="_07 Buu dien 3" xfId="134" xr:uid="{00000000-0005-0000-0000-000085000000}"/>
    <cellStyle name="_07 Buu dien 4" xfId="135" xr:uid="{00000000-0005-0000-0000-000086000000}"/>
    <cellStyle name="_07 Buu dien 5" xfId="136" xr:uid="{00000000-0005-0000-0000-000087000000}"/>
    <cellStyle name="_07 Buu dien 6" xfId="137" xr:uid="{00000000-0005-0000-0000-000088000000}"/>
    <cellStyle name="_07 Buu dien 7" xfId="138" xr:uid="{00000000-0005-0000-0000-000089000000}"/>
    <cellStyle name="_07 Buu dien 8" xfId="139" xr:uid="{00000000-0005-0000-0000-00008A000000}"/>
    <cellStyle name="_07 Buu dien 9" xfId="140" xr:uid="{00000000-0005-0000-0000-00008B000000}"/>
    <cellStyle name="_07 Buu dien_05 Doanh nghiep va Ca the (25)" xfId="141" xr:uid="{00000000-0005-0000-0000-00008C000000}"/>
    <cellStyle name="_07 Buu dien_3.TKQG -Thuat Ngu" xfId="142" xr:uid="{00000000-0005-0000-0000-00008D000000}"/>
    <cellStyle name="_07 Buu dien_4 Dau tu- xay dung - Thuat Ngu" xfId="143" xr:uid="{00000000-0005-0000-0000-00008E000000}"/>
    <cellStyle name="_07 Buu dien_Ca the" xfId="144" xr:uid="{00000000-0005-0000-0000-00008F000000}"/>
    <cellStyle name="_07 Buu dien_Nien giam KT_TV 2010" xfId="145" xr:uid="{00000000-0005-0000-0000-000090000000}"/>
    <cellStyle name="_07. NGTT2009-NN" xfId="146" xr:uid="{00000000-0005-0000-0000-000091000000}"/>
    <cellStyle name="_07. NGTT2009-NN 10" xfId="147" xr:uid="{00000000-0005-0000-0000-000092000000}"/>
    <cellStyle name="_07. NGTT2009-NN 11" xfId="148" xr:uid="{00000000-0005-0000-0000-000093000000}"/>
    <cellStyle name="_07. NGTT2009-NN 2" xfId="149" xr:uid="{00000000-0005-0000-0000-000094000000}"/>
    <cellStyle name="_07. NGTT2009-NN 3" xfId="150" xr:uid="{00000000-0005-0000-0000-000095000000}"/>
    <cellStyle name="_07. NGTT2009-NN 4" xfId="151" xr:uid="{00000000-0005-0000-0000-000096000000}"/>
    <cellStyle name="_07. NGTT2009-NN 5" xfId="152" xr:uid="{00000000-0005-0000-0000-000097000000}"/>
    <cellStyle name="_07. NGTT2009-NN 6" xfId="153" xr:uid="{00000000-0005-0000-0000-000098000000}"/>
    <cellStyle name="_07. NGTT2009-NN 7" xfId="154" xr:uid="{00000000-0005-0000-0000-000099000000}"/>
    <cellStyle name="_07. NGTT2009-NN 8" xfId="155" xr:uid="{00000000-0005-0000-0000-00009A000000}"/>
    <cellStyle name="_07. NGTT2009-NN 9" xfId="156" xr:uid="{00000000-0005-0000-0000-00009B000000}"/>
    <cellStyle name="_07. NGTT2009-NN_01 DVHC-DD-KH (10 bieu)" xfId="157" xr:uid="{00000000-0005-0000-0000-00009C000000}"/>
    <cellStyle name="_07. NGTT2009-NN_01 DVHC-DSLD 2010" xfId="158" xr:uid="{00000000-0005-0000-0000-00009D000000}"/>
    <cellStyle name="_07. NGTT2009-NN_01 DVHC-DSLD 2010 10" xfId="159" xr:uid="{00000000-0005-0000-0000-00009E000000}"/>
    <cellStyle name="_07. NGTT2009-NN_01 DVHC-DSLD 2010 11" xfId="160" xr:uid="{00000000-0005-0000-0000-00009F000000}"/>
    <cellStyle name="_07. NGTT2009-NN_01 DVHC-DSLD 2010 2" xfId="161" xr:uid="{00000000-0005-0000-0000-0000A0000000}"/>
    <cellStyle name="_07. NGTT2009-NN_01 DVHC-DSLD 2010 3" xfId="162" xr:uid="{00000000-0005-0000-0000-0000A1000000}"/>
    <cellStyle name="_07. NGTT2009-NN_01 DVHC-DSLD 2010 4" xfId="163" xr:uid="{00000000-0005-0000-0000-0000A2000000}"/>
    <cellStyle name="_07. NGTT2009-NN_01 DVHC-DSLD 2010 5" xfId="164" xr:uid="{00000000-0005-0000-0000-0000A3000000}"/>
    <cellStyle name="_07. NGTT2009-NN_01 DVHC-DSLD 2010 6" xfId="165" xr:uid="{00000000-0005-0000-0000-0000A4000000}"/>
    <cellStyle name="_07. NGTT2009-NN_01 DVHC-DSLD 2010 7" xfId="166" xr:uid="{00000000-0005-0000-0000-0000A5000000}"/>
    <cellStyle name="_07. NGTT2009-NN_01 DVHC-DSLD 2010 8" xfId="167" xr:uid="{00000000-0005-0000-0000-0000A6000000}"/>
    <cellStyle name="_07. NGTT2009-NN_01 DVHC-DSLD 2010 9" xfId="168" xr:uid="{00000000-0005-0000-0000-0000A7000000}"/>
    <cellStyle name="_07. NGTT2009-NN_01 DVHC-DSLD 2010_05 Doanh nghiep va Ca the (25)" xfId="169" xr:uid="{00000000-0005-0000-0000-0000A8000000}"/>
    <cellStyle name="_07. NGTT2009-NN_01 DVHC-DSLD 2010_3.TKQG -Thuat Ngu" xfId="170" xr:uid="{00000000-0005-0000-0000-0000A9000000}"/>
    <cellStyle name="_07. NGTT2009-NN_01 DVHC-DSLD 2010_4 Dau tu- xay dung - Thuat Ngu" xfId="171" xr:uid="{00000000-0005-0000-0000-0000AA000000}"/>
    <cellStyle name="_07. NGTT2009-NN_01 DVHC-DSLD 2010_Bo sung 04 bieu Cong nghiep" xfId="172" xr:uid="{00000000-0005-0000-0000-0000AB000000}"/>
    <cellStyle name="_07. NGTT2009-NN_01 DVHC-DSLD 2010_Ca the" xfId="173" xr:uid="{00000000-0005-0000-0000-0000AC000000}"/>
    <cellStyle name="_07. NGTT2009-NN_01 DVHC-DSLD 2010_Nien giam KT_TV 2010" xfId="174" xr:uid="{00000000-0005-0000-0000-0000AD000000}"/>
    <cellStyle name="_07. NGTT2009-NN_01 DVHC-DSLD 2010_nien giam tom tat 2010 (thuy)" xfId="175" xr:uid="{00000000-0005-0000-0000-0000AE000000}"/>
    <cellStyle name="_07. NGTT2009-NN_01 DVHC-DSLD 2010_nien giam tom tat 2010 (thuy) 10" xfId="176" xr:uid="{00000000-0005-0000-0000-0000AF000000}"/>
    <cellStyle name="_07. NGTT2009-NN_01 DVHC-DSLD 2010_nien giam tom tat 2010 (thuy) 11" xfId="177" xr:uid="{00000000-0005-0000-0000-0000B0000000}"/>
    <cellStyle name="_07. NGTT2009-NN_01 DVHC-DSLD 2010_nien giam tom tat 2010 (thuy) 2" xfId="178" xr:uid="{00000000-0005-0000-0000-0000B1000000}"/>
    <cellStyle name="_07. NGTT2009-NN_01 DVHC-DSLD 2010_nien giam tom tat 2010 (thuy) 3" xfId="179" xr:uid="{00000000-0005-0000-0000-0000B2000000}"/>
    <cellStyle name="_07. NGTT2009-NN_01 DVHC-DSLD 2010_nien giam tom tat 2010 (thuy) 4" xfId="180" xr:uid="{00000000-0005-0000-0000-0000B3000000}"/>
    <cellStyle name="_07. NGTT2009-NN_01 DVHC-DSLD 2010_nien giam tom tat 2010 (thuy) 5" xfId="181" xr:uid="{00000000-0005-0000-0000-0000B4000000}"/>
    <cellStyle name="_07. NGTT2009-NN_01 DVHC-DSLD 2010_nien giam tom tat 2010 (thuy) 6" xfId="182" xr:uid="{00000000-0005-0000-0000-0000B5000000}"/>
    <cellStyle name="_07. NGTT2009-NN_01 DVHC-DSLD 2010_nien giam tom tat 2010 (thuy) 7" xfId="183" xr:uid="{00000000-0005-0000-0000-0000B6000000}"/>
    <cellStyle name="_07. NGTT2009-NN_01 DVHC-DSLD 2010_nien giam tom tat 2010 (thuy) 8" xfId="184" xr:uid="{00000000-0005-0000-0000-0000B7000000}"/>
    <cellStyle name="_07. NGTT2009-NN_01 DVHC-DSLD 2010_nien giam tom tat 2010 (thuy) 9" xfId="185" xr:uid="{00000000-0005-0000-0000-0000B8000000}"/>
    <cellStyle name="_07. NGTT2009-NN_01 DVHC-DSLD 2010_nien giam tom tat 2010 (thuy)_3.TKQG -Thuat Ngu" xfId="186" xr:uid="{00000000-0005-0000-0000-0000B9000000}"/>
    <cellStyle name="_07. NGTT2009-NN_01 DVHC-DSLD 2010_nien giam tom tat 2010 (thuy)_4 Dau tu- xay dung - Thuat Ngu" xfId="187" xr:uid="{00000000-0005-0000-0000-0000BA000000}"/>
    <cellStyle name="_07. NGTT2009-NN_01 DVHC-DSLD 2010_Tong hop NGTT" xfId="188" xr:uid="{00000000-0005-0000-0000-0000BB000000}"/>
    <cellStyle name="_07. NGTT2009-NN_03 Dautu 2010" xfId="189" xr:uid="{00000000-0005-0000-0000-0000BC000000}"/>
    <cellStyle name="_07. NGTT2009-NN_03 Dautu 2010 10" xfId="190" xr:uid="{00000000-0005-0000-0000-0000BD000000}"/>
    <cellStyle name="_07. NGTT2009-NN_03 Dautu 2010 11" xfId="191" xr:uid="{00000000-0005-0000-0000-0000BE000000}"/>
    <cellStyle name="_07. NGTT2009-NN_03 Dautu 2010 2" xfId="192" xr:uid="{00000000-0005-0000-0000-0000BF000000}"/>
    <cellStyle name="_07. NGTT2009-NN_03 Dautu 2010 3" xfId="193" xr:uid="{00000000-0005-0000-0000-0000C0000000}"/>
    <cellStyle name="_07. NGTT2009-NN_03 Dautu 2010 4" xfId="194" xr:uid="{00000000-0005-0000-0000-0000C1000000}"/>
    <cellStyle name="_07. NGTT2009-NN_03 Dautu 2010 5" xfId="195" xr:uid="{00000000-0005-0000-0000-0000C2000000}"/>
    <cellStyle name="_07. NGTT2009-NN_03 Dautu 2010 6" xfId="196" xr:uid="{00000000-0005-0000-0000-0000C3000000}"/>
    <cellStyle name="_07. NGTT2009-NN_03 Dautu 2010 7" xfId="197" xr:uid="{00000000-0005-0000-0000-0000C4000000}"/>
    <cellStyle name="_07. NGTT2009-NN_03 Dautu 2010 8" xfId="198" xr:uid="{00000000-0005-0000-0000-0000C5000000}"/>
    <cellStyle name="_07. NGTT2009-NN_03 Dautu 2010 9" xfId="199" xr:uid="{00000000-0005-0000-0000-0000C6000000}"/>
    <cellStyle name="_07. NGTT2009-NN_03 Dautu 2010_3.TKQG -Thuat Ngu" xfId="200" xr:uid="{00000000-0005-0000-0000-0000C7000000}"/>
    <cellStyle name="_07. NGTT2009-NN_03 Dautu 2010_4 Dau tu- xay dung - Thuat Ngu" xfId="201" xr:uid="{00000000-0005-0000-0000-0000C8000000}"/>
    <cellStyle name="_07. NGTT2009-NN_05 Doanh nghiep va Ca the (25)" xfId="202" xr:uid="{00000000-0005-0000-0000-0000C9000000}"/>
    <cellStyle name="_07. NGTT2009-NN_05 Doanh nghiep va Ca the_2011 (Ok)" xfId="203" xr:uid="{00000000-0005-0000-0000-0000CA000000}"/>
    <cellStyle name="_07. NGTT2009-NN_05 Thuong mai" xfId="204" xr:uid="{00000000-0005-0000-0000-0000CB000000}"/>
    <cellStyle name="_07. NGTT2009-NN_05 Thuong mai 10" xfId="205" xr:uid="{00000000-0005-0000-0000-0000CC000000}"/>
    <cellStyle name="_07. NGTT2009-NN_05 Thuong mai 11" xfId="206" xr:uid="{00000000-0005-0000-0000-0000CD000000}"/>
    <cellStyle name="_07. NGTT2009-NN_05 Thuong mai 2" xfId="207" xr:uid="{00000000-0005-0000-0000-0000CE000000}"/>
    <cellStyle name="_07. NGTT2009-NN_05 Thuong mai 3" xfId="208" xr:uid="{00000000-0005-0000-0000-0000CF000000}"/>
    <cellStyle name="_07. NGTT2009-NN_05 Thuong mai 4" xfId="209" xr:uid="{00000000-0005-0000-0000-0000D0000000}"/>
    <cellStyle name="_07. NGTT2009-NN_05 Thuong mai 5" xfId="210" xr:uid="{00000000-0005-0000-0000-0000D1000000}"/>
    <cellStyle name="_07. NGTT2009-NN_05 Thuong mai 6" xfId="211" xr:uid="{00000000-0005-0000-0000-0000D2000000}"/>
    <cellStyle name="_07. NGTT2009-NN_05 Thuong mai 7" xfId="212" xr:uid="{00000000-0005-0000-0000-0000D3000000}"/>
    <cellStyle name="_07. NGTT2009-NN_05 Thuong mai 8" xfId="213" xr:uid="{00000000-0005-0000-0000-0000D4000000}"/>
    <cellStyle name="_07. NGTT2009-NN_05 Thuong mai 9" xfId="214" xr:uid="{00000000-0005-0000-0000-0000D5000000}"/>
    <cellStyle name="_07. NGTT2009-NN_05 Thuong mai_05 Doanh nghiep va Ca the (25)" xfId="215" xr:uid="{00000000-0005-0000-0000-0000D6000000}"/>
    <cellStyle name="_07. NGTT2009-NN_05 Thuong mai_3.TKQG -Thuat Ngu" xfId="216" xr:uid="{00000000-0005-0000-0000-0000D7000000}"/>
    <cellStyle name="_07. NGTT2009-NN_05 Thuong mai_4 Dau tu- xay dung - Thuat Ngu" xfId="217" xr:uid="{00000000-0005-0000-0000-0000D8000000}"/>
    <cellStyle name="_07. NGTT2009-NN_05 Thuong mai_Ca the" xfId="218" xr:uid="{00000000-0005-0000-0000-0000D9000000}"/>
    <cellStyle name="_07. NGTT2009-NN_05 Thuong mai_Nien giam KT_TV 2010" xfId="219" xr:uid="{00000000-0005-0000-0000-0000DA000000}"/>
    <cellStyle name="_07. NGTT2009-NN_06 Van tai" xfId="220" xr:uid="{00000000-0005-0000-0000-0000DB000000}"/>
    <cellStyle name="_07. NGTT2009-NN_06 Van tai 10" xfId="221" xr:uid="{00000000-0005-0000-0000-0000DC000000}"/>
    <cellStyle name="_07. NGTT2009-NN_06 Van tai 11" xfId="222" xr:uid="{00000000-0005-0000-0000-0000DD000000}"/>
    <cellStyle name="_07. NGTT2009-NN_06 Van tai 2" xfId="223" xr:uid="{00000000-0005-0000-0000-0000DE000000}"/>
    <cellStyle name="_07. NGTT2009-NN_06 Van tai 3" xfId="224" xr:uid="{00000000-0005-0000-0000-0000DF000000}"/>
    <cellStyle name="_07. NGTT2009-NN_06 Van tai 4" xfId="225" xr:uid="{00000000-0005-0000-0000-0000E0000000}"/>
    <cellStyle name="_07. NGTT2009-NN_06 Van tai 5" xfId="226" xr:uid="{00000000-0005-0000-0000-0000E1000000}"/>
    <cellStyle name="_07. NGTT2009-NN_06 Van tai 6" xfId="227" xr:uid="{00000000-0005-0000-0000-0000E2000000}"/>
    <cellStyle name="_07. NGTT2009-NN_06 Van tai 7" xfId="228" xr:uid="{00000000-0005-0000-0000-0000E3000000}"/>
    <cellStyle name="_07. NGTT2009-NN_06 Van tai 8" xfId="229" xr:uid="{00000000-0005-0000-0000-0000E4000000}"/>
    <cellStyle name="_07. NGTT2009-NN_06 Van tai 9" xfId="230" xr:uid="{00000000-0005-0000-0000-0000E5000000}"/>
    <cellStyle name="_07. NGTT2009-NN_06 Van tai_05 Doanh nghiep va Ca the (25)" xfId="231" xr:uid="{00000000-0005-0000-0000-0000E6000000}"/>
    <cellStyle name="_07. NGTT2009-NN_06 Van tai_3.TKQG -Thuat Ngu" xfId="232" xr:uid="{00000000-0005-0000-0000-0000E7000000}"/>
    <cellStyle name="_07. NGTT2009-NN_06 Van tai_4 Dau tu- xay dung - Thuat Ngu" xfId="233" xr:uid="{00000000-0005-0000-0000-0000E8000000}"/>
    <cellStyle name="_07. NGTT2009-NN_06 Van tai_Ca the" xfId="234" xr:uid="{00000000-0005-0000-0000-0000E9000000}"/>
    <cellStyle name="_07. NGTT2009-NN_06 Van tai_Nien giam KT_TV 2010" xfId="235" xr:uid="{00000000-0005-0000-0000-0000EA000000}"/>
    <cellStyle name="_07. NGTT2009-NN_07 Buu dien" xfId="236" xr:uid="{00000000-0005-0000-0000-0000EB000000}"/>
    <cellStyle name="_07. NGTT2009-NN_07 Buu dien 10" xfId="237" xr:uid="{00000000-0005-0000-0000-0000EC000000}"/>
    <cellStyle name="_07. NGTT2009-NN_07 Buu dien 11" xfId="238" xr:uid="{00000000-0005-0000-0000-0000ED000000}"/>
    <cellStyle name="_07. NGTT2009-NN_07 Buu dien 2" xfId="239" xr:uid="{00000000-0005-0000-0000-0000EE000000}"/>
    <cellStyle name="_07. NGTT2009-NN_07 Buu dien 3" xfId="240" xr:uid="{00000000-0005-0000-0000-0000EF000000}"/>
    <cellStyle name="_07. NGTT2009-NN_07 Buu dien 4" xfId="241" xr:uid="{00000000-0005-0000-0000-0000F0000000}"/>
    <cellStyle name="_07. NGTT2009-NN_07 Buu dien 5" xfId="242" xr:uid="{00000000-0005-0000-0000-0000F1000000}"/>
    <cellStyle name="_07. NGTT2009-NN_07 Buu dien 6" xfId="243" xr:uid="{00000000-0005-0000-0000-0000F2000000}"/>
    <cellStyle name="_07. NGTT2009-NN_07 Buu dien 7" xfId="244" xr:uid="{00000000-0005-0000-0000-0000F3000000}"/>
    <cellStyle name="_07. NGTT2009-NN_07 Buu dien 8" xfId="245" xr:uid="{00000000-0005-0000-0000-0000F4000000}"/>
    <cellStyle name="_07. NGTT2009-NN_07 Buu dien 9" xfId="246" xr:uid="{00000000-0005-0000-0000-0000F5000000}"/>
    <cellStyle name="_07. NGTT2009-NN_07 Buu dien_05 Doanh nghiep va Ca the (25)" xfId="247" xr:uid="{00000000-0005-0000-0000-0000F6000000}"/>
    <cellStyle name="_07. NGTT2009-NN_07 Buu dien_3.TKQG -Thuat Ngu" xfId="248" xr:uid="{00000000-0005-0000-0000-0000F7000000}"/>
    <cellStyle name="_07. NGTT2009-NN_07 Buu dien_4 Dau tu- xay dung - Thuat Ngu" xfId="249" xr:uid="{00000000-0005-0000-0000-0000F8000000}"/>
    <cellStyle name="_07. NGTT2009-NN_07 Buu dien_Ca the" xfId="250" xr:uid="{00000000-0005-0000-0000-0000F9000000}"/>
    <cellStyle name="_07. NGTT2009-NN_07 Buu dien_Nien giam KT_TV 2010" xfId="251" xr:uid="{00000000-0005-0000-0000-0000FA000000}"/>
    <cellStyle name="_07. NGTT2009-NN_08 Van tai" xfId="252" xr:uid="{00000000-0005-0000-0000-0000FB000000}"/>
    <cellStyle name="_07. NGTT2009-NN_08 Van tai 10" xfId="253" xr:uid="{00000000-0005-0000-0000-0000FC000000}"/>
    <cellStyle name="_07. NGTT2009-NN_08 Van tai 11" xfId="254" xr:uid="{00000000-0005-0000-0000-0000FD000000}"/>
    <cellStyle name="_07. NGTT2009-NN_08 Van tai 2" xfId="255" xr:uid="{00000000-0005-0000-0000-0000FE000000}"/>
    <cellStyle name="_07. NGTT2009-NN_08 Van tai 3" xfId="256" xr:uid="{00000000-0005-0000-0000-0000FF000000}"/>
    <cellStyle name="_07. NGTT2009-NN_08 Van tai 4" xfId="257" xr:uid="{00000000-0005-0000-0000-000000010000}"/>
    <cellStyle name="_07. NGTT2009-NN_08 Van tai 5" xfId="258" xr:uid="{00000000-0005-0000-0000-000001010000}"/>
    <cellStyle name="_07. NGTT2009-NN_08 Van tai 6" xfId="259" xr:uid="{00000000-0005-0000-0000-000002010000}"/>
    <cellStyle name="_07. NGTT2009-NN_08 Van tai 7" xfId="260" xr:uid="{00000000-0005-0000-0000-000003010000}"/>
    <cellStyle name="_07. NGTT2009-NN_08 Van tai 8" xfId="261" xr:uid="{00000000-0005-0000-0000-000004010000}"/>
    <cellStyle name="_07. NGTT2009-NN_08 Van tai 9" xfId="262" xr:uid="{00000000-0005-0000-0000-000005010000}"/>
    <cellStyle name="_07. NGTT2009-NN_08 Van tai_05 Doanh nghiep va Ca the (25)" xfId="263" xr:uid="{00000000-0005-0000-0000-000006010000}"/>
    <cellStyle name="_07. NGTT2009-NN_08 Van tai_3.TKQG -Thuat Ngu" xfId="264" xr:uid="{00000000-0005-0000-0000-000007010000}"/>
    <cellStyle name="_07. NGTT2009-NN_08 Van tai_4 Dau tu- xay dung - Thuat Ngu" xfId="265" xr:uid="{00000000-0005-0000-0000-000008010000}"/>
    <cellStyle name="_07. NGTT2009-NN_08 Van tai_Ca the" xfId="266" xr:uid="{00000000-0005-0000-0000-000009010000}"/>
    <cellStyle name="_07. NGTT2009-NN_08 Van tai_Nien giam KT_TV 2010" xfId="267" xr:uid="{00000000-0005-0000-0000-00000A010000}"/>
    <cellStyle name="_07. NGTT2009-NN_08 Yte-van hoa" xfId="268" xr:uid="{00000000-0005-0000-0000-00000B010000}"/>
    <cellStyle name="_07. NGTT2009-NN_08 Yte-van hoa 10" xfId="269" xr:uid="{00000000-0005-0000-0000-00000C010000}"/>
    <cellStyle name="_07. NGTT2009-NN_08 Yte-van hoa 11" xfId="270" xr:uid="{00000000-0005-0000-0000-00000D010000}"/>
    <cellStyle name="_07. NGTT2009-NN_08 Yte-van hoa 2" xfId="271" xr:uid="{00000000-0005-0000-0000-00000E010000}"/>
    <cellStyle name="_07. NGTT2009-NN_08 Yte-van hoa 3" xfId="272" xr:uid="{00000000-0005-0000-0000-00000F010000}"/>
    <cellStyle name="_07. NGTT2009-NN_08 Yte-van hoa 4" xfId="273" xr:uid="{00000000-0005-0000-0000-000010010000}"/>
    <cellStyle name="_07. NGTT2009-NN_08 Yte-van hoa 5" xfId="274" xr:uid="{00000000-0005-0000-0000-000011010000}"/>
    <cellStyle name="_07. NGTT2009-NN_08 Yte-van hoa 6" xfId="275" xr:uid="{00000000-0005-0000-0000-000012010000}"/>
    <cellStyle name="_07. NGTT2009-NN_08 Yte-van hoa 7" xfId="276" xr:uid="{00000000-0005-0000-0000-000013010000}"/>
    <cellStyle name="_07. NGTT2009-NN_08 Yte-van hoa 8" xfId="277" xr:uid="{00000000-0005-0000-0000-000014010000}"/>
    <cellStyle name="_07. NGTT2009-NN_08 Yte-van hoa 9" xfId="278" xr:uid="{00000000-0005-0000-0000-000015010000}"/>
    <cellStyle name="_07. NGTT2009-NN_08 Yte-van hoa_05 Doanh nghiep va Ca the (25)" xfId="279" xr:uid="{00000000-0005-0000-0000-000016010000}"/>
    <cellStyle name="_07. NGTT2009-NN_08 Yte-van hoa_3.TKQG -Thuat Ngu" xfId="280" xr:uid="{00000000-0005-0000-0000-000017010000}"/>
    <cellStyle name="_07. NGTT2009-NN_08 Yte-van hoa_4 Dau tu- xay dung - Thuat Ngu" xfId="281" xr:uid="{00000000-0005-0000-0000-000018010000}"/>
    <cellStyle name="_07. NGTT2009-NN_08 Yte-van hoa_Ca the" xfId="282" xr:uid="{00000000-0005-0000-0000-000019010000}"/>
    <cellStyle name="_07. NGTT2009-NN_08 Yte-van hoa_Nien giam KT_TV 2010" xfId="283" xr:uid="{00000000-0005-0000-0000-00001A010000}"/>
    <cellStyle name="_07. NGTT2009-NN_10 Market VH, YT, GD, NGTT 2011 " xfId="284" xr:uid="{00000000-0005-0000-0000-00001B010000}"/>
    <cellStyle name="_07. NGTT2009-NN_10 Market VH, YT, GD, NGTT 2011  10" xfId="285" xr:uid="{00000000-0005-0000-0000-00001C010000}"/>
    <cellStyle name="_07. NGTT2009-NN_10 Market VH, YT, GD, NGTT 2011  11" xfId="286" xr:uid="{00000000-0005-0000-0000-00001D010000}"/>
    <cellStyle name="_07. NGTT2009-NN_10 Market VH, YT, GD, NGTT 2011  2" xfId="287" xr:uid="{00000000-0005-0000-0000-00001E010000}"/>
    <cellStyle name="_07. NGTT2009-NN_10 Market VH, YT, GD, NGTT 2011  3" xfId="288" xr:uid="{00000000-0005-0000-0000-00001F010000}"/>
    <cellStyle name="_07. NGTT2009-NN_10 Market VH, YT, GD, NGTT 2011  4" xfId="289" xr:uid="{00000000-0005-0000-0000-000020010000}"/>
    <cellStyle name="_07. NGTT2009-NN_10 Market VH, YT, GD, NGTT 2011  5" xfId="290" xr:uid="{00000000-0005-0000-0000-000021010000}"/>
    <cellStyle name="_07. NGTT2009-NN_10 Market VH, YT, GD, NGTT 2011  6" xfId="291" xr:uid="{00000000-0005-0000-0000-000022010000}"/>
    <cellStyle name="_07. NGTT2009-NN_10 Market VH, YT, GD, NGTT 2011  7" xfId="292" xr:uid="{00000000-0005-0000-0000-000023010000}"/>
    <cellStyle name="_07. NGTT2009-NN_10 Market VH, YT, GD, NGTT 2011  8" xfId="293" xr:uid="{00000000-0005-0000-0000-000024010000}"/>
    <cellStyle name="_07. NGTT2009-NN_10 Market VH, YT, GD, NGTT 2011  9" xfId="294" xr:uid="{00000000-0005-0000-0000-000025010000}"/>
    <cellStyle name="_07. NGTT2009-NN_10 Market VH, YT, GD, NGTT 2011 _05 Doanh nghiep va Ca the_2011 (Ok)" xfId="295" xr:uid="{00000000-0005-0000-0000-000026010000}"/>
    <cellStyle name="_07. NGTT2009-NN_10 Market VH, YT, GD, NGTT 2011 _11 (3)" xfId="296" xr:uid="{00000000-0005-0000-0000-000027010000}"/>
    <cellStyle name="_07. NGTT2009-NN_10 Market VH, YT, GD, NGTT 2011 _11 (3) 10" xfId="297" xr:uid="{00000000-0005-0000-0000-000028010000}"/>
    <cellStyle name="_07. NGTT2009-NN_10 Market VH, YT, GD, NGTT 2011 _11 (3) 11" xfId="298" xr:uid="{00000000-0005-0000-0000-000029010000}"/>
    <cellStyle name="_07. NGTT2009-NN_10 Market VH, YT, GD, NGTT 2011 _11 (3) 2" xfId="299" xr:uid="{00000000-0005-0000-0000-00002A010000}"/>
    <cellStyle name="_07. NGTT2009-NN_10 Market VH, YT, GD, NGTT 2011 _11 (3) 3" xfId="300" xr:uid="{00000000-0005-0000-0000-00002B010000}"/>
    <cellStyle name="_07. NGTT2009-NN_10 Market VH, YT, GD, NGTT 2011 _11 (3) 4" xfId="301" xr:uid="{00000000-0005-0000-0000-00002C010000}"/>
    <cellStyle name="_07. NGTT2009-NN_10 Market VH, YT, GD, NGTT 2011 _11 (3) 5" xfId="302" xr:uid="{00000000-0005-0000-0000-00002D010000}"/>
    <cellStyle name="_07. NGTT2009-NN_10 Market VH, YT, GD, NGTT 2011 _11 (3) 6" xfId="303" xr:uid="{00000000-0005-0000-0000-00002E010000}"/>
    <cellStyle name="_07. NGTT2009-NN_10 Market VH, YT, GD, NGTT 2011 _11 (3) 7" xfId="304" xr:uid="{00000000-0005-0000-0000-00002F010000}"/>
    <cellStyle name="_07. NGTT2009-NN_10 Market VH, YT, GD, NGTT 2011 _11 (3) 8" xfId="305" xr:uid="{00000000-0005-0000-0000-000030010000}"/>
    <cellStyle name="_07. NGTT2009-NN_10 Market VH, YT, GD, NGTT 2011 _11 (3) 9" xfId="306" xr:uid="{00000000-0005-0000-0000-000031010000}"/>
    <cellStyle name="_07. NGTT2009-NN_10 Market VH, YT, GD, NGTT 2011 _11 (3)_3.TKQG -Thuat Ngu" xfId="307" xr:uid="{00000000-0005-0000-0000-000032010000}"/>
    <cellStyle name="_07. NGTT2009-NN_10 Market VH, YT, GD, NGTT 2011 _11 (3)_4 Dau tu- xay dung - Thuat Ngu" xfId="308" xr:uid="{00000000-0005-0000-0000-000033010000}"/>
    <cellStyle name="_07. NGTT2009-NN_10 Market VH, YT, GD, NGTT 2011 _12 (2)" xfId="309" xr:uid="{00000000-0005-0000-0000-000034010000}"/>
    <cellStyle name="_07. NGTT2009-NN_10 Market VH, YT, GD, NGTT 2011 _12 (2) 10" xfId="310" xr:uid="{00000000-0005-0000-0000-000035010000}"/>
    <cellStyle name="_07. NGTT2009-NN_10 Market VH, YT, GD, NGTT 2011 _12 (2) 11" xfId="311" xr:uid="{00000000-0005-0000-0000-000036010000}"/>
    <cellStyle name="_07. NGTT2009-NN_10 Market VH, YT, GD, NGTT 2011 _12 (2) 2" xfId="312" xr:uid="{00000000-0005-0000-0000-000037010000}"/>
    <cellStyle name="_07. NGTT2009-NN_10 Market VH, YT, GD, NGTT 2011 _12 (2) 3" xfId="313" xr:uid="{00000000-0005-0000-0000-000038010000}"/>
    <cellStyle name="_07. NGTT2009-NN_10 Market VH, YT, GD, NGTT 2011 _12 (2) 4" xfId="314" xr:uid="{00000000-0005-0000-0000-000039010000}"/>
    <cellStyle name="_07. NGTT2009-NN_10 Market VH, YT, GD, NGTT 2011 _12 (2) 5" xfId="315" xr:uid="{00000000-0005-0000-0000-00003A010000}"/>
    <cellStyle name="_07. NGTT2009-NN_10 Market VH, YT, GD, NGTT 2011 _12 (2) 6" xfId="316" xr:uid="{00000000-0005-0000-0000-00003B010000}"/>
    <cellStyle name="_07. NGTT2009-NN_10 Market VH, YT, GD, NGTT 2011 _12 (2) 7" xfId="317" xr:uid="{00000000-0005-0000-0000-00003C010000}"/>
    <cellStyle name="_07. NGTT2009-NN_10 Market VH, YT, GD, NGTT 2011 _12 (2) 8" xfId="318" xr:uid="{00000000-0005-0000-0000-00003D010000}"/>
    <cellStyle name="_07. NGTT2009-NN_10 Market VH, YT, GD, NGTT 2011 _12 (2) 9" xfId="319" xr:uid="{00000000-0005-0000-0000-00003E010000}"/>
    <cellStyle name="_07. NGTT2009-NN_10 Market VH, YT, GD, NGTT 2011 _12 (2)_3.TKQG -Thuat Ngu" xfId="320" xr:uid="{00000000-0005-0000-0000-00003F010000}"/>
    <cellStyle name="_07. NGTT2009-NN_10 Market VH, YT, GD, NGTT 2011 _12 (2)_4 Dau tu- xay dung - Thuat Ngu" xfId="321" xr:uid="{00000000-0005-0000-0000-000040010000}"/>
    <cellStyle name="_07. NGTT2009-NN_10 Market VH, YT, GD, NGTT 2011 _3.TKQG -Thuat Ngu" xfId="322" xr:uid="{00000000-0005-0000-0000-000041010000}"/>
    <cellStyle name="_07. NGTT2009-NN_10 Market VH, YT, GD, NGTT 2011 _4 Dau tu- xay dung - Thuat Ngu" xfId="323" xr:uid="{00000000-0005-0000-0000-000042010000}"/>
    <cellStyle name="_07. NGTT2009-NN_10 Market VH, YT, GD, NGTT 2011 _Ngiam_lamnghiep_2011_v2(1)(1)" xfId="324" xr:uid="{00000000-0005-0000-0000-000043010000}"/>
    <cellStyle name="_07. NGTT2009-NN_10 VH, YT, GD, NGTT 2010 - (OK)" xfId="325" xr:uid="{00000000-0005-0000-0000-000044010000}"/>
    <cellStyle name="_07. NGTT2009-NN_10 VH, YT, GD, NGTT 2010 - (OK)_Bo sung 04 bieu Cong nghiep" xfId="326" xr:uid="{00000000-0005-0000-0000-000045010000}"/>
    <cellStyle name="_07. NGTT2009-NN_11 (3)" xfId="327" xr:uid="{00000000-0005-0000-0000-000046010000}"/>
    <cellStyle name="_07. NGTT2009-NN_11 (3) 10" xfId="328" xr:uid="{00000000-0005-0000-0000-000047010000}"/>
    <cellStyle name="_07. NGTT2009-NN_11 (3) 11" xfId="329" xr:uid="{00000000-0005-0000-0000-000048010000}"/>
    <cellStyle name="_07. NGTT2009-NN_11 (3) 2" xfId="330" xr:uid="{00000000-0005-0000-0000-000049010000}"/>
    <cellStyle name="_07. NGTT2009-NN_11 (3) 3" xfId="331" xr:uid="{00000000-0005-0000-0000-00004A010000}"/>
    <cellStyle name="_07. NGTT2009-NN_11 (3) 4" xfId="332" xr:uid="{00000000-0005-0000-0000-00004B010000}"/>
    <cellStyle name="_07. NGTT2009-NN_11 (3) 5" xfId="333" xr:uid="{00000000-0005-0000-0000-00004C010000}"/>
    <cellStyle name="_07. NGTT2009-NN_11 (3) 6" xfId="334" xr:uid="{00000000-0005-0000-0000-00004D010000}"/>
    <cellStyle name="_07. NGTT2009-NN_11 (3) 7" xfId="335" xr:uid="{00000000-0005-0000-0000-00004E010000}"/>
    <cellStyle name="_07. NGTT2009-NN_11 (3) 8" xfId="336" xr:uid="{00000000-0005-0000-0000-00004F010000}"/>
    <cellStyle name="_07. NGTT2009-NN_11 (3) 9" xfId="337" xr:uid="{00000000-0005-0000-0000-000050010000}"/>
    <cellStyle name="_07. NGTT2009-NN_11 (3)_3.TKQG -Thuat Ngu" xfId="338" xr:uid="{00000000-0005-0000-0000-000051010000}"/>
    <cellStyle name="_07. NGTT2009-NN_11 (3)_4 Dau tu- xay dung - Thuat Ngu" xfId="339" xr:uid="{00000000-0005-0000-0000-000052010000}"/>
    <cellStyle name="_07. NGTT2009-NN_11 So lieu quoc te 2010-final" xfId="340" xr:uid="{00000000-0005-0000-0000-000053010000}"/>
    <cellStyle name="_07. NGTT2009-NN_12 (2)" xfId="341" xr:uid="{00000000-0005-0000-0000-000054010000}"/>
    <cellStyle name="_07. NGTT2009-NN_12 (2) 10" xfId="342" xr:uid="{00000000-0005-0000-0000-000055010000}"/>
    <cellStyle name="_07. NGTT2009-NN_12 (2) 11" xfId="343" xr:uid="{00000000-0005-0000-0000-000056010000}"/>
    <cellStyle name="_07. NGTT2009-NN_12 (2) 2" xfId="344" xr:uid="{00000000-0005-0000-0000-000057010000}"/>
    <cellStyle name="_07. NGTT2009-NN_12 (2) 3" xfId="345" xr:uid="{00000000-0005-0000-0000-000058010000}"/>
    <cellStyle name="_07. NGTT2009-NN_12 (2) 4" xfId="346" xr:uid="{00000000-0005-0000-0000-000059010000}"/>
    <cellStyle name="_07. NGTT2009-NN_12 (2) 5" xfId="347" xr:uid="{00000000-0005-0000-0000-00005A010000}"/>
    <cellStyle name="_07. NGTT2009-NN_12 (2) 6" xfId="348" xr:uid="{00000000-0005-0000-0000-00005B010000}"/>
    <cellStyle name="_07. NGTT2009-NN_12 (2) 7" xfId="349" xr:uid="{00000000-0005-0000-0000-00005C010000}"/>
    <cellStyle name="_07. NGTT2009-NN_12 (2) 8" xfId="350" xr:uid="{00000000-0005-0000-0000-00005D010000}"/>
    <cellStyle name="_07. NGTT2009-NN_12 (2) 9" xfId="351" xr:uid="{00000000-0005-0000-0000-00005E010000}"/>
    <cellStyle name="_07. NGTT2009-NN_12 (2)_3.TKQG -Thuat Ngu" xfId="352" xr:uid="{00000000-0005-0000-0000-00005F010000}"/>
    <cellStyle name="_07. NGTT2009-NN_12 (2)_4 Dau tu- xay dung - Thuat Ngu" xfId="353" xr:uid="{00000000-0005-0000-0000-000060010000}"/>
    <cellStyle name="_07. NGTT2009-NN_3.TKQG -Thuat Ngu" xfId="354" xr:uid="{00000000-0005-0000-0000-000061010000}"/>
    <cellStyle name="_07. NGTT2009-NN_4 Dau tu- xay dung - Thuat Ngu" xfId="355" xr:uid="{00000000-0005-0000-0000-000062010000}"/>
    <cellStyle name="_07. NGTT2009-NN_Book1" xfId="356" xr:uid="{00000000-0005-0000-0000-000063010000}"/>
    <cellStyle name="_07. NGTT2009-NN_Book3" xfId="357" xr:uid="{00000000-0005-0000-0000-000064010000}"/>
    <cellStyle name="_07. NGTT2009-NN_Book3 10" xfId="358" xr:uid="{00000000-0005-0000-0000-000065010000}"/>
    <cellStyle name="_07. NGTT2009-NN_Book3 11" xfId="359" xr:uid="{00000000-0005-0000-0000-000066010000}"/>
    <cellStyle name="_07. NGTT2009-NN_Book3 2" xfId="360" xr:uid="{00000000-0005-0000-0000-000067010000}"/>
    <cellStyle name="_07. NGTT2009-NN_Book3 3" xfId="361" xr:uid="{00000000-0005-0000-0000-000068010000}"/>
    <cellStyle name="_07. NGTT2009-NN_Book3 4" xfId="362" xr:uid="{00000000-0005-0000-0000-000069010000}"/>
    <cellStyle name="_07. NGTT2009-NN_Book3 5" xfId="363" xr:uid="{00000000-0005-0000-0000-00006A010000}"/>
    <cellStyle name="_07. NGTT2009-NN_Book3 6" xfId="364" xr:uid="{00000000-0005-0000-0000-00006B010000}"/>
    <cellStyle name="_07. NGTT2009-NN_Book3 7" xfId="365" xr:uid="{00000000-0005-0000-0000-00006C010000}"/>
    <cellStyle name="_07. NGTT2009-NN_Book3 8" xfId="366" xr:uid="{00000000-0005-0000-0000-00006D010000}"/>
    <cellStyle name="_07. NGTT2009-NN_Book3 9" xfId="367" xr:uid="{00000000-0005-0000-0000-00006E010000}"/>
    <cellStyle name="_07. NGTT2009-NN_Book3_01 DVHC-DD-KH (10 bieu)" xfId="368" xr:uid="{00000000-0005-0000-0000-00006F010000}"/>
    <cellStyle name="_07. NGTT2009-NN_Book3_01 DVHC-DSLD 2010" xfId="369" xr:uid="{00000000-0005-0000-0000-000070010000}"/>
    <cellStyle name="_07. NGTT2009-NN_Book3_05 Doanh nghiep va Ca the (25)" xfId="370" xr:uid="{00000000-0005-0000-0000-000071010000}"/>
    <cellStyle name="_07. NGTT2009-NN_Book3_05 Doanh nghiep va Ca the_2011 (Ok)" xfId="371" xr:uid="{00000000-0005-0000-0000-000072010000}"/>
    <cellStyle name="_07. NGTT2009-NN_Book3_05 NGTT DN 2010 (OK)" xfId="372" xr:uid="{00000000-0005-0000-0000-000073010000}"/>
    <cellStyle name="_07. NGTT2009-NN_Book3_05 NGTT DN 2010 (OK)_Bo sung 04 bieu Cong nghiep" xfId="373" xr:uid="{00000000-0005-0000-0000-000074010000}"/>
    <cellStyle name="_07. NGTT2009-NN_Book3_10 Market VH, YT, GD, NGTT 2011 " xfId="374" xr:uid="{00000000-0005-0000-0000-000075010000}"/>
    <cellStyle name="_07. NGTT2009-NN_Book3_10 Market VH, YT, GD, NGTT 2011  10" xfId="375" xr:uid="{00000000-0005-0000-0000-000076010000}"/>
    <cellStyle name="_07. NGTT2009-NN_Book3_10 Market VH, YT, GD, NGTT 2011  11" xfId="376" xr:uid="{00000000-0005-0000-0000-000077010000}"/>
    <cellStyle name="_07. NGTT2009-NN_Book3_10 Market VH, YT, GD, NGTT 2011  2" xfId="377" xr:uid="{00000000-0005-0000-0000-000078010000}"/>
    <cellStyle name="_07. NGTT2009-NN_Book3_10 Market VH, YT, GD, NGTT 2011  3" xfId="378" xr:uid="{00000000-0005-0000-0000-000079010000}"/>
    <cellStyle name="_07. NGTT2009-NN_Book3_10 Market VH, YT, GD, NGTT 2011  4" xfId="379" xr:uid="{00000000-0005-0000-0000-00007A010000}"/>
    <cellStyle name="_07. NGTT2009-NN_Book3_10 Market VH, YT, GD, NGTT 2011  5" xfId="380" xr:uid="{00000000-0005-0000-0000-00007B010000}"/>
    <cellStyle name="_07. NGTT2009-NN_Book3_10 Market VH, YT, GD, NGTT 2011  6" xfId="381" xr:uid="{00000000-0005-0000-0000-00007C010000}"/>
    <cellStyle name="_07. NGTT2009-NN_Book3_10 Market VH, YT, GD, NGTT 2011  7" xfId="382" xr:uid="{00000000-0005-0000-0000-00007D010000}"/>
    <cellStyle name="_07. NGTT2009-NN_Book3_10 Market VH, YT, GD, NGTT 2011  8" xfId="383" xr:uid="{00000000-0005-0000-0000-00007E010000}"/>
    <cellStyle name="_07. NGTT2009-NN_Book3_10 Market VH, YT, GD, NGTT 2011  9" xfId="384" xr:uid="{00000000-0005-0000-0000-00007F010000}"/>
    <cellStyle name="_07. NGTT2009-NN_Book3_10 Market VH, YT, GD, NGTT 2011 _05 Doanh nghiep va Ca the_2011 (Ok)" xfId="385" xr:uid="{00000000-0005-0000-0000-000080010000}"/>
    <cellStyle name="_07. NGTT2009-NN_Book3_10 Market VH, YT, GD, NGTT 2011 _11 (3)" xfId="386" xr:uid="{00000000-0005-0000-0000-000081010000}"/>
    <cellStyle name="_07. NGTT2009-NN_Book3_10 Market VH, YT, GD, NGTT 2011 _11 (3) 10" xfId="387" xr:uid="{00000000-0005-0000-0000-000082010000}"/>
    <cellStyle name="_07. NGTT2009-NN_Book3_10 Market VH, YT, GD, NGTT 2011 _11 (3) 11" xfId="388" xr:uid="{00000000-0005-0000-0000-000083010000}"/>
    <cellStyle name="_07. NGTT2009-NN_Book3_10 Market VH, YT, GD, NGTT 2011 _11 (3) 2" xfId="389" xr:uid="{00000000-0005-0000-0000-000084010000}"/>
    <cellStyle name="_07. NGTT2009-NN_Book3_10 Market VH, YT, GD, NGTT 2011 _11 (3) 3" xfId="390" xr:uid="{00000000-0005-0000-0000-000085010000}"/>
    <cellStyle name="_07. NGTT2009-NN_Book3_10 Market VH, YT, GD, NGTT 2011 _11 (3) 4" xfId="391" xr:uid="{00000000-0005-0000-0000-000086010000}"/>
    <cellStyle name="_07. NGTT2009-NN_Book3_10 Market VH, YT, GD, NGTT 2011 _11 (3) 5" xfId="392" xr:uid="{00000000-0005-0000-0000-000087010000}"/>
    <cellStyle name="_07. NGTT2009-NN_Book3_10 Market VH, YT, GD, NGTT 2011 _11 (3) 6" xfId="393" xr:uid="{00000000-0005-0000-0000-000088010000}"/>
    <cellStyle name="_07. NGTT2009-NN_Book3_10 Market VH, YT, GD, NGTT 2011 _11 (3) 7" xfId="394" xr:uid="{00000000-0005-0000-0000-000089010000}"/>
    <cellStyle name="_07. NGTT2009-NN_Book3_10 Market VH, YT, GD, NGTT 2011 _11 (3) 8" xfId="395" xr:uid="{00000000-0005-0000-0000-00008A010000}"/>
    <cellStyle name="_07. NGTT2009-NN_Book3_10 Market VH, YT, GD, NGTT 2011 _11 (3) 9" xfId="396" xr:uid="{00000000-0005-0000-0000-00008B010000}"/>
    <cellStyle name="_07. NGTT2009-NN_Book3_10 Market VH, YT, GD, NGTT 2011 _11 (3)_3.TKQG -Thuat Ngu" xfId="397" xr:uid="{00000000-0005-0000-0000-00008C010000}"/>
    <cellStyle name="_07. NGTT2009-NN_Book3_10 Market VH, YT, GD, NGTT 2011 _11 (3)_4 Dau tu- xay dung - Thuat Ngu" xfId="398" xr:uid="{00000000-0005-0000-0000-00008D010000}"/>
    <cellStyle name="_07. NGTT2009-NN_Book3_10 Market VH, YT, GD, NGTT 2011 _12 (2)" xfId="399" xr:uid="{00000000-0005-0000-0000-00008E010000}"/>
    <cellStyle name="_07. NGTT2009-NN_Book3_10 Market VH, YT, GD, NGTT 2011 _12 (2) 10" xfId="400" xr:uid="{00000000-0005-0000-0000-00008F010000}"/>
    <cellStyle name="_07. NGTT2009-NN_Book3_10 Market VH, YT, GD, NGTT 2011 _12 (2) 11" xfId="401" xr:uid="{00000000-0005-0000-0000-000090010000}"/>
    <cellStyle name="_07. NGTT2009-NN_Book3_10 Market VH, YT, GD, NGTT 2011 _12 (2) 2" xfId="402" xr:uid="{00000000-0005-0000-0000-000091010000}"/>
    <cellStyle name="_07. NGTT2009-NN_Book3_10 Market VH, YT, GD, NGTT 2011 _12 (2) 3" xfId="403" xr:uid="{00000000-0005-0000-0000-000092010000}"/>
    <cellStyle name="_07. NGTT2009-NN_Book3_10 Market VH, YT, GD, NGTT 2011 _12 (2) 4" xfId="404" xr:uid="{00000000-0005-0000-0000-000093010000}"/>
    <cellStyle name="_07. NGTT2009-NN_Book3_10 Market VH, YT, GD, NGTT 2011 _12 (2) 5" xfId="405" xr:uid="{00000000-0005-0000-0000-000094010000}"/>
    <cellStyle name="_07. NGTT2009-NN_Book3_10 Market VH, YT, GD, NGTT 2011 _12 (2) 6" xfId="406" xr:uid="{00000000-0005-0000-0000-000095010000}"/>
    <cellStyle name="_07. NGTT2009-NN_Book3_10 Market VH, YT, GD, NGTT 2011 _12 (2) 7" xfId="407" xr:uid="{00000000-0005-0000-0000-000096010000}"/>
    <cellStyle name="_07. NGTT2009-NN_Book3_10 Market VH, YT, GD, NGTT 2011 _12 (2) 8" xfId="408" xr:uid="{00000000-0005-0000-0000-000097010000}"/>
    <cellStyle name="_07. NGTT2009-NN_Book3_10 Market VH, YT, GD, NGTT 2011 _12 (2) 9" xfId="409" xr:uid="{00000000-0005-0000-0000-000098010000}"/>
    <cellStyle name="_07. NGTT2009-NN_Book3_10 Market VH, YT, GD, NGTT 2011 _12 (2)_3.TKQG -Thuat Ngu" xfId="410" xr:uid="{00000000-0005-0000-0000-000099010000}"/>
    <cellStyle name="_07. NGTT2009-NN_Book3_10 Market VH, YT, GD, NGTT 2011 _12 (2)_4 Dau tu- xay dung - Thuat Ngu" xfId="411" xr:uid="{00000000-0005-0000-0000-00009A010000}"/>
    <cellStyle name="_07. NGTT2009-NN_Book3_10 Market VH, YT, GD, NGTT 2011 _3.TKQG -Thuat Ngu" xfId="412" xr:uid="{00000000-0005-0000-0000-00009B010000}"/>
    <cellStyle name="_07. NGTT2009-NN_Book3_10 Market VH, YT, GD, NGTT 2011 _4 Dau tu- xay dung - Thuat Ngu" xfId="413" xr:uid="{00000000-0005-0000-0000-00009C010000}"/>
    <cellStyle name="_07. NGTT2009-NN_Book3_10 Market VH, YT, GD, NGTT 2011 _Ngiam_lamnghiep_2011_v2(1)(1)" xfId="414" xr:uid="{00000000-0005-0000-0000-00009D010000}"/>
    <cellStyle name="_07. NGTT2009-NN_Book3_10 VH, YT, GD, NGTT 2010 - (OK)" xfId="415" xr:uid="{00000000-0005-0000-0000-00009E010000}"/>
    <cellStyle name="_07. NGTT2009-NN_Book3_10 VH, YT, GD, NGTT 2010 - (OK)_Bo sung 04 bieu Cong nghiep" xfId="416" xr:uid="{00000000-0005-0000-0000-00009F010000}"/>
    <cellStyle name="_07. NGTT2009-NN_Book3_11 (3)" xfId="417" xr:uid="{00000000-0005-0000-0000-0000A0010000}"/>
    <cellStyle name="_07. NGTT2009-NN_Book3_11 (3) 10" xfId="418" xr:uid="{00000000-0005-0000-0000-0000A1010000}"/>
    <cellStyle name="_07. NGTT2009-NN_Book3_11 (3) 11" xfId="419" xr:uid="{00000000-0005-0000-0000-0000A2010000}"/>
    <cellStyle name="_07. NGTT2009-NN_Book3_11 (3) 2" xfId="420" xr:uid="{00000000-0005-0000-0000-0000A3010000}"/>
    <cellStyle name="_07. NGTT2009-NN_Book3_11 (3) 3" xfId="421" xr:uid="{00000000-0005-0000-0000-0000A4010000}"/>
    <cellStyle name="_07. NGTT2009-NN_Book3_11 (3) 4" xfId="422" xr:uid="{00000000-0005-0000-0000-0000A5010000}"/>
    <cellStyle name="_07. NGTT2009-NN_Book3_11 (3) 5" xfId="423" xr:uid="{00000000-0005-0000-0000-0000A6010000}"/>
    <cellStyle name="_07. NGTT2009-NN_Book3_11 (3) 6" xfId="424" xr:uid="{00000000-0005-0000-0000-0000A7010000}"/>
    <cellStyle name="_07. NGTT2009-NN_Book3_11 (3) 7" xfId="425" xr:uid="{00000000-0005-0000-0000-0000A8010000}"/>
    <cellStyle name="_07. NGTT2009-NN_Book3_11 (3) 8" xfId="426" xr:uid="{00000000-0005-0000-0000-0000A9010000}"/>
    <cellStyle name="_07. NGTT2009-NN_Book3_11 (3) 9" xfId="427" xr:uid="{00000000-0005-0000-0000-0000AA010000}"/>
    <cellStyle name="_07. NGTT2009-NN_Book3_11 (3)_3.TKQG -Thuat Ngu" xfId="428" xr:uid="{00000000-0005-0000-0000-0000AB010000}"/>
    <cellStyle name="_07. NGTT2009-NN_Book3_11 (3)_4 Dau tu- xay dung - Thuat Ngu" xfId="429" xr:uid="{00000000-0005-0000-0000-0000AC010000}"/>
    <cellStyle name="_07. NGTT2009-NN_Book3_12 (2)" xfId="430" xr:uid="{00000000-0005-0000-0000-0000AD010000}"/>
    <cellStyle name="_07. NGTT2009-NN_Book3_12 (2) 10" xfId="431" xr:uid="{00000000-0005-0000-0000-0000AE010000}"/>
    <cellStyle name="_07. NGTT2009-NN_Book3_12 (2) 11" xfId="432" xr:uid="{00000000-0005-0000-0000-0000AF010000}"/>
    <cellStyle name="_07. NGTT2009-NN_Book3_12 (2) 2" xfId="433" xr:uid="{00000000-0005-0000-0000-0000B0010000}"/>
    <cellStyle name="_07. NGTT2009-NN_Book3_12 (2) 3" xfId="434" xr:uid="{00000000-0005-0000-0000-0000B1010000}"/>
    <cellStyle name="_07. NGTT2009-NN_Book3_12 (2) 4" xfId="435" xr:uid="{00000000-0005-0000-0000-0000B2010000}"/>
    <cellStyle name="_07. NGTT2009-NN_Book3_12 (2) 5" xfId="436" xr:uid="{00000000-0005-0000-0000-0000B3010000}"/>
    <cellStyle name="_07. NGTT2009-NN_Book3_12 (2) 6" xfId="437" xr:uid="{00000000-0005-0000-0000-0000B4010000}"/>
    <cellStyle name="_07. NGTT2009-NN_Book3_12 (2) 7" xfId="438" xr:uid="{00000000-0005-0000-0000-0000B5010000}"/>
    <cellStyle name="_07. NGTT2009-NN_Book3_12 (2) 8" xfId="439" xr:uid="{00000000-0005-0000-0000-0000B6010000}"/>
    <cellStyle name="_07. NGTT2009-NN_Book3_12 (2) 9" xfId="440" xr:uid="{00000000-0005-0000-0000-0000B7010000}"/>
    <cellStyle name="_07. NGTT2009-NN_Book3_12 (2)_3.TKQG -Thuat Ngu" xfId="441" xr:uid="{00000000-0005-0000-0000-0000B8010000}"/>
    <cellStyle name="_07. NGTT2009-NN_Book3_12 (2)_4 Dau tu- xay dung - Thuat Ngu" xfId="442" xr:uid="{00000000-0005-0000-0000-0000B9010000}"/>
    <cellStyle name="_07. NGTT2009-NN_Book3_3.TKQG -Thuat Ngu" xfId="443" xr:uid="{00000000-0005-0000-0000-0000BA010000}"/>
    <cellStyle name="_07. NGTT2009-NN_Book3_4 Dau tu- xay dung - Thuat Ngu" xfId="444" xr:uid="{00000000-0005-0000-0000-0000BB010000}"/>
    <cellStyle name="_07. NGTT2009-NN_Book3_Book1" xfId="445" xr:uid="{00000000-0005-0000-0000-0000BC010000}"/>
    <cellStyle name="_07. NGTT2009-NN_Book3_CucThongke-phucdap-Tuan-Anh" xfId="446" xr:uid="{00000000-0005-0000-0000-0000BD010000}"/>
    <cellStyle name="_07. NGTT2009-NN_Book3_Ngiam_lamnghiep_2011_v2(1)(1)" xfId="447" xr:uid="{00000000-0005-0000-0000-0000BE010000}"/>
    <cellStyle name="_07. NGTT2009-NN_Book3_Nongnghiep" xfId="448" xr:uid="{00000000-0005-0000-0000-0000BF010000}"/>
    <cellStyle name="_07. NGTT2009-NN_Book3_Nongnghiep_Bo sung 04 bieu Cong nghiep" xfId="449" xr:uid="{00000000-0005-0000-0000-0000C0010000}"/>
    <cellStyle name="_07. NGTT2009-NN_Book3_So lieu quoc te TH" xfId="450" xr:uid="{00000000-0005-0000-0000-0000C1010000}"/>
    <cellStyle name="_07. NGTT2009-NN_Book3_So lieu quoc te(GDP)" xfId="451" xr:uid="{00000000-0005-0000-0000-0000C2010000}"/>
    <cellStyle name="_07. NGTT2009-NN_Book3_So lieu quoc te(GDP) 10" xfId="452" xr:uid="{00000000-0005-0000-0000-0000C3010000}"/>
    <cellStyle name="_07. NGTT2009-NN_Book3_So lieu quoc te(GDP) 11" xfId="453" xr:uid="{00000000-0005-0000-0000-0000C4010000}"/>
    <cellStyle name="_07. NGTT2009-NN_Book3_So lieu quoc te(GDP) 2" xfId="454" xr:uid="{00000000-0005-0000-0000-0000C5010000}"/>
    <cellStyle name="_07. NGTT2009-NN_Book3_So lieu quoc te(GDP) 3" xfId="455" xr:uid="{00000000-0005-0000-0000-0000C6010000}"/>
    <cellStyle name="_07. NGTT2009-NN_Book3_So lieu quoc te(GDP) 4" xfId="456" xr:uid="{00000000-0005-0000-0000-0000C7010000}"/>
    <cellStyle name="_07. NGTT2009-NN_Book3_So lieu quoc te(GDP) 5" xfId="457" xr:uid="{00000000-0005-0000-0000-0000C8010000}"/>
    <cellStyle name="_07. NGTT2009-NN_Book3_So lieu quoc te(GDP) 6" xfId="458" xr:uid="{00000000-0005-0000-0000-0000C9010000}"/>
    <cellStyle name="_07. NGTT2009-NN_Book3_So lieu quoc te(GDP) 7" xfId="459" xr:uid="{00000000-0005-0000-0000-0000CA010000}"/>
    <cellStyle name="_07. NGTT2009-NN_Book3_So lieu quoc te(GDP) 8" xfId="460" xr:uid="{00000000-0005-0000-0000-0000CB010000}"/>
    <cellStyle name="_07. NGTT2009-NN_Book3_So lieu quoc te(GDP) 9" xfId="461" xr:uid="{00000000-0005-0000-0000-0000CC010000}"/>
    <cellStyle name="_07. NGTT2009-NN_Book3_So lieu quoc te(GDP)_05 Doanh nghiep va Ca the_2011 (Ok)" xfId="462" xr:uid="{00000000-0005-0000-0000-0000CD010000}"/>
    <cellStyle name="_07. NGTT2009-NN_Book3_So lieu quoc te(GDP)_11 (3)" xfId="463" xr:uid="{00000000-0005-0000-0000-0000CE010000}"/>
    <cellStyle name="_07. NGTT2009-NN_Book3_So lieu quoc te(GDP)_11 (3) 10" xfId="464" xr:uid="{00000000-0005-0000-0000-0000CF010000}"/>
    <cellStyle name="_07. NGTT2009-NN_Book3_So lieu quoc te(GDP)_11 (3) 11" xfId="465" xr:uid="{00000000-0005-0000-0000-0000D0010000}"/>
    <cellStyle name="_07. NGTT2009-NN_Book3_So lieu quoc te(GDP)_11 (3) 2" xfId="466" xr:uid="{00000000-0005-0000-0000-0000D1010000}"/>
    <cellStyle name="_07. NGTT2009-NN_Book3_So lieu quoc te(GDP)_11 (3) 3" xfId="467" xr:uid="{00000000-0005-0000-0000-0000D2010000}"/>
    <cellStyle name="_07. NGTT2009-NN_Book3_So lieu quoc te(GDP)_11 (3) 4" xfId="468" xr:uid="{00000000-0005-0000-0000-0000D3010000}"/>
    <cellStyle name="_07. NGTT2009-NN_Book3_So lieu quoc te(GDP)_11 (3) 5" xfId="469" xr:uid="{00000000-0005-0000-0000-0000D4010000}"/>
    <cellStyle name="_07. NGTT2009-NN_Book3_So lieu quoc te(GDP)_11 (3) 6" xfId="470" xr:uid="{00000000-0005-0000-0000-0000D5010000}"/>
    <cellStyle name="_07. NGTT2009-NN_Book3_So lieu quoc te(GDP)_11 (3) 7" xfId="471" xr:uid="{00000000-0005-0000-0000-0000D6010000}"/>
    <cellStyle name="_07. NGTT2009-NN_Book3_So lieu quoc te(GDP)_11 (3) 8" xfId="472" xr:uid="{00000000-0005-0000-0000-0000D7010000}"/>
    <cellStyle name="_07. NGTT2009-NN_Book3_So lieu quoc te(GDP)_11 (3) 9" xfId="473" xr:uid="{00000000-0005-0000-0000-0000D8010000}"/>
    <cellStyle name="_07. NGTT2009-NN_Book3_So lieu quoc te(GDP)_11 (3)_3.TKQG -Thuat Ngu" xfId="474" xr:uid="{00000000-0005-0000-0000-0000D9010000}"/>
    <cellStyle name="_07. NGTT2009-NN_Book3_So lieu quoc te(GDP)_11 (3)_4 Dau tu- xay dung - Thuat Ngu" xfId="475" xr:uid="{00000000-0005-0000-0000-0000DA010000}"/>
    <cellStyle name="_07. NGTT2009-NN_Book3_So lieu quoc te(GDP)_12 (2)" xfId="476" xr:uid="{00000000-0005-0000-0000-0000DB010000}"/>
    <cellStyle name="_07. NGTT2009-NN_Book3_So lieu quoc te(GDP)_12 (2) 10" xfId="477" xr:uid="{00000000-0005-0000-0000-0000DC010000}"/>
    <cellStyle name="_07. NGTT2009-NN_Book3_So lieu quoc te(GDP)_12 (2) 11" xfId="478" xr:uid="{00000000-0005-0000-0000-0000DD010000}"/>
    <cellStyle name="_07. NGTT2009-NN_Book3_So lieu quoc te(GDP)_12 (2) 2" xfId="479" xr:uid="{00000000-0005-0000-0000-0000DE010000}"/>
    <cellStyle name="_07. NGTT2009-NN_Book3_So lieu quoc te(GDP)_12 (2) 3" xfId="480" xr:uid="{00000000-0005-0000-0000-0000DF010000}"/>
    <cellStyle name="_07. NGTT2009-NN_Book3_So lieu quoc te(GDP)_12 (2) 4" xfId="481" xr:uid="{00000000-0005-0000-0000-0000E0010000}"/>
    <cellStyle name="_07. NGTT2009-NN_Book3_So lieu quoc te(GDP)_12 (2) 5" xfId="482" xr:uid="{00000000-0005-0000-0000-0000E1010000}"/>
    <cellStyle name="_07. NGTT2009-NN_Book3_So lieu quoc te(GDP)_12 (2) 6" xfId="483" xr:uid="{00000000-0005-0000-0000-0000E2010000}"/>
    <cellStyle name="_07. NGTT2009-NN_Book3_So lieu quoc te(GDP)_12 (2) 7" xfId="484" xr:uid="{00000000-0005-0000-0000-0000E3010000}"/>
    <cellStyle name="_07. NGTT2009-NN_Book3_So lieu quoc te(GDP)_12 (2) 8" xfId="485" xr:uid="{00000000-0005-0000-0000-0000E4010000}"/>
    <cellStyle name="_07. NGTT2009-NN_Book3_So lieu quoc te(GDP)_12 (2) 9" xfId="486" xr:uid="{00000000-0005-0000-0000-0000E5010000}"/>
    <cellStyle name="_07. NGTT2009-NN_Book3_So lieu quoc te(GDP)_12 (2)_3.TKQG -Thuat Ngu" xfId="487" xr:uid="{00000000-0005-0000-0000-0000E6010000}"/>
    <cellStyle name="_07. NGTT2009-NN_Book3_So lieu quoc te(GDP)_12 (2)_4 Dau tu- xay dung - Thuat Ngu" xfId="488" xr:uid="{00000000-0005-0000-0000-0000E7010000}"/>
    <cellStyle name="_07. NGTT2009-NN_Book3_So lieu quoc te(GDP)_3.TKQG -Thuat Ngu" xfId="489" xr:uid="{00000000-0005-0000-0000-0000E8010000}"/>
    <cellStyle name="_07. NGTT2009-NN_Book3_So lieu quoc te(GDP)_4 Dau tu- xay dung - Thuat Ngu" xfId="490" xr:uid="{00000000-0005-0000-0000-0000E9010000}"/>
    <cellStyle name="_07. NGTT2009-NN_Book3_So lieu quoc te(GDP)_Ngiam_lamnghiep_2011_v2(1)(1)" xfId="491" xr:uid="{00000000-0005-0000-0000-0000EA010000}"/>
    <cellStyle name="_07. NGTT2009-NN_Book3_XNK" xfId="492" xr:uid="{00000000-0005-0000-0000-0000EB010000}"/>
    <cellStyle name="_07. NGTT2009-NN_Book3_XNK_Bo sung 04 bieu Cong nghiep" xfId="493" xr:uid="{00000000-0005-0000-0000-0000EC010000}"/>
    <cellStyle name="_07. NGTT2009-NN_Book4" xfId="494" xr:uid="{00000000-0005-0000-0000-0000ED010000}"/>
    <cellStyle name="_07. NGTT2009-NN_Book4_Book1" xfId="495" xr:uid="{00000000-0005-0000-0000-0000EE010000}"/>
    <cellStyle name="_07. NGTT2009-NN_CSKDCT 2010" xfId="496" xr:uid="{00000000-0005-0000-0000-0000EF010000}"/>
    <cellStyle name="_07. NGTT2009-NN_CSKDCT 2010_Bo sung 04 bieu Cong nghiep" xfId="497" xr:uid="{00000000-0005-0000-0000-0000F0010000}"/>
    <cellStyle name="_07. NGTT2009-NN_CucThongke-phucdap-Tuan-Anh" xfId="498" xr:uid="{00000000-0005-0000-0000-0000F1010000}"/>
    <cellStyle name="_07. NGTT2009-NN_dan so phan tich 10 nam(moi)" xfId="499" xr:uid="{00000000-0005-0000-0000-0000F2010000}"/>
    <cellStyle name="_07. NGTT2009-NN_dan so phan tich 10 nam(moi) 10" xfId="500" xr:uid="{00000000-0005-0000-0000-0000F3010000}"/>
    <cellStyle name="_07. NGTT2009-NN_dan so phan tich 10 nam(moi) 11" xfId="501" xr:uid="{00000000-0005-0000-0000-0000F4010000}"/>
    <cellStyle name="_07. NGTT2009-NN_dan so phan tich 10 nam(moi) 2" xfId="502" xr:uid="{00000000-0005-0000-0000-0000F5010000}"/>
    <cellStyle name="_07. NGTT2009-NN_dan so phan tich 10 nam(moi) 3" xfId="503" xr:uid="{00000000-0005-0000-0000-0000F6010000}"/>
    <cellStyle name="_07. NGTT2009-NN_dan so phan tich 10 nam(moi) 4" xfId="504" xr:uid="{00000000-0005-0000-0000-0000F7010000}"/>
    <cellStyle name="_07. NGTT2009-NN_dan so phan tich 10 nam(moi) 5" xfId="505" xr:uid="{00000000-0005-0000-0000-0000F8010000}"/>
    <cellStyle name="_07. NGTT2009-NN_dan so phan tich 10 nam(moi) 6" xfId="506" xr:uid="{00000000-0005-0000-0000-0000F9010000}"/>
    <cellStyle name="_07. NGTT2009-NN_dan so phan tich 10 nam(moi) 7" xfId="507" xr:uid="{00000000-0005-0000-0000-0000FA010000}"/>
    <cellStyle name="_07. NGTT2009-NN_dan so phan tich 10 nam(moi) 8" xfId="508" xr:uid="{00000000-0005-0000-0000-0000FB010000}"/>
    <cellStyle name="_07. NGTT2009-NN_dan so phan tich 10 nam(moi) 9" xfId="509" xr:uid="{00000000-0005-0000-0000-0000FC010000}"/>
    <cellStyle name="_07. NGTT2009-NN_dan so phan tich 10 nam(moi)_05 Doanh nghiep va Ca the (25)" xfId="510" xr:uid="{00000000-0005-0000-0000-0000FD010000}"/>
    <cellStyle name="_07. NGTT2009-NN_dan so phan tich 10 nam(moi)_3.TKQG -Thuat Ngu" xfId="511" xr:uid="{00000000-0005-0000-0000-0000FE010000}"/>
    <cellStyle name="_07. NGTT2009-NN_dan so phan tich 10 nam(moi)_4 Dau tu- xay dung - Thuat Ngu" xfId="512" xr:uid="{00000000-0005-0000-0000-0000FF010000}"/>
    <cellStyle name="_07. NGTT2009-NN_dan so phan tich 10 nam(moi)_Ca the" xfId="513" xr:uid="{00000000-0005-0000-0000-000000020000}"/>
    <cellStyle name="_07. NGTT2009-NN_dan so phan tich 10 nam(moi)_Nien giam KT_TV 2010" xfId="514" xr:uid="{00000000-0005-0000-0000-000001020000}"/>
    <cellStyle name="_07. NGTT2009-NN_Lam nghiep, thuy san 2010 (ok)" xfId="515" xr:uid="{00000000-0005-0000-0000-000002020000}"/>
    <cellStyle name="_07. NGTT2009-NN_Maket NGTT Cong nghiep 2011" xfId="516" xr:uid="{00000000-0005-0000-0000-000003020000}"/>
    <cellStyle name="_07. NGTT2009-NN_Maket NGTT Doanh Nghiep 2011" xfId="517" xr:uid="{00000000-0005-0000-0000-000004020000}"/>
    <cellStyle name="_07. NGTT2009-NN_Maket NGTT Thu chi NS 2011" xfId="518" xr:uid="{00000000-0005-0000-0000-000005020000}"/>
    <cellStyle name="_07. NGTT2009-NN_Ngiam_lamnghiep_2011_v2(1)(1)" xfId="519" xr:uid="{00000000-0005-0000-0000-000006020000}"/>
    <cellStyle name="_07. NGTT2009-NN_NGTT Ca the 2011 Diep" xfId="520" xr:uid="{00000000-0005-0000-0000-000007020000}"/>
    <cellStyle name="_07. NGTT2009-NN_Nongnghiep" xfId="521" xr:uid="{00000000-0005-0000-0000-000008020000}"/>
    <cellStyle name="_07. NGTT2009-NN_Nongnghiep_Bo sung 04 bieu Cong nghiep" xfId="522" xr:uid="{00000000-0005-0000-0000-000009020000}"/>
    <cellStyle name="_07. NGTT2009-NN_So lieu quoc te TH" xfId="523" xr:uid="{00000000-0005-0000-0000-00000A020000}"/>
    <cellStyle name="_07. NGTT2009-NN_So lieu quoc te(GDP)" xfId="524" xr:uid="{00000000-0005-0000-0000-00000B020000}"/>
    <cellStyle name="_07. NGTT2009-NN_So lieu quoc te(GDP) 10" xfId="525" xr:uid="{00000000-0005-0000-0000-00000C020000}"/>
    <cellStyle name="_07. NGTT2009-NN_So lieu quoc te(GDP) 11" xfId="526" xr:uid="{00000000-0005-0000-0000-00000D020000}"/>
    <cellStyle name="_07. NGTT2009-NN_So lieu quoc te(GDP) 2" xfId="527" xr:uid="{00000000-0005-0000-0000-00000E020000}"/>
    <cellStyle name="_07. NGTT2009-NN_So lieu quoc te(GDP) 3" xfId="528" xr:uid="{00000000-0005-0000-0000-00000F020000}"/>
    <cellStyle name="_07. NGTT2009-NN_So lieu quoc te(GDP) 4" xfId="529" xr:uid="{00000000-0005-0000-0000-000010020000}"/>
    <cellStyle name="_07. NGTT2009-NN_So lieu quoc te(GDP) 5" xfId="530" xr:uid="{00000000-0005-0000-0000-000011020000}"/>
    <cellStyle name="_07. NGTT2009-NN_So lieu quoc te(GDP) 6" xfId="531" xr:uid="{00000000-0005-0000-0000-000012020000}"/>
    <cellStyle name="_07. NGTT2009-NN_So lieu quoc te(GDP) 7" xfId="532" xr:uid="{00000000-0005-0000-0000-000013020000}"/>
    <cellStyle name="_07. NGTT2009-NN_So lieu quoc te(GDP) 8" xfId="533" xr:uid="{00000000-0005-0000-0000-000014020000}"/>
    <cellStyle name="_07. NGTT2009-NN_So lieu quoc te(GDP) 9" xfId="534" xr:uid="{00000000-0005-0000-0000-000015020000}"/>
    <cellStyle name="_07. NGTT2009-NN_So lieu quoc te(GDP)_05 Doanh nghiep va Ca the_2011 (Ok)" xfId="535" xr:uid="{00000000-0005-0000-0000-000016020000}"/>
    <cellStyle name="_07. NGTT2009-NN_So lieu quoc te(GDP)_11 (3)" xfId="536" xr:uid="{00000000-0005-0000-0000-000017020000}"/>
    <cellStyle name="_07. NGTT2009-NN_So lieu quoc te(GDP)_11 (3) 10" xfId="537" xr:uid="{00000000-0005-0000-0000-000018020000}"/>
    <cellStyle name="_07. NGTT2009-NN_So lieu quoc te(GDP)_11 (3) 11" xfId="538" xr:uid="{00000000-0005-0000-0000-000019020000}"/>
    <cellStyle name="_07. NGTT2009-NN_So lieu quoc te(GDP)_11 (3) 2" xfId="539" xr:uid="{00000000-0005-0000-0000-00001A020000}"/>
    <cellStyle name="_07. NGTT2009-NN_So lieu quoc te(GDP)_11 (3) 3" xfId="540" xr:uid="{00000000-0005-0000-0000-00001B020000}"/>
    <cellStyle name="_07. NGTT2009-NN_So lieu quoc te(GDP)_11 (3) 4" xfId="541" xr:uid="{00000000-0005-0000-0000-00001C020000}"/>
    <cellStyle name="_07. NGTT2009-NN_So lieu quoc te(GDP)_11 (3) 5" xfId="542" xr:uid="{00000000-0005-0000-0000-00001D020000}"/>
    <cellStyle name="_07. NGTT2009-NN_So lieu quoc te(GDP)_11 (3) 6" xfId="543" xr:uid="{00000000-0005-0000-0000-00001E020000}"/>
    <cellStyle name="_07. NGTT2009-NN_So lieu quoc te(GDP)_11 (3) 7" xfId="544" xr:uid="{00000000-0005-0000-0000-00001F020000}"/>
    <cellStyle name="_07. NGTT2009-NN_So lieu quoc te(GDP)_11 (3) 8" xfId="545" xr:uid="{00000000-0005-0000-0000-000020020000}"/>
    <cellStyle name="_07. NGTT2009-NN_So lieu quoc te(GDP)_11 (3) 9" xfId="546" xr:uid="{00000000-0005-0000-0000-000021020000}"/>
    <cellStyle name="_07. NGTT2009-NN_So lieu quoc te(GDP)_11 (3)_3.TKQG -Thuat Ngu" xfId="547" xr:uid="{00000000-0005-0000-0000-000022020000}"/>
    <cellStyle name="_07. NGTT2009-NN_So lieu quoc te(GDP)_11 (3)_4 Dau tu- xay dung - Thuat Ngu" xfId="548" xr:uid="{00000000-0005-0000-0000-000023020000}"/>
    <cellStyle name="_07. NGTT2009-NN_So lieu quoc te(GDP)_12 (2)" xfId="549" xr:uid="{00000000-0005-0000-0000-000024020000}"/>
    <cellStyle name="_07. NGTT2009-NN_So lieu quoc te(GDP)_12 (2) 10" xfId="550" xr:uid="{00000000-0005-0000-0000-000025020000}"/>
    <cellStyle name="_07. NGTT2009-NN_So lieu quoc te(GDP)_12 (2) 11" xfId="551" xr:uid="{00000000-0005-0000-0000-000026020000}"/>
    <cellStyle name="_07. NGTT2009-NN_So lieu quoc te(GDP)_12 (2) 2" xfId="552" xr:uid="{00000000-0005-0000-0000-000027020000}"/>
    <cellStyle name="_07. NGTT2009-NN_So lieu quoc te(GDP)_12 (2) 3" xfId="553" xr:uid="{00000000-0005-0000-0000-000028020000}"/>
    <cellStyle name="_07. NGTT2009-NN_So lieu quoc te(GDP)_12 (2) 4" xfId="554" xr:uid="{00000000-0005-0000-0000-000029020000}"/>
    <cellStyle name="_07. NGTT2009-NN_So lieu quoc te(GDP)_12 (2) 5" xfId="555" xr:uid="{00000000-0005-0000-0000-00002A020000}"/>
    <cellStyle name="_07. NGTT2009-NN_So lieu quoc te(GDP)_12 (2) 6" xfId="556" xr:uid="{00000000-0005-0000-0000-00002B020000}"/>
    <cellStyle name="_07. NGTT2009-NN_So lieu quoc te(GDP)_12 (2) 7" xfId="557" xr:uid="{00000000-0005-0000-0000-00002C020000}"/>
    <cellStyle name="_07. NGTT2009-NN_So lieu quoc te(GDP)_12 (2) 8" xfId="558" xr:uid="{00000000-0005-0000-0000-00002D020000}"/>
    <cellStyle name="_07. NGTT2009-NN_So lieu quoc te(GDP)_12 (2) 9" xfId="559" xr:uid="{00000000-0005-0000-0000-00002E020000}"/>
    <cellStyle name="_07. NGTT2009-NN_So lieu quoc te(GDP)_12 (2)_3.TKQG -Thuat Ngu" xfId="560" xr:uid="{00000000-0005-0000-0000-00002F020000}"/>
    <cellStyle name="_07. NGTT2009-NN_So lieu quoc te(GDP)_12 (2)_4 Dau tu- xay dung - Thuat Ngu" xfId="561" xr:uid="{00000000-0005-0000-0000-000030020000}"/>
    <cellStyle name="_07. NGTT2009-NN_So lieu quoc te(GDP)_3.TKQG -Thuat Ngu" xfId="562" xr:uid="{00000000-0005-0000-0000-000031020000}"/>
    <cellStyle name="_07. NGTT2009-NN_So lieu quoc te(GDP)_4 Dau tu- xay dung - Thuat Ngu" xfId="563" xr:uid="{00000000-0005-0000-0000-000032020000}"/>
    <cellStyle name="_07. NGTT2009-NN_So lieu quoc te(GDP)_Ngiam_lamnghiep_2011_v2(1)(1)" xfId="564" xr:uid="{00000000-0005-0000-0000-000033020000}"/>
    <cellStyle name="_07. NGTT2009-NN_Tong hop NGTT" xfId="565" xr:uid="{00000000-0005-0000-0000-000034020000}"/>
    <cellStyle name="_07. NGTT2009-NN_XNK" xfId="566" xr:uid="{00000000-0005-0000-0000-000035020000}"/>
    <cellStyle name="_07. NGTT2009-NN_XNK_Bo sung 04 bieu Cong nghiep" xfId="567" xr:uid="{00000000-0005-0000-0000-000036020000}"/>
    <cellStyle name="_09 VAN TAI(OK)" xfId="568" xr:uid="{00000000-0005-0000-0000-000037020000}"/>
    <cellStyle name="_09.GD-Yte_TT_MSDC2008" xfId="569" xr:uid="{00000000-0005-0000-0000-000038020000}"/>
    <cellStyle name="_09.GD-Yte_TT_MSDC2008 10" xfId="570" xr:uid="{00000000-0005-0000-0000-000039020000}"/>
    <cellStyle name="_09.GD-Yte_TT_MSDC2008 11" xfId="571" xr:uid="{00000000-0005-0000-0000-00003A020000}"/>
    <cellStyle name="_09.GD-Yte_TT_MSDC2008 2" xfId="572" xr:uid="{00000000-0005-0000-0000-00003B020000}"/>
    <cellStyle name="_09.GD-Yte_TT_MSDC2008 3" xfId="573" xr:uid="{00000000-0005-0000-0000-00003C020000}"/>
    <cellStyle name="_09.GD-Yte_TT_MSDC2008 4" xfId="574" xr:uid="{00000000-0005-0000-0000-00003D020000}"/>
    <cellStyle name="_09.GD-Yte_TT_MSDC2008 5" xfId="575" xr:uid="{00000000-0005-0000-0000-00003E020000}"/>
    <cellStyle name="_09.GD-Yte_TT_MSDC2008 6" xfId="576" xr:uid="{00000000-0005-0000-0000-00003F020000}"/>
    <cellStyle name="_09.GD-Yte_TT_MSDC2008 7" xfId="577" xr:uid="{00000000-0005-0000-0000-000040020000}"/>
    <cellStyle name="_09.GD-Yte_TT_MSDC2008 8" xfId="578" xr:uid="{00000000-0005-0000-0000-000041020000}"/>
    <cellStyle name="_09.GD-Yte_TT_MSDC2008 9" xfId="579" xr:uid="{00000000-0005-0000-0000-000042020000}"/>
    <cellStyle name="_09.GD-Yte_TT_MSDC2008_01 DVHC-DSLD 2010" xfId="580" xr:uid="{00000000-0005-0000-0000-000043020000}"/>
    <cellStyle name="_09.GD-Yte_TT_MSDC2008_01 DVHC-DSLD 2010 10" xfId="581" xr:uid="{00000000-0005-0000-0000-000044020000}"/>
    <cellStyle name="_09.GD-Yte_TT_MSDC2008_01 DVHC-DSLD 2010 11" xfId="582" xr:uid="{00000000-0005-0000-0000-000045020000}"/>
    <cellStyle name="_09.GD-Yte_TT_MSDC2008_01 DVHC-DSLD 2010 2" xfId="583" xr:uid="{00000000-0005-0000-0000-000046020000}"/>
    <cellStyle name="_09.GD-Yte_TT_MSDC2008_01 DVHC-DSLD 2010 3" xfId="584" xr:uid="{00000000-0005-0000-0000-000047020000}"/>
    <cellStyle name="_09.GD-Yte_TT_MSDC2008_01 DVHC-DSLD 2010 4" xfId="585" xr:uid="{00000000-0005-0000-0000-000048020000}"/>
    <cellStyle name="_09.GD-Yte_TT_MSDC2008_01 DVHC-DSLD 2010 5" xfId="586" xr:uid="{00000000-0005-0000-0000-000049020000}"/>
    <cellStyle name="_09.GD-Yte_TT_MSDC2008_01 DVHC-DSLD 2010 6" xfId="587" xr:uid="{00000000-0005-0000-0000-00004A020000}"/>
    <cellStyle name="_09.GD-Yte_TT_MSDC2008_01 DVHC-DSLD 2010 7" xfId="588" xr:uid="{00000000-0005-0000-0000-00004B020000}"/>
    <cellStyle name="_09.GD-Yte_TT_MSDC2008_01 DVHC-DSLD 2010 8" xfId="589" xr:uid="{00000000-0005-0000-0000-00004C020000}"/>
    <cellStyle name="_09.GD-Yte_TT_MSDC2008_01 DVHC-DSLD 2010 9" xfId="590" xr:uid="{00000000-0005-0000-0000-00004D020000}"/>
    <cellStyle name="_09.GD-Yte_TT_MSDC2008_01 DVHC-DSLD 2010_05 Doanh nghiep va Ca the (25)" xfId="591" xr:uid="{00000000-0005-0000-0000-00004E020000}"/>
    <cellStyle name="_09.GD-Yte_TT_MSDC2008_01 DVHC-DSLD 2010_3.TKQG -Thuat Ngu" xfId="592" xr:uid="{00000000-0005-0000-0000-00004F020000}"/>
    <cellStyle name="_09.GD-Yte_TT_MSDC2008_01 DVHC-DSLD 2010_4 Dau tu- xay dung - Thuat Ngu" xfId="593" xr:uid="{00000000-0005-0000-0000-000050020000}"/>
    <cellStyle name="_09.GD-Yte_TT_MSDC2008_01 DVHC-DSLD 2010_Bo sung 04 bieu Cong nghiep" xfId="594" xr:uid="{00000000-0005-0000-0000-000051020000}"/>
    <cellStyle name="_09.GD-Yte_TT_MSDC2008_01 DVHC-DSLD 2010_Ca the" xfId="595" xr:uid="{00000000-0005-0000-0000-000052020000}"/>
    <cellStyle name="_09.GD-Yte_TT_MSDC2008_01 DVHC-DSLD 2010_Nien giam KT_TV 2010" xfId="596" xr:uid="{00000000-0005-0000-0000-000053020000}"/>
    <cellStyle name="_09.GD-Yte_TT_MSDC2008_01 DVHC-DSLD 2010_nien giam tom tat 2010 (thuy)" xfId="597" xr:uid="{00000000-0005-0000-0000-000054020000}"/>
    <cellStyle name="_09.GD-Yte_TT_MSDC2008_01 DVHC-DSLD 2010_nien giam tom tat 2010 (thuy) 10" xfId="598" xr:uid="{00000000-0005-0000-0000-000055020000}"/>
    <cellStyle name="_09.GD-Yte_TT_MSDC2008_01 DVHC-DSLD 2010_nien giam tom tat 2010 (thuy) 11" xfId="599" xr:uid="{00000000-0005-0000-0000-000056020000}"/>
    <cellStyle name="_09.GD-Yte_TT_MSDC2008_01 DVHC-DSLD 2010_nien giam tom tat 2010 (thuy) 2" xfId="600" xr:uid="{00000000-0005-0000-0000-000057020000}"/>
    <cellStyle name="_09.GD-Yte_TT_MSDC2008_01 DVHC-DSLD 2010_nien giam tom tat 2010 (thuy) 3" xfId="601" xr:uid="{00000000-0005-0000-0000-000058020000}"/>
    <cellStyle name="_09.GD-Yte_TT_MSDC2008_01 DVHC-DSLD 2010_nien giam tom tat 2010 (thuy) 4" xfId="602" xr:uid="{00000000-0005-0000-0000-000059020000}"/>
    <cellStyle name="_09.GD-Yte_TT_MSDC2008_01 DVHC-DSLD 2010_nien giam tom tat 2010 (thuy) 5" xfId="603" xr:uid="{00000000-0005-0000-0000-00005A020000}"/>
    <cellStyle name="_09.GD-Yte_TT_MSDC2008_01 DVHC-DSLD 2010_nien giam tom tat 2010 (thuy) 6" xfId="604" xr:uid="{00000000-0005-0000-0000-00005B020000}"/>
    <cellStyle name="_09.GD-Yte_TT_MSDC2008_01 DVHC-DSLD 2010_nien giam tom tat 2010 (thuy) 7" xfId="605" xr:uid="{00000000-0005-0000-0000-00005C020000}"/>
    <cellStyle name="_09.GD-Yte_TT_MSDC2008_01 DVHC-DSLD 2010_nien giam tom tat 2010 (thuy) 8" xfId="606" xr:uid="{00000000-0005-0000-0000-00005D020000}"/>
    <cellStyle name="_09.GD-Yte_TT_MSDC2008_01 DVHC-DSLD 2010_nien giam tom tat 2010 (thuy) 9" xfId="607" xr:uid="{00000000-0005-0000-0000-00005E020000}"/>
    <cellStyle name="_09.GD-Yte_TT_MSDC2008_01 DVHC-DSLD 2010_nien giam tom tat 2010 (thuy)_3.TKQG -Thuat Ngu" xfId="608" xr:uid="{00000000-0005-0000-0000-00005F020000}"/>
    <cellStyle name="_09.GD-Yte_TT_MSDC2008_01 DVHC-DSLD 2010_nien giam tom tat 2010 (thuy)_4 Dau tu- xay dung - Thuat Ngu" xfId="609" xr:uid="{00000000-0005-0000-0000-000060020000}"/>
    <cellStyle name="_09.GD-Yte_TT_MSDC2008_01 DVHC-DSLD 2010_Tong hop NGTT" xfId="610" xr:uid="{00000000-0005-0000-0000-000061020000}"/>
    <cellStyle name="_09.GD-Yte_TT_MSDC2008_03 Dautu 2010" xfId="611" xr:uid="{00000000-0005-0000-0000-000062020000}"/>
    <cellStyle name="_09.GD-Yte_TT_MSDC2008_03 Dautu 2010 10" xfId="612" xr:uid="{00000000-0005-0000-0000-000063020000}"/>
    <cellStyle name="_09.GD-Yte_TT_MSDC2008_03 Dautu 2010 11" xfId="613" xr:uid="{00000000-0005-0000-0000-000064020000}"/>
    <cellStyle name="_09.GD-Yte_TT_MSDC2008_03 Dautu 2010 2" xfId="614" xr:uid="{00000000-0005-0000-0000-000065020000}"/>
    <cellStyle name="_09.GD-Yte_TT_MSDC2008_03 Dautu 2010 3" xfId="615" xr:uid="{00000000-0005-0000-0000-000066020000}"/>
    <cellStyle name="_09.GD-Yte_TT_MSDC2008_03 Dautu 2010 4" xfId="616" xr:uid="{00000000-0005-0000-0000-000067020000}"/>
    <cellStyle name="_09.GD-Yte_TT_MSDC2008_03 Dautu 2010 5" xfId="617" xr:uid="{00000000-0005-0000-0000-000068020000}"/>
    <cellStyle name="_09.GD-Yte_TT_MSDC2008_03 Dautu 2010 6" xfId="618" xr:uid="{00000000-0005-0000-0000-000069020000}"/>
    <cellStyle name="_09.GD-Yte_TT_MSDC2008_03 Dautu 2010 7" xfId="619" xr:uid="{00000000-0005-0000-0000-00006A020000}"/>
    <cellStyle name="_09.GD-Yte_TT_MSDC2008_03 Dautu 2010 8" xfId="620" xr:uid="{00000000-0005-0000-0000-00006B020000}"/>
    <cellStyle name="_09.GD-Yte_TT_MSDC2008_03 Dautu 2010 9" xfId="621" xr:uid="{00000000-0005-0000-0000-00006C020000}"/>
    <cellStyle name="_09.GD-Yte_TT_MSDC2008_03 Dautu 2010_3.TKQG -Thuat Ngu" xfId="622" xr:uid="{00000000-0005-0000-0000-00006D020000}"/>
    <cellStyle name="_09.GD-Yte_TT_MSDC2008_03 Dautu 2010_4 Dau tu- xay dung - Thuat Ngu" xfId="623" xr:uid="{00000000-0005-0000-0000-00006E020000}"/>
    <cellStyle name="_09.GD-Yte_TT_MSDC2008_05 Doanh nghiep va Ca the (25)" xfId="624" xr:uid="{00000000-0005-0000-0000-00006F020000}"/>
    <cellStyle name="_09.GD-Yte_TT_MSDC2008_05 Doanh nghiep va Ca the_2011 (Ok)" xfId="625" xr:uid="{00000000-0005-0000-0000-000070020000}"/>
    <cellStyle name="_09.GD-Yte_TT_MSDC2008_05 NGTT DN 2010 (OK)" xfId="626" xr:uid="{00000000-0005-0000-0000-000071020000}"/>
    <cellStyle name="_09.GD-Yte_TT_MSDC2008_05 NGTT DN 2010 (OK)_Bo sung 04 bieu Cong nghiep" xfId="627" xr:uid="{00000000-0005-0000-0000-000072020000}"/>
    <cellStyle name="_09.GD-Yte_TT_MSDC2008_10 Market VH, YT, GD, NGTT 2011 " xfId="628" xr:uid="{00000000-0005-0000-0000-000073020000}"/>
    <cellStyle name="_09.GD-Yte_TT_MSDC2008_10 Market VH, YT, GD, NGTT 2011  10" xfId="629" xr:uid="{00000000-0005-0000-0000-000074020000}"/>
    <cellStyle name="_09.GD-Yte_TT_MSDC2008_10 Market VH, YT, GD, NGTT 2011  11" xfId="630" xr:uid="{00000000-0005-0000-0000-000075020000}"/>
    <cellStyle name="_09.GD-Yte_TT_MSDC2008_10 Market VH, YT, GD, NGTT 2011  2" xfId="631" xr:uid="{00000000-0005-0000-0000-000076020000}"/>
    <cellStyle name="_09.GD-Yte_TT_MSDC2008_10 Market VH, YT, GD, NGTT 2011  3" xfId="632" xr:uid="{00000000-0005-0000-0000-000077020000}"/>
    <cellStyle name="_09.GD-Yte_TT_MSDC2008_10 Market VH, YT, GD, NGTT 2011  4" xfId="633" xr:uid="{00000000-0005-0000-0000-000078020000}"/>
    <cellStyle name="_09.GD-Yte_TT_MSDC2008_10 Market VH, YT, GD, NGTT 2011  5" xfId="634" xr:uid="{00000000-0005-0000-0000-000079020000}"/>
    <cellStyle name="_09.GD-Yte_TT_MSDC2008_10 Market VH, YT, GD, NGTT 2011  6" xfId="635" xr:uid="{00000000-0005-0000-0000-00007A020000}"/>
    <cellStyle name="_09.GD-Yte_TT_MSDC2008_10 Market VH, YT, GD, NGTT 2011  7" xfId="636" xr:uid="{00000000-0005-0000-0000-00007B020000}"/>
    <cellStyle name="_09.GD-Yte_TT_MSDC2008_10 Market VH, YT, GD, NGTT 2011  8" xfId="637" xr:uid="{00000000-0005-0000-0000-00007C020000}"/>
    <cellStyle name="_09.GD-Yte_TT_MSDC2008_10 Market VH, YT, GD, NGTT 2011  9" xfId="638" xr:uid="{00000000-0005-0000-0000-00007D020000}"/>
    <cellStyle name="_09.GD-Yte_TT_MSDC2008_10 Market VH, YT, GD, NGTT 2011 _05 Doanh nghiep va Ca the_2011 (Ok)" xfId="639" xr:uid="{00000000-0005-0000-0000-00007E020000}"/>
    <cellStyle name="_09.GD-Yte_TT_MSDC2008_10 Market VH, YT, GD, NGTT 2011 _11 (3)" xfId="640" xr:uid="{00000000-0005-0000-0000-00007F020000}"/>
    <cellStyle name="_09.GD-Yte_TT_MSDC2008_10 Market VH, YT, GD, NGTT 2011 _11 (3) 10" xfId="641" xr:uid="{00000000-0005-0000-0000-000080020000}"/>
    <cellStyle name="_09.GD-Yte_TT_MSDC2008_10 Market VH, YT, GD, NGTT 2011 _11 (3) 11" xfId="642" xr:uid="{00000000-0005-0000-0000-000081020000}"/>
    <cellStyle name="_09.GD-Yte_TT_MSDC2008_10 Market VH, YT, GD, NGTT 2011 _11 (3) 2" xfId="643" xr:uid="{00000000-0005-0000-0000-000082020000}"/>
    <cellStyle name="_09.GD-Yte_TT_MSDC2008_10 Market VH, YT, GD, NGTT 2011 _11 (3) 3" xfId="644" xr:uid="{00000000-0005-0000-0000-000083020000}"/>
    <cellStyle name="_09.GD-Yte_TT_MSDC2008_10 Market VH, YT, GD, NGTT 2011 _11 (3) 4" xfId="645" xr:uid="{00000000-0005-0000-0000-000084020000}"/>
    <cellStyle name="_09.GD-Yte_TT_MSDC2008_10 Market VH, YT, GD, NGTT 2011 _11 (3) 5" xfId="646" xr:uid="{00000000-0005-0000-0000-000085020000}"/>
    <cellStyle name="_09.GD-Yte_TT_MSDC2008_10 Market VH, YT, GD, NGTT 2011 _11 (3) 6" xfId="647" xr:uid="{00000000-0005-0000-0000-000086020000}"/>
    <cellStyle name="_09.GD-Yte_TT_MSDC2008_10 Market VH, YT, GD, NGTT 2011 _11 (3) 7" xfId="648" xr:uid="{00000000-0005-0000-0000-000087020000}"/>
    <cellStyle name="_09.GD-Yte_TT_MSDC2008_10 Market VH, YT, GD, NGTT 2011 _11 (3) 8" xfId="649" xr:uid="{00000000-0005-0000-0000-000088020000}"/>
    <cellStyle name="_09.GD-Yte_TT_MSDC2008_10 Market VH, YT, GD, NGTT 2011 _11 (3) 9" xfId="650" xr:uid="{00000000-0005-0000-0000-000089020000}"/>
    <cellStyle name="_09.GD-Yte_TT_MSDC2008_10 Market VH, YT, GD, NGTT 2011 _11 (3)_3.TKQG -Thuat Ngu" xfId="651" xr:uid="{00000000-0005-0000-0000-00008A020000}"/>
    <cellStyle name="_09.GD-Yte_TT_MSDC2008_10 Market VH, YT, GD, NGTT 2011 _11 (3)_4 Dau tu- xay dung - Thuat Ngu" xfId="652" xr:uid="{00000000-0005-0000-0000-00008B020000}"/>
    <cellStyle name="_09.GD-Yte_TT_MSDC2008_10 Market VH, YT, GD, NGTT 2011 _12 (2)" xfId="653" xr:uid="{00000000-0005-0000-0000-00008C020000}"/>
    <cellStyle name="_09.GD-Yte_TT_MSDC2008_10 Market VH, YT, GD, NGTT 2011 _12 (2) 10" xfId="654" xr:uid="{00000000-0005-0000-0000-00008D020000}"/>
    <cellStyle name="_09.GD-Yte_TT_MSDC2008_10 Market VH, YT, GD, NGTT 2011 _12 (2) 11" xfId="655" xr:uid="{00000000-0005-0000-0000-00008E020000}"/>
    <cellStyle name="_09.GD-Yte_TT_MSDC2008_10 Market VH, YT, GD, NGTT 2011 _12 (2) 2" xfId="656" xr:uid="{00000000-0005-0000-0000-00008F020000}"/>
    <cellStyle name="_09.GD-Yte_TT_MSDC2008_10 Market VH, YT, GD, NGTT 2011 _12 (2) 3" xfId="657" xr:uid="{00000000-0005-0000-0000-000090020000}"/>
    <cellStyle name="_09.GD-Yte_TT_MSDC2008_10 Market VH, YT, GD, NGTT 2011 _12 (2) 4" xfId="658" xr:uid="{00000000-0005-0000-0000-000091020000}"/>
    <cellStyle name="_09.GD-Yte_TT_MSDC2008_10 Market VH, YT, GD, NGTT 2011 _12 (2) 5" xfId="659" xr:uid="{00000000-0005-0000-0000-000092020000}"/>
    <cellStyle name="_09.GD-Yte_TT_MSDC2008_10 Market VH, YT, GD, NGTT 2011 _12 (2) 6" xfId="660" xr:uid="{00000000-0005-0000-0000-000093020000}"/>
    <cellStyle name="_09.GD-Yte_TT_MSDC2008_10 Market VH, YT, GD, NGTT 2011 _12 (2) 7" xfId="661" xr:uid="{00000000-0005-0000-0000-000094020000}"/>
    <cellStyle name="_09.GD-Yte_TT_MSDC2008_10 Market VH, YT, GD, NGTT 2011 _12 (2) 8" xfId="662" xr:uid="{00000000-0005-0000-0000-000095020000}"/>
    <cellStyle name="_09.GD-Yte_TT_MSDC2008_10 Market VH, YT, GD, NGTT 2011 _12 (2) 9" xfId="663" xr:uid="{00000000-0005-0000-0000-000096020000}"/>
    <cellStyle name="_09.GD-Yte_TT_MSDC2008_10 Market VH, YT, GD, NGTT 2011 _12 (2)_3.TKQG -Thuat Ngu" xfId="664" xr:uid="{00000000-0005-0000-0000-000097020000}"/>
    <cellStyle name="_09.GD-Yte_TT_MSDC2008_10 Market VH, YT, GD, NGTT 2011 _12 (2)_4 Dau tu- xay dung - Thuat Ngu" xfId="665" xr:uid="{00000000-0005-0000-0000-000098020000}"/>
    <cellStyle name="_09.GD-Yte_TT_MSDC2008_10 Market VH, YT, GD, NGTT 2011 _3.TKQG -Thuat Ngu" xfId="666" xr:uid="{00000000-0005-0000-0000-000099020000}"/>
    <cellStyle name="_09.GD-Yte_TT_MSDC2008_10 Market VH, YT, GD, NGTT 2011 _4 Dau tu- xay dung - Thuat Ngu" xfId="667" xr:uid="{00000000-0005-0000-0000-00009A020000}"/>
    <cellStyle name="_09.GD-Yte_TT_MSDC2008_10 Market VH, YT, GD, NGTT 2011 _Ngiam_lamnghiep_2011_v2(1)(1)" xfId="668" xr:uid="{00000000-0005-0000-0000-00009B020000}"/>
    <cellStyle name="_09.GD-Yte_TT_MSDC2008_10 VH, YT, GD, NGTT 2010 - (OK)" xfId="669" xr:uid="{00000000-0005-0000-0000-00009C020000}"/>
    <cellStyle name="_09.GD-Yte_TT_MSDC2008_10 VH, YT, GD, NGTT 2010 - (OK)_Bo sung 04 bieu Cong nghiep" xfId="670" xr:uid="{00000000-0005-0000-0000-00009D020000}"/>
    <cellStyle name="_09.GD-Yte_TT_MSDC2008_11 (3)" xfId="671" xr:uid="{00000000-0005-0000-0000-00009E020000}"/>
    <cellStyle name="_09.GD-Yte_TT_MSDC2008_11 (3) 10" xfId="672" xr:uid="{00000000-0005-0000-0000-00009F020000}"/>
    <cellStyle name="_09.GD-Yte_TT_MSDC2008_11 (3) 11" xfId="673" xr:uid="{00000000-0005-0000-0000-0000A0020000}"/>
    <cellStyle name="_09.GD-Yte_TT_MSDC2008_11 (3) 2" xfId="674" xr:uid="{00000000-0005-0000-0000-0000A1020000}"/>
    <cellStyle name="_09.GD-Yte_TT_MSDC2008_11 (3) 3" xfId="675" xr:uid="{00000000-0005-0000-0000-0000A2020000}"/>
    <cellStyle name="_09.GD-Yte_TT_MSDC2008_11 (3) 4" xfId="676" xr:uid="{00000000-0005-0000-0000-0000A3020000}"/>
    <cellStyle name="_09.GD-Yte_TT_MSDC2008_11 (3) 5" xfId="677" xr:uid="{00000000-0005-0000-0000-0000A4020000}"/>
    <cellStyle name="_09.GD-Yte_TT_MSDC2008_11 (3) 6" xfId="678" xr:uid="{00000000-0005-0000-0000-0000A5020000}"/>
    <cellStyle name="_09.GD-Yte_TT_MSDC2008_11 (3) 7" xfId="679" xr:uid="{00000000-0005-0000-0000-0000A6020000}"/>
    <cellStyle name="_09.GD-Yte_TT_MSDC2008_11 (3) 8" xfId="680" xr:uid="{00000000-0005-0000-0000-0000A7020000}"/>
    <cellStyle name="_09.GD-Yte_TT_MSDC2008_11 (3) 9" xfId="681" xr:uid="{00000000-0005-0000-0000-0000A8020000}"/>
    <cellStyle name="_09.GD-Yte_TT_MSDC2008_11 (3)_3.TKQG -Thuat Ngu" xfId="682" xr:uid="{00000000-0005-0000-0000-0000A9020000}"/>
    <cellStyle name="_09.GD-Yte_TT_MSDC2008_11 (3)_4 Dau tu- xay dung - Thuat Ngu" xfId="683" xr:uid="{00000000-0005-0000-0000-0000AA020000}"/>
    <cellStyle name="_09.GD-Yte_TT_MSDC2008_11 So lieu quoc te 2010-final" xfId="684" xr:uid="{00000000-0005-0000-0000-0000AB020000}"/>
    <cellStyle name="_09.GD-Yte_TT_MSDC2008_12 (2)" xfId="685" xr:uid="{00000000-0005-0000-0000-0000AC020000}"/>
    <cellStyle name="_09.GD-Yte_TT_MSDC2008_12 (2) 10" xfId="686" xr:uid="{00000000-0005-0000-0000-0000AD020000}"/>
    <cellStyle name="_09.GD-Yte_TT_MSDC2008_12 (2) 11" xfId="687" xr:uid="{00000000-0005-0000-0000-0000AE020000}"/>
    <cellStyle name="_09.GD-Yte_TT_MSDC2008_12 (2) 2" xfId="688" xr:uid="{00000000-0005-0000-0000-0000AF020000}"/>
    <cellStyle name="_09.GD-Yte_TT_MSDC2008_12 (2) 3" xfId="689" xr:uid="{00000000-0005-0000-0000-0000B0020000}"/>
    <cellStyle name="_09.GD-Yte_TT_MSDC2008_12 (2) 4" xfId="690" xr:uid="{00000000-0005-0000-0000-0000B1020000}"/>
    <cellStyle name="_09.GD-Yte_TT_MSDC2008_12 (2) 5" xfId="691" xr:uid="{00000000-0005-0000-0000-0000B2020000}"/>
    <cellStyle name="_09.GD-Yte_TT_MSDC2008_12 (2) 6" xfId="692" xr:uid="{00000000-0005-0000-0000-0000B3020000}"/>
    <cellStyle name="_09.GD-Yte_TT_MSDC2008_12 (2) 7" xfId="693" xr:uid="{00000000-0005-0000-0000-0000B4020000}"/>
    <cellStyle name="_09.GD-Yte_TT_MSDC2008_12 (2) 8" xfId="694" xr:uid="{00000000-0005-0000-0000-0000B5020000}"/>
    <cellStyle name="_09.GD-Yte_TT_MSDC2008_12 (2) 9" xfId="695" xr:uid="{00000000-0005-0000-0000-0000B6020000}"/>
    <cellStyle name="_09.GD-Yte_TT_MSDC2008_12 (2)_3.TKQG -Thuat Ngu" xfId="696" xr:uid="{00000000-0005-0000-0000-0000B7020000}"/>
    <cellStyle name="_09.GD-Yte_TT_MSDC2008_12 (2)_4 Dau tu- xay dung - Thuat Ngu" xfId="697" xr:uid="{00000000-0005-0000-0000-0000B8020000}"/>
    <cellStyle name="_09.GD-Yte_TT_MSDC2008_3.TKQG -Thuat Ngu" xfId="698" xr:uid="{00000000-0005-0000-0000-0000B9020000}"/>
    <cellStyle name="_09.GD-Yte_TT_MSDC2008_4 Dau tu- xay dung - Thuat Ngu" xfId="699" xr:uid="{00000000-0005-0000-0000-0000BA020000}"/>
    <cellStyle name="_09.GD-Yte_TT_MSDC2008_Book1" xfId="700" xr:uid="{00000000-0005-0000-0000-0000BB020000}"/>
    <cellStyle name="_09.GD-Yte_TT_MSDC2008_Ca the" xfId="701" xr:uid="{00000000-0005-0000-0000-0000BC020000}"/>
    <cellStyle name="_09.GD-Yte_TT_MSDC2008_Maket NGTT Thu chi NS 2011" xfId="702" xr:uid="{00000000-0005-0000-0000-0000BD020000}"/>
    <cellStyle name="_09.GD-Yte_TT_MSDC2008_Ngiam_lamnghiep_2011_v2(1)(1)" xfId="703" xr:uid="{00000000-0005-0000-0000-0000BE020000}"/>
    <cellStyle name="_09.GD-Yte_TT_MSDC2008_Nien giam KT_TV 2010" xfId="704" xr:uid="{00000000-0005-0000-0000-0000BF020000}"/>
    <cellStyle name="_09.GD-Yte_TT_MSDC2008_Nongnghiep" xfId="705" xr:uid="{00000000-0005-0000-0000-0000C0020000}"/>
    <cellStyle name="_09.GD-Yte_TT_MSDC2008_Nongnghiep_Bo sung 04 bieu Cong nghiep" xfId="706" xr:uid="{00000000-0005-0000-0000-0000C1020000}"/>
    <cellStyle name="_09.GD-Yte_TT_MSDC2008_So lieu quoc te TH" xfId="707" xr:uid="{00000000-0005-0000-0000-0000C2020000}"/>
    <cellStyle name="_09.GD-Yte_TT_MSDC2008_So lieu quoc te(GDP)" xfId="708" xr:uid="{00000000-0005-0000-0000-0000C3020000}"/>
    <cellStyle name="_09.GD-Yte_TT_MSDC2008_So lieu quoc te(GDP) 10" xfId="709" xr:uid="{00000000-0005-0000-0000-0000C4020000}"/>
    <cellStyle name="_09.GD-Yte_TT_MSDC2008_So lieu quoc te(GDP) 11" xfId="710" xr:uid="{00000000-0005-0000-0000-0000C5020000}"/>
    <cellStyle name="_09.GD-Yte_TT_MSDC2008_So lieu quoc te(GDP) 2" xfId="711" xr:uid="{00000000-0005-0000-0000-0000C6020000}"/>
    <cellStyle name="_09.GD-Yte_TT_MSDC2008_So lieu quoc te(GDP) 3" xfId="712" xr:uid="{00000000-0005-0000-0000-0000C7020000}"/>
    <cellStyle name="_09.GD-Yte_TT_MSDC2008_So lieu quoc te(GDP) 4" xfId="713" xr:uid="{00000000-0005-0000-0000-0000C8020000}"/>
    <cellStyle name="_09.GD-Yte_TT_MSDC2008_So lieu quoc te(GDP) 5" xfId="714" xr:uid="{00000000-0005-0000-0000-0000C9020000}"/>
    <cellStyle name="_09.GD-Yte_TT_MSDC2008_So lieu quoc te(GDP) 6" xfId="715" xr:uid="{00000000-0005-0000-0000-0000CA020000}"/>
    <cellStyle name="_09.GD-Yte_TT_MSDC2008_So lieu quoc te(GDP) 7" xfId="716" xr:uid="{00000000-0005-0000-0000-0000CB020000}"/>
    <cellStyle name="_09.GD-Yte_TT_MSDC2008_So lieu quoc te(GDP) 8" xfId="717" xr:uid="{00000000-0005-0000-0000-0000CC020000}"/>
    <cellStyle name="_09.GD-Yte_TT_MSDC2008_So lieu quoc te(GDP) 9" xfId="718" xr:uid="{00000000-0005-0000-0000-0000CD020000}"/>
    <cellStyle name="_09.GD-Yte_TT_MSDC2008_So lieu quoc te(GDP)_05 Doanh nghiep va Ca the_2011 (Ok)" xfId="719" xr:uid="{00000000-0005-0000-0000-0000CE020000}"/>
    <cellStyle name="_09.GD-Yte_TT_MSDC2008_So lieu quoc te(GDP)_11 (3)" xfId="720" xr:uid="{00000000-0005-0000-0000-0000CF020000}"/>
    <cellStyle name="_09.GD-Yte_TT_MSDC2008_So lieu quoc te(GDP)_11 (3) 10" xfId="721" xr:uid="{00000000-0005-0000-0000-0000D0020000}"/>
    <cellStyle name="_09.GD-Yte_TT_MSDC2008_So lieu quoc te(GDP)_11 (3) 11" xfId="722" xr:uid="{00000000-0005-0000-0000-0000D1020000}"/>
    <cellStyle name="_09.GD-Yte_TT_MSDC2008_So lieu quoc te(GDP)_11 (3) 2" xfId="723" xr:uid="{00000000-0005-0000-0000-0000D2020000}"/>
    <cellStyle name="_09.GD-Yte_TT_MSDC2008_So lieu quoc te(GDP)_11 (3) 3" xfId="724" xr:uid="{00000000-0005-0000-0000-0000D3020000}"/>
    <cellStyle name="_09.GD-Yte_TT_MSDC2008_So lieu quoc te(GDP)_11 (3) 4" xfId="725" xr:uid="{00000000-0005-0000-0000-0000D4020000}"/>
    <cellStyle name="_09.GD-Yte_TT_MSDC2008_So lieu quoc te(GDP)_11 (3) 5" xfId="726" xr:uid="{00000000-0005-0000-0000-0000D5020000}"/>
    <cellStyle name="_09.GD-Yte_TT_MSDC2008_So lieu quoc te(GDP)_11 (3) 6" xfId="727" xr:uid="{00000000-0005-0000-0000-0000D6020000}"/>
    <cellStyle name="_09.GD-Yte_TT_MSDC2008_So lieu quoc te(GDP)_11 (3) 7" xfId="728" xr:uid="{00000000-0005-0000-0000-0000D7020000}"/>
    <cellStyle name="_09.GD-Yte_TT_MSDC2008_So lieu quoc te(GDP)_11 (3) 8" xfId="729" xr:uid="{00000000-0005-0000-0000-0000D8020000}"/>
    <cellStyle name="_09.GD-Yte_TT_MSDC2008_So lieu quoc te(GDP)_11 (3) 9" xfId="730" xr:uid="{00000000-0005-0000-0000-0000D9020000}"/>
    <cellStyle name="_09.GD-Yte_TT_MSDC2008_So lieu quoc te(GDP)_11 (3)_3.TKQG -Thuat Ngu" xfId="731" xr:uid="{00000000-0005-0000-0000-0000DA020000}"/>
    <cellStyle name="_09.GD-Yte_TT_MSDC2008_So lieu quoc te(GDP)_11 (3)_4 Dau tu- xay dung - Thuat Ngu" xfId="732" xr:uid="{00000000-0005-0000-0000-0000DB020000}"/>
    <cellStyle name="_09.GD-Yte_TT_MSDC2008_So lieu quoc te(GDP)_12 (2)" xfId="733" xr:uid="{00000000-0005-0000-0000-0000DC020000}"/>
    <cellStyle name="_09.GD-Yte_TT_MSDC2008_So lieu quoc te(GDP)_12 (2) 10" xfId="734" xr:uid="{00000000-0005-0000-0000-0000DD020000}"/>
    <cellStyle name="_09.GD-Yte_TT_MSDC2008_So lieu quoc te(GDP)_12 (2) 11" xfId="735" xr:uid="{00000000-0005-0000-0000-0000DE020000}"/>
    <cellStyle name="_09.GD-Yte_TT_MSDC2008_So lieu quoc te(GDP)_12 (2) 2" xfId="736" xr:uid="{00000000-0005-0000-0000-0000DF020000}"/>
    <cellStyle name="_09.GD-Yte_TT_MSDC2008_So lieu quoc te(GDP)_12 (2) 3" xfId="737" xr:uid="{00000000-0005-0000-0000-0000E0020000}"/>
    <cellStyle name="_09.GD-Yte_TT_MSDC2008_So lieu quoc te(GDP)_12 (2) 4" xfId="738" xr:uid="{00000000-0005-0000-0000-0000E1020000}"/>
    <cellStyle name="_09.GD-Yte_TT_MSDC2008_So lieu quoc te(GDP)_12 (2) 5" xfId="739" xr:uid="{00000000-0005-0000-0000-0000E2020000}"/>
    <cellStyle name="_09.GD-Yte_TT_MSDC2008_So lieu quoc te(GDP)_12 (2) 6" xfId="740" xr:uid="{00000000-0005-0000-0000-0000E3020000}"/>
    <cellStyle name="_09.GD-Yte_TT_MSDC2008_So lieu quoc te(GDP)_12 (2) 7" xfId="741" xr:uid="{00000000-0005-0000-0000-0000E4020000}"/>
    <cellStyle name="_09.GD-Yte_TT_MSDC2008_So lieu quoc te(GDP)_12 (2) 8" xfId="742" xr:uid="{00000000-0005-0000-0000-0000E5020000}"/>
    <cellStyle name="_09.GD-Yte_TT_MSDC2008_So lieu quoc te(GDP)_12 (2) 9" xfId="743" xr:uid="{00000000-0005-0000-0000-0000E6020000}"/>
    <cellStyle name="_09.GD-Yte_TT_MSDC2008_So lieu quoc te(GDP)_12 (2)_3.TKQG -Thuat Ngu" xfId="744" xr:uid="{00000000-0005-0000-0000-0000E7020000}"/>
    <cellStyle name="_09.GD-Yte_TT_MSDC2008_So lieu quoc te(GDP)_12 (2)_4 Dau tu- xay dung - Thuat Ngu" xfId="745" xr:uid="{00000000-0005-0000-0000-0000E8020000}"/>
    <cellStyle name="_09.GD-Yte_TT_MSDC2008_So lieu quoc te(GDP)_3.TKQG -Thuat Ngu" xfId="746" xr:uid="{00000000-0005-0000-0000-0000E9020000}"/>
    <cellStyle name="_09.GD-Yte_TT_MSDC2008_So lieu quoc te(GDP)_4 Dau tu- xay dung - Thuat Ngu" xfId="747" xr:uid="{00000000-0005-0000-0000-0000EA020000}"/>
    <cellStyle name="_09.GD-Yte_TT_MSDC2008_So lieu quoc te(GDP)_Ngiam_lamnghiep_2011_v2(1)(1)" xfId="748" xr:uid="{00000000-0005-0000-0000-0000EB020000}"/>
    <cellStyle name="_09.GD-Yte_TT_MSDC2008_Tong hop NGTT" xfId="749" xr:uid="{00000000-0005-0000-0000-0000EC020000}"/>
    <cellStyle name="_09.GD-Yte_TT_MSDC2008_XNK" xfId="750" xr:uid="{00000000-0005-0000-0000-0000ED020000}"/>
    <cellStyle name="_09.GD-Yte_TT_MSDC2008_XNK_Bo sung 04 bieu Cong nghiep" xfId="751" xr:uid="{00000000-0005-0000-0000-0000EE020000}"/>
    <cellStyle name="_1.OK" xfId="752" xr:uid="{00000000-0005-0000-0000-0000EF020000}"/>
    <cellStyle name="_10.Bieuthegioi-tan_NGTT2008(1)" xfId="753" xr:uid="{00000000-0005-0000-0000-0000F0020000}"/>
    <cellStyle name="_10.Bieuthegioi-tan_NGTT2008(1) 10" xfId="754" xr:uid="{00000000-0005-0000-0000-0000F1020000}"/>
    <cellStyle name="_10.Bieuthegioi-tan_NGTT2008(1) 11" xfId="755" xr:uid="{00000000-0005-0000-0000-0000F2020000}"/>
    <cellStyle name="_10.Bieuthegioi-tan_NGTT2008(1) 2" xfId="756" xr:uid="{00000000-0005-0000-0000-0000F3020000}"/>
    <cellStyle name="_10.Bieuthegioi-tan_NGTT2008(1) 3" xfId="757" xr:uid="{00000000-0005-0000-0000-0000F4020000}"/>
    <cellStyle name="_10.Bieuthegioi-tan_NGTT2008(1) 4" xfId="758" xr:uid="{00000000-0005-0000-0000-0000F5020000}"/>
    <cellStyle name="_10.Bieuthegioi-tan_NGTT2008(1) 5" xfId="759" xr:uid="{00000000-0005-0000-0000-0000F6020000}"/>
    <cellStyle name="_10.Bieuthegioi-tan_NGTT2008(1) 6" xfId="760" xr:uid="{00000000-0005-0000-0000-0000F7020000}"/>
    <cellStyle name="_10.Bieuthegioi-tan_NGTT2008(1) 7" xfId="761" xr:uid="{00000000-0005-0000-0000-0000F8020000}"/>
    <cellStyle name="_10.Bieuthegioi-tan_NGTT2008(1) 8" xfId="762" xr:uid="{00000000-0005-0000-0000-0000F9020000}"/>
    <cellStyle name="_10.Bieuthegioi-tan_NGTT2008(1) 9" xfId="763" xr:uid="{00000000-0005-0000-0000-0000FA020000}"/>
    <cellStyle name="_10.Bieuthegioi-tan_NGTT2008(1)_01 DVHC-DD-KH (10 bieu)" xfId="764" xr:uid="{00000000-0005-0000-0000-0000FB020000}"/>
    <cellStyle name="_10.Bieuthegioi-tan_NGTT2008(1)_01 DVHC-DSLD 2010" xfId="765" xr:uid="{00000000-0005-0000-0000-0000FC020000}"/>
    <cellStyle name="_10.Bieuthegioi-tan_NGTT2008(1)_01 DVHC-DSLD 2010 10" xfId="766" xr:uid="{00000000-0005-0000-0000-0000FD020000}"/>
    <cellStyle name="_10.Bieuthegioi-tan_NGTT2008(1)_01 DVHC-DSLD 2010 11" xfId="767" xr:uid="{00000000-0005-0000-0000-0000FE020000}"/>
    <cellStyle name="_10.Bieuthegioi-tan_NGTT2008(1)_01 DVHC-DSLD 2010 2" xfId="768" xr:uid="{00000000-0005-0000-0000-0000FF020000}"/>
    <cellStyle name="_10.Bieuthegioi-tan_NGTT2008(1)_01 DVHC-DSLD 2010 3" xfId="769" xr:uid="{00000000-0005-0000-0000-000000030000}"/>
    <cellStyle name="_10.Bieuthegioi-tan_NGTT2008(1)_01 DVHC-DSLD 2010 4" xfId="770" xr:uid="{00000000-0005-0000-0000-000001030000}"/>
    <cellStyle name="_10.Bieuthegioi-tan_NGTT2008(1)_01 DVHC-DSLD 2010 5" xfId="771" xr:uid="{00000000-0005-0000-0000-000002030000}"/>
    <cellStyle name="_10.Bieuthegioi-tan_NGTT2008(1)_01 DVHC-DSLD 2010 6" xfId="772" xr:uid="{00000000-0005-0000-0000-000003030000}"/>
    <cellStyle name="_10.Bieuthegioi-tan_NGTT2008(1)_01 DVHC-DSLD 2010 7" xfId="773" xr:uid="{00000000-0005-0000-0000-000004030000}"/>
    <cellStyle name="_10.Bieuthegioi-tan_NGTT2008(1)_01 DVHC-DSLD 2010 8" xfId="774" xr:uid="{00000000-0005-0000-0000-000005030000}"/>
    <cellStyle name="_10.Bieuthegioi-tan_NGTT2008(1)_01 DVHC-DSLD 2010 9" xfId="775" xr:uid="{00000000-0005-0000-0000-000006030000}"/>
    <cellStyle name="_10.Bieuthegioi-tan_NGTT2008(1)_01 DVHC-DSLD 2010_05 Doanh nghiep va Ca the (25)" xfId="776" xr:uid="{00000000-0005-0000-0000-000007030000}"/>
    <cellStyle name="_10.Bieuthegioi-tan_NGTT2008(1)_01 DVHC-DSLD 2010_3.TKQG -Thuat Ngu" xfId="777" xr:uid="{00000000-0005-0000-0000-000008030000}"/>
    <cellStyle name="_10.Bieuthegioi-tan_NGTT2008(1)_01 DVHC-DSLD 2010_4 Dau tu- xay dung - Thuat Ngu" xfId="778" xr:uid="{00000000-0005-0000-0000-000009030000}"/>
    <cellStyle name="_10.Bieuthegioi-tan_NGTT2008(1)_01 DVHC-DSLD 2010_Bo sung 04 bieu Cong nghiep" xfId="779" xr:uid="{00000000-0005-0000-0000-00000A030000}"/>
    <cellStyle name="_10.Bieuthegioi-tan_NGTT2008(1)_01 DVHC-DSLD 2010_Ca the" xfId="780" xr:uid="{00000000-0005-0000-0000-00000B030000}"/>
    <cellStyle name="_10.Bieuthegioi-tan_NGTT2008(1)_01 DVHC-DSLD 2010_Nien giam KT_TV 2010" xfId="781" xr:uid="{00000000-0005-0000-0000-00000C030000}"/>
    <cellStyle name="_10.Bieuthegioi-tan_NGTT2008(1)_01 DVHC-DSLD 2010_nien giam tom tat 2010 (thuy)" xfId="782" xr:uid="{00000000-0005-0000-0000-00000D030000}"/>
    <cellStyle name="_10.Bieuthegioi-tan_NGTT2008(1)_01 DVHC-DSLD 2010_nien giam tom tat 2010 (thuy) 10" xfId="783" xr:uid="{00000000-0005-0000-0000-00000E030000}"/>
    <cellStyle name="_10.Bieuthegioi-tan_NGTT2008(1)_01 DVHC-DSLD 2010_nien giam tom tat 2010 (thuy) 11" xfId="784" xr:uid="{00000000-0005-0000-0000-00000F030000}"/>
    <cellStyle name="_10.Bieuthegioi-tan_NGTT2008(1)_01 DVHC-DSLD 2010_nien giam tom tat 2010 (thuy) 2" xfId="785" xr:uid="{00000000-0005-0000-0000-000010030000}"/>
    <cellStyle name="_10.Bieuthegioi-tan_NGTT2008(1)_01 DVHC-DSLD 2010_nien giam tom tat 2010 (thuy) 3" xfId="786" xr:uid="{00000000-0005-0000-0000-000011030000}"/>
    <cellStyle name="_10.Bieuthegioi-tan_NGTT2008(1)_01 DVHC-DSLD 2010_nien giam tom tat 2010 (thuy) 4" xfId="787" xr:uid="{00000000-0005-0000-0000-000012030000}"/>
    <cellStyle name="_10.Bieuthegioi-tan_NGTT2008(1)_01 DVHC-DSLD 2010_nien giam tom tat 2010 (thuy) 5" xfId="788" xr:uid="{00000000-0005-0000-0000-000013030000}"/>
    <cellStyle name="_10.Bieuthegioi-tan_NGTT2008(1)_01 DVHC-DSLD 2010_nien giam tom tat 2010 (thuy) 6" xfId="789" xr:uid="{00000000-0005-0000-0000-000014030000}"/>
    <cellStyle name="_10.Bieuthegioi-tan_NGTT2008(1)_01 DVHC-DSLD 2010_nien giam tom tat 2010 (thuy) 7" xfId="790" xr:uid="{00000000-0005-0000-0000-000015030000}"/>
    <cellStyle name="_10.Bieuthegioi-tan_NGTT2008(1)_01 DVHC-DSLD 2010_nien giam tom tat 2010 (thuy) 8" xfId="791" xr:uid="{00000000-0005-0000-0000-000016030000}"/>
    <cellStyle name="_10.Bieuthegioi-tan_NGTT2008(1)_01 DVHC-DSLD 2010_nien giam tom tat 2010 (thuy) 9" xfId="792" xr:uid="{00000000-0005-0000-0000-000017030000}"/>
    <cellStyle name="_10.Bieuthegioi-tan_NGTT2008(1)_01 DVHC-DSLD 2010_nien giam tom tat 2010 (thuy)_3.TKQG -Thuat Ngu" xfId="793" xr:uid="{00000000-0005-0000-0000-000018030000}"/>
    <cellStyle name="_10.Bieuthegioi-tan_NGTT2008(1)_01 DVHC-DSLD 2010_nien giam tom tat 2010 (thuy)_4 Dau tu- xay dung - Thuat Ngu" xfId="794" xr:uid="{00000000-0005-0000-0000-000019030000}"/>
    <cellStyle name="_10.Bieuthegioi-tan_NGTT2008(1)_01 DVHC-DSLD 2010_Tong hop NGTT" xfId="795" xr:uid="{00000000-0005-0000-0000-00001A030000}"/>
    <cellStyle name="_10.Bieuthegioi-tan_NGTT2008(1)_03 Dautu 2010" xfId="796" xr:uid="{00000000-0005-0000-0000-00001B030000}"/>
    <cellStyle name="_10.Bieuthegioi-tan_NGTT2008(1)_03 Dautu 2010 10" xfId="797" xr:uid="{00000000-0005-0000-0000-00001C030000}"/>
    <cellStyle name="_10.Bieuthegioi-tan_NGTT2008(1)_03 Dautu 2010 11" xfId="798" xr:uid="{00000000-0005-0000-0000-00001D030000}"/>
    <cellStyle name="_10.Bieuthegioi-tan_NGTT2008(1)_03 Dautu 2010 2" xfId="799" xr:uid="{00000000-0005-0000-0000-00001E030000}"/>
    <cellStyle name="_10.Bieuthegioi-tan_NGTT2008(1)_03 Dautu 2010 3" xfId="800" xr:uid="{00000000-0005-0000-0000-00001F030000}"/>
    <cellStyle name="_10.Bieuthegioi-tan_NGTT2008(1)_03 Dautu 2010 4" xfId="801" xr:uid="{00000000-0005-0000-0000-000020030000}"/>
    <cellStyle name="_10.Bieuthegioi-tan_NGTT2008(1)_03 Dautu 2010 5" xfId="802" xr:uid="{00000000-0005-0000-0000-000021030000}"/>
    <cellStyle name="_10.Bieuthegioi-tan_NGTT2008(1)_03 Dautu 2010 6" xfId="803" xr:uid="{00000000-0005-0000-0000-000022030000}"/>
    <cellStyle name="_10.Bieuthegioi-tan_NGTT2008(1)_03 Dautu 2010 7" xfId="804" xr:uid="{00000000-0005-0000-0000-000023030000}"/>
    <cellStyle name="_10.Bieuthegioi-tan_NGTT2008(1)_03 Dautu 2010 8" xfId="805" xr:uid="{00000000-0005-0000-0000-000024030000}"/>
    <cellStyle name="_10.Bieuthegioi-tan_NGTT2008(1)_03 Dautu 2010 9" xfId="806" xr:uid="{00000000-0005-0000-0000-000025030000}"/>
    <cellStyle name="_10.Bieuthegioi-tan_NGTT2008(1)_03 Dautu 2010_3.TKQG -Thuat Ngu" xfId="807" xr:uid="{00000000-0005-0000-0000-000026030000}"/>
    <cellStyle name="_10.Bieuthegioi-tan_NGTT2008(1)_03 Dautu 2010_4 Dau tu- xay dung - Thuat Ngu" xfId="808" xr:uid="{00000000-0005-0000-0000-000027030000}"/>
    <cellStyle name="_10.Bieuthegioi-tan_NGTT2008(1)_05 Doanh nghiep va Ca the (25)" xfId="809" xr:uid="{00000000-0005-0000-0000-000028030000}"/>
    <cellStyle name="_10.Bieuthegioi-tan_NGTT2008(1)_05 Doanh nghiep va Ca the_2011 (Ok)" xfId="810" xr:uid="{00000000-0005-0000-0000-000029030000}"/>
    <cellStyle name="_10.Bieuthegioi-tan_NGTT2008(1)_05 Thuong mai" xfId="811" xr:uid="{00000000-0005-0000-0000-00002A030000}"/>
    <cellStyle name="_10.Bieuthegioi-tan_NGTT2008(1)_05 Thuong mai 10" xfId="812" xr:uid="{00000000-0005-0000-0000-00002B030000}"/>
    <cellStyle name="_10.Bieuthegioi-tan_NGTT2008(1)_05 Thuong mai 11" xfId="813" xr:uid="{00000000-0005-0000-0000-00002C030000}"/>
    <cellStyle name="_10.Bieuthegioi-tan_NGTT2008(1)_05 Thuong mai 2" xfId="814" xr:uid="{00000000-0005-0000-0000-00002D030000}"/>
    <cellStyle name="_10.Bieuthegioi-tan_NGTT2008(1)_05 Thuong mai 3" xfId="815" xr:uid="{00000000-0005-0000-0000-00002E030000}"/>
    <cellStyle name="_10.Bieuthegioi-tan_NGTT2008(1)_05 Thuong mai 4" xfId="816" xr:uid="{00000000-0005-0000-0000-00002F030000}"/>
    <cellStyle name="_10.Bieuthegioi-tan_NGTT2008(1)_05 Thuong mai 5" xfId="817" xr:uid="{00000000-0005-0000-0000-000030030000}"/>
    <cellStyle name="_10.Bieuthegioi-tan_NGTT2008(1)_05 Thuong mai 6" xfId="818" xr:uid="{00000000-0005-0000-0000-000031030000}"/>
    <cellStyle name="_10.Bieuthegioi-tan_NGTT2008(1)_05 Thuong mai 7" xfId="819" xr:uid="{00000000-0005-0000-0000-000032030000}"/>
    <cellStyle name="_10.Bieuthegioi-tan_NGTT2008(1)_05 Thuong mai 8" xfId="820" xr:uid="{00000000-0005-0000-0000-000033030000}"/>
    <cellStyle name="_10.Bieuthegioi-tan_NGTT2008(1)_05 Thuong mai 9" xfId="821" xr:uid="{00000000-0005-0000-0000-000034030000}"/>
    <cellStyle name="_10.Bieuthegioi-tan_NGTT2008(1)_05 Thuong mai_05 Doanh nghiep va Ca the (25)" xfId="822" xr:uid="{00000000-0005-0000-0000-000035030000}"/>
    <cellStyle name="_10.Bieuthegioi-tan_NGTT2008(1)_05 Thuong mai_3.TKQG -Thuat Ngu" xfId="823" xr:uid="{00000000-0005-0000-0000-000036030000}"/>
    <cellStyle name="_10.Bieuthegioi-tan_NGTT2008(1)_05 Thuong mai_4 Dau tu- xay dung - Thuat Ngu" xfId="824" xr:uid="{00000000-0005-0000-0000-000037030000}"/>
    <cellStyle name="_10.Bieuthegioi-tan_NGTT2008(1)_05 Thuong mai_Ca the" xfId="825" xr:uid="{00000000-0005-0000-0000-000038030000}"/>
    <cellStyle name="_10.Bieuthegioi-tan_NGTT2008(1)_05 Thuong mai_Nien giam KT_TV 2010" xfId="826" xr:uid="{00000000-0005-0000-0000-000039030000}"/>
    <cellStyle name="_10.Bieuthegioi-tan_NGTT2008(1)_06 Van tai" xfId="827" xr:uid="{00000000-0005-0000-0000-00003A030000}"/>
    <cellStyle name="_10.Bieuthegioi-tan_NGTT2008(1)_06 Van tai 10" xfId="828" xr:uid="{00000000-0005-0000-0000-00003B030000}"/>
    <cellStyle name="_10.Bieuthegioi-tan_NGTT2008(1)_06 Van tai 11" xfId="829" xr:uid="{00000000-0005-0000-0000-00003C030000}"/>
    <cellStyle name="_10.Bieuthegioi-tan_NGTT2008(1)_06 Van tai 2" xfId="830" xr:uid="{00000000-0005-0000-0000-00003D030000}"/>
    <cellStyle name="_10.Bieuthegioi-tan_NGTT2008(1)_06 Van tai 3" xfId="831" xr:uid="{00000000-0005-0000-0000-00003E030000}"/>
    <cellStyle name="_10.Bieuthegioi-tan_NGTT2008(1)_06 Van tai 4" xfId="832" xr:uid="{00000000-0005-0000-0000-00003F030000}"/>
    <cellStyle name="_10.Bieuthegioi-tan_NGTT2008(1)_06 Van tai 5" xfId="833" xr:uid="{00000000-0005-0000-0000-000040030000}"/>
    <cellStyle name="_10.Bieuthegioi-tan_NGTT2008(1)_06 Van tai 6" xfId="834" xr:uid="{00000000-0005-0000-0000-000041030000}"/>
    <cellStyle name="_10.Bieuthegioi-tan_NGTT2008(1)_06 Van tai 7" xfId="835" xr:uid="{00000000-0005-0000-0000-000042030000}"/>
    <cellStyle name="_10.Bieuthegioi-tan_NGTT2008(1)_06 Van tai 8" xfId="836" xr:uid="{00000000-0005-0000-0000-000043030000}"/>
    <cellStyle name="_10.Bieuthegioi-tan_NGTT2008(1)_06 Van tai 9" xfId="837" xr:uid="{00000000-0005-0000-0000-000044030000}"/>
    <cellStyle name="_10.Bieuthegioi-tan_NGTT2008(1)_06 Van tai_05 Doanh nghiep va Ca the (25)" xfId="838" xr:uid="{00000000-0005-0000-0000-000045030000}"/>
    <cellStyle name="_10.Bieuthegioi-tan_NGTT2008(1)_06 Van tai_3.TKQG -Thuat Ngu" xfId="839" xr:uid="{00000000-0005-0000-0000-000046030000}"/>
    <cellStyle name="_10.Bieuthegioi-tan_NGTT2008(1)_06 Van tai_4 Dau tu- xay dung - Thuat Ngu" xfId="840" xr:uid="{00000000-0005-0000-0000-000047030000}"/>
    <cellStyle name="_10.Bieuthegioi-tan_NGTT2008(1)_06 Van tai_Ca the" xfId="841" xr:uid="{00000000-0005-0000-0000-000048030000}"/>
    <cellStyle name="_10.Bieuthegioi-tan_NGTT2008(1)_06 Van tai_Nien giam KT_TV 2010" xfId="842" xr:uid="{00000000-0005-0000-0000-000049030000}"/>
    <cellStyle name="_10.Bieuthegioi-tan_NGTT2008(1)_07 Buu dien" xfId="843" xr:uid="{00000000-0005-0000-0000-00004A030000}"/>
    <cellStyle name="_10.Bieuthegioi-tan_NGTT2008(1)_07 Buu dien 10" xfId="844" xr:uid="{00000000-0005-0000-0000-00004B030000}"/>
    <cellStyle name="_10.Bieuthegioi-tan_NGTT2008(1)_07 Buu dien 11" xfId="845" xr:uid="{00000000-0005-0000-0000-00004C030000}"/>
    <cellStyle name="_10.Bieuthegioi-tan_NGTT2008(1)_07 Buu dien 2" xfId="846" xr:uid="{00000000-0005-0000-0000-00004D030000}"/>
    <cellStyle name="_10.Bieuthegioi-tan_NGTT2008(1)_07 Buu dien 3" xfId="847" xr:uid="{00000000-0005-0000-0000-00004E030000}"/>
    <cellStyle name="_10.Bieuthegioi-tan_NGTT2008(1)_07 Buu dien 4" xfId="848" xr:uid="{00000000-0005-0000-0000-00004F030000}"/>
    <cellStyle name="_10.Bieuthegioi-tan_NGTT2008(1)_07 Buu dien 5" xfId="849" xr:uid="{00000000-0005-0000-0000-000050030000}"/>
    <cellStyle name="_10.Bieuthegioi-tan_NGTT2008(1)_07 Buu dien 6" xfId="850" xr:uid="{00000000-0005-0000-0000-000051030000}"/>
    <cellStyle name="_10.Bieuthegioi-tan_NGTT2008(1)_07 Buu dien 7" xfId="851" xr:uid="{00000000-0005-0000-0000-000052030000}"/>
    <cellStyle name="_10.Bieuthegioi-tan_NGTT2008(1)_07 Buu dien 8" xfId="852" xr:uid="{00000000-0005-0000-0000-000053030000}"/>
    <cellStyle name="_10.Bieuthegioi-tan_NGTT2008(1)_07 Buu dien 9" xfId="853" xr:uid="{00000000-0005-0000-0000-000054030000}"/>
    <cellStyle name="_10.Bieuthegioi-tan_NGTT2008(1)_07 Buu dien_05 Doanh nghiep va Ca the (25)" xfId="854" xr:uid="{00000000-0005-0000-0000-000055030000}"/>
    <cellStyle name="_10.Bieuthegioi-tan_NGTT2008(1)_07 Buu dien_3.TKQG -Thuat Ngu" xfId="855" xr:uid="{00000000-0005-0000-0000-000056030000}"/>
    <cellStyle name="_10.Bieuthegioi-tan_NGTT2008(1)_07 Buu dien_4 Dau tu- xay dung - Thuat Ngu" xfId="856" xr:uid="{00000000-0005-0000-0000-000057030000}"/>
    <cellStyle name="_10.Bieuthegioi-tan_NGTT2008(1)_07 Buu dien_Ca the" xfId="857" xr:uid="{00000000-0005-0000-0000-000058030000}"/>
    <cellStyle name="_10.Bieuthegioi-tan_NGTT2008(1)_07 Buu dien_Nien giam KT_TV 2010" xfId="858" xr:uid="{00000000-0005-0000-0000-000059030000}"/>
    <cellStyle name="_10.Bieuthegioi-tan_NGTT2008(1)_08 Van tai" xfId="859" xr:uid="{00000000-0005-0000-0000-00005A030000}"/>
    <cellStyle name="_10.Bieuthegioi-tan_NGTT2008(1)_08 Van tai 10" xfId="860" xr:uid="{00000000-0005-0000-0000-00005B030000}"/>
    <cellStyle name="_10.Bieuthegioi-tan_NGTT2008(1)_08 Van tai 11" xfId="861" xr:uid="{00000000-0005-0000-0000-00005C030000}"/>
    <cellStyle name="_10.Bieuthegioi-tan_NGTT2008(1)_08 Van tai 2" xfId="862" xr:uid="{00000000-0005-0000-0000-00005D030000}"/>
    <cellStyle name="_10.Bieuthegioi-tan_NGTT2008(1)_08 Van tai 3" xfId="863" xr:uid="{00000000-0005-0000-0000-00005E030000}"/>
    <cellStyle name="_10.Bieuthegioi-tan_NGTT2008(1)_08 Van tai 4" xfId="864" xr:uid="{00000000-0005-0000-0000-00005F030000}"/>
    <cellStyle name="_10.Bieuthegioi-tan_NGTT2008(1)_08 Van tai 5" xfId="865" xr:uid="{00000000-0005-0000-0000-000060030000}"/>
    <cellStyle name="_10.Bieuthegioi-tan_NGTT2008(1)_08 Van tai 6" xfId="866" xr:uid="{00000000-0005-0000-0000-000061030000}"/>
    <cellStyle name="_10.Bieuthegioi-tan_NGTT2008(1)_08 Van tai 7" xfId="867" xr:uid="{00000000-0005-0000-0000-000062030000}"/>
    <cellStyle name="_10.Bieuthegioi-tan_NGTT2008(1)_08 Van tai 8" xfId="868" xr:uid="{00000000-0005-0000-0000-000063030000}"/>
    <cellStyle name="_10.Bieuthegioi-tan_NGTT2008(1)_08 Van tai 9" xfId="869" xr:uid="{00000000-0005-0000-0000-000064030000}"/>
    <cellStyle name="_10.Bieuthegioi-tan_NGTT2008(1)_08 Van tai_05 Doanh nghiep va Ca the (25)" xfId="870" xr:uid="{00000000-0005-0000-0000-000065030000}"/>
    <cellStyle name="_10.Bieuthegioi-tan_NGTT2008(1)_08 Van tai_3.TKQG -Thuat Ngu" xfId="871" xr:uid="{00000000-0005-0000-0000-000066030000}"/>
    <cellStyle name="_10.Bieuthegioi-tan_NGTT2008(1)_08 Van tai_4 Dau tu- xay dung - Thuat Ngu" xfId="872" xr:uid="{00000000-0005-0000-0000-000067030000}"/>
    <cellStyle name="_10.Bieuthegioi-tan_NGTT2008(1)_08 Van tai_Ca the" xfId="873" xr:uid="{00000000-0005-0000-0000-000068030000}"/>
    <cellStyle name="_10.Bieuthegioi-tan_NGTT2008(1)_08 Van tai_Nien giam KT_TV 2010" xfId="874" xr:uid="{00000000-0005-0000-0000-000069030000}"/>
    <cellStyle name="_10.Bieuthegioi-tan_NGTT2008(1)_08 Yte-van hoa" xfId="875" xr:uid="{00000000-0005-0000-0000-00006A030000}"/>
    <cellStyle name="_10.Bieuthegioi-tan_NGTT2008(1)_08 Yte-van hoa 10" xfId="876" xr:uid="{00000000-0005-0000-0000-00006B030000}"/>
    <cellStyle name="_10.Bieuthegioi-tan_NGTT2008(1)_08 Yte-van hoa 11" xfId="877" xr:uid="{00000000-0005-0000-0000-00006C030000}"/>
    <cellStyle name="_10.Bieuthegioi-tan_NGTT2008(1)_08 Yte-van hoa 2" xfId="878" xr:uid="{00000000-0005-0000-0000-00006D030000}"/>
    <cellStyle name="_10.Bieuthegioi-tan_NGTT2008(1)_08 Yte-van hoa 3" xfId="879" xr:uid="{00000000-0005-0000-0000-00006E030000}"/>
    <cellStyle name="_10.Bieuthegioi-tan_NGTT2008(1)_08 Yte-van hoa 4" xfId="880" xr:uid="{00000000-0005-0000-0000-00006F030000}"/>
    <cellStyle name="_10.Bieuthegioi-tan_NGTT2008(1)_08 Yte-van hoa 5" xfId="881" xr:uid="{00000000-0005-0000-0000-000070030000}"/>
    <cellStyle name="_10.Bieuthegioi-tan_NGTT2008(1)_08 Yte-van hoa 6" xfId="882" xr:uid="{00000000-0005-0000-0000-000071030000}"/>
    <cellStyle name="_10.Bieuthegioi-tan_NGTT2008(1)_08 Yte-van hoa 7" xfId="883" xr:uid="{00000000-0005-0000-0000-000072030000}"/>
    <cellStyle name="_10.Bieuthegioi-tan_NGTT2008(1)_08 Yte-van hoa 8" xfId="884" xr:uid="{00000000-0005-0000-0000-000073030000}"/>
    <cellStyle name="_10.Bieuthegioi-tan_NGTT2008(1)_08 Yte-van hoa 9" xfId="885" xr:uid="{00000000-0005-0000-0000-000074030000}"/>
    <cellStyle name="_10.Bieuthegioi-tan_NGTT2008(1)_08 Yte-van hoa_05 Doanh nghiep va Ca the (25)" xfId="886" xr:uid="{00000000-0005-0000-0000-000075030000}"/>
    <cellStyle name="_10.Bieuthegioi-tan_NGTT2008(1)_08 Yte-van hoa_3.TKQG -Thuat Ngu" xfId="887" xr:uid="{00000000-0005-0000-0000-000076030000}"/>
    <cellStyle name="_10.Bieuthegioi-tan_NGTT2008(1)_08 Yte-van hoa_4 Dau tu- xay dung - Thuat Ngu" xfId="888" xr:uid="{00000000-0005-0000-0000-000077030000}"/>
    <cellStyle name="_10.Bieuthegioi-tan_NGTT2008(1)_08 Yte-van hoa_Ca the" xfId="889" xr:uid="{00000000-0005-0000-0000-000078030000}"/>
    <cellStyle name="_10.Bieuthegioi-tan_NGTT2008(1)_08 Yte-van hoa_Nien giam KT_TV 2010" xfId="890" xr:uid="{00000000-0005-0000-0000-000079030000}"/>
    <cellStyle name="_10.Bieuthegioi-tan_NGTT2008(1)_10 Market VH, YT, GD, NGTT 2011 " xfId="891" xr:uid="{00000000-0005-0000-0000-00007A030000}"/>
    <cellStyle name="_10.Bieuthegioi-tan_NGTT2008(1)_10 Market VH, YT, GD, NGTT 2011  10" xfId="892" xr:uid="{00000000-0005-0000-0000-00007B030000}"/>
    <cellStyle name="_10.Bieuthegioi-tan_NGTT2008(1)_10 Market VH, YT, GD, NGTT 2011  11" xfId="893" xr:uid="{00000000-0005-0000-0000-00007C030000}"/>
    <cellStyle name="_10.Bieuthegioi-tan_NGTT2008(1)_10 Market VH, YT, GD, NGTT 2011  2" xfId="894" xr:uid="{00000000-0005-0000-0000-00007D030000}"/>
    <cellStyle name="_10.Bieuthegioi-tan_NGTT2008(1)_10 Market VH, YT, GD, NGTT 2011  3" xfId="895" xr:uid="{00000000-0005-0000-0000-00007E030000}"/>
    <cellStyle name="_10.Bieuthegioi-tan_NGTT2008(1)_10 Market VH, YT, GD, NGTT 2011  4" xfId="896" xr:uid="{00000000-0005-0000-0000-00007F030000}"/>
    <cellStyle name="_10.Bieuthegioi-tan_NGTT2008(1)_10 Market VH, YT, GD, NGTT 2011  5" xfId="897" xr:uid="{00000000-0005-0000-0000-000080030000}"/>
    <cellStyle name="_10.Bieuthegioi-tan_NGTT2008(1)_10 Market VH, YT, GD, NGTT 2011  6" xfId="898" xr:uid="{00000000-0005-0000-0000-000081030000}"/>
    <cellStyle name="_10.Bieuthegioi-tan_NGTT2008(1)_10 Market VH, YT, GD, NGTT 2011  7" xfId="899" xr:uid="{00000000-0005-0000-0000-000082030000}"/>
    <cellStyle name="_10.Bieuthegioi-tan_NGTT2008(1)_10 Market VH, YT, GD, NGTT 2011  8" xfId="900" xr:uid="{00000000-0005-0000-0000-000083030000}"/>
    <cellStyle name="_10.Bieuthegioi-tan_NGTT2008(1)_10 Market VH, YT, GD, NGTT 2011  9" xfId="901" xr:uid="{00000000-0005-0000-0000-000084030000}"/>
    <cellStyle name="_10.Bieuthegioi-tan_NGTT2008(1)_10 Market VH, YT, GD, NGTT 2011 _05 Doanh nghiep va Ca the_2011 (Ok)" xfId="902" xr:uid="{00000000-0005-0000-0000-000085030000}"/>
    <cellStyle name="_10.Bieuthegioi-tan_NGTT2008(1)_10 Market VH, YT, GD, NGTT 2011 _11 (3)" xfId="903" xr:uid="{00000000-0005-0000-0000-000086030000}"/>
    <cellStyle name="_10.Bieuthegioi-tan_NGTT2008(1)_10 Market VH, YT, GD, NGTT 2011 _11 (3) 10" xfId="904" xr:uid="{00000000-0005-0000-0000-000087030000}"/>
    <cellStyle name="_10.Bieuthegioi-tan_NGTT2008(1)_10 Market VH, YT, GD, NGTT 2011 _11 (3) 11" xfId="905" xr:uid="{00000000-0005-0000-0000-000088030000}"/>
    <cellStyle name="_10.Bieuthegioi-tan_NGTT2008(1)_10 Market VH, YT, GD, NGTT 2011 _11 (3) 2" xfId="906" xr:uid="{00000000-0005-0000-0000-000089030000}"/>
    <cellStyle name="_10.Bieuthegioi-tan_NGTT2008(1)_10 Market VH, YT, GD, NGTT 2011 _11 (3) 3" xfId="907" xr:uid="{00000000-0005-0000-0000-00008A030000}"/>
    <cellStyle name="_10.Bieuthegioi-tan_NGTT2008(1)_10 Market VH, YT, GD, NGTT 2011 _11 (3) 4" xfId="908" xr:uid="{00000000-0005-0000-0000-00008B030000}"/>
    <cellStyle name="_10.Bieuthegioi-tan_NGTT2008(1)_10 Market VH, YT, GD, NGTT 2011 _11 (3) 5" xfId="909" xr:uid="{00000000-0005-0000-0000-00008C030000}"/>
    <cellStyle name="_10.Bieuthegioi-tan_NGTT2008(1)_10 Market VH, YT, GD, NGTT 2011 _11 (3) 6" xfId="910" xr:uid="{00000000-0005-0000-0000-00008D030000}"/>
    <cellStyle name="_10.Bieuthegioi-tan_NGTT2008(1)_10 Market VH, YT, GD, NGTT 2011 _11 (3) 7" xfId="911" xr:uid="{00000000-0005-0000-0000-00008E030000}"/>
    <cellStyle name="_10.Bieuthegioi-tan_NGTT2008(1)_10 Market VH, YT, GD, NGTT 2011 _11 (3) 8" xfId="912" xr:uid="{00000000-0005-0000-0000-00008F030000}"/>
    <cellStyle name="_10.Bieuthegioi-tan_NGTT2008(1)_10 Market VH, YT, GD, NGTT 2011 _11 (3) 9" xfId="913" xr:uid="{00000000-0005-0000-0000-000090030000}"/>
    <cellStyle name="_10.Bieuthegioi-tan_NGTT2008(1)_10 Market VH, YT, GD, NGTT 2011 _11 (3)_3.TKQG -Thuat Ngu" xfId="914" xr:uid="{00000000-0005-0000-0000-000091030000}"/>
    <cellStyle name="_10.Bieuthegioi-tan_NGTT2008(1)_10 Market VH, YT, GD, NGTT 2011 _11 (3)_4 Dau tu- xay dung - Thuat Ngu" xfId="915" xr:uid="{00000000-0005-0000-0000-000092030000}"/>
    <cellStyle name="_10.Bieuthegioi-tan_NGTT2008(1)_10 Market VH, YT, GD, NGTT 2011 _12 (2)" xfId="916" xr:uid="{00000000-0005-0000-0000-000093030000}"/>
    <cellStyle name="_10.Bieuthegioi-tan_NGTT2008(1)_10 Market VH, YT, GD, NGTT 2011 _12 (2) 10" xfId="917" xr:uid="{00000000-0005-0000-0000-000094030000}"/>
    <cellStyle name="_10.Bieuthegioi-tan_NGTT2008(1)_10 Market VH, YT, GD, NGTT 2011 _12 (2) 11" xfId="918" xr:uid="{00000000-0005-0000-0000-000095030000}"/>
    <cellStyle name="_10.Bieuthegioi-tan_NGTT2008(1)_10 Market VH, YT, GD, NGTT 2011 _12 (2) 2" xfId="919" xr:uid="{00000000-0005-0000-0000-000096030000}"/>
    <cellStyle name="_10.Bieuthegioi-tan_NGTT2008(1)_10 Market VH, YT, GD, NGTT 2011 _12 (2) 3" xfId="920" xr:uid="{00000000-0005-0000-0000-000097030000}"/>
    <cellStyle name="_10.Bieuthegioi-tan_NGTT2008(1)_10 Market VH, YT, GD, NGTT 2011 _12 (2) 4" xfId="921" xr:uid="{00000000-0005-0000-0000-000098030000}"/>
    <cellStyle name="_10.Bieuthegioi-tan_NGTT2008(1)_10 Market VH, YT, GD, NGTT 2011 _12 (2) 5" xfId="922" xr:uid="{00000000-0005-0000-0000-000099030000}"/>
    <cellStyle name="_10.Bieuthegioi-tan_NGTT2008(1)_10 Market VH, YT, GD, NGTT 2011 _12 (2) 6" xfId="923" xr:uid="{00000000-0005-0000-0000-00009A030000}"/>
    <cellStyle name="_10.Bieuthegioi-tan_NGTT2008(1)_10 Market VH, YT, GD, NGTT 2011 _12 (2) 7" xfId="924" xr:uid="{00000000-0005-0000-0000-00009B030000}"/>
    <cellStyle name="_10.Bieuthegioi-tan_NGTT2008(1)_10 Market VH, YT, GD, NGTT 2011 _12 (2) 8" xfId="925" xr:uid="{00000000-0005-0000-0000-00009C030000}"/>
    <cellStyle name="_10.Bieuthegioi-tan_NGTT2008(1)_10 Market VH, YT, GD, NGTT 2011 _12 (2) 9" xfId="926" xr:uid="{00000000-0005-0000-0000-00009D030000}"/>
    <cellStyle name="_10.Bieuthegioi-tan_NGTT2008(1)_10 Market VH, YT, GD, NGTT 2011 _12 (2)_3.TKQG -Thuat Ngu" xfId="927" xr:uid="{00000000-0005-0000-0000-00009E030000}"/>
    <cellStyle name="_10.Bieuthegioi-tan_NGTT2008(1)_10 Market VH, YT, GD, NGTT 2011 _12 (2)_4 Dau tu- xay dung - Thuat Ngu" xfId="928" xr:uid="{00000000-0005-0000-0000-00009F030000}"/>
    <cellStyle name="_10.Bieuthegioi-tan_NGTT2008(1)_10 Market VH, YT, GD, NGTT 2011 _3.TKQG -Thuat Ngu" xfId="929" xr:uid="{00000000-0005-0000-0000-0000A0030000}"/>
    <cellStyle name="_10.Bieuthegioi-tan_NGTT2008(1)_10 Market VH, YT, GD, NGTT 2011 _4 Dau tu- xay dung - Thuat Ngu" xfId="930" xr:uid="{00000000-0005-0000-0000-0000A1030000}"/>
    <cellStyle name="_10.Bieuthegioi-tan_NGTT2008(1)_10 Market VH, YT, GD, NGTT 2011 _Ngiam_lamnghiep_2011_v2(1)(1)" xfId="931" xr:uid="{00000000-0005-0000-0000-0000A2030000}"/>
    <cellStyle name="_10.Bieuthegioi-tan_NGTT2008(1)_10 VH, YT, GD, NGTT 2010 - (OK)" xfId="932" xr:uid="{00000000-0005-0000-0000-0000A3030000}"/>
    <cellStyle name="_10.Bieuthegioi-tan_NGTT2008(1)_10 VH, YT, GD, NGTT 2010 - (OK)_Bo sung 04 bieu Cong nghiep" xfId="933" xr:uid="{00000000-0005-0000-0000-0000A4030000}"/>
    <cellStyle name="_10.Bieuthegioi-tan_NGTT2008(1)_11 (3)" xfId="934" xr:uid="{00000000-0005-0000-0000-0000A5030000}"/>
    <cellStyle name="_10.Bieuthegioi-tan_NGTT2008(1)_11 (3) 10" xfId="935" xr:uid="{00000000-0005-0000-0000-0000A6030000}"/>
    <cellStyle name="_10.Bieuthegioi-tan_NGTT2008(1)_11 (3) 11" xfId="936" xr:uid="{00000000-0005-0000-0000-0000A7030000}"/>
    <cellStyle name="_10.Bieuthegioi-tan_NGTT2008(1)_11 (3) 2" xfId="937" xr:uid="{00000000-0005-0000-0000-0000A8030000}"/>
    <cellStyle name="_10.Bieuthegioi-tan_NGTT2008(1)_11 (3) 3" xfId="938" xr:uid="{00000000-0005-0000-0000-0000A9030000}"/>
    <cellStyle name="_10.Bieuthegioi-tan_NGTT2008(1)_11 (3) 4" xfId="939" xr:uid="{00000000-0005-0000-0000-0000AA030000}"/>
    <cellStyle name="_10.Bieuthegioi-tan_NGTT2008(1)_11 (3) 5" xfId="940" xr:uid="{00000000-0005-0000-0000-0000AB030000}"/>
    <cellStyle name="_10.Bieuthegioi-tan_NGTT2008(1)_11 (3) 6" xfId="941" xr:uid="{00000000-0005-0000-0000-0000AC030000}"/>
    <cellStyle name="_10.Bieuthegioi-tan_NGTT2008(1)_11 (3) 7" xfId="942" xr:uid="{00000000-0005-0000-0000-0000AD030000}"/>
    <cellStyle name="_10.Bieuthegioi-tan_NGTT2008(1)_11 (3) 8" xfId="943" xr:uid="{00000000-0005-0000-0000-0000AE030000}"/>
    <cellStyle name="_10.Bieuthegioi-tan_NGTT2008(1)_11 (3) 9" xfId="944" xr:uid="{00000000-0005-0000-0000-0000AF030000}"/>
    <cellStyle name="_10.Bieuthegioi-tan_NGTT2008(1)_11 (3)_3.TKQG -Thuat Ngu" xfId="945" xr:uid="{00000000-0005-0000-0000-0000B0030000}"/>
    <cellStyle name="_10.Bieuthegioi-tan_NGTT2008(1)_11 (3)_4 Dau tu- xay dung - Thuat Ngu" xfId="946" xr:uid="{00000000-0005-0000-0000-0000B1030000}"/>
    <cellStyle name="_10.Bieuthegioi-tan_NGTT2008(1)_11 So lieu quoc te 2010-final" xfId="947" xr:uid="{00000000-0005-0000-0000-0000B2030000}"/>
    <cellStyle name="_10.Bieuthegioi-tan_NGTT2008(1)_12 (2)" xfId="948" xr:uid="{00000000-0005-0000-0000-0000B3030000}"/>
    <cellStyle name="_10.Bieuthegioi-tan_NGTT2008(1)_12 (2) 10" xfId="949" xr:uid="{00000000-0005-0000-0000-0000B4030000}"/>
    <cellStyle name="_10.Bieuthegioi-tan_NGTT2008(1)_12 (2) 11" xfId="950" xr:uid="{00000000-0005-0000-0000-0000B5030000}"/>
    <cellStyle name="_10.Bieuthegioi-tan_NGTT2008(1)_12 (2) 2" xfId="951" xr:uid="{00000000-0005-0000-0000-0000B6030000}"/>
    <cellStyle name="_10.Bieuthegioi-tan_NGTT2008(1)_12 (2) 3" xfId="952" xr:uid="{00000000-0005-0000-0000-0000B7030000}"/>
    <cellStyle name="_10.Bieuthegioi-tan_NGTT2008(1)_12 (2) 4" xfId="953" xr:uid="{00000000-0005-0000-0000-0000B8030000}"/>
    <cellStyle name="_10.Bieuthegioi-tan_NGTT2008(1)_12 (2) 5" xfId="954" xr:uid="{00000000-0005-0000-0000-0000B9030000}"/>
    <cellStyle name="_10.Bieuthegioi-tan_NGTT2008(1)_12 (2) 6" xfId="955" xr:uid="{00000000-0005-0000-0000-0000BA030000}"/>
    <cellStyle name="_10.Bieuthegioi-tan_NGTT2008(1)_12 (2) 7" xfId="956" xr:uid="{00000000-0005-0000-0000-0000BB030000}"/>
    <cellStyle name="_10.Bieuthegioi-tan_NGTT2008(1)_12 (2) 8" xfId="957" xr:uid="{00000000-0005-0000-0000-0000BC030000}"/>
    <cellStyle name="_10.Bieuthegioi-tan_NGTT2008(1)_12 (2) 9" xfId="958" xr:uid="{00000000-0005-0000-0000-0000BD030000}"/>
    <cellStyle name="_10.Bieuthegioi-tan_NGTT2008(1)_12 (2)_3.TKQG -Thuat Ngu" xfId="959" xr:uid="{00000000-0005-0000-0000-0000BE030000}"/>
    <cellStyle name="_10.Bieuthegioi-tan_NGTT2008(1)_12 (2)_4 Dau tu- xay dung - Thuat Ngu" xfId="960" xr:uid="{00000000-0005-0000-0000-0000BF030000}"/>
    <cellStyle name="_10.Bieuthegioi-tan_NGTT2008(1)_3.TKQG -Thuat Ngu" xfId="961" xr:uid="{00000000-0005-0000-0000-0000C0030000}"/>
    <cellStyle name="_10.Bieuthegioi-tan_NGTT2008(1)_4 Dau tu- xay dung - Thuat Ngu" xfId="962" xr:uid="{00000000-0005-0000-0000-0000C1030000}"/>
    <cellStyle name="_10.Bieuthegioi-tan_NGTT2008(1)_Book1" xfId="963" xr:uid="{00000000-0005-0000-0000-0000C2030000}"/>
    <cellStyle name="_10.Bieuthegioi-tan_NGTT2008(1)_Book3" xfId="964" xr:uid="{00000000-0005-0000-0000-0000C3030000}"/>
    <cellStyle name="_10.Bieuthegioi-tan_NGTT2008(1)_Book3 10" xfId="965" xr:uid="{00000000-0005-0000-0000-0000C4030000}"/>
    <cellStyle name="_10.Bieuthegioi-tan_NGTT2008(1)_Book3 11" xfId="966" xr:uid="{00000000-0005-0000-0000-0000C5030000}"/>
    <cellStyle name="_10.Bieuthegioi-tan_NGTT2008(1)_Book3 2" xfId="967" xr:uid="{00000000-0005-0000-0000-0000C6030000}"/>
    <cellStyle name="_10.Bieuthegioi-tan_NGTT2008(1)_Book3 3" xfId="968" xr:uid="{00000000-0005-0000-0000-0000C7030000}"/>
    <cellStyle name="_10.Bieuthegioi-tan_NGTT2008(1)_Book3 4" xfId="969" xr:uid="{00000000-0005-0000-0000-0000C8030000}"/>
    <cellStyle name="_10.Bieuthegioi-tan_NGTT2008(1)_Book3 5" xfId="970" xr:uid="{00000000-0005-0000-0000-0000C9030000}"/>
    <cellStyle name="_10.Bieuthegioi-tan_NGTT2008(1)_Book3 6" xfId="971" xr:uid="{00000000-0005-0000-0000-0000CA030000}"/>
    <cellStyle name="_10.Bieuthegioi-tan_NGTT2008(1)_Book3 7" xfId="972" xr:uid="{00000000-0005-0000-0000-0000CB030000}"/>
    <cellStyle name="_10.Bieuthegioi-tan_NGTT2008(1)_Book3 8" xfId="973" xr:uid="{00000000-0005-0000-0000-0000CC030000}"/>
    <cellStyle name="_10.Bieuthegioi-tan_NGTT2008(1)_Book3 9" xfId="974" xr:uid="{00000000-0005-0000-0000-0000CD030000}"/>
    <cellStyle name="_10.Bieuthegioi-tan_NGTT2008(1)_Book3_01 DVHC-DD-KH (10 bieu)" xfId="975" xr:uid="{00000000-0005-0000-0000-0000CE030000}"/>
    <cellStyle name="_10.Bieuthegioi-tan_NGTT2008(1)_Book3_01 DVHC-DSLD 2010" xfId="976" xr:uid="{00000000-0005-0000-0000-0000CF030000}"/>
    <cellStyle name="_10.Bieuthegioi-tan_NGTT2008(1)_Book3_05 Doanh nghiep va Ca the (25)" xfId="977" xr:uid="{00000000-0005-0000-0000-0000D0030000}"/>
    <cellStyle name="_10.Bieuthegioi-tan_NGTT2008(1)_Book3_05 Doanh nghiep va Ca the_2011 (Ok)" xfId="978" xr:uid="{00000000-0005-0000-0000-0000D1030000}"/>
    <cellStyle name="_10.Bieuthegioi-tan_NGTT2008(1)_Book3_05 NGTT DN 2010 (OK)" xfId="979" xr:uid="{00000000-0005-0000-0000-0000D2030000}"/>
    <cellStyle name="_10.Bieuthegioi-tan_NGTT2008(1)_Book3_05 NGTT DN 2010 (OK)_Bo sung 04 bieu Cong nghiep" xfId="980" xr:uid="{00000000-0005-0000-0000-0000D3030000}"/>
    <cellStyle name="_10.Bieuthegioi-tan_NGTT2008(1)_Book3_10 Market VH, YT, GD, NGTT 2011 " xfId="981" xr:uid="{00000000-0005-0000-0000-0000D4030000}"/>
    <cellStyle name="_10.Bieuthegioi-tan_NGTT2008(1)_Book3_10 Market VH, YT, GD, NGTT 2011  10" xfId="982" xr:uid="{00000000-0005-0000-0000-0000D5030000}"/>
    <cellStyle name="_10.Bieuthegioi-tan_NGTT2008(1)_Book3_10 Market VH, YT, GD, NGTT 2011  11" xfId="983" xr:uid="{00000000-0005-0000-0000-0000D6030000}"/>
    <cellStyle name="_10.Bieuthegioi-tan_NGTT2008(1)_Book3_10 Market VH, YT, GD, NGTT 2011  2" xfId="984" xr:uid="{00000000-0005-0000-0000-0000D7030000}"/>
    <cellStyle name="_10.Bieuthegioi-tan_NGTT2008(1)_Book3_10 Market VH, YT, GD, NGTT 2011  3" xfId="985" xr:uid="{00000000-0005-0000-0000-0000D8030000}"/>
    <cellStyle name="_10.Bieuthegioi-tan_NGTT2008(1)_Book3_10 Market VH, YT, GD, NGTT 2011  4" xfId="986" xr:uid="{00000000-0005-0000-0000-0000D9030000}"/>
    <cellStyle name="_10.Bieuthegioi-tan_NGTT2008(1)_Book3_10 Market VH, YT, GD, NGTT 2011  5" xfId="987" xr:uid="{00000000-0005-0000-0000-0000DA030000}"/>
    <cellStyle name="_10.Bieuthegioi-tan_NGTT2008(1)_Book3_10 Market VH, YT, GD, NGTT 2011  6" xfId="988" xr:uid="{00000000-0005-0000-0000-0000DB030000}"/>
    <cellStyle name="_10.Bieuthegioi-tan_NGTT2008(1)_Book3_10 Market VH, YT, GD, NGTT 2011  7" xfId="989" xr:uid="{00000000-0005-0000-0000-0000DC030000}"/>
    <cellStyle name="_10.Bieuthegioi-tan_NGTT2008(1)_Book3_10 Market VH, YT, GD, NGTT 2011  8" xfId="990" xr:uid="{00000000-0005-0000-0000-0000DD030000}"/>
    <cellStyle name="_10.Bieuthegioi-tan_NGTT2008(1)_Book3_10 Market VH, YT, GD, NGTT 2011  9" xfId="991" xr:uid="{00000000-0005-0000-0000-0000DE030000}"/>
    <cellStyle name="_10.Bieuthegioi-tan_NGTT2008(1)_Book3_10 Market VH, YT, GD, NGTT 2011 _05 Doanh nghiep va Ca the_2011 (Ok)" xfId="992" xr:uid="{00000000-0005-0000-0000-0000DF030000}"/>
    <cellStyle name="_10.Bieuthegioi-tan_NGTT2008(1)_Book3_10 Market VH, YT, GD, NGTT 2011 _11 (3)" xfId="993" xr:uid="{00000000-0005-0000-0000-0000E0030000}"/>
    <cellStyle name="_10.Bieuthegioi-tan_NGTT2008(1)_Book3_10 Market VH, YT, GD, NGTT 2011 _11 (3) 10" xfId="994" xr:uid="{00000000-0005-0000-0000-0000E1030000}"/>
    <cellStyle name="_10.Bieuthegioi-tan_NGTT2008(1)_Book3_10 Market VH, YT, GD, NGTT 2011 _11 (3) 11" xfId="995" xr:uid="{00000000-0005-0000-0000-0000E2030000}"/>
    <cellStyle name="_10.Bieuthegioi-tan_NGTT2008(1)_Book3_10 Market VH, YT, GD, NGTT 2011 _11 (3) 2" xfId="996" xr:uid="{00000000-0005-0000-0000-0000E3030000}"/>
    <cellStyle name="_10.Bieuthegioi-tan_NGTT2008(1)_Book3_10 Market VH, YT, GD, NGTT 2011 _11 (3) 3" xfId="997" xr:uid="{00000000-0005-0000-0000-0000E4030000}"/>
    <cellStyle name="_10.Bieuthegioi-tan_NGTT2008(1)_Book3_10 Market VH, YT, GD, NGTT 2011 _11 (3) 4" xfId="998" xr:uid="{00000000-0005-0000-0000-0000E5030000}"/>
    <cellStyle name="_10.Bieuthegioi-tan_NGTT2008(1)_Book3_10 Market VH, YT, GD, NGTT 2011 _11 (3) 5" xfId="999" xr:uid="{00000000-0005-0000-0000-0000E6030000}"/>
    <cellStyle name="_10.Bieuthegioi-tan_NGTT2008(1)_Book3_10 Market VH, YT, GD, NGTT 2011 _11 (3) 6" xfId="1000" xr:uid="{00000000-0005-0000-0000-0000E7030000}"/>
    <cellStyle name="_10.Bieuthegioi-tan_NGTT2008(1)_Book3_10 Market VH, YT, GD, NGTT 2011 _11 (3) 7" xfId="1001" xr:uid="{00000000-0005-0000-0000-0000E8030000}"/>
    <cellStyle name="_10.Bieuthegioi-tan_NGTT2008(1)_Book3_10 Market VH, YT, GD, NGTT 2011 _11 (3) 8" xfId="1002" xr:uid="{00000000-0005-0000-0000-0000E9030000}"/>
    <cellStyle name="_10.Bieuthegioi-tan_NGTT2008(1)_Book3_10 Market VH, YT, GD, NGTT 2011 _11 (3) 9" xfId="1003" xr:uid="{00000000-0005-0000-0000-0000EA030000}"/>
    <cellStyle name="_10.Bieuthegioi-tan_NGTT2008(1)_Book3_10 Market VH, YT, GD, NGTT 2011 _11 (3)_3.TKQG -Thuat Ngu" xfId="1004" xr:uid="{00000000-0005-0000-0000-0000EB030000}"/>
    <cellStyle name="_10.Bieuthegioi-tan_NGTT2008(1)_Book3_10 Market VH, YT, GD, NGTT 2011 _11 (3)_4 Dau tu- xay dung - Thuat Ngu" xfId="1005" xr:uid="{00000000-0005-0000-0000-0000EC030000}"/>
    <cellStyle name="_10.Bieuthegioi-tan_NGTT2008(1)_Book3_10 Market VH, YT, GD, NGTT 2011 _12 (2)" xfId="1006" xr:uid="{00000000-0005-0000-0000-0000ED030000}"/>
    <cellStyle name="_10.Bieuthegioi-tan_NGTT2008(1)_Book3_10 Market VH, YT, GD, NGTT 2011 _12 (2) 10" xfId="1007" xr:uid="{00000000-0005-0000-0000-0000EE030000}"/>
    <cellStyle name="_10.Bieuthegioi-tan_NGTT2008(1)_Book3_10 Market VH, YT, GD, NGTT 2011 _12 (2) 11" xfId="1008" xr:uid="{00000000-0005-0000-0000-0000EF030000}"/>
    <cellStyle name="_10.Bieuthegioi-tan_NGTT2008(1)_Book3_10 Market VH, YT, GD, NGTT 2011 _12 (2) 2" xfId="1009" xr:uid="{00000000-0005-0000-0000-0000F0030000}"/>
    <cellStyle name="_10.Bieuthegioi-tan_NGTT2008(1)_Book3_10 Market VH, YT, GD, NGTT 2011 _12 (2) 3" xfId="1010" xr:uid="{00000000-0005-0000-0000-0000F1030000}"/>
    <cellStyle name="_10.Bieuthegioi-tan_NGTT2008(1)_Book3_10 Market VH, YT, GD, NGTT 2011 _12 (2) 4" xfId="1011" xr:uid="{00000000-0005-0000-0000-0000F2030000}"/>
    <cellStyle name="_10.Bieuthegioi-tan_NGTT2008(1)_Book3_10 Market VH, YT, GD, NGTT 2011 _12 (2) 5" xfId="1012" xr:uid="{00000000-0005-0000-0000-0000F3030000}"/>
    <cellStyle name="_10.Bieuthegioi-tan_NGTT2008(1)_Book3_10 Market VH, YT, GD, NGTT 2011 _12 (2) 6" xfId="1013" xr:uid="{00000000-0005-0000-0000-0000F4030000}"/>
    <cellStyle name="_10.Bieuthegioi-tan_NGTT2008(1)_Book3_10 Market VH, YT, GD, NGTT 2011 _12 (2) 7" xfId="1014" xr:uid="{00000000-0005-0000-0000-0000F5030000}"/>
    <cellStyle name="_10.Bieuthegioi-tan_NGTT2008(1)_Book3_10 Market VH, YT, GD, NGTT 2011 _12 (2) 8" xfId="1015" xr:uid="{00000000-0005-0000-0000-0000F6030000}"/>
    <cellStyle name="_10.Bieuthegioi-tan_NGTT2008(1)_Book3_10 Market VH, YT, GD, NGTT 2011 _12 (2) 9" xfId="1016" xr:uid="{00000000-0005-0000-0000-0000F7030000}"/>
    <cellStyle name="_10.Bieuthegioi-tan_NGTT2008(1)_Book3_10 Market VH, YT, GD, NGTT 2011 _12 (2)_3.TKQG -Thuat Ngu" xfId="1017" xr:uid="{00000000-0005-0000-0000-0000F8030000}"/>
    <cellStyle name="_10.Bieuthegioi-tan_NGTT2008(1)_Book3_10 Market VH, YT, GD, NGTT 2011 _12 (2)_4 Dau tu- xay dung - Thuat Ngu" xfId="1018" xr:uid="{00000000-0005-0000-0000-0000F9030000}"/>
    <cellStyle name="_10.Bieuthegioi-tan_NGTT2008(1)_Book3_10 Market VH, YT, GD, NGTT 2011 _3.TKQG -Thuat Ngu" xfId="1019" xr:uid="{00000000-0005-0000-0000-0000FA030000}"/>
    <cellStyle name="_10.Bieuthegioi-tan_NGTT2008(1)_Book3_10 Market VH, YT, GD, NGTT 2011 _4 Dau tu- xay dung - Thuat Ngu" xfId="1020" xr:uid="{00000000-0005-0000-0000-0000FB030000}"/>
    <cellStyle name="_10.Bieuthegioi-tan_NGTT2008(1)_Book3_10 Market VH, YT, GD, NGTT 2011 _Ngiam_lamnghiep_2011_v2(1)(1)" xfId="1021" xr:uid="{00000000-0005-0000-0000-0000FC030000}"/>
    <cellStyle name="_10.Bieuthegioi-tan_NGTT2008(1)_Book3_10 VH, YT, GD, NGTT 2010 - (OK)" xfId="1022" xr:uid="{00000000-0005-0000-0000-0000FD030000}"/>
    <cellStyle name="_10.Bieuthegioi-tan_NGTT2008(1)_Book3_10 VH, YT, GD, NGTT 2010 - (OK)_Bo sung 04 bieu Cong nghiep" xfId="1023" xr:uid="{00000000-0005-0000-0000-0000FE030000}"/>
    <cellStyle name="_10.Bieuthegioi-tan_NGTT2008(1)_Book3_11 (3)" xfId="1024" xr:uid="{00000000-0005-0000-0000-0000FF030000}"/>
    <cellStyle name="_10.Bieuthegioi-tan_NGTT2008(1)_Book3_11 (3) 10" xfId="1025" xr:uid="{00000000-0005-0000-0000-000000040000}"/>
    <cellStyle name="_10.Bieuthegioi-tan_NGTT2008(1)_Book3_11 (3) 11" xfId="1026" xr:uid="{00000000-0005-0000-0000-000001040000}"/>
    <cellStyle name="_10.Bieuthegioi-tan_NGTT2008(1)_Book3_11 (3) 2" xfId="1027" xr:uid="{00000000-0005-0000-0000-000002040000}"/>
    <cellStyle name="_10.Bieuthegioi-tan_NGTT2008(1)_Book3_11 (3) 3" xfId="1028" xr:uid="{00000000-0005-0000-0000-000003040000}"/>
    <cellStyle name="_10.Bieuthegioi-tan_NGTT2008(1)_Book3_11 (3) 4" xfId="1029" xr:uid="{00000000-0005-0000-0000-000004040000}"/>
    <cellStyle name="_10.Bieuthegioi-tan_NGTT2008(1)_Book3_11 (3) 5" xfId="1030" xr:uid="{00000000-0005-0000-0000-000005040000}"/>
    <cellStyle name="_10.Bieuthegioi-tan_NGTT2008(1)_Book3_11 (3) 6" xfId="1031" xr:uid="{00000000-0005-0000-0000-000006040000}"/>
    <cellStyle name="_10.Bieuthegioi-tan_NGTT2008(1)_Book3_11 (3) 7" xfId="1032" xr:uid="{00000000-0005-0000-0000-000007040000}"/>
    <cellStyle name="_10.Bieuthegioi-tan_NGTT2008(1)_Book3_11 (3) 8" xfId="1033" xr:uid="{00000000-0005-0000-0000-000008040000}"/>
    <cellStyle name="_10.Bieuthegioi-tan_NGTT2008(1)_Book3_11 (3) 9" xfId="1034" xr:uid="{00000000-0005-0000-0000-000009040000}"/>
    <cellStyle name="_10.Bieuthegioi-tan_NGTT2008(1)_Book3_11 (3)_3.TKQG -Thuat Ngu" xfId="1035" xr:uid="{00000000-0005-0000-0000-00000A040000}"/>
    <cellStyle name="_10.Bieuthegioi-tan_NGTT2008(1)_Book3_11 (3)_4 Dau tu- xay dung - Thuat Ngu" xfId="1036" xr:uid="{00000000-0005-0000-0000-00000B040000}"/>
    <cellStyle name="_10.Bieuthegioi-tan_NGTT2008(1)_Book3_12 (2)" xfId="1037" xr:uid="{00000000-0005-0000-0000-00000C040000}"/>
    <cellStyle name="_10.Bieuthegioi-tan_NGTT2008(1)_Book3_12 (2) 10" xfId="1038" xr:uid="{00000000-0005-0000-0000-00000D040000}"/>
    <cellStyle name="_10.Bieuthegioi-tan_NGTT2008(1)_Book3_12 (2) 11" xfId="1039" xr:uid="{00000000-0005-0000-0000-00000E040000}"/>
    <cellStyle name="_10.Bieuthegioi-tan_NGTT2008(1)_Book3_12 (2) 2" xfId="1040" xr:uid="{00000000-0005-0000-0000-00000F040000}"/>
    <cellStyle name="_10.Bieuthegioi-tan_NGTT2008(1)_Book3_12 (2) 3" xfId="1041" xr:uid="{00000000-0005-0000-0000-000010040000}"/>
    <cellStyle name="_10.Bieuthegioi-tan_NGTT2008(1)_Book3_12 (2) 4" xfId="1042" xr:uid="{00000000-0005-0000-0000-000011040000}"/>
    <cellStyle name="_10.Bieuthegioi-tan_NGTT2008(1)_Book3_12 (2) 5" xfId="1043" xr:uid="{00000000-0005-0000-0000-000012040000}"/>
    <cellStyle name="_10.Bieuthegioi-tan_NGTT2008(1)_Book3_12 (2) 6" xfId="1044" xr:uid="{00000000-0005-0000-0000-000013040000}"/>
    <cellStyle name="_10.Bieuthegioi-tan_NGTT2008(1)_Book3_12 (2) 7" xfId="1045" xr:uid="{00000000-0005-0000-0000-000014040000}"/>
    <cellStyle name="_10.Bieuthegioi-tan_NGTT2008(1)_Book3_12 (2) 8" xfId="1046" xr:uid="{00000000-0005-0000-0000-000015040000}"/>
    <cellStyle name="_10.Bieuthegioi-tan_NGTT2008(1)_Book3_12 (2) 9" xfId="1047" xr:uid="{00000000-0005-0000-0000-000016040000}"/>
    <cellStyle name="_10.Bieuthegioi-tan_NGTT2008(1)_Book3_12 (2)_3.TKQG -Thuat Ngu" xfId="1048" xr:uid="{00000000-0005-0000-0000-000017040000}"/>
    <cellStyle name="_10.Bieuthegioi-tan_NGTT2008(1)_Book3_12 (2)_4 Dau tu- xay dung - Thuat Ngu" xfId="1049" xr:uid="{00000000-0005-0000-0000-000018040000}"/>
    <cellStyle name="_10.Bieuthegioi-tan_NGTT2008(1)_Book3_3.TKQG -Thuat Ngu" xfId="1050" xr:uid="{00000000-0005-0000-0000-000019040000}"/>
    <cellStyle name="_10.Bieuthegioi-tan_NGTT2008(1)_Book3_4 Dau tu- xay dung - Thuat Ngu" xfId="1051" xr:uid="{00000000-0005-0000-0000-00001A040000}"/>
    <cellStyle name="_10.Bieuthegioi-tan_NGTT2008(1)_Book3_Book1" xfId="1052" xr:uid="{00000000-0005-0000-0000-00001B040000}"/>
    <cellStyle name="_10.Bieuthegioi-tan_NGTT2008(1)_Book3_CucThongke-phucdap-Tuan-Anh" xfId="1053" xr:uid="{00000000-0005-0000-0000-00001C040000}"/>
    <cellStyle name="_10.Bieuthegioi-tan_NGTT2008(1)_Book3_Ngiam_lamnghiep_2011_v2(1)(1)" xfId="1054" xr:uid="{00000000-0005-0000-0000-00001D040000}"/>
    <cellStyle name="_10.Bieuthegioi-tan_NGTT2008(1)_Book3_Nongnghiep" xfId="1055" xr:uid="{00000000-0005-0000-0000-00001E040000}"/>
    <cellStyle name="_10.Bieuthegioi-tan_NGTT2008(1)_Book3_Nongnghiep_Bo sung 04 bieu Cong nghiep" xfId="1056" xr:uid="{00000000-0005-0000-0000-00001F040000}"/>
    <cellStyle name="_10.Bieuthegioi-tan_NGTT2008(1)_Book3_So lieu quoc te TH" xfId="1057" xr:uid="{00000000-0005-0000-0000-000020040000}"/>
    <cellStyle name="_10.Bieuthegioi-tan_NGTT2008(1)_Book3_So lieu quoc te(GDP)" xfId="1058" xr:uid="{00000000-0005-0000-0000-000021040000}"/>
    <cellStyle name="_10.Bieuthegioi-tan_NGTT2008(1)_Book3_So lieu quoc te(GDP) 10" xfId="1059" xr:uid="{00000000-0005-0000-0000-000022040000}"/>
    <cellStyle name="_10.Bieuthegioi-tan_NGTT2008(1)_Book3_So lieu quoc te(GDP) 11" xfId="1060" xr:uid="{00000000-0005-0000-0000-000023040000}"/>
    <cellStyle name="_10.Bieuthegioi-tan_NGTT2008(1)_Book3_So lieu quoc te(GDP) 2" xfId="1061" xr:uid="{00000000-0005-0000-0000-000024040000}"/>
    <cellStyle name="_10.Bieuthegioi-tan_NGTT2008(1)_Book3_So lieu quoc te(GDP) 3" xfId="1062" xr:uid="{00000000-0005-0000-0000-000025040000}"/>
    <cellStyle name="_10.Bieuthegioi-tan_NGTT2008(1)_Book3_So lieu quoc te(GDP) 4" xfId="1063" xr:uid="{00000000-0005-0000-0000-000026040000}"/>
    <cellStyle name="_10.Bieuthegioi-tan_NGTT2008(1)_Book3_So lieu quoc te(GDP) 5" xfId="1064" xr:uid="{00000000-0005-0000-0000-000027040000}"/>
    <cellStyle name="_10.Bieuthegioi-tan_NGTT2008(1)_Book3_So lieu quoc te(GDP) 6" xfId="1065" xr:uid="{00000000-0005-0000-0000-000028040000}"/>
    <cellStyle name="_10.Bieuthegioi-tan_NGTT2008(1)_Book3_So lieu quoc te(GDP) 7" xfId="1066" xr:uid="{00000000-0005-0000-0000-000029040000}"/>
    <cellStyle name="_10.Bieuthegioi-tan_NGTT2008(1)_Book3_So lieu quoc te(GDP) 8" xfId="1067" xr:uid="{00000000-0005-0000-0000-00002A040000}"/>
    <cellStyle name="_10.Bieuthegioi-tan_NGTT2008(1)_Book3_So lieu quoc te(GDP) 9" xfId="1068" xr:uid="{00000000-0005-0000-0000-00002B040000}"/>
    <cellStyle name="_10.Bieuthegioi-tan_NGTT2008(1)_Book3_So lieu quoc te(GDP)_05 Doanh nghiep va Ca the_2011 (Ok)" xfId="1069" xr:uid="{00000000-0005-0000-0000-00002C040000}"/>
    <cellStyle name="_10.Bieuthegioi-tan_NGTT2008(1)_Book3_So lieu quoc te(GDP)_11 (3)" xfId="1070" xr:uid="{00000000-0005-0000-0000-00002D040000}"/>
    <cellStyle name="_10.Bieuthegioi-tan_NGTT2008(1)_Book3_So lieu quoc te(GDP)_11 (3) 10" xfId="1071" xr:uid="{00000000-0005-0000-0000-00002E040000}"/>
    <cellStyle name="_10.Bieuthegioi-tan_NGTT2008(1)_Book3_So lieu quoc te(GDP)_11 (3) 11" xfId="1072" xr:uid="{00000000-0005-0000-0000-00002F040000}"/>
    <cellStyle name="_10.Bieuthegioi-tan_NGTT2008(1)_Book3_So lieu quoc te(GDP)_11 (3) 2" xfId="1073" xr:uid="{00000000-0005-0000-0000-000030040000}"/>
    <cellStyle name="_10.Bieuthegioi-tan_NGTT2008(1)_Book3_So lieu quoc te(GDP)_11 (3) 3" xfId="1074" xr:uid="{00000000-0005-0000-0000-000031040000}"/>
    <cellStyle name="_10.Bieuthegioi-tan_NGTT2008(1)_Book3_So lieu quoc te(GDP)_11 (3) 4" xfId="1075" xr:uid="{00000000-0005-0000-0000-000032040000}"/>
    <cellStyle name="_10.Bieuthegioi-tan_NGTT2008(1)_Book3_So lieu quoc te(GDP)_11 (3) 5" xfId="1076" xr:uid="{00000000-0005-0000-0000-000033040000}"/>
    <cellStyle name="_10.Bieuthegioi-tan_NGTT2008(1)_Book3_So lieu quoc te(GDP)_11 (3) 6" xfId="1077" xr:uid="{00000000-0005-0000-0000-000034040000}"/>
    <cellStyle name="_10.Bieuthegioi-tan_NGTT2008(1)_Book3_So lieu quoc te(GDP)_11 (3) 7" xfId="1078" xr:uid="{00000000-0005-0000-0000-000035040000}"/>
    <cellStyle name="_10.Bieuthegioi-tan_NGTT2008(1)_Book3_So lieu quoc te(GDP)_11 (3) 8" xfId="1079" xr:uid="{00000000-0005-0000-0000-000036040000}"/>
    <cellStyle name="_10.Bieuthegioi-tan_NGTT2008(1)_Book3_So lieu quoc te(GDP)_11 (3) 9" xfId="1080" xr:uid="{00000000-0005-0000-0000-000037040000}"/>
    <cellStyle name="_10.Bieuthegioi-tan_NGTT2008(1)_Book3_So lieu quoc te(GDP)_11 (3)_3.TKQG -Thuat Ngu" xfId="1081" xr:uid="{00000000-0005-0000-0000-000038040000}"/>
    <cellStyle name="_10.Bieuthegioi-tan_NGTT2008(1)_Book3_So lieu quoc te(GDP)_11 (3)_4 Dau tu- xay dung - Thuat Ngu" xfId="1082" xr:uid="{00000000-0005-0000-0000-000039040000}"/>
    <cellStyle name="_10.Bieuthegioi-tan_NGTT2008(1)_Book3_So lieu quoc te(GDP)_12 (2)" xfId="1083" xr:uid="{00000000-0005-0000-0000-00003A040000}"/>
    <cellStyle name="_10.Bieuthegioi-tan_NGTT2008(1)_Book3_So lieu quoc te(GDP)_12 (2) 10" xfId="1084" xr:uid="{00000000-0005-0000-0000-00003B040000}"/>
    <cellStyle name="_10.Bieuthegioi-tan_NGTT2008(1)_Book3_So lieu quoc te(GDP)_12 (2) 11" xfId="1085" xr:uid="{00000000-0005-0000-0000-00003C040000}"/>
    <cellStyle name="_10.Bieuthegioi-tan_NGTT2008(1)_Book3_So lieu quoc te(GDP)_12 (2) 2" xfId="1086" xr:uid="{00000000-0005-0000-0000-00003D040000}"/>
    <cellStyle name="_10.Bieuthegioi-tan_NGTT2008(1)_Book3_So lieu quoc te(GDP)_12 (2) 3" xfId="1087" xr:uid="{00000000-0005-0000-0000-00003E040000}"/>
    <cellStyle name="_10.Bieuthegioi-tan_NGTT2008(1)_Book3_So lieu quoc te(GDP)_12 (2) 4" xfId="1088" xr:uid="{00000000-0005-0000-0000-00003F040000}"/>
    <cellStyle name="_10.Bieuthegioi-tan_NGTT2008(1)_Book3_So lieu quoc te(GDP)_12 (2) 5" xfId="1089" xr:uid="{00000000-0005-0000-0000-000040040000}"/>
    <cellStyle name="_10.Bieuthegioi-tan_NGTT2008(1)_Book3_So lieu quoc te(GDP)_12 (2) 6" xfId="1090" xr:uid="{00000000-0005-0000-0000-000041040000}"/>
    <cellStyle name="_10.Bieuthegioi-tan_NGTT2008(1)_Book3_So lieu quoc te(GDP)_12 (2) 7" xfId="1091" xr:uid="{00000000-0005-0000-0000-000042040000}"/>
    <cellStyle name="_10.Bieuthegioi-tan_NGTT2008(1)_Book3_So lieu quoc te(GDP)_12 (2) 8" xfId="1092" xr:uid="{00000000-0005-0000-0000-000043040000}"/>
    <cellStyle name="_10.Bieuthegioi-tan_NGTT2008(1)_Book3_So lieu quoc te(GDP)_12 (2) 9" xfId="1093" xr:uid="{00000000-0005-0000-0000-000044040000}"/>
    <cellStyle name="_10.Bieuthegioi-tan_NGTT2008(1)_Book3_So lieu quoc te(GDP)_12 (2)_3.TKQG -Thuat Ngu" xfId="1094" xr:uid="{00000000-0005-0000-0000-000045040000}"/>
    <cellStyle name="_10.Bieuthegioi-tan_NGTT2008(1)_Book3_So lieu quoc te(GDP)_12 (2)_4 Dau tu- xay dung - Thuat Ngu" xfId="1095" xr:uid="{00000000-0005-0000-0000-000046040000}"/>
    <cellStyle name="_10.Bieuthegioi-tan_NGTT2008(1)_Book3_So lieu quoc te(GDP)_3.TKQG -Thuat Ngu" xfId="1096" xr:uid="{00000000-0005-0000-0000-000047040000}"/>
    <cellStyle name="_10.Bieuthegioi-tan_NGTT2008(1)_Book3_So lieu quoc te(GDP)_4 Dau tu- xay dung - Thuat Ngu" xfId="1097" xr:uid="{00000000-0005-0000-0000-000048040000}"/>
    <cellStyle name="_10.Bieuthegioi-tan_NGTT2008(1)_Book3_So lieu quoc te(GDP)_Ngiam_lamnghiep_2011_v2(1)(1)" xfId="1098" xr:uid="{00000000-0005-0000-0000-000049040000}"/>
    <cellStyle name="_10.Bieuthegioi-tan_NGTT2008(1)_Book3_XNK" xfId="1099" xr:uid="{00000000-0005-0000-0000-00004A040000}"/>
    <cellStyle name="_10.Bieuthegioi-tan_NGTT2008(1)_Book3_XNK_Bo sung 04 bieu Cong nghiep" xfId="1100" xr:uid="{00000000-0005-0000-0000-00004B040000}"/>
    <cellStyle name="_10.Bieuthegioi-tan_NGTT2008(1)_Book4" xfId="1101" xr:uid="{00000000-0005-0000-0000-00004C040000}"/>
    <cellStyle name="_10.Bieuthegioi-tan_NGTT2008(1)_Book4_Book1" xfId="1102" xr:uid="{00000000-0005-0000-0000-00004D040000}"/>
    <cellStyle name="_10.Bieuthegioi-tan_NGTT2008(1)_CSKDCT 2010" xfId="1103" xr:uid="{00000000-0005-0000-0000-00004E040000}"/>
    <cellStyle name="_10.Bieuthegioi-tan_NGTT2008(1)_CSKDCT 2010_Bo sung 04 bieu Cong nghiep" xfId="1104" xr:uid="{00000000-0005-0000-0000-00004F040000}"/>
    <cellStyle name="_10.Bieuthegioi-tan_NGTT2008(1)_CucThongke-phucdap-Tuan-Anh" xfId="1105" xr:uid="{00000000-0005-0000-0000-000050040000}"/>
    <cellStyle name="_10.Bieuthegioi-tan_NGTT2008(1)_dan so phan tich 10 nam(moi)" xfId="1106" xr:uid="{00000000-0005-0000-0000-000051040000}"/>
    <cellStyle name="_10.Bieuthegioi-tan_NGTT2008(1)_dan so phan tich 10 nam(moi) 10" xfId="1107" xr:uid="{00000000-0005-0000-0000-000052040000}"/>
    <cellStyle name="_10.Bieuthegioi-tan_NGTT2008(1)_dan so phan tich 10 nam(moi) 11" xfId="1108" xr:uid="{00000000-0005-0000-0000-000053040000}"/>
    <cellStyle name="_10.Bieuthegioi-tan_NGTT2008(1)_dan so phan tich 10 nam(moi) 2" xfId="1109" xr:uid="{00000000-0005-0000-0000-000054040000}"/>
    <cellStyle name="_10.Bieuthegioi-tan_NGTT2008(1)_dan so phan tich 10 nam(moi) 3" xfId="1110" xr:uid="{00000000-0005-0000-0000-000055040000}"/>
    <cellStyle name="_10.Bieuthegioi-tan_NGTT2008(1)_dan so phan tich 10 nam(moi) 4" xfId="1111" xr:uid="{00000000-0005-0000-0000-000056040000}"/>
    <cellStyle name="_10.Bieuthegioi-tan_NGTT2008(1)_dan so phan tich 10 nam(moi) 5" xfId="1112" xr:uid="{00000000-0005-0000-0000-000057040000}"/>
    <cellStyle name="_10.Bieuthegioi-tan_NGTT2008(1)_dan so phan tich 10 nam(moi) 6" xfId="1113" xr:uid="{00000000-0005-0000-0000-000058040000}"/>
    <cellStyle name="_10.Bieuthegioi-tan_NGTT2008(1)_dan so phan tich 10 nam(moi) 7" xfId="1114" xr:uid="{00000000-0005-0000-0000-000059040000}"/>
    <cellStyle name="_10.Bieuthegioi-tan_NGTT2008(1)_dan so phan tich 10 nam(moi) 8" xfId="1115" xr:uid="{00000000-0005-0000-0000-00005A040000}"/>
    <cellStyle name="_10.Bieuthegioi-tan_NGTT2008(1)_dan so phan tich 10 nam(moi) 9" xfId="1116" xr:uid="{00000000-0005-0000-0000-00005B040000}"/>
    <cellStyle name="_10.Bieuthegioi-tan_NGTT2008(1)_dan so phan tich 10 nam(moi)_05 Doanh nghiep va Ca the (25)" xfId="1117" xr:uid="{00000000-0005-0000-0000-00005C040000}"/>
    <cellStyle name="_10.Bieuthegioi-tan_NGTT2008(1)_dan so phan tich 10 nam(moi)_3.TKQG -Thuat Ngu" xfId="1118" xr:uid="{00000000-0005-0000-0000-00005D040000}"/>
    <cellStyle name="_10.Bieuthegioi-tan_NGTT2008(1)_dan so phan tich 10 nam(moi)_4 Dau tu- xay dung - Thuat Ngu" xfId="1119" xr:uid="{00000000-0005-0000-0000-00005E040000}"/>
    <cellStyle name="_10.Bieuthegioi-tan_NGTT2008(1)_dan so phan tich 10 nam(moi)_Ca the" xfId="1120" xr:uid="{00000000-0005-0000-0000-00005F040000}"/>
    <cellStyle name="_10.Bieuthegioi-tan_NGTT2008(1)_dan so phan tich 10 nam(moi)_Nien giam KT_TV 2010" xfId="1121" xr:uid="{00000000-0005-0000-0000-000060040000}"/>
    <cellStyle name="_10.Bieuthegioi-tan_NGTT2008(1)_Lam nghiep, thuy san 2010 (ok)" xfId="1122" xr:uid="{00000000-0005-0000-0000-000061040000}"/>
    <cellStyle name="_10.Bieuthegioi-tan_NGTT2008(1)_Maket NGTT Cong nghiep 2011" xfId="1123" xr:uid="{00000000-0005-0000-0000-000062040000}"/>
    <cellStyle name="_10.Bieuthegioi-tan_NGTT2008(1)_Maket NGTT Doanh Nghiep 2011" xfId="1124" xr:uid="{00000000-0005-0000-0000-000063040000}"/>
    <cellStyle name="_10.Bieuthegioi-tan_NGTT2008(1)_Maket NGTT Thu chi NS 2011" xfId="1125" xr:uid="{00000000-0005-0000-0000-000064040000}"/>
    <cellStyle name="_10.Bieuthegioi-tan_NGTT2008(1)_Ngiam_lamnghiep_2011_v2(1)(1)" xfId="1126" xr:uid="{00000000-0005-0000-0000-000065040000}"/>
    <cellStyle name="_10.Bieuthegioi-tan_NGTT2008(1)_NGTT Ca the 2011 Diep" xfId="1127" xr:uid="{00000000-0005-0000-0000-000066040000}"/>
    <cellStyle name="_10.Bieuthegioi-tan_NGTT2008(1)_Nongnghiep" xfId="1128" xr:uid="{00000000-0005-0000-0000-000067040000}"/>
    <cellStyle name="_10.Bieuthegioi-tan_NGTT2008(1)_Nongnghiep_Bo sung 04 bieu Cong nghiep" xfId="1129" xr:uid="{00000000-0005-0000-0000-000068040000}"/>
    <cellStyle name="_10.Bieuthegioi-tan_NGTT2008(1)_So lieu quoc te TH" xfId="1130" xr:uid="{00000000-0005-0000-0000-000069040000}"/>
    <cellStyle name="_10.Bieuthegioi-tan_NGTT2008(1)_So lieu quoc te(GDP)" xfId="1131" xr:uid="{00000000-0005-0000-0000-00006A040000}"/>
    <cellStyle name="_10.Bieuthegioi-tan_NGTT2008(1)_So lieu quoc te(GDP) 10" xfId="1132" xr:uid="{00000000-0005-0000-0000-00006B040000}"/>
    <cellStyle name="_10.Bieuthegioi-tan_NGTT2008(1)_So lieu quoc te(GDP) 11" xfId="1133" xr:uid="{00000000-0005-0000-0000-00006C040000}"/>
    <cellStyle name="_10.Bieuthegioi-tan_NGTT2008(1)_So lieu quoc te(GDP) 2" xfId="1134" xr:uid="{00000000-0005-0000-0000-00006D040000}"/>
    <cellStyle name="_10.Bieuthegioi-tan_NGTT2008(1)_So lieu quoc te(GDP) 3" xfId="1135" xr:uid="{00000000-0005-0000-0000-00006E040000}"/>
    <cellStyle name="_10.Bieuthegioi-tan_NGTT2008(1)_So lieu quoc te(GDP) 4" xfId="1136" xr:uid="{00000000-0005-0000-0000-00006F040000}"/>
    <cellStyle name="_10.Bieuthegioi-tan_NGTT2008(1)_So lieu quoc te(GDP) 5" xfId="1137" xr:uid="{00000000-0005-0000-0000-000070040000}"/>
    <cellStyle name="_10.Bieuthegioi-tan_NGTT2008(1)_So lieu quoc te(GDP) 6" xfId="1138" xr:uid="{00000000-0005-0000-0000-000071040000}"/>
    <cellStyle name="_10.Bieuthegioi-tan_NGTT2008(1)_So lieu quoc te(GDP) 7" xfId="1139" xr:uid="{00000000-0005-0000-0000-000072040000}"/>
    <cellStyle name="_10.Bieuthegioi-tan_NGTT2008(1)_So lieu quoc te(GDP) 8" xfId="1140" xr:uid="{00000000-0005-0000-0000-000073040000}"/>
    <cellStyle name="_10.Bieuthegioi-tan_NGTT2008(1)_So lieu quoc te(GDP) 9" xfId="1141" xr:uid="{00000000-0005-0000-0000-000074040000}"/>
    <cellStyle name="_10.Bieuthegioi-tan_NGTT2008(1)_So lieu quoc te(GDP)_05 Doanh nghiep va Ca the_2011 (Ok)" xfId="1142" xr:uid="{00000000-0005-0000-0000-000075040000}"/>
    <cellStyle name="_10.Bieuthegioi-tan_NGTT2008(1)_So lieu quoc te(GDP)_11 (3)" xfId="1143" xr:uid="{00000000-0005-0000-0000-000076040000}"/>
    <cellStyle name="_10.Bieuthegioi-tan_NGTT2008(1)_So lieu quoc te(GDP)_11 (3) 10" xfId="1144" xr:uid="{00000000-0005-0000-0000-000077040000}"/>
    <cellStyle name="_10.Bieuthegioi-tan_NGTT2008(1)_So lieu quoc te(GDP)_11 (3) 11" xfId="1145" xr:uid="{00000000-0005-0000-0000-000078040000}"/>
    <cellStyle name="_10.Bieuthegioi-tan_NGTT2008(1)_So lieu quoc te(GDP)_11 (3) 2" xfId="1146" xr:uid="{00000000-0005-0000-0000-000079040000}"/>
    <cellStyle name="_10.Bieuthegioi-tan_NGTT2008(1)_So lieu quoc te(GDP)_11 (3) 3" xfId="1147" xr:uid="{00000000-0005-0000-0000-00007A040000}"/>
    <cellStyle name="_10.Bieuthegioi-tan_NGTT2008(1)_So lieu quoc te(GDP)_11 (3) 4" xfId="1148" xr:uid="{00000000-0005-0000-0000-00007B040000}"/>
    <cellStyle name="_10.Bieuthegioi-tan_NGTT2008(1)_So lieu quoc te(GDP)_11 (3) 5" xfId="1149" xr:uid="{00000000-0005-0000-0000-00007C040000}"/>
    <cellStyle name="_10.Bieuthegioi-tan_NGTT2008(1)_So lieu quoc te(GDP)_11 (3) 6" xfId="1150" xr:uid="{00000000-0005-0000-0000-00007D040000}"/>
    <cellStyle name="_10.Bieuthegioi-tan_NGTT2008(1)_So lieu quoc te(GDP)_11 (3) 7" xfId="1151" xr:uid="{00000000-0005-0000-0000-00007E040000}"/>
    <cellStyle name="_10.Bieuthegioi-tan_NGTT2008(1)_So lieu quoc te(GDP)_11 (3) 8" xfId="1152" xr:uid="{00000000-0005-0000-0000-00007F040000}"/>
    <cellStyle name="_10.Bieuthegioi-tan_NGTT2008(1)_So lieu quoc te(GDP)_11 (3) 9" xfId="1153" xr:uid="{00000000-0005-0000-0000-000080040000}"/>
    <cellStyle name="_10.Bieuthegioi-tan_NGTT2008(1)_So lieu quoc te(GDP)_11 (3)_3.TKQG -Thuat Ngu" xfId="1154" xr:uid="{00000000-0005-0000-0000-000081040000}"/>
    <cellStyle name="_10.Bieuthegioi-tan_NGTT2008(1)_So lieu quoc te(GDP)_11 (3)_4 Dau tu- xay dung - Thuat Ngu" xfId="1155" xr:uid="{00000000-0005-0000-0000-000082040000}"/>
    <cellStyle name="_10.Bieuthegioi-tan_NGTT2008(1)_So lieu quoc te(GDP)_12 (2)" xfId="1156" xr:uid="{00000000-0005-0000-0000-000083040000}"/>
    <cellStyle name="_10.Bieuthegioi-tan_NGTT2008(1)_So lieu quoc te(GDP)_12 (2) 10" xfId="1157" xr:uid="{00000000-0005-0000-0000-000084040000}"/>
    <cellStyle name="_10.Bieuthegioi-tan_NGTT2008(1)_So lieu quoc te(GDP)_12 (2) 11" xfId="1158" xr:uid="{00000000-0005-0000-0000-000085040000}"/>
    <cellStyle name="_10.Bieuthegioi-tan_NGTT2008(1)_So lieu quoc te(GDP)_12 (2) 2" xfId="1159" xr:uid="{00000000-0005-0000-0000-000086040000}"/>
    <cellStyle name="_10.Bieuthegioi-tan_NGTT2008(1)_So lieu quoc te(GDP)_12 (2) 3" xfId="1160" xr:uid="{00000000-0005-0000-0000-000087040000}"/>
    <cellStyle name="_10.Bieuthegioi-tan_NGTT2008(1)_So lieu quoc te(GDP)_12 (2) 4" xfId="1161" xr:uid="{00000000-0005-0000-0000-000088040000}"/>
    <cellStyle name="_10.Bieuthegioi-tan_NGTT2008(1)_So lieu quoc te(GDP)_12 (2) 5" xfId="1162" xr:uid="{00000000-0005-0000-0000-000089040000}"/>
    <cellStyle name="_10.Bieuthegioi-tan_NGTT2008(1)_So lieu quoc te(GDP)_12 (2) 6" xfId="1163" xr:uid="{00000000-0005-0000-0000-00008A040000}"/>
    <cellStyle name="_10.Bieuthegioi-tan_NGTT2008(1)_So lieu quoc te(GDP)_12 (2) 7" xfId="1164" xr:uid="{00000000-0005-0000-0000-00008B040000}"/>
    <cellStyle name="_10.Bieuthegioi-tan_NGTT2008(1)_So lieu quoc te(GDP)_12 (2) 8" xfId="1165" xr:uid="{00000000-0005-0000-0000-00008C040000}"/>
    <cellStyle name="_10.Bieuthegioi-tan_NGTT2008(1)_So lieu quoc te(GDP)_12 (2) 9" xfId="1166" xr:uid="{00000000-0005-0000-0000-00008D040000}"/>
    <cellStyle name="_10.Bieuthegioi-tan_NGTT2008(1)_So lieu quoc te(GDP)_12 (2)_3.TKQG -Thuat Ngu" xfId="1167" xr:uid="{00000000-0005-0000-0000-00008E040000}"/>
    <cellStyle name="_10.Bieuthegioi-tan_NGTT2008(1)_So lieu quoc te(GDP)_12 (2)_4 Dau tu- xay dung - Thuat Ngu" xfId="1168" xr:uid="{00000000-0005-0000-0000-00008F040000}"/>
    <cellStyle name="_10.Bieuthegioi-tan_NGTT2008(1)_So lieu quoc te(GDP)_3.TKQG -Thuat Ngu" xfId="1169" xr:uid="{00000000-0005-0000-0000-000090040000}"/>
    <cellStyle name="_10.Bieuthegioi-tan_NGTT2008(1)_So lieu quoc te(GDP)_4 Dau tu- xay dung - Thuat Ngu" xfId="1170" xr:uid="{00000000-0005-0000-0000-000091040000}"/>
    <cellStyle name="_10.Bieuthegioi-tan_NGTT2008(1)_So lieu quoc te(GDP)_Ngiam_lamnghiep_2011_v2(1)(1)" xfId="1171" xr:uid="{00000000-0005-0000-0000-000092040000}"/>
    <cellStyle name="_10.Bieuthegioi-tan_NGTT2008(1)_Tong hop NGTT" xfId="1172" xr:uid="{00000000-0005-0000-0000-000093040000}"/>
    <cellStyle name="_10.Bieuthegioi-tan_NGTT2008(1)_XNK" xfId="1173" xr:uid="{00000000-0005-0000-0000-000094040000}"/>
    <cellStyle name="_10.Bieuthegioi-tan_NGTT2008(1)_XNK_Bo sung 04 bieu Cong nghiep" xfId="1174" xr:uid="{00000000-0005-0000-0000-000095040000}"/>
    <cellStyle name="_10_Market_VH_YT_GD_NGTT_2011" xfId="1175" xr:uid="{00000000-0005-0000-0000-000096040000}"/>
    <cellStyle name="_10_Market_VH_YT_GD_NGTT_2011 10" xfId="1176" xr:uid="{00000000-0005-0000-0000-000097040000}"/>
    <cellStyle name="_10_Market_VH_YT_GD_NGTT_2011 11" xfId="1177" xr:uid="{00000000-0005-0000-0000-000098040000}"/>
    <cellStyle name="_10_Market_VH_YT_GD_NGTT_2011 2" xfId="1178" xr:uid="{00000000-0005-0000-0000-000099040000}"/>
    <cellStyle name="_10_Market_VH_YT_GD_NGTT_2011 3" xfId="1179" xr:uid="{00000000-0005-0000-0000-00009A040000}"/>
    <cellStyle name="_10_Market_VH_YT_GD_NGTT_2011 4" xfId="1180" xr:uid="{00000000-0005-0000-0000-00009B040000}"/>
    <cellStyle name="_10_Market_VH_YT_GD_NGTT_2011 5" xfId="1181" xr:uid="{00000000-0005-0000-0000-00009C040000}"/>
    <cellStyle name="_10_Market_VH_YT_GD_NGTT_2011 6" xfId="1182" xr:uid="{00000000-0005-0000-0000-00009D040000}"/>
    <cellStyle name="_10_Market_VH_YT_GD_NGTT_2011 7" xfId="1183" xr:uid="{00000000-0005-0000-0000-00009E040000}"/>
    <cellStyle name="_10_Market_VH_YT_GD_NGTT_2011 8" xfId="1184" xr:uid="{00000000-0005-0000-0000-00009F040000}"/>
    <cellStyle name="_10_Market_VH_YT_GD_NGTT_2011 9" xfId="1185" xr:uid="{00000000-0005-0000-0000-0000A0040000}"/>
    <cellStyle name="_10_Market_VH_YT_GD_NGTT_2011_05 Doanh nghiep va Ca the_2011 (Ok)" xfId="1186" xr:uid="{00000000-0005-0000-0000-0000A1040000}"/>
    <cellStyle name="_10_Market_VH_YT_GD_NGTT_2011_11 (3)" xfId="1187" xr:uid="{00000000-0005-0000-0000-0000A2040000}"/>
    <cellStyle name="_10_Market_VH_YT_GD_NGTT_2011_11 (3) 10" xfId="1188" xr:uid="{00000000-0005-0000-0000-0000A3040000}"/>
    <cellStyle name="_10_Market_VH_YT_GD_NGTT_2011_11 (3) 11" xfId="1189" xr:uid="{00000000-0005-0000-0000-0000A4040000}"/>
    <cellStyle name="_10_Market_VH_YT_GD_NGTT_2011_11 (3) 2" xfId="1190" xr:uid="{00000000-0005-0000-0000-0000A5040000}"/>
    <cellStyle name="_10_Market_VH_YT_GD_NGTT_2011_11 (3) 3" xfId="1191" xr:uid="{00000000-0005-0000-0000-0000A6040000}"/>
    <cellStyle name="_10_Market_VH_YT_GD_NGTT_2011_11 (3) 4" xfId="1192" xr:uid="{00000000-0005-0000-0000-0000A7040000}"/>
    <cellStyle name="_10_Market_VH_YT_GD_NGTT_2011_11 (3) 5" xfId="1193" xr:uid="{00000000-0005-0000-0000-0000A8040000}"/>
    <cellStyle name="_10_Market_VH_YT_GD_NGTT_2011_11 (3) 6" xfId="1194" xr:uid="{00000000-0005-0000-0000-0000A9040000}"/>
    <cellStyle name="_10_Market_VH_YT_GD_NGTT_2011_11 (3) 7" xfId="1195" xr:uid="{00000000-0005-0000-0000-0000AA040000}"/>
    <cellStyle name="_10_Market_VH_YT_GD_NGTT_2011_11 (3) 8" xfId="1196" xr:uid="{00000000-0005-0000-0000-0000AB040000}"/>
    <cellStyle name="_10_Market_VH_YT_GD_NGTT_2011_11 (3) 9" xfId="1197" xr:uid="{00000000-0005-0000-0000-0000AC040000}"/>
    <cellStyle name="_10_Market_VH_YT_GD_NGTT_2011_11 (3)_3.TKQG -Thuat Ngu" xfId="1198" xr:uid="{00000000-0005-0000-0000-0000AD040000}"/>
    <cellStyle name="_10_Market_VH_YT_GD_NGTT_2011_11 (3)_4 Dau tu- xay dung - Thuat Ngu" xfId="1199" xr:uid="{00000000-0005-0000-0000-0000AE040000}"/>
    <cellStyle name="_10_Market_VH_YT_GD_NGTT_2011_12 (2)" xfId="1200" xr:uid="{00000000-0005-0000-0000-0000AF040000}"/>
    <cellStyle name="_10_Market_VH_YT_GD_NGTT_2011_12 (2) 10" xfId="1201" xr:uid="{00000000-0005-0000-0000-0000B0040000}"/>
    <cellStyle name="_10_Market_VH_YT_GD_NGTT_2011_12 (2) 11" xfId="1202" xr:uid="{00000000-0005-0000-0000-0000B1040000}"/>
    <cellStyle name="_10_Market_VH_YT_GD_NGTT_2011_12 (2) 2" xfId="1203" xr:uid="{00000000-0005-0000-0000-0000B2040000}"/>
    <cellStyle name="_10_Market_VH_YT_GD_NGTT_2011_12 (2) 3" xfId="1204" xr:uid="{00000000-0005-0000-0000-0000B3040000}"/>
    <cellStyle name="_10_Market_VH_YT_GD_NGTT_2011_12 (2) 4" xfId="1205" xr:uid="{00000000-0005-0000-0000-0000B4040000}"/>
    <cellStyle name="_10_Market_VH_YT_GD_NGTT_2011_12 (2) 5" xfId="1206" xr:uid="{00000000-0005-0000-0000-0000B5040000}"/>
    <cellStyle name="_10_Market_VH_YT_GD_NGTT_2011_12 (2) 6" xfId="1207" xr:uid="{00000000-0005-0000-0000-0000B6040000}"/>
    <cellStyle name="_10_Market_VH_YT_GD_NGTT_2011_12 (2) 7" xfId="1208" xr:uid="{00000000-0005-0000-0000-0000B7040000}"/>
    <cellStyle name="_10_Market_VH_YT_GD_NGTT_2011_12 (2) 8" xfId="1209" xr:uid="{00000000-0005-0000-0000-0000B8040000}"/>
    <cellStyle name="_10_Market_VH_YT_GD_NGTT_2011_12 (2) 9" xfId="1210" xr:uid="{00000000-0005-0000-0000-0000B9040000}"/>
    <cellStyle name="_10_Market_VH_YT_GD_NGTT_2011_12 (2)_3.TKQG -Thuat Ngu" xfId="1211" xr:uid="{00000000-0005-0000-0000-0000BA040000}"/>
    <cellStyle name="_10_Market_VH_YT_GD_NGTT_2011_12 (2)_4 Dau tu- xay dung - Thuat Ngu" xfId="1212" xr:uid="{00000000-0005-0000-0000-0000BB040000}"/>
    <cellStyle name="_10_Market_VH_YT_GD_NGTT_2011_3.TKQG -Thuat Ngu" xfId="1213" xr:uid="{00000000-0005-0000-0000-0000BC040000}"/>
    <cellStyle name="_10_Market_VH_YT_GD_NGTT_2011_4 Dau tu- xay dung - Thuat Ngu" xfId="1214" xr:uid="{00000000-0005-0000-0000-0000BD040000}"/>
    <cellStyle name="_10_Market_VH_YT_GD_NGTT_2011_Ngiam_lamnghiep_2011_v2(1)(1)" xfId="1215" xr:uid="{00000000-0005-0000-0000-0000BE040000}"/>
    <cellStyle name="_15.Quoc te" xfId="1216" xr:uid="{00000000-0005-0000-0000-0000BF040000}"/>
    <cellStyle name="_2.OK" xfId="1217" xr:uid="{00000000-0005-0000-0000-0000C0040000}"/>
    <cellStyle name="_3OK" xfId="1218" xr:uid="{00000000-0005-0000-0000-0000C1040000}"/>
    <cellStyle name="_4OK" xfId="1219" xr:uid="{00000000-0005-0000-0000-0000C2040000}"/>
    <cellStyle name="_5OK" xfId="1220" xr:uid="{00000000-0005-0000-0000-0000C3040000}"/>
    <cellStyle name="_6OK" xfId="1221" xr:uid="{00000000-0005-0000-0000-0000C4040000}"/>
    <cellStyle name="_7OK" xfId="1222" xr:uid="{00000000-0005-0000-0000-0000C5040000}"/>
    <cellStyle name="_8OK" xfId="1223" xr:uid="{00000000-0005-0000-0000-0000C6040000}"/>
    <cellStyle name="_Book2" xfId="1224" xr:uid="{00000000-0005-0000-0000-0000C7040000}"/>
    <cellStyle name="_Book2 10" xfId="1225" xr:uid="{00000000-0005-0000-0000-0000C8040000}"/>
    <cellStyle name="_Book2 11" xfId="1226" xr:uid="{00000000-0005-0000-0000-0000C9040000}"/>
    <cellStyle name="_Book2 2" xfId="1227" xr:uid="{00000000-0005-0000-0000-0000CA040000}"/>
    <cellStyle name="_Book2 3" xfId="1228" xr:uid="{00000000-0005-0000-0000-0000CB040000}"/>
    <cellStyle name="_Book2 4" xfId="1229" xr:uid="{00000000-0005-0000-0000-0000CC040000}"/>
    <cellStyle name="_Book2 5" xfId="1230" xr:uid="{00000000-0005-0000-0000-0000CD040000}"/>
    <cellStyle name="_Book2 6" xfId="1231" xr:uid="{00000000-0005-0000-0000-0000CE040000}"/>
    <cellStyle name="_Book2 7" xfId="1232" xr:uid="{00000000-0005-0000-0000-0000CF040000}"/>
    <cellStyle name="_Book2 8" xfId="1233" xr:uid="{00000000-0005-0000-0000-0000D0040000}"/>
    <cellStyle name="_Book2 9" xfId="1234" xr:uid="{00000000-0005-0000-0000-0000D1040000}"/>
    <cellStyle name="_Book2_01 DVHC-DD-KH (10 bieu)" xfId="1235" xr:uid="{00000000-0005-0000-0000-0000D2040000}"/>
    <cellStyle name="_Book2_01 DVHC-DSLD 2010" xfId="1236" xr:uid="{00000000-0005-0000-0000-0000D3040000}"/>
    <cellStyle name="_Book2_05 Doanh nghiep va Ca the (25)" xfId="1237" xr:uid="{00000000-0005-0000-0000-0000D4040000}"/>
    <cellStyle name="_Book2_05 Doanh nghiep va Ca the_2011 (Ok)" xfId="1238" xr:uid="{00000000-0005-0000-0000-0000D5040000}"/>
    <cellStyle name="_Book2_05 NGTT DN 2010 (OK)" xfId="1239" xr:uid="{00000000-0005-0000-0000-0000D6040000}"/>
    <cellStyle name="_Book2_05 NGTT DN 2010 (OK)_Bo sung 04 bieu Cong nghiep" xfId="1240" xr:uid="{00000000-0005-0000-0000-0000D7040000}"/>
    <cellStyle name="_Book2_10 Market VH, YT, GD, NGTT 2011 " xfId="1241" xr:uid="{00000000-0005-0000-0000-0000D8040000}"/>
    <cellStyle name="_Book2_10 Market VH, YT, GD, NGTT 2011  10" xfId="1242" xr:uid="{00000000-0005-0000-0000-0000D9040000}"/>
    <cellStyle name="_Book2_10 Market VH, YT, GD, NGTT 2011  11" xfId="1243" xr:uid="{00000000-0005-0000-0000-0000DA040000}"/>
    <cellStyle name="_Book2_10 Market VH, YT, GD, NGTT 2011  2" xfId="1244" xr:uid="{00000000-0005-0000-0000-0000DB040000}"/>
    <cellStyle name="_Book2_10 Market VH, YT, GD, NGTT 2011  3" xfId="1245" xr:uid="{00000000-0005-0000-0000-0000DC040000}"/>
    <cellStyle name="_Book2_10 Market VH, YT, GD, NGTT 2011  4" xfId="1246" xr:uid="{00000000-0005-0000-0000-0000DD040000}"/>
    <cellStyle name="_Book2_10 Market VH, YT, GD, NGTT 2011  5" xfId="1247" xr:uid="{00000000-0005-0000-0000-0000DE040000}"/>
    <cellStyle name="_Book2_10 Market VH, YT, GD, NGTT 2011  6" xfId="1248" xr:uid="{00000000-0005-0000-0000-0000DF040000}"/>
    <cellStyle name="_Book2_10 Market VH, YT, GD, NGTT 2011  7" xfId="1249" xr:uid="{00000000-0005-0000-0000-0000E0040000}"/>
    <cellStyle name="_Book2_10 Market VH, YT, GD, NGTT 2011  8" xfId="1250" xr:uid="{00000000-0005-0000-0000-0000E1040000}"/>
    <cellStyle name="_Book2_10 Market VH, YT, GD, NGTT 2011  9" xfId="1251" xr:uid="{00000000-0005-0000-0000-0000E2040000}"/>
    <cellStyle name="_Book2_10 Market VH, YT, GD, NGTT 2011 _05 Doanh nghiep va Ca the_2011 (Ok)" xfId="1252" xr:uid="{00000000-0005-0000-0000-0000E3040000}"/>
    <cellStyle name="_Book2_10 Market VH, YT, GD, NGTT 2011 _11 (3)" xfId="1253" xr:uid="{00000000-0005-0000-0000-0000E4040000}"/>
    <cellStyle name="_Book2_10 Market VH, YT, GD, NGTT 2011 _11 (3) 10" xfId="1254" xr:uid="{00000000-0005-0000-0000-0000E5040000}"/>
    <cellStyle name="_Book2_10 Market VH, YT, GD, NGTT 2011 _11 (3) 11" xfId="1255" xr:uid="{00000000-0005-0000-0000-0000E6040000}"/>
    <cellStyle name="_Book2_10 Market VH, YT, GD, NGTT 2011 _11 (3) 2" xfId="1256" xr:uid="{00000000-0005-0000-0000-0000E7040000}"/>
    <cellStyle name="_Book2_10 Market VH, YT, GD, NGTT 2011 _11 (3) 3" xfId="1257" xr:uid="{00000000-0005-0000-0000-0000E8040000}"/>
    <cellStyle name="_Book2_10 Market VH, YT, GD, NGTT 2011 _11 (3) 4" xfId="1258" xr:uid="{00000000-0005-0000-0000-0000E9040000}"/>
    <cellStyle name="_Book2_10 Market VH, YT, GD, NGTT 2011 _11 (3) 5" xfId="1259" xr:uid="{00000000-0005-0000-0000-0000EA040000}"/>
    <cellStyle name="_Book2_10 Market VH, YT, GD, NGTT 2011 _11 (3) 6" xfId="1260" xr:uid="{00000000-0005-0000-0000-0000EB040000}"/>
    <cellStyle name="_Book2_10 Market VH, YT, GD, NGTT 2011 _11 (3) 7" xfId="1261" xr:uid="{00000000-0005-0000-0000-0000EC040000}"/>
    <cellStyle name="_Book2_10 Market VH, YT, GD, NGTT 2011 _11 (3) 8" xfId="1262" xr:uid="{00000000-0005-0000-0000-0000ED040000}"/>
    <cellStyle name="_Book2_10 Market VH, YT, GD, NGTT 2011 _11 (3) 9" xfId="1263" xr:uid="{00000000-0005-0000-0000-0000EE040000}"/>
    <cellStyle name="_Book2_10 Market VH, YT, GD, NGTT 2011 _11 (3)_3.TKQG -Thuat Ngu" xfId="1264" xr:uid="{00000000-0005-0000-0000-0000EF040000}"/>
    <cellStyle name="_Book2_10 Market VH, YT, GD, NGTT 2011 _11 (3)_4 Dau tu- xay dung - Thuat Ngu" xfId="1265" xr:uid="{00000000-0005-0000-0000-0000F0040000}"/>
    <cellStyle name="_Book2_10 Market VH, YT, GD, NGTT 2011 _12 (2)" xfId="1266" xr:uid="{00000000-0005-0000-0000-0000F1040000}"/>
    <cellStyle name="_Book2_10 Market VH, YT, GD, NGTT 2011 _12 (2) 10" xfId="1267" xr:uid="{00000000-0005-0000-0000-0000F2040000}"/>
    <cellStyle name="_Book2_10 Market VH, YT, GD, NGTT 2011 _12 (2) 11" xfId="1268" xr:uid="{00000000-0005-0000-0000-0000F3040000}"/>
    <cellStyle name="_Book2_10 Market VH, YT, GD, NGTT 2011 _12 (2) 2" xfId="1269" xr:uid="{00000000-0005-0000-0000-0000F4040000}"/>
    <cellStyle name="_Book2_10 Market VH, YT, GD, NGTT 2011 _12 (2) 3" xfId="1270" xr:uid="{00000000-0005-0000-0000-0000F5040000}"/>
    <cellStyle name="_Book2_10 Market VH, YT, GD, NGTT 2011 _12 (2) 4" xfId="1271" xr:uid="{00000000-0005-0000-0000-0000F6040000}"/>
    <cellStyle name="_Book2_10 Market VH, YT, GD, NGTT 2011 _12 (2) 5" xfId="1272" xr:uid="{00000000-0005-0000-0000-0000F7040000}"/>
    <cellStyle name="_Book2_10 Market VH, YT, GD, NGTT 2011 _12 (2) 6" xfId="1273" xr:uid="{00000000-0005-0000-0000-0000F8040000}"/>
    <cellStyle name="_Book2_10 Market VH, YT, GD, NGTT 2011 _12 (2) 7" xfId="1274" xr:uid="{00000000-0005-0000-0000-0000F9040000}"/>
    <cellStyle name="_Book2_10 Market VH, YT, GD, NGTT 2011 _12 (2) 8" xfId="1275" xr:uid="{00000000-0005-0000-0000-0000FA040000}"/>
    <cellStyle name="_Book2_10 Market VH, YT, GD, NGTT 2011 _12 (2) 9" xfId="1276" xr:uid="{00000000-0005-0000-0000-0000FB040000}"/>
    <cellStyle name="_Book2_10 Market VH, YT, GD, NGTT 2011 _12 (2)_3.TKQG -Thuat Ngu" xfId="1277" xr:uid="{00000000-0005-0000-0000-0000FC040000}"/>
    <cellStyle name="_Book2_10 Market VH, YT, GD, NGTT 2011 _12 (2)_4 Dau tu- xay dung - Thuat Ngu" xfId="1278" xr:uid="{00000000-0005-0000-0000-0000FD040000}"/>
    <cellStyle name="_Book2_10 Market VH, YT, GD, NGTT 2011 _3.TKQG -Thuat Ngu" xfId="1279" xr:uid="{00000000-0005-0000-0000-0000FE040000}"/>
    <cellStyle name="_Book2_10 Market VH, YT, GD, NGTT 2011 _4 Dau tu- xay dung - Thuat Ngu" xfId="1280" xr:uid="{00000000-0005-0000-0000-0000FF040000}"/>
    <cellStyle name="_Book2_10 Market VH, YT, GD, NGTT 2011 _Ngiam_lamnghiep_2011_v2(1)(1)" xfId="1281" xr:uid="{00000000-0005-0000-0000-000000050000}"/>
    <cellStyle name="_Book2_10 VH, YT, GD, NGTT 2010 - (OK)" xfId="1282" xr:uid="{00000000-0005-0000-0000-000001050000}"/>
    <cellStyle name="_Book2_10 VH, YT, GD, NGTT 2010 - (OK)_Bo sung 04 bieu Cong nghiep" xfId="1283" xr:uid="{00000000-0005-0000-0000-000002050000}"/>
    <cellStyle name="_Book2_11 (3)" xfId="1284" xr:uid="{00000000-0005-0000-0000-000003050000}"/>
    <cellStyle name="_Book2_11 (3) 10" xfId="1285" xr:uid="{00000000-0005-0000-0000-000004050000}"/>
    <cellStyle name="_Book2_11 (3) 11" xfId="1286" xr:uid="{00000000-0005-0000-0000-000005050000}"/>
    <cellStyle name="_Book2_11 (3) 2" xfId="1287" xr:uid="{00000000-0005-0000-0000-000006050000}"/>
    <cellStyle name="_Book2_11 (3) 3" xfId="1288" xr:uid="{00000000-0005-0000-0000-000007050000}"/>
    <cellStyle name="_Book2_11 (3) 4" xfId="1289" xr:uid="{00000000-0005-0000-0000-000008050000}"/>
    <cellStyle name="_Book2_11 (3) 5" xfId="1290" xr:uid="{00000000-0005-0000-0000-000009050000}"/>
    <cellStyle name="_Book2_11 (3) 6" xfId="1291" xr:uid="{00000000-0005-0000-0000-00000A050000}"/>
    <cellStyle name="_Book2_11 (3) 7" xfId="1292" xr:uid="{00000000-0005-0000-0000-00000B050000}"/>
    <cellStyle name="_Book2_11 (3) 8" xfId="1293" xr:uid="{00000000-0005-0000-0000-00000C050000}"/>
    <cellStyle name="_Book2_11 (3) 9" xfId="1294" xr:uid="{00000000-0005-0000-0000-00000D050000}"/>
    <cellStyle name="_Book2_11 (3)_3.TKQG -Thuat Ngu" xfId="1295" xr:uid="{00000000-0005-0000-0000-00000E050000}"/>
    <cellStyle name="_Book2_11 (3)_4 Dau tu- xay dung - Thuat Ngu" xfId="1296" xr:uid="{00000000-0005-0000-0000-00000F050000}"/>
    <cellStyle name="_Book2_12 (2)" xfId="1297" xr:uid="{00000000-0005-0000-0000-000010050000}"/>
    <cellStyle name="_Book2_12 (2) 10" xfId="1298" xr:uid="{00000000-0005-0000-0000-000011050000}"/>
    <cellStyle name="_Book2_12 (2) 11" xfId="1299" xr:uid="{00000000-0005-0000-0000-000012050000}"/>
    <cellStyle name="_Book2_12 (2) 2" xfId="1300" xr:uid="{00000000-0005-0000-0000-000013050000}"/>
    <cellStyle name="_Book2_12 (2) 3" xfId="1301" xr:uid="{00000000-0005-0000-0000-000014050000}"/>
    <cellStyle name="_Book2_12 (2) 4" xfId="1302" xr:uid="{00000000-0005-0000-0000-000015050000}"/>
    <cellStyle name="_Book2_12 (2) 5" xfId="1303" xr:uid="{00000000-0005-0000-0000-000016050000}"/>
    <cellStyle name="_Book2_12 (2) 6" xfId="1304" xr:uid="{00000000-0005-0000-0000-000017050000}"/>
    <cellStyle name="_Book2_12 (2) 7" xfId="1305" xr:uid="{00000000-0005-0000-0000-000018050000}"/>
    <cellStyle name="_Book2_12 (2) 8" xfId="1306" xr:uid="{00000000-0005-0000-0000-000019050000}"/>
    <cellStyle name="_Book2_12 (2) 9" xfId="1307" xr:uid="{00000000-0005-0000-0000-00001A050000}"/>
    <cellStyle name="_Book2_12 (2)_3.TKQG -Thuat Ngu" xfId="1308" xr:uid="{00000000-0005-0000-0000-00001B050000}"/>
    <cellStyle name="_Book2_12 (2)_4 Dau tu- xay dung - Thuat Ngu" xfId="1309" xr:uid="{00000000-0005-0000-0000-00001C050000}"/>
    <cellStyle name="_Book2_3.TKQG -Thuat Ngu" xfId="1310" xr:uid="{00000000-0005-0000-0000-00001D050000}"/>
    <cellStyle name="_Book2_4 Dau tu- xay dung - Thuat Ngu" xfId="1311" xr:uid="{00000000-0005-0000-0000-00001E050000}"/>
    <cellStyle name="_Book2_Book1" xfId="1312" xr:uid="{00000000-0005-0000-0000-00001F050000}"/>
    <cellStyle name="_Book2_CucThongke-phucdap-Tuan-Anh" xfId="1313" xr:uid="{00000000-0005-0000-0000-000020050000}"/>
    <cellStyle name="_Book2_dan so phan tich 10 nam(moi)" xfId="1314" xr:uid="{00000000-0005-0000-0000-000021050000}"/>
    <cellStyle name="_Book2_Ngiam_lamnghiep_2011_v2(1)(1)" xfId="1315" xr:uid="{00000000-0005-0000-0000-000022050000}"/>
    <cellStyle name="_Book2_Nongnghiep" xfId="1316" xr:uid="{00000000-0005-0000-0000-000023050000}"/>
    <cellStyle name="_Book2_Nongnghiep_Bo sung 04 bieu Cong nghiep" xfId="1317" xr:uid="{00000000-0005-0000-0000-000024050000}"/>
    <cellStyle name="_Book2_So lieu quoc te TH" xfId="1318" xr:uid="{00000000-0005-0000-0000-000025050000}"/>
    <cellStyle name="_Book2_So lieu quoc te(GDP)" xfId="1319" xr:uid="{00000000-0005-0000-0000-000026050000}"/>
    <cellStyle name="_Book2_So lieu quoc te(GDP) 10" xfId="1320" xr:uid="{00000000-0005-0000-0000-000027050000}"/>
    <cellStyle name="_Book2_So lieu quoc te(GDP) 11" xfId="1321" xr:uid="{00000000-0005-0000-0000-000028050000}"/>
    <cellStyle name="_Book2_So lieu quoc te(GDP) 2" xfId="1322" xr:uid="{00000000-0005-0000-0000-000029050000}"/>
    <cellStyle name="_Book2_So lieu quoc te(GDP) 3" xfId="1323" xr:uid="{00000000-0005-0000-0000-00002A050000}"/>
    <cellStyle name="_Book2_So lieu quoc te(GDP) 4" xfId="1324" xr:uid="{00000000-0005-0000-0000-00002B050000}"/>
    <cellStyle name="_Book2_So lieu quoc te(GDP) 5" xfId="1325" xr:uid="{00000000-0005-0000-0000-00002C050000}"/>
    <cellStyle name="_Book2_So lieu quoc te(GDP) 6" xfId="1326" xr:uid="{00000000-0005-0000-0000-00002D050000}"/>
    <cellStyle name="_Book2_So lieu quoc te(GDP) 7" xfId="1327" xr:uid="{00000000-0005-0000-0000-00002E050000}"/>
    <cellStyle name="_Book2_So lieu quoc te(GDP) 8" xfId="1328" xr:uid="{00000000-0005-0000-0000-00002F050000}"/>
    <cellStyle name="_Book2_So lieu quoc te(GDP) 9" xfId="1329" xr:uid="{00000000-0005-0000-0000-000030050000}"/>
    <cellStyle name="_Book2_So lieu quoc te(GDP)_05 Doanh nghiep va Ca the_2011 (Ok)" xfId="1330" xr:uid="{00000000-0005-0000-0000-000031050000}"/>
    <cellStyle name="_Book2_So lieu quoc te(GDP)_11 (3)" xfId="1331" xr:uid="{00000000-0005-0000-0000-000032050000}"/>
    <cellStyle name="_Book2_So lieu quoc te(GDP)_11 (3) 10" xfId="1332" xr:uid="{00000000-0005-0000-0000-000033050000}"/>
    <cellStyle name="_Book2_So lieu quoc te(GDP)_11 (3) 11" xfId="1333" xr:uid="{00000000-0005-0000-0000-000034050000}"/>
    <cellStyle name="_Book2_So lieu quoc te(GDP)_11 (3) 2" xfId="1334" xr:uid="{00000000-0005-0000-0000-000035050000}"/>
    <cellStyle name="_Book2_So lieu quoc te(GDP)_11 (3) 3" xfId="1335" xr:uid="{00000000-0005-0000-0000-000036050000}"/>
    <cellStyle name="_Book2_So lieu quoc te(GDP)_11 (3) 4" xfId="1336" xr:uid="{00000000-0005-0000-0000-000037050000}"/>
    <cellStyle name="_Book2_So lieu quoc te(GDP)_11 (3) 5" xfId="1337" xr:uid="{00000000-0005-0000-0000-000038050000}"/>
    <cellStyle name="_Book2_So lieu quoc te(GDP)_11 (3) 6" xfId="1338" xr:uid="{00000000-0005-0000-0000-000039050000}"/>
    <cellStyle name="_Book2_So lieu quoc te(GDP)_11 (3) 7" xfId="1339" xr:uid="{00000000-0005-0000-0000-00003A050000}"/>
    <cellStyle name="_Book2_So lieu quoc te(GDP)_11 (3) 8" xfId="1340" xr:uid="{00000000-0005-0000-0000-00003B050000}"/>
    <cellStyle name="_Book2_So lieu quoc te(GDP)_11 (3) 9" xfId="1341" xr:uid="{00000000-0005-0000-0000-00003C050000}"/>
    <cellStyle name="_Book2_So lieu quoc te(GDP)_11 (3)_3.TKQG -Thuat Ngu" xfId="1342" xr:uid="{00000000-0005-0000-0000-00003D050000}"/>
    <cellStyle name="_Book2_So lieu quoc te(GDP)_11 (3)_4 Dau tu- xay dung - Thuat Ngu" xfId="1343" xr:uid="{00000000-0005-0000-0000-00003E050000}"/>
    <cellStyle name="_Book2_So lieu quoc te(GDP)_12 (2)" xfId="1344" xr:uid="{00000000-0005-0000-0000-00003F050000}"/>
    <cellStyle name="_Book2_So lieu quoc te(GDP)_12 (2) 10" xfId="1345" xr:uid="{00000000-0005-0000-0000-000040050000}"/>
    <cellStyle name="_Book2_So lieu quoc te(GDP)_12 (2) 11" xfId="1346" xr:uid="{00000000-0005-0000-0000-000041050000}"/>
    <cellStyle name="_Book2_So lieu quoc te(GDP)_12 (2) 2" xfId="1347" xr:uid="{00000000-0005-0000-0000-000042050000}"/>
    <cellStyle name="_Book2_So lieu quoc te(GDP)_12 (2) 3" xfId="1348" xr:uid="{00000000-0005-0000-0000-000043050000}"/>
    <cellStyle name="_Book2_So lieu quoc te(GDP)_12 (2) 4" xfId="1349" xr:uid="{00000000-0005-0000-0000-000044050000}"/>
    <cellStyle name="_Book2_So lieu quoc te(GDP)_12 (2) 5" xfId="1350" xr:uid="{00000000-0005-0000-0000-000045050000}"/>
    <cellStyle name="_Book2_So lieu quoc te(GDP)_12 (2) 6" xfId="1351" xr:uid="{00000000-0005-0000-0000-000046050000}"/>
    <cellStyle name="_Book2_So lieu quoc te(GDP)_12 (2) 7" xfId="1352" xr:uid="{00000000-0005-0000-0000-000047050000}"/>
    <cellStyle name="_Book2_So lieu quoc te(GDP)_12 (2) 8" xfId="1353" xr:uid="{00000000-0005-0000-0000-000048050000}"/>
    <cellStyle name="_Book2_So lieu quoc te(GDP)_12 (2) 9" xfId="1354" xr:uid="{00000000-0005-0000-0000-000049050000}"/>
    <cellStyle name="_Book2_So lieu quoc te(GDP)_12 (2)_3.TKQG -Thuat Ngu" xfId="1355" xr:uid="{00000000-0005-0000-0000-00004A050000}"/>
    <cellStyle name="_Book2_So lieu quoc te(GDP)_12 (2)_4 Dau tu- xay dung - Thuat Ngu" xfId="1356" xr:uid="{00000000-0005-0000-0000-00004B050000}"/>
    <cellStyle name="_Book2_So lieu quoc te(GDP)_3.TKQG -Thuat Ngu" xfId="1357" xr:uid="{00000000-0005-0000-0000-00004C050000}"/>
    <cellStyle name="_Book2_So lieu quoc te(GDP)_4 Dau tu- xay dung - Thuat Ngu" xfId="1358" xr:uid="{00000000-0005-0000-0000-00004D050000}"/>
    <cellStyle name="_Book2_So lieu quoc te(GDP)_Ngiam_lamnghiep_2011_v2(1)(1)" xfId="1359" xr:uid="{00000000-0005-0000-0000-00004E050000}"/>
    <cellStyle name="_Book2_Tong hop NGTT" xfId="1360" xr:uid="{00000000-0005-0000-0000-00004F050000}"/>
    <cellStyle name="_Book2_XNK" xfId="1361" xr:uid="{00000000-0005-0000-0000-000050050000}"/>
    <cellStyle name="_Book2_XNK_Bo sung 04 bieu Cong nghiep" xfId="1362" xr:uid="{00000000-0005-0000-0000-000051050000}"/>
    <cellStyle name="_Book4" xfId="1363" xr:uid="{00000000-0005-0000-0000-000052050000}"/>
    <cellStyle name="_Buuchinh - Market" xfId="1364" xr:uid="{00000000-0005-0000-0000-000053050000}"/>
    <cellStyle name="_Buuchinh - Market 10" xfId="1365" xr:uid="{00000000-0005-0000-0000-000054050000}"/>
    <cellStyle name="_Buuchinh - Market 11" xfId="1366" xr:uid="{00000000-0005-0000-0000-000055050000}"/>
    <cellStyle name="_Buuchinh - Market 2" xfId="1367" xr:uid="{00000000-0005-0000-0000-000056050000}"/>
    <cellStyle name="_Buuchinh - Market 3" xfId="1368" xr:uid="{00000000-0005-0000-0000-000057050000}"/>
    <cellStyle name="_Buuchinh - Market 4" xfId="1369" xr:uid="{00000000-0005-0000-0000-000058050000}"/>
    <cellStyle name="_Buuchinh - Market 5" xfId="1370" xr:uid="{00000000-0005-0000-0000-000059050000}"/>
    <cellStyle name="_Buuchinh - Market 6" xfId="1371" xr:uid="{00000000-0005-0000-0000-00005A050000}"/>
    <cellStyle name="_Buuchinh - Market 7" xfId="1372" xr:uid="{00000000-0005-0000-0000-00005B050000}"/>
    <cellStyle name="_Buuchinh - Market 8" xfId="1373" xr:uid="{00000000-0005-0000-0000-00005C050000}"/>
    <cellStyle name="_Buuchinh - Market 9" xfId="1374" xr:uid="{00000000-0005-0000-0000-00005D050000}"/>
    <cellStyle name="_Buuchinh - Market_05 Doanh nghiep va Ca the_2011 (Ok)" xfId="1375" xr:uid="{00000000-0005-0000-0000-00005E050000}"/>
    <cellStyle name="_Buuchinh - Market_11 (3)" xfId="1376" xr:uid="{00000000-0005-0000-0000-00005F050000}"/>
    <cellStyle name="_Buuchinh - Market_11 (3) 10" xfId="1377" xr:uid="{00000000-0005-0000-0000-000060050000}"/>
    <cellStyle name="_Buuchinh - Market_11 (3) 11" xfId="1378" xr:uid="{00000000-0005-0000-0000-000061050000}"/>
    <cellStyle name="_Buuchinh - Market_11 (3) 2" xfId="1379" xr:uid="{00000000-0005-0000-0000-000062050000}"/>
    <cellStyle name="_Buuchinh - Market_11 (3) 3" xfId="1380" xr:uid="{00000000-0005-0000-0000-000063050000}"/>
    <cellStyle name="_Buuchinh - Market_11 (3) 4" xfId="1381" xr:uid="{00000000-0005-0000-0000-000064050000}"/>
    <cellStyle name="_Buuchinh - Market_11 (3) 5" xfId="1382" xr:uid="{00000000-0005-0000-0000-000065050000}"/>
    <cellStyle name="_Buuchinh - Market_11 (3) 6" xfId="1383" xr:uid="{00000000-0005-0000-0000-000066050000}"/>
    <cellStyle name="_Buuchinh - Market_11 (3) 7" xfId="1384" xr:uid="{00000000-0005-0000-0000-000067050000}"/>
    <cellStyle name="_Buuchinh - Market_11 (3) 8" xfId="1385" xr:uid="{00000000-0005-0000-0000-000068050000}"/>
    <cellStyle name="_Buuchinh - Market_11 (3) 9" xfId="1386" xr:uid="{00000000-0005-0000-0000-000069050000}"/>
    <cellStyle name="_Buuchinh - Market_11 (3)_3.TKQG -Thuat Ngu" xfId="1387" xr:uid="{00000000-0005-0000-0000-00006A050000}"/>
    <cellStyle name="_Buuchinh - Market_11 (3)_4 Dau tu- xay dung - Thuat Ngu" xfId="1388" xr:uid="{00000000-0005-0000-0000-00006B050000}"/>
    <cellStyle name="_Buuchinh - Market_12 (2)" xfId="1389" xr:uid="{00000000-0005-0000-0000-00006C050000}"/>
    <cellStyle name="_Buuchinh - Market_12 (2) 10" xfId="1390" xr:uid="{00000000-0005-0000-0000-00006D050000}"/>
    <cellStyle name="_Buuchinh - Market_12 (2) 11" xfId="1391" xr:uid="{00000000-0005-0000-0000-00006E050000}"/>
    <cellStyle name="_Buuchinh - Market_12 (2) 2" xfId="1392" xr:uid="{00000000-0005-0000-0000-00006F050000}"/>
    <cellStyle name="_Buuchinh - Market_12 (2) 3" xfId="1393" xr:uid="{00000000-0005-0000-0000-000070050000}"/>
    <cellStyle name="_Buuchinh - Market_12 (2) 4" xfId="1394" xr:uid="{00000000-0005-0000-0000-000071050000}"/>
    <cellStyle name="_Buuchinh - Market_12 (2) 5" xfId="1395" xr:uid="{00000000-0005-0000-0000-000072050000}"/>
    <cellStyle name="_Buuchinh - Market_12 (2) 6" xfId="1396" xr:uid="{00000000-0005-0000-0000-000073050000}"/>
    <cellStyle name="_Buuchinh - Market_12 (2) 7" xfId="1397" xr:uid="{00000000-0005-0000-0000-000074050000}"/>
    <cellStyle name="_Buuchinh - Market_12 (2) 8" xfId="1398" xr:uid="{00000000-0005-0000-0000-000075050000}"/>
    <cellStyle name="_Buuchinh - Market_12 (2) 9" xfId="1399" xr:uid="{00000000-0005-0000-0000-000076050000}"/>
    <cellStyle name="_Buuchinh - Market_12 (2)_3.TKQG -Thuat Ngu" xfId="1400" xr:uid="{00000000-0005-0000-0000-000077050000}"/>
    <cellStyle name="_Buuchinh - Market_12 (2)_4 Dau tu- xay dung - Thuat Ngu" xfId="1401" xr:uid="{00000000-0005-0000-0000-000078050000}"/>
    <cellStyle name="_Buuchinh - Market_3.TKQG -Thuat Ngu" xfId="1402" xr:uid="{00000000-0005-0000-0000-000079050000}"/>
    <cellStyle name="_Buuchinh - Market_4 Dau tu- xay dung - Thuat Ngu" xfId="1403" xr:uid="{00000000-0005-0000-0000-00007A050000}"/>
    <cellStyle name="_Buuchinh - Market_Ngiam_lamnghiep_2011_v2(1)(1)" xfId="1404" xr:uid="{00000000-0005-0000-0000-00007B050000}"/>
    <cellStyle name="_csGDPngVN" xfId="1405" xr:uid="{00000000-0005-0000-0000-00007C050000}"/>
    <cellStyle name="_CSKDCT 2010" xfId="1406" xr:uid="{00000000-0005-0000-0000-00007D050000}"/>
    <cellStyle name="_CSKDCT 2010_Bo sung 04 bieu Cong nghiep" xfId="1407" xr:uid="{00000000-0005-0000-0000-00007E050000}"/>
    <cellStyle name="_da sua bo nam 2000 VT- 2011 - NGTT diep" xfId="1408" xr:uid="{00000000-0005-0000-0000-00007F050000}"/>
    <cellStyle name="_da sua bo nam 2000 VT- 2011 - NGTT diep 10" xfId="1409" xr:uid="{00000000-0005-0000-0000-000080050000}"/>
    <cellStyle name="_da sua bo nam 2000 VT- 2011 - NGTT diep 11" xfId="1410" xr:uid="{00000000-0005-0000-0000-000081050000}"/>
    <cellStyle name="_da sua bo nam 2000 VT- 2011 - NGTT diep 2" xfId="1411" xr:uid="{00000000-0005-0000-0000-000082050000}"/>
    <cellStyle name="_da sua bo nam 2000 VT- 2011 - NGTT diep 3" xfId="1412" xr:uid="{00000000-0005-0000-0000-000083050000}"/>
    <cellStyle name="_da sua bo nam 2000 VT- 2011 - NGTT diep 4" xfId="1413" xr:uid="{00000000-0005-0000-0000-000084050000}"/>
    <cellStyle name="_da sua bo nam 2000 VT- 2011 - NGTT diep 5" xfId="1414" xr:uid="{00000000-0005-0000-0000-000085050000}"/>
    <cellStyle name="_da sua bo nam 2000 VT- 2011 - NGTT diep 6" xfId="1415" xr:uid="{00000000-0005-0000-0000-000086050000}"/>
    <cellStyle name="_da sua bo nam 2000 VT- 2011 - NGTT diep 7" xfId="1416" xr:uid="{00000000-0005-0000-0000-000087050000}"/>
    <cellStyle name="_da sua bo nam 2000 VT- 2011 - NGTT diep 8" xfId="1417" xr:uid="{00000000-0005-0000-0000-000088050000}"/>
    <cellStyle name="_da sua bo nam 2000 VT- 2011 - NGTT diep 9" xfId="1418" xr:uid="{00000000-0005-0000-0000-000089050000}"/>
    <cellStyle name="_da sua bo nam 2000 VT- 2011 - NGTT diep_05 Doanh nghiep va Ca the_2011 (Ok)" xfId="1419" xr:uid="{00000000-0005-0000-0000-00008A050000}"/>
    <cellStyle name="_da sua bo nam 2000 VT- 2011 - NGTT diep_11 (3)" xfId="1420" xr:uid="{00000000-0005-0000-0000-00008B050000}"/>
    <cellStyle name="_da sua bo nam 2000 VT- 2011 - NGTT diep_11 (3) 10" xfId="1421" xr:uid="{00000000-0005-0000-0000-00008C050000}"/>
    <cellStyle name="_da sua bo nam 2000 VT- 2011 - NGTT diep_11 (3) 11" xfId="1422" xr:uid="{00000000-0005-0000-0000-00008D050000}"/>
    <cellStyle name="_da sua bo nam 2000 VT- 2011 - NGTT diep_11 (3) 2" xfId="1423" xr:uid="{00000000-0005-0000-0000-00008E050000}"/>
    <cellStyle name="_da sua bo nam 2000 VT- 2011 - NGTT diep_11 (3) 3" xfId="1424" xr:uid="{00000000-0005-0000-0000-00008F050000}"/>
    <cellStyle name="_da sua bo nam 2000 VT- 2011 - NGTT diep_11 (3) 4" xfId="1425" xr:uid="{00000000-0005-0000-0000-000090050000}"/>
    <cellStyle name="_da sua bo nam 2000 VT- 2011 - NGTT diep_11 (3) 5" xfId="1426" xr:uid="{00000000-0005-0000-0000-000091050000}"/>
    <cellStyle name="_da sua bo nam 2000 VT- 2011 - NGTT diep_11 (3) 6" xfId="1427" xr:uid="{00000000-0005-0000-0000-000092050000}"/>
    <cellStyle name="_da sua bo nam 2000 VT- 2011 - NGTT diep_11 (3) 7" xfId="1428" xr:uid="{00000000-0005-0000-0000-000093050000}"/>
    <cellStyle name="_da sua bo nam 2000 VT- 2011 - NGTT diep_11 (3) 8" xfId="1429" xr:uid="{00000000-0005-0000-0000-000094050000}"/>
    <cellStyle name="_da sua bo nam 2000 VT- 2011 - NGTT diep_11 (3) 9" xfId="1430" xr:uid="{00000000-0005-0000-0000-000095050000}"/>
    <cellStyle name="_da sua bo nam 2000 VT- 2011 - NGTT diep_11 (3)_3.TKQG -Thuat Ngu" xfId="1431" xr:uid="{00000000-0005-0000-0000-000096050000}"/>
    <cellStyle name="_da sua bo nam 2000 VT- 2011 - NGTT diep_11 (3)_4 Dau tu- xay dung - Thuat Ngu" xfId="1432" xr:uid="{00000000-0005-0000-0000-000097050000}"/>
    <cellStyle name="_da sua bo nam 2000 VT- 2011 - NGTT diep_12 (2)" xfId="1433" xr:uid="{00000000-0005-0000-0000-000098050000}"/>
    <cellStyle name="_da sua bo nam 2000 VT- 2011 - NGTT diep_12 (2) 10" xfId="1434" xr:uid="{00000000-0005-0000-0000-000099050000}"/>
    <cellStyle name="_da sua bo nam 2000 VT- 2011 - NGTT diep_12 (2) 11" xfId="1435" xr:uid="{00000000-0005-0000-0000-00009A050000}"/>
    <cellStyle name="_da sua bo nam 2000 VT- 2011 - NGTT diep_12 (2) 2" xfId="1436" xr:uid="{00000000-0005-0000-0000-00009B050000}"/>
    <cellStyle name="_da sua bo nam 2000 VT- 2011 - NGTT diep_12 (2) 3" xfId="1437" xr:uid="{00000000-0005-0000-0000-00009C050000}"/>
    <cellStyle name="_da sua bo nam 2000 VT- 2011 - NGTT diep_12 (2) 4" xfId="1438" xr:uid="{00000000-0005-0000-0000-00009D050000}"/>
    <cellStyle name="_da sua bo nam 2000 VT- 2011 - NGTT diep_12 (2) 5" xfId="1439" xr:uid="{00000000-0005-0000-0000-00009E050000}"/>
    <cellStyle name="_da sua bo nam 2000 VT- 2011 - NGTT diep_12 (2) 6" xfId="1440" xr:uid="{00000000-0005-0000-0000-00009F050000}"/>
    <cellStyle name="_da sua bo nam 2000 VT- 2011 - NGTT diep_12 (2) 7" xfId="1441" xr:uid="{00000000-0005-0000-0000-0000A0050000}"/>
    <cellStyle name="_da sua bo nam 2000 VT- 2011 - NGTT diep_12 (2) 8" xfId="1442" xr:uid="{00000000-0005-0000-0000-0000A1050000}"/>
    <cellStyle name="_da sua bo nam 2000 VT- 2011 - NGTT diep_12 (2) 9" xfId="1443" xr:uid="{00000000-0005-0000-0000-0000A2050000}"/>
    <cellStyle name="_da sua bo nam 2000 VT- 2011 - NGTT diep_12 (2)_3.TKQG -Thuat Ngu" xfId="1444" xr:uid="{00000000-0005-0000-0000-0000A3050000}"/>
    <cellStyle name="_da sua bo nam 2000 VT- 2011 - NGTT diep_12 (2)_4 Dau tu- xay dung - Thuat Ngu" xfId="1445" xr:uid="{00000000-0005-0000-0000-0000A4050000}"/>
    <cellStyle name="_da sua bo nam 2000 VT- 2011 - NGTT diep_3.TKQG -Thuat Ngu" xfId="1446" xr:uid="{00000000-0005-0000-0000-0000A5050000}"/>
    <cellStyle name="_da sua bo nam 2000 VT- 2011 - NGTT diep_4 Dau tu- xay dung - Thuat Ngu" xfId="1447" xr:uid="{00000000-0005-0000-0000-0000A6050000}"/>
    <cellStyle name="_da sua bo nam 2000 VT- 2011 - NGTT diep_Ngiam_lamnghiep_2011_v2(1)(1)" xfId="1448" xr:uid="{00000000-0005-0000-0000-0000A7050000}"/>
    <cellStyle name="_Doi Ngheo(TV)" xfId="1449" xr:uid="{00000000-0005-0000-0000-0000A8050000}"/>
    <cellStyle name="_Du lich" xfId="1450" xr:uid="{00000000-0005-0000-0000-0000A9050000}"/>
    <cellStyle name="_Du lich 10" xfId="1451" xr:uid="{00000000-0005-0000-0000-0000AA050000}"/>
    <cellStyle name="_Du lich 11" xfId="1452" xr:uid="{00000000-0005-0000-0000-0000AB050000}"/>
    <cellStyle name="_Du lich 2" xfId="1453" xr:uid="{00000000-0005-0000-0000-0000AC050000}"/>
    <cellStyle name="_Du lich 3" xfId="1454" xr:uid="{00000000-0005-0000-0000-0000AD050000}"/>
    <cellStyle name="_Du lich 4" xfId="1455" xr:uid="{00000000-0005-0000-0000-0000AE050000}"/>
    <cellStyle name="_Du lich 5" xfId="1456" xr:uid="{00000000-0005-0000-0000-0000AF050000}"/>
    <cellStyle name="_Du lich 6" xfId="1457" xr:uid="{00000000-0005-0000-0000-0000B0050000}"/>
    <cellStyle name="_Du lich 7" xfId="1458" xr:uid="{00000000-0005-0000-0000-0000B1050000}"/>
    <cellStyle name="_Du lich 8" xfId="1459" xr:uid="{00000000-0005-0000-0000-0000B2050000}"/>
    <cellStyle name="_Du lich 9" xfId="1460" xr:uid="{00000000-0005-0000-0000-0000B3050000}"/>
    <cellStyle name="_Du lich_05 Doanh nghiep va Ca the_2011 (Ok)" xfId="1461" xr:uid="{00000000-0005-0000-0000-0000B4050000}"/>
    <cellStyle name="_Du lich_11 (3)" xfId="1462" xr:uid="{00000000-0005-0000-0000-0000B5050000}"/>
    <cellStyle name="_Du lich_11 (3) 10" xfId="1463" xr:uid="{00000000-0005-0000-0000-0000B6050000}"/>
    <cellStyle name="_Du lich_11 (3) 11" xfId="1464" xr:uid="{00000000-0005-0000-0000-0000B7050000}"/>
    <cellStyle name="_Du lich_11 (3) 2" xfId="1465" xr:uid="{00000000-0005-0000-0000-0000B8050000}"/>
    <cellStyle name="_Du lich_11 (3) 3" xfId="1466" xr:uid="{00000000-0005-0000-0000-0000B9050000}"/>
    <cellStyle name="_Du lich_11 (3) 4" xfId="1467" xr:uid="{00000000-0005-0000-0000-0000BA050000}"/>
    <cellStyle name="_Du lich_11 (3) 5" xfId="1468" xr:uid="{00000000-0005-0000-0000-0000BB050000}"/>
    <cellStyle name="_Du lich_11 (3) 6" xfId="1469" xr:uid="{00000000-0005-0000-0000-0000BC050000}"/>
    <cellStyle name="_Du lich_11 (3) 7" xfId="1470" xr:uid="{00000000-0005-0000-0000-0000BD050000}"/>
    <cellStyle name="_Du lich_11 (3) 8" xfId="1471" xr:uid="{00000000-0005-0000-0000-0000BE050000}"/>
    <cellStyle name="_Du lich_11 (3) 9" xfId="1472" xr:uid="{00000000-0005-0000-0000-0000BF050000}"/>
    <cellStyle name="_Du lich_11 (3)_3.TKQG -Thuat Ngu" xfId="1473" xr:uid="{00000000-0005-0000-0000-0000C0050000}"/>
    <cellStyle name="_Du lich_11 (3)_4 Dau tu- xay dung - Thuat Ngu" xfId="1474" xr:uid="{00000000-0005-0000-0000-0000C1050000}"/>
    <cellStyle name="_Du lich_12 (2)" xfId="1475" xr:uid="{00000000-0005-0000-0000-0000C2050000}"/>
    <cellStyle name="_Du lich_12 (2) 10" xfId="1476" xr:uid="{00000000-0005-0000-0000-0000C3050000}"/>
    <cellStyle name="_Du lich_12 (2) 11" xfId="1477" xr:uid="{00000000-0005-0000-0000-0000C4050000}"/>
    <cellStyle name="_Du lich_12 (2) 2" xfId="1478" xr:uid="{00000000-0005-0000-0000-0000C5050000}"/>
    <cellStyle name="_Du lich_12 (2) 3" xfId="1479" xr:uid="{00000000-0005-0000-0000-0000C6050000}"/>
    <cellStyle name="_Du lich_12 (2) 4" xfId="1480" xr:uid="{00000000-0005-0000-0000-0000C7050000}"/>
    <cellStyle name="_Du lich_12 (2) 5" xfId="1481" xr:uid="{00000000-0005-0000-0000-0000C8050000}"/>
    <cellStyle name="_Du lich_12 (2) 6" xfId="1482" xr:uid="{00000000-0005-0000-0000-0000C9050000}"/>
    <cellStyle name="_Du lich_12 (2) 7" xfId="1483" xr:uid="{00000000-0005-0000-0000-0000CA050000}"/>
    <cellStyle name="_Du lich_12 (2) 8" xfId="1484" xr:uid="{00000000-0005-0000-0000-0000CB050000}"/>
    <cellStyle name="_Du lich_12 (2) 9" xfId="1485" xr:uid="{00000000-0005-0000-0000-0000CC050000}"/>
    <cellStyle name="_Du lich_12 (2)_3.TKQG -Thuat Ngu" xfId="1486" xr:uid="{00000000-0005-0000-0000-0000CD050000}"/>
    <cellStyle name="_Du lich_12 (2)_4 Dau tu- xay dung - Thuat Ngu" xfId="1487" xr:uid="{00000000-0005-0000-0000-0000CE050000}"/>
    <cellStyle name="_Du lich_3.TKQG -Thuat Ngu" xfId="1488" xr:uid="{00000000-0005-0000-0000-0000CF050000}"/>
    <cellStyle name="_Du lich_4 Dau tu- xay dung - Thuat Ngu" xfId="1489" xr:uid="{00000000-0005-0000-0000-0000D0050000}"/>
    <cellStyle name="_Du lich_Ngiam_lamnghiep_2011_v2(1)(1)" xfId="1490" xr:uid="{00000000-0005-0000-0000-0000D1050000}"/>
    <cellStyle name="_KT (2)" xfId="1491" xr:uid="{00000000-0005-0000-0000-0000D2050000}"/>
    <cellStyle name="_KT (2)_1" xfId="1492" xr:uid="{00000000-0005-0000-0000-0000D3050000}"/>
    <cellStyle name="_KT (2)_2" xfId="1493" xr:uid="{00000000-0005-0000-0000-0000D4050000}"/>
    <cellStyle name="_KT (2)_2_TG-TH" xfId="1494" xr:uid="{00000000-0005-0000-0000-0000D5050000}"/>
    <cellStyle name="_KT (2)_3" xfId="1495" xr:uid="{00000000-0005-0000-0000-0000D6050000}"/>
    <cellStyle name="_KT (2)_3_TG-TH" xfId="1496" xr:uid="{00000000-0005-0000-0000-0000D7050000}"/>
    <cellStyle name="_KT (2)_4" xfId="1497" xr:uid="{00000000-0005-0000-0000-0000D8050000}"/>
    <cellStyle name="_KT (2)_4_TG-TH" xfId="1498" xr:uid="{00000000-0005-0000-0000-0000D9050000}"/>
    <cellStyle name="_KT (2)_5" xfId="1499" xr:uid="{00000000-0005-0000-0000-0000DA050000}"/>
    <cellStyle name="_KT (2)_TG-TH" xfId="1500" xr:uid="{00000000-0005-0000-0000-0000DB050000}"/>
    <cellStyle name="_KT_TG" xfId="1501" xr:uid="{00000000-0005-0000-0000-0000DC050000}"/>
    <cellStyle name="_KT_TG_1" xfId="1502" xr:uid="{00000000-0005-0000-0000-0000DD050000}"/>
    <cellStyle name="_KT_TG_2" xfId="1503" xr:uid="{00000000-0005-0000-0000-0000DE050000}"/>
    <cellStyle name="_KT_TG_3" xfId="1504" xr:uid="{00000000-0005-0000-0000-0000DF050000}"/>
    <cellStyle name="_KT_TG_4" xfId="1505" xr:uid="{00000000-0005-0000-0000-0000E0050000}"/>
    <cellStyle name="_NGTK-tomtat-2010-DSLD-10-3-2011_final_4" xfId="1506" xr:uid="{00000000-0005-0000-0000-0000E1050000}"/>
    <cellStyle name="_NGTK-tomtat-2010-DSLD-10-3-2011_final_4 10" xfId="1507" xr:uid="{00000000-0005-0000-0000-0000E2050000}"/>
    <cellStyle name="_NGTK-tomtat-2010-DSLD-10-3-2011_final_4 11" xfId="1508" xr:uid="{00000000-0005-0000-0000-0000E3050000}"/>
    <cellStyle name="_NGTK-tomtat-2010-DSLD-10-3-2011_final_4 2" xfId="1509" xr:uid="{00000000-0005-0000-0000-0000E4050000}"/>
    <cellStyle name="_NGTK-tomtat-2010-DSLD-10-3-2011_final_4 3" xfId="1510" xr:uid="{00000000-0005-0000-0000-0000E5050000}"/>
    <cellStyle name="_NGTK-tomtat-2010-DSLD-10-3-2011_final_4 4" xfId="1511" xr:uid="{00000000-0005-0000-0000-0000E6050000}"/>
    <cellStyle name="_NGTK-tomtat-2010-DSLD-10-3-2011_final_4 5" xfId="1512" xr:uid="{00000000-0005-0000-0000-0000E7050000}"/>
    <cellStyle name="_NGTK-tomtat-2010-DSLD-10-3-2011_final_4 6" xfId="1513" xr:uid="{00000000-0005-0000-0000-0000E8050000}"/>
    <cellStyle name="_NGTK-tomtat-2010-DSLD-10-3-2011_final_4 7" xfId="1514" xr:uid="{00000000-0005-0000-0000-0000E9050000}"/>
    <cellStyle name="_NGTK-tomtat-2010-DSLD-10-3-2011_final_4 8" xfId="1515" xr:uid="{00000000-0005-0000-0000-0000EA050000}"/>
    <cellStyle name="_NGTK-tomtat-2010-DSLD-10-3-2011_final_4 9" xfId="1516" xr:uid="{00000000-0005-0000-0000-0000EB050000}"/>
    <cellStyle name="_NGTK-tomtat-2010-DSLD-10-3-2011_final_4_05 Doanh nghiep va Ca the (25)" xfId="1517" xr:uid="{00000000-0005-0000-0000-0000EC050000}"/>
    <cellStyle name="_NGTK-tomtat-2010-DSLD-10-3-2011_final_4_3.TKQG -Thuat Ngu" xfId="1518" xr:uid="{00000000-0005-0000-0000-0000ED050000}"/>
    <cellStyle name="_NGTK-tomtat-2010-DSLD-10-3-2011_final_4_4 Dau tu- xay dung - Thuat Ngu" xfId="1519" xr:uid="{00000000-0005-0000-0000-0000EE050000}"/>
    <cellStyle name="_NGTK-tomtat-2010-DSLD-10-3-2011_final_4_Ca the" xfId="1520" xr:uid="{00000000-0005-0000-0000-0000EF050000}"/>
    <cellStyle name="_NGTK-tomtat-2010-DSLD-10-3-2011_final_4_Nien giam KT_TV 2010" xfId="1521" xr:uid="{00000000-0005-0000-0000-0000F0050000}"/>
    <cellStyle name="_NGTT 2011 - XNK - Market dasua" xfId="1522" xr:uid="{00000000-0005-0000-0000-0000F1050000}"/>
    <cellStyle name="_NGTT 2011 - XNK - Market dasua 10" xfId="1523" xr:uid="{00000000-0005-0000-0000-0000F2050000}"/>
    <cellStyle name="_NGTT 2011 - XNK - Market dasua 11" xfId="1524" xr:uid="{00000000-0005-0000-0000-0000F3050000}"/>
    <cellStyle name="_NGTT 2011 - XNK - Market dasua 2" xfId="1525" xr:uid="{00000000-0005-0000-0000-0000F4050000}"/>
    <cellStyle name="_NGTT 2011 - XNK - Market dasua 3" xfId="1526" xr:uid="{00000000-0005-0000-0000-0000F5050000}"/>
    <cellStyle name="_NGTT 2011 - XNK - Market dasua 4" xfId="1527" xr:uid="{00000000-0005-0000-0000-0000F6050000}"/>
    <cellStyle name="_NGTT 2011 - XNK - Market dasua 5" xfId="1528" xr:uid="{00000000-0005-0000-0000-0000F7050000}"/>
    <cellStyle name="_NGTT 2011 - XNK - Market dasua 6" xfId="1529" xr:uid="{00000000-0005-0000-0000-0000F8050000}"/>
    <cellStyle name="_NGTT 2011 - XNK - Market dasua 7" xfId="1530" xr:uid="{00000000-0005-0000-0000-0000F9050000}"/>
    <cellStyle name="_NGTT 2011 - XNK - Market dasua 8" xfId="1531" xr:uid="{00000000-0005-0000-0000-0000FA050000}"/>
    <cellStyle name="_NGTT 2011 - XNK - Market dasua 9" xfId="1532" xr:uid="{00000000-0005-0000-0000-0000FB050000}"/>
    <cellStyle name="_NGTT 2011 - XNK - Market dasua_05 Doanh nghiep va Ca the_2011 (Ok)" xfId="1533" xr:uid="{00000000-0005-0000-0000-0000FC050000}"/>
    <cellStyle name="_NGTT 2011 - XNK - Market dasua_11 (3)" xfId="1534" xr:uid="{00000000-0005-0000-0000-0000FD050000}"/>
    <cellStyle name="_NGTT 2011 - XNK - Market dasua_11 (3) 10" xfId="1535" xr:uid="{00000000-0005-0000-0000-0000FE050000}"/>
    <cellStyle name="_NGTT 2011 - XNK - Market dasua_11 (3) 11" xfId="1536" xr:uid="{00000000-0005-0000-0000-0000FF050000}"/>
    <cellStyle name="_NGTT 2011 - XNK - Market dasua_11 (3) 2" xfId="1537" xr:uid="{00000000-0005-0000-0000-000000060000}"/>
    <cellStyle name="_NGTT 2011 - XNK - Market dasua_11 (3) 3" xfId="1538" xr:uid="{00000000-0005-0000-0000-000001060000}"/>
    <cellStyle name="_NGTT 2011 - XNK - Market dasua_11 (3) 4" xfId="1539" xr:uid="{00000000-0005-0000-0000-000002060000}"/>
    <cellStyle name="_NGTT 2011 - XNK - Market dasua_11 (3) 5" xfId="1540" xr:uid="{00000000-0005-0000-0000-000003060000}"/>
    <cellStyle name="_NGTT 2011 - XNK - Market dasua_11 (3) 6" xfId="1541" xr:uid="{00000000-0005-0000-0000-000004060000}"/>
    <cellStyle name="_NGTT 2011 - XNK - Market dasua_11 (3) 7" xfId="1542" xr:uid="{00000000-0005-0000-0000-000005060000}"/>
    <cellStyle name="_NGTT 2011 - XNK - Market dasua_11 (3) 8" xfId="1543" xr:uid="{00000000-0005-0000-0000-000006060000}"/>
    <cellStyle name="_NGTT 2011 - XNK - Market dasua_11 (3) 9" xfId="1544" xr:uid="{00000000-0005-0000-0000-000007060000}"/>
    <cellStyle name="_NGTT 2011 - XNK - Market dasua_11 (3)_3.TKQG -Thuat Ngu" xfId="1545" xr:uid="{00000000-0005-0000-0000-000008060000}"/>
    <cellStyle name="_NGTT 2011 - XNK - Market dasua_11 (3)_4 Dau tu- xay dung - Thuat Ngu" xfId="1546" xr:uid="{00000000-0005-0000-0000-000009060000}"/>
    <cellStyle name="_NGTT 2011 - XNK - Market dasua_12 (2)" xfId="1547" xr:uid="{00000000-0005-0000-0000-00000A060000}"/>
    <cellStyle name="_NGTT 2011 - XNK - Market dasua_12 (2) 10" xfId="1548" xr:uid="{00000000-0005-0000-0000-00000B060000}"/>
    <cellStyle name="_NGTT 2011 - XNK - Market dasua_12 (2) 11" xfId="1549" xr:uid="{00000000-0005-0000-0000-00000C060000}"/>
    <cellStyle name="_NGTT 2011 - XNK - Market dasua_12 (2) 2" xfId="1550" xr:uid="{00000000-0005-0000-0000-00000D060000}"/>
    <cellStyle name="_NGTT 2011 - XNK - Market dasua_12 (2) 3" xfId="1551" xr:uid="{00000000-0005-0000-0000-00000E060000}"/>
    <cellStyle name="_NGTT 2011 - XNK - Market dasua_12 (2) 4" xfId="1552" xr:uid="{00000000-0005-0000-0000-00000F060000}"/>
    <cellStyle name="_NGTT 2011 - XNK - Market dasua_12 (2) 5" xfId="1553" xr:uid="{00000000-0005-0000-0000-000010060000}"/>
    <cellStyle name="_NGTT 2011 - XNK - Market dasua_12 (2) 6" xfId="1554" xr:uid="{00000000-0005-0000-0000-000011060000}"/>
    <cellStyle name="_NGTT 2011 - XNK - Market dasua_12 (2) 7" xfId="1555" xr:uid="{00000000-0005-0000-0000-000012060000}"/>
    <cellStyle name="_NGTT 2011 - XNK - Market dasua_12 (2) 8" xfId="1556" xr:uid="{00000000-0005-0000-0000-000013060000}"/>
    <cellStyle name="_NGTT 2011 - XNK - Market dasua_12 (2) 9" xfId="1557" xr:uid="{00000000-0005-0000-0000-000014060000}"/>
    <cellStyle name="_NGTT 2011 - XNK - Market dasua_12 (2)_3.TKQG -Thuat Ngu" xfId="1558" xr:uid="{00000000-0005-0000-0000-000015060000}"/>
    <cellStyle name="_NGTT 2011 - XNK - Market dasua_12 (2)_4 Dau tu- xay dung - Thuat Ngu" xfId="1559" xr:uid="{00000000-0005-0000-0000-000016060000}"/>
    <cellStyle name="_NGTT 2011 - XNK - Market dasua_3.TKQG -Thuat Ngu" xfId="1560" xr:uid="{00000000-0005-0000-0000-000017060000}"/>
    <cellStyle name="_NGTT 2011 - XNK - Market dasua_4 Dau tu- xay dung - Thuat Ngu" xfId="1561" xr:uid="{00000000-0005-0000-0000-000018060000}"/>
    <cellStyle name="_NGTT 2011 - XNK - Market dasua_Ngiam_lamnghiep_2011_v2(1)(1)" xfId="1562" xr:uid="{00000000-0005-0000-0000-000019060000}"/>
    <cellStyle name="_Nonglamthuysan" xfId="1563" xr:uid="{00000000-0005-0000-0000-00001A060000}"/>
    <cellStyle name="_Nonglamthuysan 10" xfId="1564" xr:uid="{00000000-0005-0000-0000-00001B060000}"/>
    <cellStyle name="_Nonglamthuysan 11" xfId="1565" xr:uid="{00000000-0005-0000-0000-00001C060000}"/>
    <cellStyle name="_Nonglamthuysan 2" xfId="1566" xr:uid="{00000000-0005-0000-0000-00001D060000}"/>
    <cellStyle name="_Nonglamthuysan 3" xfId="1567" xr:uid="{00000000-0005-0000-0000-00001E060000}"/>
    <cellStyle name="_Nonglamthuysan 4" xfId="1568" xr:uid="{00000000-0005-0000-0000-00001F060000}"/>
    <cellStyle name="_Nonglamthuysan 5" xfId="1569" xr:uid="{00000000-0005-0000-0000-000020060000}"/>
    <cellStyle name="_Nonglamthuysan 6" xfId="1570" xr:uid="{00000000-0005-0000-0000-000021060000}"/>
    <cellStyle name="_Nonglamthuysan 7" xfId="1571" xr:uid="{00000000-0005-0000-0000-000022060000}"/>
    <cellStyle name="_Nonglamthuysan 8" xfId="1572" xr:uid="{00000000-0005-0000-0000-000023060000}"/>
    <cellStyle name="_Nonglamthuysan 9" xfId="1573" xr:uid="{00000000-0005-0000-0000-000024060000}"/>
    <cellStyle name="_Nonglamthuysan_05 Doanh nghiep va Ca the_2011 (Ok)" xfId="1574" xr:uid="{00000000-0005-0000-0000-000025060000}"/>
    <cellStyle name="_Nonglamthuysan_11 (3)" xfId="1575" xr:uid="{00000000-0005-0000-0000-000026060000}"/>
    <cellStyle name="_Nonglamthuysan_11 (3) 10" xfId="1576" xr:uid="{00000000-0005-0000-0000-000027060000}"/>
    <cellStyle name="_Nonglamthuysan_11 (3) 11" xfId="1577" xr:uid="{00000000-0005-0000-0000-000028060000}"/>
    <cellStyle name="_Nonglamthuysan_11 (3) 2" xfId="1578" xr:uid="{00000000-0005-0000-0000-000029060000}"/>
    <cellStyle name="_Nonglamthuysan_11 (3) 3" xfId="1579" xr:uid="{00000000-0005-0000-0000-00002A060000}"/>
    <cellStyle name="_Nonglamthuysan_11 (3) 4" xfId="1580" xr:uid="{00000000-0005-0000-0000-00002B060000}"/>
    <cellStyle name="_Nonglamthuysan_11 (3) 5" xfId="1581" xr:uid="{00000000-0005-0000-0000-00002C060000}"/>
    <cellStyle name="_Nonglamthuysan_11 (3) 6" xfId="1582" xr:uid="{00000000-0005-0000-0000-00002D060000}"/>
    <cellStyle name="_Nonglamthuysan_11 (3) 7" xfId="1583" xr:uid="{00000000-0005-0000-0000-00002E060000}"/>
    <cellStyle name="_Nonglamthuysan_11 (3) 8" xfId="1584" xr:uid="{00000000-0005-0000-0000-00002F060000}"/>
    <cellStyle name="_Nonglamthuysan_11 (3) 9" xfId="1585" xr:uid="{00000000-0005-0000-0000-000030060000}"/>
    <cellStyle name="_Nonglamthuysan_11 (3)_3.TKQG -Thuat Ngu" xfId="1586" xr:uid="{00000000-0005-0000-0000-000031060000}"/>
    <cellStyle name="_Nonglamthuysan_11 (3)_4 Dau tu- xay dung - Thuat Ngu" xfId="1587" xr:uid="{00000000-0005-0000-0000-000032060000}"/>
    <cellStyle name="_Nonglamthuysan_12 (2)" xfId="1588" xr:uid="{00000000-0005-0000-0000-000033060000}"/>
    <cellStyle name="_Nonglamthuysan_12 (2) 10" xfId="1589" xr:uid="{00000000-0005-0000-0000-000034060000}"/>
    <cellStyle name="_Nonglamthuysan_12 (2) 11" xfId="1590" xr:uid="{00000000-0005-0000-0000-000035060000}"/>
    <cellStyle name="_Nonglamthuysan_12 (2) 2" xfId="1591" xr:uid="{00000000-0005-0000-0000-000036060000}"/>
    <cellStyle name="_Nonglamthuysan_12 (2) 3" xfId="1592" xr:uid="{00000000-0005-0000-0000-000037060000}"/>
    <cellStyle name="_Nonglamthuysan_12 (2) 4" xfId="1593" xr:uid="{00000000-0005-0000-0000-000038060000}"/>
    <cellStyle name="_Nonglamthuysan_12 (2) 5" xfId="1594" xr:uid="{00000000-0005-0000-0000-000039060000}"/>
    <cellStyle name="_Nonglamthuysan_12 (2) 6" xfId="1595" xr:uid="{00000000-0005-0000-0000-00003A060000}"/>
    <cellStyle name="_Nonglamthuysan_12 (2) 7" xfId="1596" xr:uid="{00000000-0005-0000-0000-00003B060000}"/>
    <cellStyle name="_Nonglamthuysan_12 (2) 8" xfId="1597" xr:uid="{00000000-0005-0000-0000-00003C060000}"/>
    <cellStyle name="_Nonglamthuysan_12 (2) 9" xfId="1598" xr:uid="{00000000-0005-0000-0000-00003D060000}"/>
    <cellStyle name="_Nonglamthuysan_12 (2)_3.TKQG -Thuat Ngu" xfId="1599" xr:uid="{00000000-0005-0000-0000-00003E060000}"/>
    <cellStyle name="_Nonglamthuysan_12 (2)_4 Dau tu- xay dung - Thuat Ngu" xfId="1600" xr:uid="{00000000-0005-0000-0000-00003F060000}"/>
    <cellStyle name="_Nonglamthuysan_3.TKQG -Thuat Ngu" xfId="1601" xr:uid="{00000000-0005-0000-0000-000040060000}"/>
    <cellStyle name="_Nonglamthuysan_4 Dau tu- xay dung - Thuat Ngu" xfId="1602" xr:uid="{00000000-0005-0000-0000-000041060000}"/>
    <cellStyle name="_Nonglamthuysan_Ngiam_lamnghiep_2011_v2(1)(1)" xfId="1603" xr:uid="{00000000-0005-0000-0000-000042060000}"/>
    <cellStyle name="_NSNN" xfId="1604" xr:uid="{00000000-0005-0000-0000-000043060000}"/>
    <cellStyle name="_So lieu quoc te TH" xfId="1605" xr:uid="{00000000-0005-0000-0000-000044060000}"/>
    <cellStyle name="_So lieu quoc te TH 10" xfId="1606" xr:uid="{00000000-0005-0000-0000-000045060000}"/>
    <cellStyle name="_So lieu quoc te TH 11" xfId="1607" xr:uid="{00000000-0005-0000-0000-000046060000}"/>
    <cellStyle name="_So lieu quoc te TH 2" xfId="1608" xr:uid="{00000000-0005-0000-0000-000047060000}"/>
    <cellStyle name="_So lieu quoc te TH 3" xfId="1609" xr:uid="{00000000-0005-0000-0000-000048060000}"/>
    <cellStyle name="_So lieu quoc te TH 4" xfId="1610" xr:uid="{00000000-0005-0000-0000-000049060000}"/>
    <cellStyle name="_So lieu quoc te TH 5" xfId="1611" xr:uid="{00000000-0005-0000-0000-00004A060000}"/>
    <cellStyle name="_So lieu quoc te TH 6" xfId="1612" xr:uid="{00000000-0005-0000-0000-00004B060000}"/>
    <cellStyle name="_So lieu quoc te TH 7" xfId="1613" xr:uid="{00000000-0005-0000-0000-00004C060000}"/>
    <cellStyle name="_So lieu quoc te TH 8" xfId="1614" xr:uid="{00000000-0005-0000-0000-00004D060000}"/>
    <cellStyle name="_So lieu quoc te TH 9" xfId="1615" xr:uid="{00000000-0005-0000-0000-00004E060000}"/>
    <cellStyle name="_So lieu quoc te TH_05 Doanh nghiep va Ca the_2011 (Ok)" xfId="1616" xr:uid="{00000000-0005-0000-0000-00004F060000}"/>
    <cellStyle name="_So lieu quoc te TH_11 (3)" xfId="1617" xr:uid="{00000000-0005-0000-0000-000050060000}"/>
    <cellStyle name="_So lieu quoc te TH_11 (3) 10" xfId="1618" xr:uid="{00000000-0005-0000-0000-000051060000}"/>
    <cellStyle name="_So lieu quoc te TH_11 (3) 11" xfId="1619" xr:uid="{00000000-0005-0000-0000-000052060000}"/>
    <cellStyle name="_So lieu quoc te TH_11 (3) 2" xfId="1620" xr:uid="{00000000-0005-0000-0000-000053060000}"/>
    <cellStyle name="_So lieu quoc te TH_11 (3) 3" xfId="1621" xr:uid="{00000000-0005-0000-0000-000054060000}"/>
    <cellStyle name="_So lieu quoc te TH_11 (3) 4" xfId="1622" xr:uid="{00000000-0005-0000-0000-000055060000}"/>
    <cellStyle name="_So lieu quoc te TH_11 (3) 5" xfId="1623" xr:uid="{00000000-0005-0000-0000-000056060000}"/>
    <cellStyle name="_So lieu quoc te TH_11 (3) 6" xfId="1624" xr:uid="{00000000-0005-0000-0000-000057060000}"/>
    <cellStyle name="_So lieu quoc te TH_11 (3) 7" xfId="1625" xr:uid="{00000000-0005-0000-0000-000058060000}"/>
    <cellStyle name="_So lieu quoc te TH_11 (3) 8" xfId="1626" xr:uid="{00000000-0005-0000-0000-000059060000}"/>
    <cellStyle name="_So lieu quoc te TH_11 (3) 9" xfId="1627" xr:uid="{00000000-0005-0000-0000-00005A060000}"/>
    <cellStyle name="_So lieu quoc te TH_11 (3)_3.TKQG -Thuat Ngu" xfId="1628" xr:uid="{00000000-0005-0000-0000-00005B060000}"/>
    <cellStyle name="_So lieu quoc te TH_11 (3)_4 Dau tu- xay dung - Thuat Ngu" xfId="1629" xr:uid="{00000000-0005-0000-0000-00005C060000}"/>
    <cellStyle name="_So lieu quoc te TH_12 (2)" xfId="1630" xr:uid="{00000000-0005-0000-0000-00005D060000}"/>
    <cellStyle name="_So lieu quoc te TH_12 (2) 10" xfId="1631" xr:uid="{00000000-0005-0000-0000-00005E060000}"/>
    <cellStyle name="_So lieu quoc te TH_12 (2) 11" xfId="1632" xr:uid="{00000000-0005-0000-0000-00005F060000}"/>
    <cellStyle name="_So lieu quoc te TH_12 (2) 2" xfId="1633" xr:uid="{00000000-0005-0000-0000-000060060000}"/>
    <cellStyle name="_So lieu quoc te TH_12 (2) 3" xfId="1634" xr:uid="{00000000-0005-0000-0000-000061060000}"/>
    <cellStyle name="_So lieu quoc te TH_12 (2) 4" xfId="1635" xr:uid="{00000000-0005-0000-0000-000062060000}"/>
    <cellStyle name="_So lieu quoc te TH_12 (2) 5" xfId="1636" xr:uid="{00000000-0005-0000-0000-000063060000}"/>
    <cellStyle name="_So lieu quoc te TH_12 (2) 6" xfId="1637" xr:uid="{00000000-0005-0000-0000-000064060000}"/>
    <cellStyle name="_So lieu quoc te TH_12 (2) 7" xfId="1638" xr:uid="{00000000-0005-0000-0000-000065060000}"/>
    <cellStyle name="_So lieu quoc te TH_12 (2) 8" xfId="1639" xr:uid="{00000000-0005-0000-0000-000066060000}"/>
    <cellStyle name="_So lieu quoc te TH_12 (2) 9" xfId="1640" xr:uid="{00000000-0005-0000-0000-000067060000}"/>
    <cellStyle name="_So lieu quoc te TH_12 (2)_3.TKQG -Thuat Ngu" xfId="1641" xr:uid="{00000000-0005-0000-0000-000068060000}"/>
    <cellStyle name="_So lieu quoc te TH_12 (2)_4 Dau tu- xay dung - Thuat Ngu" xfId="1642" xr:uid="{00000000-0005-0000-0000-000069060000}"/>
    <cellStyle name="_So lieu quoc te TH_3.TKQG -Thuat Ngu" xfId="1643" xr:uid="{00000000-0005-0000-0000-00006A060000}"/>
    <cellStyle name="_So lieu quoc te TH_4 Dau tu- xay dung - Thuat Ngu" xfId="1644" xr:uid="{00000000-0005-0000-0000-00006B060000}"/>
    <cellStyle name="_So lieu quoc te TH_Ngiam_lamnghiep_2011_v2(1)(1)" xfId="1645" xr:uid="{00000000-0005-0000-0000-00006C060000}"/>
    <cellStyle name="_TangGDP" xfId="1646" xr:uid="{00000000-0005-0000-0000-00006D060000}"/>
    <cellStyle name="_TG-TH" xfId="1647" xr:uid="{00000000-0005-0000-0000-00006E060000}"/>
    <cellStyle name="_TG-TH_1" xfId="1648" xr:uid="{00000000-0005-0000-0000-00006F060000}"/>
    <cellStyle name="_TG-TH_2" xfId="1649" xr:uid="{00000000-0005-0000-0000-000070060000}"/>
    <cellStyle name="_TG-TH_3" xfId="1650" xr:uid="{00000000-0005-0000-0000-000071060000}"/>
    <cellStyle name="_TG-TH_4" xfId="1651" xr:uid="{00000000-0005-0000-0000-000072060000}"/>
    <cellStyle name="_Tich luy" xfId="1652" xr:uid="{00000000-0005-0000-0000-000073060000}"/>
    <cellStyle name="_Tieudung" xfId="1653" xr:uid="{00000000-0005-0000-0000-000074060000}"/>
    <cellStyle name="_Tong hop NGTT" xfId="1654" xr:uid="{00000000-0005-0000-0000-000075060000}"/>
    <cellStyle name="_Tong hop NGTT 10" xfId="1655" xr:uid="{00000000-0005-0000-0000-000076060000}"/>
    <cellStyle name="_Tong hop NGTT 11" xfId="1656" xr:uid="{00000000-0005-0000-0000-000077060000}"/>
    <cellStyle name="_Tong hop NGTT 2" xfId="1657" xr:uid="{00000000-0005-0000-0000-000078060000}"/>
    <cellStyle name="_Tong hop NGTT 3" xfId="1658" xr:uid="{00000000-0005-0000-0000-000079060000}"/>
    <cellStyle name="_Tong hop NGTT 4" xfId="1659" xr:uid="{00000000-0005-0000-0000-00007A060000}"/>
    <cellStyle name="_Tong hop NGTT 5" xfId="1660" xr:uid="{00000000-0005-0000-0000-00007B060000}"/>
    <cellStyle name="_Tong hop NGTT 6" xfId="1661" xr:uid="{00000000-0005-0000-0000-00007C060000}"/>
    <cellStyle name="_Tong hop NGTT 7" xfId="1662" xr:uid="{00000000-0005-0000-0000-00007D060000}"/>
    <cellStyle name="_Tong hop NGTT 8" xfId="1663" xr:uid="{00000000-0005-0000-0000-00007E060000}"/>
    <cellStyle name="_Tong hop NGTT 9" xfId="1664" xr:uid="{00000000-0005-0000-0000-00007F060000}"/>
    <cellStyle name="_Tong hop NGTT_05 Doanh nghiep va Ca the (25)" xfId="1665" xr:uid="{00000000-0005-0000-0000-000080060000}"/>
    <cellStyle name="_Tong hop NGTT_3.TKQG -Thuat Ngu" xfId="1666" xr:uid="{00000000-0005-0000-0000-000081060000}"/>
    <cellStyle name="_Tong hop NGTT_4 Dau tu- xay dung - Thuat Ngu" xfId="1667" xr:uid="{00000000-0005-0000-0000-000082060000}"/>
    <cellStyle name="_Tong hop NGTT_Ca the" xfId="1668" xr:uid="{00000000-0005-0000-0000-000083060000}"/>
    <cellStyle name="_Tong hop NGTT_Nien giam KT_TV 2010" xfId="1669" xr:uid="{00000000-0005-0000-0000-000084060000}"/>
    <cellStyle name="1" xfId="1670" xr:uid="{00000000-0005-0000-0000-000085060000}"/>
    <cellStyle name="1 10" xfId="1671" xr:uid="{00000000-0005-0000-0000-000086060000}"/>
    <cellStyle name="1 11" xfId="1672" xr:uid="{00000000-0005-0000-0000-000087060000}"/>
    <cellStyle name="1 2" xfId="1673" xr:uid="{00000000-0005-0000-0000-000088060000}"/>
    <cellStyle name="1 3" xfId="1674" xr:uid="{00000000-0005-0000-0000-000089060000}"/>
    <cellStyle name="1 4" xfId="1675" xr:uid="{00000000-0005-0000-0000-00008A060000}"/>
    <cellStyle name="1 5" xfId="1676" xr:uid="{00000000-0005-0000-0000-00008B060000}"/>
    <cellStyle name="1 6" xfId="1677" xr:uid="{00000000-0005-0000-0000-00008C060000}"/>
    <cellStyle name="1 7" xfId="1678" xr:uid="{00000000-0005-0000-0000-00008D060000}"/>
    <cellStyle name="1 8" xfId="1679" xr:uid="{00000000-0005-0000-0000-00008E060000}"/>
    <cellStyle name="1 9" xfId="1680" xr:uid="{00000000-0005-0000-0000-00008F060000}"/>
    <cellStyle name="1_01 DVHC-DD-KH (10 bieu)" xfId="1681" xr:uid="{00000000-0005-0000-0000-000090060000}"/>
    <cellStyle name="1_01 DVHC-DSLD 2010" xfId="1682" xr:uid="{00000000-0005-0000-0000-000091060000}"/>
    <cellStyle name="1_01 DVHC-DSLD 2010 10" xfId="1683" xr:uid="{00000000-0005-0000-0000-000092060000}"/>
    <cellStyle name="1_01 DVHC-DSLD 2010 11" xfId="1684" xr:uid="{00000000-0005-0000-0000-000093060000}"/>
    <cellStyle name="1_01 DVHC-DSLD 2010 2" xfId="1685" xr:uid="{00000000-0005-0000-0000-000094060000}"/>
    <cellStyle name="1_01 DVHC-DSLD 2010 3" xfId="1686" xr:uid="{00000000-0005-0000-0000-000095060000}"/>
    <cellStyle name="1_01 DVHC-DSLD 2010 4" xfId="1687" xr:uid="{00000000-0005-0000-0000-000096060000}"/>
    <cellStyle name="1_01 DVHC-DSLD 2010 5" xfId="1688" xr:uid="{00000000-0005-0000-0000-000097060000}"/>
    <cellStyle name="1_01 DVHC-DSLD 2010 6" xfId="1689" xr:uid="{00000000-0005-0000-0000-000098060000}"/>
    <cellStyle name="1_01 DVHC-DSLD 2010 7" xfId="1690" xr:uid="{00000000-0005-0000-0000-000099060000}"/>
    <cellStyle name="1_01 DVHC-DSLD 2010 8" xfId="1691" xr:uid="{00000000-0005-0000-0000-00009A060000}"/>
    <cellStyle name="1_01 DVHC-DSLD 2010 9" xfId="1692" xr:uid="{00000000-0005-0000-0000-00009B060000}"/>
    <cellStyle name="1_01 DVHC-DSLD 2010_05 Doanh nghiep va Ca the (25)" xfId="1693" xr:uid="{00000000-0005-0000-0000-00009C060000}"/>
    <cellStyle name="1_01 DVHC-DSLD 2010_3.TKQG -Thuat Ngu" xfId="1694" xr:uid="{00000000-0005-0000-0000-00009D060000}"/>
    <cellStyle name="1_01 DVHC-DSLD 2010_4 Dau tu- xay dung - Thuat Ngu" xfId="1695" xr:uid="{00000000-0005-0000-0000-00009E060000}"/>
    <cellStyle name="1_01 DVHC-DSLD 2010_Bo sung 04 bieu Cong nghiep" xfId="1696" xr:uid="{00000000-0005-0000-0000-00009F060000}"/>
    <cellStyle name="1_01 DVHC-DSLD 2010_Ca the" xfId="1697" xr:uid="{00000000-0005-0000-0000-0000A0060000}"/>
    <cellStyle name="1_01 DVHC-DSLD 2010_Nien giam KT_TV 2010" xfId="1698" xr:uid="{00000000-0005-0000-0000-0000A1060000}"/>
    <cellStyle name="1_01 DVHC-DSLD 2010_nien giam tom tat 2010 (thuy)" xfId="1699" xr:uid="{00000000-0005-0000-0000-0000A2060000}"/>
    <cellStyle name="1_01 DVHC-DSLD 2010_nien giam tom tat 2010 (thuy) 10" xfId="1700" xr:uid="{00000000-0005-0000-0000-0000A3060000}"/>
    <cellStyle name="1_01 DVHC-DSLD 2010_nien giam tom tat 2010 (thuy) 11" xfId="1701" xr:uid="{00000000-0005-0000-0000-0000A4060000}"/>
    <cellStyle name="1_01 DVHC-DSLD 2010_nien giam tom tat 2010 (thuy) 2" xfId="1702" xr:uid="{00000000-0005-0000-0000-0000A5060000}"/>
    <cellStyle name="1_01 DVHC-DSLD 2010_nien giam tom tat 2010 (thuy) 3" xfId="1703" xr:uid="{00000000-0005-0000-0000-0000A6060000}"/>
    <cellStyle name="1_01 DVHC-DSLD 2010_nien giam tom tat 2010 (thuy) 4" xfId="1704" xr:uid="{00000000-0005-0000-0000-0000A7060000}"/>
    <cellStyle name="1_01 DVHC-DSLD 2010_nien giam tom tat 2010 (thuy) 5" xfId="1705" xr:uid="{00000000-0005-0000-0000-0000A8060000}"/>
    <cellStyle name="1_01 DVHC-DSLD 2010_nien giam tom tat 2010 (thuy) 6" xfId="1706" xr:uid="{00000000-0005-0000-0000-0000A9060000}"/>
    <cellStyle name="1_01 DVHC-DSLD 2010_nien giam tom tat 2010 (thuy) 7" xfId="1707" xr:uid="{00000000-0005-0000-0000-0000AA060000}"/>
    <cellStyle name="1_01 DVHC-DSLD 2010_nien giam tom tat 2010 (thuy) 8" xfId="1708" xr:uid="{00000000-0005-0000-0000-0000AB060000}"/>
    <cellStyle name="1_01 DVHC-DSLD 2010_nien giam tom tat 2010 (thuy) 9" xfId="1709" xr:uid="{00000000-0005-0000-0000-0000AC060000}"/>
    <cellStyle name="1_01 DVHC-DSLD 2010_nien giam tom tat 2010 (thuy)_3.TKQG -Thuat Ngu" xfId="1710" xr:uid="{00000000-0005-0000-0000-0000AD060000}"/>
    <cellStyle name="1_01 DVHC-DSLD 2010_nien giam tom tat 2010 (thuy)_4 Dau tu- xay dung - Thuat Ngu" xfId="1711" xr:uid="{00000000-0005-0000-0000-0000AE060000}"/>
    <cellStyle name="1_01 DVHC-DSLD 2010_Tong hop NGTT" xfId="1712" xr:uid="{00000000-0005-0000-0000-0000AF060000}"/>
    <cellStyle name="1_03 Dautu 2010" xfId="1713" xr:uid="{00000000-0005-0000-0000-0000B0060000}"/>
    <cellStyle name="1_03 Dautu 2010 10" xfId="1714" xr:uid="{00000000-0005-0000-0000-0000B1060000}"/>
    <cellStyle name="1_03 Dautu 2010 11" xfId="1715" xr:uid="{00000000-0005-0000-0000-0000B2060000}"/>
    <cellStyle name="1_03 Dautu 2010 2" xfId="1716" xr:uid="{00000000-0005-0000-0000-0000B3060000}"/>
    <cellStyle name="1_03 Dautu 2010 3" xfId="1717" xr:uid="{00000000-0005-0000-0000-0000B4060000}"/>
    <cellStyle name="1_03 Dautu 2010 4" xfId="1718" xr:uid="{00000000-0005-0000-0000-0000B5060000}"/>
    <cellStyle name="1_03 Dautu 2010 5" xfId="1719" xr:uid="{00000000-0005-0000-0000-0000B6060000}"/>
    <cellStyle name="1_03 Dautu 2010 6" xfId="1720" xr:uid="{00000000-0005-0000-0000-0000B7060000}"/>
    <cellStyle name="1_03 Dautu 2010 7" xfId="1721" xr:uid="{00000000-0005-0000-0000-0000B8060000}"/>
    <cellStyle name="1_03 Dautu 2010 8" xfId="1722" xr:uid="{00000000-0005-0000-0000-0000B9060000}"/>
    <cellStyle name="1_03 Dautu 2010 9" xfId="1723" xr:uid="{00000000-0005-0000-0000-0000BA060000}"/>
    <cellStyle name="1_03 Dautu 2010_3.TKQG -Thuat Ngu" xfId="1724" xr:uid="{00000000-0005-0000-0000-0000BB060000}"/>
    <cellStyle name="1_03 Dautu 2010_4 Dau tu- xay dung - Thuat Ngu" xfId="1725" xr:uid="{00000000-0005-0000-0000-0000BC060000}"/>
    <cellStyle name="1_05 Doanh nghiep va Ca the (25)" xfId="1726" xr:uid="{00000000-0005-0000-0000-0000BD060000}"/>
    <cellStyle name="1_05 Doanh nghiep va Ca the_2011 (Ok)" xfId="1727" xr:uid="{00000000-0005-0000-0000-0000BE060000}"/>
    <cellStyle name="1_05 Thuong mai" xfId="1728" xr:uid="{00000000-0005-0000-0000-0000BF060000}"/>
    <cellStyle name="1_05 Thuong mai 10" xfId="1729" xr:uid="{00000000-0005-0000-0000-0000C0060000}"/>
    <cellStyle name="1_05 Thuong mai 11" xfId="1730" xr:uid="{00000000-0005-0000-0000-0000C1060000}"/>
    <cellStyle name="1_05 Thuong mai 2" xfId="1731" xr:uid="{00000000-0005-0000-0000-0000C2060000}"/>
    <cellStyle name="1_05 Thuong mai 3" xfId="1732" xr:uid="{00000000-0005-0000-0000-0000C3060000}"/>
    <cellStyle name="1_05 Thuong mai 4" xfId="1733" xr:uid="{00000000-0005-0000-0000-0000C4060000}"/>
    <cellStyle name="1_05 Thuong mai 5" xfId="1734" xr:uid="{00000000-0005-0000-0000-0000C5060000}"/>
    <cellStyle name="1_05 Thuong mai 6" xfId="1735" xr:uid="{00000000-0005-0000-0000-0000C6060000}"/>
    <cellStyle name="1_05 Thuong mai 7" xfId="1736" xr:uid="{00000000-0005-0000-0000-0000C7060000}"/>
    <cellStyle name="1_05 Thuong mai 8" xfId="1737" xr:uid="{00000000-0005-0000-0000-0000C8060000}"/>
    <cellStyle name="1_05 Thuong mai 9" xfId="1738" xr:uid="{00000000-0005-0000-0000-0000C9060000}"/>
    <cellStyle name="1_05 Thuong mai_05 Doanh nghiep va Ca the (25)" xfId="1739" xr:uid="{00000000-0005-0000-0000-0000CA060000}"/>
    <cellStyle name="1_05 Thuong mai_3.TKQG -Thuat Ngu" xfId="1740" xr:uid="{00000000-0005-0000-0000-0000CB060000}"/>
    <cellStyle name="1_05 Thuong mai_4 Dau tu- xay dung - Thuat Ngu" xfId="1741" xr:uid="{00000000-0005-0000-0000-0000CC060000}"/>
    <cellStyle name="1_05 Thuong mai_Ca the" xfId="1742" xr:uid="{00000000-0005-0000-0000-0000CD060000}"/>
    <cellStyle name="1_05 Thuong mai_Nien giam KT_TV 2010" xfId="1743" xr:uid="{00000000-0005-0000-0000-0000CE060000}"/>
    <cellStyle name="1_06 Van tai" xfId="1744" xr:uid="{00000000-0005-0000-0000-0000CF060000}"/>
    <cellStyle name="1_06 Van tai 10" xfId="1745" xr:uid="{00000000-0005-0000-0000-0000D0060000}"/>
    <cellStyle name="1_06 Van tai 11" xfId="1746" xr:uid="{00000000-0005-0000-0000-0000D1060000}"/>
    <cellStyle name="1_06 Van tai 2" xfId="1747" xr:uid="{00000000-0005-0000-0000-0000D2060000}"/>
    <cellStyle name="1_06 Van tai 3" xfId="1748" xr:uid="{00000000-0005-0000-0000-0000D3060000}"/>
    <cellStyle name="1_06 Van tai 4" xfId="1749" xr:uid="{00000000-0005-0000-0000-0000D4060000}"/>
    <cellStyle name="1_06 Van tai 5" xfId="1750" xr:uid="{00000000-0005-0000-0000-0000D5060000}"/>
    <cellStyle name="1_06 Van tai 6" xfId="1751" xr:uid="{00000000-0005-0000-0000-0000D6060000}"/>
    <cellStyle name="1_06 Van tai 7" xfId="1752" xr:uid="{00000000-0005-0000-0000-0000D7060000}"/>
    <cellStyle name="1_06 Van tai 8" xfId="1753" xr:uid="{00000000-0005-0000-0000-0000D8060000}"/>
    <cellStyle name="1_06 Van tai 9" xfId="1754" xr:uid="{00000000-0005-0000-0000-0000D9060000}"/>
    <cellStyle name="1_06 Van tai_05 Doanh nghiep va Ca the (25)" xfId="1755" xr:uid="{00000000-0005-0000-0000-0000DA060000}"/>
    <cellStyle name="1_06 Van tai_3.TKQG -Thuat Ngu" xfId="1756" xr:uid="{00000000-0005-0000-0000-0000DB060000}"/>
    <cellStyle name="1_06 Van tai_4 Dau tu- xay dung - Thuat Ngu" xfId="1757" xr:uid="{00000000-0005-0000-0000-0000DC060000}"/>
    <cellStyle name="1_06 Van tai_Ca the" xfId="1758" xr:uid="{00000000-0005-0000-0000-0000DD060000}"/>
    <cellStyle name="1_06 Van tai_Nien giam KT_TV 2010" xfId="1759" xr:uid="{00000000-0005-0000-0000-0000DE060000}"/>
    <cellStyle name="1_07 Buu dien" xfId="1760" xr:uid="{00000000-0005-0000-0000-0000DF060000}"/>
    <cellStyle name="1_07 Buu dien 10" xfId="1761" xr:uid="{00000000-0005-0000-0000-0000E0060000}"/>
    <cellStyle name="1_07 Buu dien 11" xfId="1762" xr:uid="{00000000-0005-0000-0000-0000E1060000}"/>
    <cellStyle name="1_07 Buu dien 2" xfId="1763" xr:uid="{00000000-0005-0000-0000-0000E2060000}"/>
    <cellStyle name="1_07 Buu dien 3" xfId="1764" xr:uid="{00000000-0005-0000-0000-0000E3060000}"/>
    <cellStyle name="1_07 Buu dien 4" xfId="1765" xr:uid="{00000000-0005-0000-0000-0000E4060000}"/>
    <cellStyle name="1_07 Buu dien 5" xfId="1766" xr:uid="{00000000-0005-0000-0000-0000E5060000}"/>
    <cellStyle name="1_07 Buu dien 6" xfId="1767" xr:uid="{00000000-0005-0000-0000-0000E6060000}"/>
    <cellStyle name="1_07 Buu dien 7" xfId="1768" xr:uid="{00000000-0005-0000-0000-0000E7060000}"/>
    <cellStyle name="1_07 Buu dien 8" xfId="1769" xr:uid="{00000000-0005-0000-0000-0000E8060000}"/>
    <cellStyle name="1_07 Buu dien 9" xfId="1770" xr:uid="{00000000-0005-0000-0000-0000E9060000}"/>
    <cellStyle name="1_07 Buu dien_05 Doanh nghiep va Ca the (25)" xfId="1771" xr:uid="{00000000-0005-0000-0000-0000EA060000}"/>
    <cellStyle name="1_07 Buu dien_3.TKQG -Thuat Ngu" xfId="1772" xr:uid="{00000000-0005-0000-0000-0000EB060000}"/>
    <cellStyle name="1_07 Buu dien_4 Dau tu- xay dung - Thuat Ngu" xfId="1773" xr:uid="{00000000-0005-0000-0000-0000EC060000}"/>
    <cellStyle name="1_07 Buu dien_Ca the" xfId="1774" xr:uid="{00000000-0005-0000-0000-0000ED060000}"/>
    <cellStyle name="1_07 Buu dien_Nien giam KT_TV 2010" xfId="1775" xr:uid="{00000000-0005-0000-0000-0000EE060000}"/>
    <cellStyle name="1_08 Van tai" xfId="1776" xr:uid="{00000000-0005-0000-0000-0000EF060000}"/>
    <cellStyle name="1_08 Van tai 10" xfId="1777" xr:uid="{00000000-0005-0000-0000-0000F0060000}"/>
    <cellStyle name="1_08 Van tai 11" xfId="1778" xr:uid="{00000000-0005-0000-0000-0000F1060000}"/>
    <cellStyle name="1_08 Van tai 2" xfId="1779" xr:uid="{00000000-0005-0000-0000-0000F2060000}"/>
    <cellStyle name="1_08 Van tai 3" xfId="1780" xr:uid="{00000000-0005-0000-0000-0000F3060000}"/>
    <cellStyle name="1_08 Van tai 4" xfId="1781" xr:uid="{00000000-0005-0000-0000-0000F4060000}"/>
    <cellStyle name="1_08 Van tai 5" xfId="1782" xr:uid="{00000000-0005-0000-0000-0000F5060000}"/>
    <cellStyle name="1_08 Van tai 6" xfId="1783" xr:uid="{00000000-0005-0000-0000-0000F6060000}"/>
    <cellStyle name="1_08 Van tai 7" xfId="1784" xr:uid="{00000000-0005-0000-0000-0000F7060000}"/>
    <cellStyle name="1_08 Van tai 8" xfId="1785" xr:uid="{00000000-0005-0000-0000-0000F8060000}"/>
    <cellStyle name="1_08 Van tai 9" xfId="1786" xr:uid="{00000000-0005-0000-0000-0000F9060000}"/>
    <cellStyle name="1_08 Van tai_05 Doanh nghiep va Ca the (25)" xfId="1787" xr:uid="{00000000-0005-0000-0000-0000FA060000}"/>
    <cellStyle name="1_08 Van tai_3.TKQG -Thuat Ngu" xfId="1788" xr:uid="{00000000-0005-0000-0000-0000FB060000}"/>
    <cellStyle name="1_08 Van tai_4 Dau tu- xay dung - Thuat Ngu" xfId="1789" xr:uid="{00000000-0005-0000-0000-0000FC060000}"/>
    <cellStyle name="1_08 Van tai_Ca the" xfId="1790" xr:uid="{00000000-0005-0000-0000-0000FD060000}"/>
    <cellStyle name="1_08 Van tai_Nien giam KT_TV 2010" xfId="1791" xr:uid="{00000000-0005-0000-0000-0000FE060000}"/>
    <cellStyle name="1_08 Yte-van hoa" xfId="1792" xr:uid="{00000000-0005-0000-0000-0000FF060000}"/>
    <cellStyle name="1_08 Yte-van hoa 10" xfId="1793" xr:uid="{00000000-0005-0000-0000-000000070000}"/>
    <cellStyle name="1_08 Yte-van hoa 11" xfId="1794" xr:uid="{00000000-0005-0000-0000-000001070000}"/>
    <cellStyle name="1_08 Yte-van hoa 2" xfId="1795" xr:uid="{00000000-0005-0000-0000-000002070000}"/>
    <cellStyle name="1_08 Yte-van hoa 3" xfId="1796" xr:uid="{00000000-0005-0000-0000-000003070000}"/>
    <cellStyle name="1_08 Yte-van hoa 4" xfId="1797" xr:uid="{00000000-0005-0000-0000-000004070000}"/>
    <cellStyle name="1_08 Yte-van hoa 5" xfId="1798" xr:uid="{00000000-0005-0000-0000-000005070000}"/>
    <cellStyle name="1_08 Yte-van hoa 6" xfId="1799" xr:uid="{00000000-0005-0000-0000-000006070000}"/>
    <cellStyle name="1_08 Yte-van hoa 7" xfId="1800" xr:uid="{00000000-0005-0000-0000-000007070000}"/>
    <cellStyle name="1_08 Yte-van hoa 8" xfId="1801" xr:uid="{00000000-0005-0000-0000-000008070000}"/>
    <cellStyle name="1_08 Yte-van hoa 9" xfId="1802" xr:uid="{00000000-0005-0000-0000-000009070000}"/>
    <cellStyle name="1_08 Yte-van hoa_05 Doanh nghiep va Ca the (25)" xfId="1803" xr:uid="{00000000-0005-0000-0000-00000A070000}"/>
    <cellStyle name="1_08 Yte-van hoa_3.TKQG -Thuat Ngu" xfId="1804" xr:uid="{00000000-0005-0000-0000-00000B070000}"/>
    <cellStyle name="1_08 Yte-van hoa_4 Dau tu- xay dung - Thuat Ngu" xfId="1805" xr:uid="{00000000-0005-0000-0000-00000C070000}"/>
    <cellStyle name="1_08 Yte-van hoa_Ca the" xfId="1806" xr:uid="{00000000-0005-0000-0000-00000D070000}"/>
    <cellStyle name="1_08 Yte-van hoa_Nien giam KT_TV 2010" xfId="1807" xr:uid="{00000000-0005-0000-0000-00000E070000}"/>
    <cellStyle name="1_10 Market VH, YT, GD, NGTT 2011 " xfId="1808" xr:uid="{00000000-0005-0000-0000-00000F070000}"/>
    <cellStyle name="1_10 Market VH, YT, GD, NGTT 2011  10" xfId="1809" xr:uid="{00000000-0005-0000-0000-000010070000}"/>
    <cellStyle name="1_10 Market VH, YT, GD, NGTT 2011  11" xfId="1810" xr:uid="{00000000-0005-0000-0000-000011070000}"/>
    <cellStyle name="1_10 Market VH, YT, GD, NGTT 2011  2" xfId="1811" xr:uid="{00000000-0005-0000-0000-000012070000}"/>
    <cellStyle name="1_10 Market VH, YT, GD, NGTT 2011  3" xfId="1812" xr:uid="{00000000-0005-0000-0000-000013070000}"/>
    <cellStyle name="1_10 Market VH, YT, GD, NGTT 2011  4" xfId="1813" xr:uid="{00000000-0005-0000-0000-000014070000}"/>
    <cellStyle name="1_10 Market VH, YT, GD, NGTT 2011  5" xfId="1814" xr:uid="{00000000-0005-0000-0000-000015070000}"/>
    <cellStyle name="1_10 Market VH, YT, GD, NGTT 2011  6" xfId="1815" xr:uid="{00000000-0005-0000-0000-000016070000}"/>
    <cellStyle name="1_10 Market VH, YT, GD, NGTT 2011  7" xfId="1816" xr:uid="{00000000-0005-0000-0000-000017070000}"/>
    <cellStyle name="1_10 Market VH, YT, GD, NGTT 2011  8" xfId="1817" xr:uid="{00000000-0005-0000-0000-000018070000}"/>
    <cellStyle name="1_10 Market VH, YT, GD, NGTT 2011  9" xfId="1818" xr:uid="{00000000-0005-0000-0000-000019070000}"/>
    <cellStyle name="1_10 Market VH, YT, GD, NGTT 2011 _05 Doanh nghiep va Ca the_2011 (Ok)" xfId="1819" xr:uid="{00000000-0005-0000-0000-00001A070000}"/>
    <cellStyle name="1_10 Market VH, YT, GD, NGTT 2011 _11 (3)" xfId="1820" xr:uid="{00000000-0005-0000-0000-00001B070000}"/>
    <cellStyle name="1_10 Market VH, YT, GD, NGTT 2011 _11 (3) 10" xfId="1821" xr:uid="{00000000-0005-0000-0000-00001C070000}"/>
    <cellStyle name="1_10 Market VH, YT, GD, NGTT 2011 _11 (3) 11" xfId="1822" xr:uid="{00000000-0005-0000-0000-00001D070000}"/>
    <cellStyle name="1_10 Market VH, YT, GD, NGTT 2011 _11 (3) 2" xfId="1823" xr:uid="{00000000-0005-0000-0000-00001E070000}"/>
    <cellStyle name="1_10 Market VH, YT, GD, NGTT 2011 _11 (3) 3" xfId="1824" xr:uid="{00000000-0005-0000-0000-00001F070000}"/>
    <cellStyle name="1_10 Market VH, YT, GD, NGTT 2011 _11 (3) 4" xfId="1825" xr:uid="{00000000-0005-0000-0000-000020070000}"/>
    <cellStyle name="1_10 Market VH, YT, GD, NGTT 2011 _11 (3) 5" xfId="1826" xr:uid="{00000000-0005-0000-0000-000021070000}"/>
    <cellStyle name="1_10 Market VH, YT, GD, NGTT 2011 _11 (3) 6" xfId="1827" xr:uid="{00000000-0005-0000-0000-000022070000}"/>
    <cellStyle name="1_10 Market VH, YT, GD, NGTT 2011 _11 (3) 7" xfId="1828" xr:uid="{00000000-0005-0000-0000-000023070000}"/>
    <cellStyle name="1_10 Market VH, YT, GD, NGTT 2011 _11 (3) 8" xfId="1829" xr:uid="{00000000-0005-0000-0000-000024070000}"/>
    <cellStyle name="1_10 Market VH, YT, GD, NGTT 2011 _11 (3) 9" xfId="1830" xr:uid="{00000000-0005-0000-0000-000025070000}"/>
    <cellStyle name="1_10 Market VH, YT, GD, NGTT 2011 _11 (3)_3.TKQG -Thuat Ngu" xfId="1831" xr:uid="{00000000-0005-0000-0000-000026070000}"/>
    <cellStyle name="1_10 Market VH, YT, GD, NGTT 2011 _11 (3)_4 Dau tu- xay dung - Thuat Ngu" xfId="1832" xr:uid="{00000000-0005-0000-0000-000027070000}"/>
    <cellStyle name="1_10 Market VH, YT, GD, NGTT 2011 _12 (2)" xfId="1833" xr:uid="{00000000-0005-0000-0000-000028070000}"/>
    <cellStyle name="1_10 Market VH, YT, GD, NGTT 2011 _12 (2) 10" xfId="1834" xr:uid="{00000000-0005-0000-0000-000029070000}"/>
    <cellStyle name="1_10 Market VH, YT, GD, NGTT 2011 _12 (2) 11" xfId="1835" xr:uid="{00000000-0005-0000-0000-00002A070000}"/>
    <cellStyle name="1_10 Market VH, YT, GD, NGTT 2011 _12 (2) 2" xfId="1836" xr:uid="{00000000-0005-0000-0000-00002B070000}"/>
    <cellStyle name="1_10 Market VH, YT, GD, NGTT 2011 _12 (2) 3" xfId="1837" xr:uid="{00000000-0005-0000-0000-00002C070000}"/>
    <cellStyle name="1_10 Market VH, YT, GD, NGTT 2011 _12 (2) 4" xfId="1838" xr:uid="{00000000-0005-0000-0000-00002D070000}"/>
    <cellStyle name="1_10 Market VH, YT, GD, NGTT 2011 _12 (2) 5" xfId="1839" xr:uid="{00000000-0005-0000-0000-00002E070000}"/>
    <cellStyle name="1_10 Market VH, YT, GD, NGTT 2011 _12 (2) 6" xfId="1840" xr:uid="{00000000-0005-0000-0000-00002F070000}"/>
    <cellStyle name="1_10 Market VH, YT, GD, NGTT 2011 _12 (2) 7" xfId="1841" xr:uid="{00000000-0005-0000-0000-000030070000}"/>
    <cellStyle name="1_10 Market VH, YT, GD, NGTT 2011 _12 (2) 8" xfId="1842" xr:uid="{00000000-0005-0000-0000-000031070000}"/>
    <cellStyle name="1_10 Market VH, YT, GD, NGTT 2011 _12 (2) 9" xfId="1843" xr:uid="{00000000-0005-0000-0000-000032070000}"/>
    <cellStyle name="1_10 Market VH, YT, GD, NGTT 2011 _12 (2)_3.TKQG -Thuat Ngu" xfId="1844" xr:uid="{00000000-0005-0000-0000-000033070000}"/>
    <cellStyle name="1_10 Market VH, YT, GD, NGTT 2011 _12 (2)_4 Dau tu- xay dung - Thuat Ngu" xfId="1845" xr:uid="{00000000-0005-0000-0000-000034070000}"/>
    <cellStyle name="1_10 Market VH, YT, GD, NGTT 2011 _3.TKQG -Thuat Ngu" xfId="1846" xr:uid="{00000000-0005-0000-0000-000035070000}"/>
    <cellStyle name="1_10 Market VH, YT, GD, NGTT 2011 _4 Dau tu- xay dung - Thuat Ngu" xfId="1847" xr:uid="{00000000-0005-0000-0000-000036070000}"/>
    <cellStyle name="1_10 Market VH, YT, GD, NGTT 2011 _Ngiam_lamnghiep_2011_v2(1)(1)" xfId="1848" xr:uid="{00000000-0005-0000-0000-000037070000}"/>
    <cellStyle name="1_10 VH, YT, GD, NGTT 2010 - (OK)" xfId="1849" xr:uid="{00000000-0005-0000-0000-000038070000}"/>
    <cellStyle name="1_10 VH, YT, GD, NGTT 2010 - (OK)_Bo sung 04 bieu Cong nghiep" xfId="1850" xr:uid="{00000000-0005-0000-0000-000039070000}"/>
    <cellStyle name="1_11 (3)" xfId="1851" xr:uid="{00000000-0005-0000-0000-00003A070000}"/>
    <cellStyle name="1_11 (3) 10" xfId="1852" xr:uid="{00000000-0005-0000-0000-00003B070000}"/>
    <cellStyle name="1_11 (3) 11" xfId="1853" xr:uid="{00000000-0005-0000-0000-00003C070000}"/>
    <cellStyle name="1_11 (3) 2" xfId="1854" xr:uid="{00000000-0005-0000-0000-00003D070000}"/>
    <cellStyle name="1_11 (3) 3" xfId="1855" xr:uid="{00000000-0005-0000-0000-00003E070000}"/>
    <cellStyle name="1_11 (3) 4" xfId="1856" xr:uid="{00000000-0005-0000-0000-00003F070000}"/>
    <cellStyle name="1_11 (3) 5" xfId="1857" xr:uid="{00000000-0005-0000-0000-000040070000}"/>
    <cellStyle name="1_11 (3) 6" xfId="1858" xr:uid="{00000000-0005-0000-0000-000041070000}"/>
    <cellStyle name="1_11 (3) 7" xfId="1859" xr:uid="{00000000-0005-0000-0000-000042070000}"/>
    <cellStyle name="1_11 (3) 8" xfId="1860" xr:uid="{00000000-0005-0000-0000-000043070000}"/>
    <cellStyle name="1_11 (3) 9" xfId="1861" xr:uid="{00000000-0005-0000-0000-000044070000}"/>
    <cellStyle name="1_11 (3)_3.TKQG -Thuat Ngu" xfId="1862" xr:uid="{00000000-0005-0000-0000-000045070000}"/>
    <cellStyle name="1_11 (3)_4 Dau tu- xay dung - Thuat Ngu" xfId="1863" xr:uid="{00000000-0005-0000-0000-000046070000}"/>
    <cellStyle name="1_11 So lieu quoc te 2010-final" xfId="1864" xr:uid="{00000000-0005-0000-0000-000047070000}"/>
    <cellStyle name="1_11.Bieuthegioi-hien_NGTT2009" xfId="1865" xr:uid="{00000000-0005-0000-0000-000048070000}"/>
    <cellStyle name="1_11.Bieuthegioi-hien_NGTT2009 10" xfId="1866" xr:uid="{00000000-0005-0000-0000-000049070000}"/>
    <cellStyle name="1_11.Bieuthegioi-hien_NGTT2009 11" xfId="1867" xr:uid="{00000000-0005-0000-0000-00004A070000}"/>
    <cellStyle name="1_11.Bieuthegioi-hien_NGTT2009 2" xfId="1868" xr:uid="{00000000-0005-0000-0000-00004B070000}"/>
    <cellStyle name="1_11.Bieuthegioi-hien_NGTT2009 3" xfId="1869" xr:uid="{00000000-0005-0000-0000-00004C070000}"/>
    <cellStyle name="1_11.Bieuthegioi-hien_NGTT2009 4" xfId="1870" xr:uid="{00000000-0005-0000-0000-00004D070000}"/>
    <cellStyle name="1_11.Bieuthegioi-hien_NGTT2009 5" xfId="1871" xr:uid="{00000000-0005-0000-0000-00004E070000}"/>
    <cellStyle name="1_11.Bieuthegioi-hien_NGTT2009 6" xfId="1872" xr:uid="{00000000-0005-0000-0000-00004F070000}"/>
    <cellStyle name="1_11.Bieuthegioi-hien_NGTT2009 7" xfId="1873" xr:uid="{00000000-0005-0000-0000-000050070000}"/>
    <cellStyle name="1_11.Bieuthegioi-hien_NGTT2009 8" xfId="1874" xr:uid="{00000000-0005-0000-0000-000051070000}"/>
    <cellStyle name="1_11.Bieuthegioi-hien_NGTT2009 9" xfId="1875" xr:uid="{00000000-0005-0000-0000-000052070000}"/>
    <cellStyle name="1_11.Bieuthegioi-hien_NGTT2009_05 Doanh nghiep va Ca the_2011 (Ok)" xfId="1876" xr:uid="{00000000-0005-0000-0000-000053070000}"/>
    <cellStyle name="1_11.Bieuthegioi-hien_NGTT2009_11 (3)" xfId="1877" xr:uid="{00000000-0005-0000-0000-000054070000}"/>
    <cellStyle name="1_11.Bieuthegioi-hien_NGTT2009_11 (3) 10" xfId="1878" xr:uid="{00000000-0005-0000-0000-000055070000}"/>
    <cellStyle name="1_11.Bieuthegioi-hien_NGTT2009_11 (3) 11" xfId="1879" xr:uid="{00000000-0005-0000-0000-000056070000}"/>
    <cellStyle name="1_11.Bieuthegioi-hien_NGTT2009_11 (3) 2" xfId="1880" xr:uid="{00000000-0005-0000-0000-000057070000}"/>
    <cellStyle name="1_11.Bieuthegioi-hien_NGTT2009_11 (3) 3" xfId="1881" xr:uid="{00000000-0005-0000-0000-000058070000}"/>
    <cellStyle name="1_11.Bieuthegioi-hien_NGTT2009_11 (3) 4" xfId="1882" xr:uid="{00000000-0005-0000-0000-000059070000}"/>
    <cellStyle name="1_11.Bieuthegioi-hien_NGTT2009_11 (3) 5" xfId="1883" xr:uid="{00000000-0005-0000-0000-00005A070000}"/>
    <cellStyle name="1_11.Bieuthegioi-hien_NGTT2009_11 (3) 6" xfId="1884" xr:uid="{00000000-0005-0000-0000-00005B070000}"/>
    <cellStyle name="1_11.Bieuthegioi-hien_NGTT2009_11 (3) 7" xfId="1885" xr:uid="{00000000-0005-0000-0000-00005C070000}"/>
    <cellStyle name="1_11.Bieuthegioi-hien_NGTT2009_11 (3) 8" xfId="1886" xr:uid="{00000000-0005-0000-0000-00005D070000}"/>
    <cellStyle name="1_11.Bieuthegioi-hien_NGTT2009_11 (3) 9" xfId="1887" xr:uid="{00000000-0005-0000-0000-00005E070000}"/>
    <cellStyle name="1_11.Bieuthegioi-hien_NGTT2009_11 (3)_3.TKQG -Thuat Ngu" xfId="1888" xr:uid="{00000000-0005-0000-0000-00005F070000}"/>
    <cellStyle name="1_11.Bieuthegioi-hien_NGTT2009_11 (3)_4 Dau tu- xay dung - Thuat Ngu" xfId="1889" xr:uid="{00000000-0005-0000-0000-000060070000}"/>
    <cellStyle name="1_11.Bieuthegioi-hien_NGTT2009_12 (2)" xfId="1890" xr:uid="{00000000-0005-0000-0000-000061070000}"/>
    <cellStyle name="1_11.Bieuthegioi-hien_NGTT2009_12 (2) 10" xfId="1891" xr:uid="{00000000-0005-0000-0000-000062070000}"/>
    <cellStyle name="1_11.Bieuthegioi-hien_NGTT2009_12 (2) 11" xfId="1892" xr:uid="{00000000-0005-0000-0000-000063070000}"/>
    <cellStyle name="1_11.Bieuthegioi-hien_NGTT2009_12 (2) 2" xfId="1893" xr:uid="{00000000-0005-0000-0000-000064070000}"/>
    <cellStyle name="1_11.Bieuthegioi-hien_NGTT2009_12 (2) 3" xfId="1894" xr:uid="{00000000-0005-0000-0000-000065070000}"/>
    <cellStyle name="1_11.Bieuthegioi-hien_NGTT2009_12 (2) 4" xfId="1895" xr:uid="{00000000-0005-0000-0000-000066070000}"/>
    <cellStyle name="1_11.Bieuthegioi-hien_NGTT2009_12 (2) 5" xfId="1896" xr:uid="{00000000-0005-0000-0000-000067070000}"/>
    <cellStyle name="1_11.Bieuthegioi-hien_NGTT2009_12 (2) 6" xfId="1897" xr:uid="{00000000-0005-0000-0000-000068070000}"/>
    <cellStyle name="1_11.Bieuthegioi-hien_NGTT2009_12 (2) 7" xfId="1898" xr:uid="{00000000-0005-0000-0000-000069070000}"/>
    <cellStyle name="1_11.Bieuthegioi-hien_NGTT2009_12 (2) 8" xfId="1899" xr:uid="{00000000-0005-0000-0000-00006A070000}"/>
    <cellStyle name="1_11.Bieuthegioi-hien_NGTT2009_12 (2) 9" xfId="1900" xr:uid="{00000000-0005-0000-0000-00006B070000}"/>
    <cellStyle name="1_11.Bieuthegioi-hien_NGTT2009_12 (2)_3.TKQG -Thuat Ngu" xfId="1901" xr:uid="{00000000-0005-0000-0000-00006C070000}"/>
    <cellStyle name="1_11.Bieuthegioi-hien_NGTT2009_12 (2)_4 Dau tu- xay dung - Thuat Ngu" xfId="1902" xr:uid="{00000000-0005-0000-0000-00006D070000}"/>
    <cellStyle name="1_11.Bieuthegioi-hien_NGTT2009_3.TKQG -Thuat Ngu" xfId="1903" xr:uid="{00000000-0005-0000-0000-00006E070000}"/>
    <cellStyle name="1_11.Bieuthegioi-hien_NGTT2009_4 Dau tu- xay dung - Thuat Ngu" xfId="1904" xr:uid="{00000000-0005-0000-0000-00006F070000}"/>
    <cellStyle name="1_11.Bieuthegioi-hien_NGTT2009_Bo sung 04 bieu Cong nghiep" xfId="1905" xr:uid="{00000000-0005-0000-0000-000070070000}"/>
    <cellStyle name="1_11.Bieuthegioi-hien_NGTT2009_CucThongke-phucdap-Tuan-Anh" xfId="1906" xr:uid="{00000000-0005-0000-0000-000071070000}"/>
    <cellStyle name="1_11.Bieuthegioi-hien_NGTT2009_Ngiam_lamnghiep_2011_v2(1)(1)" xfId="1907" xr:uid="{00000000-0005-0000-0000-000072070000}"/>
    <cellStyle name="1_12 (2)" xfId="1908" xr:uid="{00000000-0005-0000-0000-000073070000}"/>
    <cellStyle name="1_12 (2) 10" xfId="1909" xr:uid="{00000000-0005-0000-0000-000074070000}"/>
    <cellStyle name="1_12 (2) 11" xfId="1910" xr:uid="{00000000-0005-0000-0000-000075070000}"/>
    <cellStyle name="1_12 (2) 2" xfId="1911" xr:uid="{00000000-0005-0000-0000-000076070000}"/>
    <cellStyle name="1_12 (2) 3" xfId="1912" xr:uid="{00000000-0005-0000-0000-000077070000}"/>
    <cellStyle name="1_12 (2) 4" xfId="1913" xr:uid="{00000000-0005-0000-0000-000078070000}"/>
    <cellStyle name="1_12 (2) 5" xfId="1914" xr:uid="{00000000-0005-0000-0000-000079070000}"/>
    <cellStyle name="1_12 (2) 6" xfId="1915" xr:uid="{00000000-0005-0000-0000-00007A070000}"/>
    <cellStyle name="1_12 (2) 7" xfId="1916" xr:uid="{00000000-0005-0000-0000-00007B070000}"/>
    <cellStyle name="1_12 (2) 8" xfId="1917" xr:uid="{00000000-0005-0000-0000-00007C070000}"/>
    <cellStyle name="1_12 (2) 9" xfId="1918" xr:uid="{00000000-0005-0000-0000-00007D070000}"/>
    <cellStyle name="1_12 (2)_3.TKQG -Thuat Ngu" xfId="1919" xr:uid="{00000000-0005-0000-0000-00007E070000}"/>
    <cellStyle name="1_12 (2)_4 Dau tu- xay dung - Thuat Ngu" xfId="1920" xr:uid="{00000000-0005-0000-0000-00007F070000}"/>
    <cellStyle name="1_3.TKQG -Thuat Ngu" xfId="1921" xr:uid="{00000000-0005-0000-0000-000080070000}"/>
    <cellStyle name="1_4 Dau tu- xay dung - Thuat Ngu" xfId="1922" xr:uid="{00000000-0005-0000-0000-000081070000}"/>
    <cellStyle name="1_Book1" xfId="1923" xr:uid="{00000000-0005-0000-0000-000082070000}"/>
    <cellStyle name="1_Book3" xfId="1924" xr:uid="{00000000-0005-0000-0000-000083070000}"/>
    <cellStyle name="1_Book3 10" xfId="1925" xr:uid="{00000000-0005-0000-0000-000084070000}"/>
    <cellStyle name="1_Book3 11" xfId="1926" xr:uid="{00000000-0005-0000-0000-000085070000}"/>
    <cellStyle name="1_Book3 2" xfId="1927" xr:uid="{00000000-0005-0000-0000-000086070000}"/>
    <cellStyle name="1_Book3 3" xfId="1928" xr:uid="{00000000-0005-0000-0000-000087070000}"/>
    <cellStyle name="1_Book3 4" xfId="1929" xr:uid="{00000000-0005-0000-0000-000088070000}"/>
    <cellStyle name="1_Book3 5" xfId="1930" xr:uid="{00000000-0005-0000-0000-000089070000}"/>
    <cellStyle name="1_Book3 6" xfId="1931" xr:uid="{00000000-0005-0000-0000-00008A070000}"/>
    <cellStyle name="1_Book3 7" xfId="1932" xr:uid="{00000000-0005-0000-0000-00008B070000}"/>
    <cellStyle name="1_Book3 8" xfId="1933" xr:uid="{00000000-0005-0000-0000-00008C070000}"/>
    <cellStyle name="1_Book3 9" xfId="1934" xr:uid="{00000000-0005-0000-0000-00008D070000}"/>
    <cellStyle name="1_Book3_01 DVHC-DD-KH (10 bieu)" xfId="1935" xr:uid="{00000000-0005-0000-0000-00008E070000}"/>
    <cellStyle name="1_Book3_01 DVHC-DSLD 2010" xfId="1936" xr:uid="{00000000-0005-0000-0000-00008F070000}"/>
    <cellStyle name="1_Book3_05 Doanh nghiep va Ca the (25)" xfId="1937" xr:uid="{00000000-0005-0000-0000-000090070000}"/>
    <cellStyle name="1_Book3_05 Doanh nghiep va Ca the_2011 (Ok)" xfId="1938" xr:uid="{00000000-0005-0000-0000-000091070000}"/>
    <cellStyle name="1_Book3_05 NGTT DN 2010 (OK)" xfId="1939" xr:uid="{00000000-0005-0000-0000-000092070000}"/>
    <cellStyle name="1_Book3_05 NGTT DN 2010 (OK)_Bo sung 04 bieu Cong nghiep" xfId="1940" xr:uid="{00000000-0005-0000-0000-000093070000}"/>
    <cellStyle name="1_Book3_10 Market VH, YT, GD, NGTT 2011 " xfId="1941" xr:uid="{00000000-0005-0000-0000-000094070000}"/>
    <cellStyle name="1_Book3_10 Market VH, YT, GD, NGTT 2011  10" xfId="1942" xr:uid="{00000000-0005-0000-0000-000095070000}"/>
    <cellStyle name="1_Book3_10 Market VH, YT, GD, NGTT 2011  11" xfId="1943" xr:uid="{00000000-0005-0000-0000-000096070000}"/>
    <cellStyle name="1_Book3_10 Market VH, YT, GD, NGTT 2011  2" xfId="1944" xr:uid="{00000000-0005-0000-0000-000097070000}"/>
    <cellStyle name="1_Book3_10 Market VH, YT, GD, NGTT 2011  3" xfId="1945" xr:uid="{00000000-0005-0000-0000-000098070000}"/>
    <cellStyle name="1_Book3_10 Market VH, YT, GD, NGTT 2011  4" xfId="1946" xr:uid="{00000000-0005-0000-0000-000099070000}"/>
    <cellStyle name="1_Book3_10 Market VH, YT, GD, NGTT 2011  5" xfId="1947" xr:uid="{00000000-0005-0000-0000-00009A070000}"/>
    <cellStyle name="1_Book3_10 Market VH, YT, GD, NGTT 2011  6" xfId="1948" xr:uid="{00000000-0005-0000-0000-00009B070000}"/>
    <cellStyle name="1_Book3_10 Market VH, YT, GD, NGTT 2011  7" xfId="1949" xr:uid="{00000000-0005-0000-0000-00009C070000}"/>
    <cellStyle name="1_Book3_10 Market VH, YT, GD, NGTT 2011  8" xfId="1950" xr:uid="{00000000-0005-0000-0000-00009D070000}"/>
    <cellStyle name="1_Book3_10 Market VH, YT, GD, NGTT 2011  9" xfId="1951" xr:uid="{00000000-0005-0000-0000-00009E070000}"/>
    <cellStyle name="1_Book3_10 Market VH, YT, GD, NGTT 2011 _05 Doanh nghiep va Ca the_2011 (Ok)" xfId="1952" xr:uid="{00000000-0005-0000-0000-00009F070000}"/>
    <cellStyle name="1_Book3_10 Market VH, YT, GD, NGTT 2011 _11 (3)" xfId="1953" xr:uid="{00000000-0005-0000-0000-0000A0070000}"/>
    <cellStyle name="1_Book3_10 Market VH, YT, GD, NGTT 2011 _11 (3) 10" xfId="1954" xr:uid="{00000000-0005-0000-0000-0000A1070000}"/>
    <cellStyle name="1_Book3_10 Market VH, YT, GD, NGTT 2011 _11 (3) 11" xfId="1955" xr:uid="{00000000-0005-0000-0000-0000A2070000}"/>
    <cellStyle name="1_Book3_10 Market VH, YT, GD, NGTT 2011 _11 (3) 2" xfId="1956" xr:uid="{00000000-0005-0000-0000-0000A3070000}"/>
    <cellStyle name="1_Book3_10 Market VH, YT, GD, NGTT 2011 _11 (3) 3" xfId="1957" xr:uid="{00000000-0005-0000-0000-0000A4070000}"/>
    <cellStyle name="1_Book3_10 Market VH, YT, GD, NGTT 2011 _11 (3) 4" xfId="1958" xr:uid="{00000000-0005-0000-0000-0000A5070000}"/>
    <cellStyle name="1_Book3_10 Market VH, YT, GD, NGTT 2011 _11 (3) 5" xfId="1959" xr:uid="{00000000-0005-0000-0000-0000A6070000}"/>
    <cellStyle name="1_Book3_10 Market VH, YT, GD, NGTT 2011 _11 (3) 6" xfId="1960" xr:uid="{00000000-0005-0000-0000-0000A7070000}"/>
    <cellStyle name="1_Book3_10 Market VH, YT, GD, NGTT 2011 _11 (3) 7" xfId="1961" xr:uid="{00000000-0005-0000-0000-0000A8070000}"/>
    <cellStyle name="1_Book3_10 Market VH, YT, GD, NGTT 2011 _11 (3) 8" xfId="1962" xr:uid="{00000000-0005-0000-0000-0000A9070000}"/>
    <cellStyle name="1_Book3_10 Market VH, YT, GD, NGTT 2011 _11 (3) 9" xfId="1963" xr:uid="{00000000-0005-0000-0000-0000AA070000}"/>
    <cellStyle name="1_Book3_10 Market VH, YT, GD, NGTT 2011 _11 (3)_3.TKQG -Thuat Ngu" xfId="1964" xr:uid="{00000000-0005-0000-0000-0000AB070000}"/>
    <cellStyle name="1_Book3_10 Market VH, YT, GD, NGTT 2011 _11 (3)_4 Dau tu- xay dung - Thuat Ngu" xfId="1965" xr:uid="{00000000-0005-0000-0000-0000AC070000}"/>
    <cellStyle name="1_Book3_10 Market VH, YT, GD, NGTT 2011 _12 (2)" xfId="1966" xr:uid="{00000000-0005-0000-0000-0000AD070000}"/>
    <cellStyle name="1_Book3_10 Market VH, YT, GD, NGTT 2011 _12 (2) 10" xfId="1967" xr:uid="{00000000-0005-0000-0000-0000AE070000}"/>
    <cellStyle name="1_Book3_10 Market VH, YT, GD, NGTT 2011 _12 (2) 11" xfId="1968" xr:uid="{00000000-0005-0000-0000-0000AF070000}"/>
    <cellStyle name="1_Book3_10 Market VH, YT, GD, NGTT 2011 _12 (2) 2" xfId="1969" xr:uid="{00000000-0005-0000-0000-0000B0070000}"/>
    <cellStyle name="1_Book3_10 Market VH, YT, GD, NGTT 2011 _12 (2) 3" xfId="1970" xr:uid="{00000000-0005-0000-0000-0000B1070000}"/>
    <cellStyle name="1_Book3_10 Market VH, YT, GD, NGTT 2011 _12 (2) 4" xfId="1971" xr:uid="{00000000-0005-0000-0000-0000B2070000}"/>
    <cellStyle name="1_Book3_10 Market VH, YT, GD, NGTT 2011 _12 (2) 5" xfId="1972" xr:uid="{00000000-0005-0000-0000-0000B3070000}"/>
    <cellStyle name="1_Book3_10 Market VH, YT, GD, NGTT 2011 _12 (2) 6" xfId="1973" xr:uid="{00000000-0005-0000-0000-0000B4070000}"/>
    <cellStyle name="1_Book3_10 Market VH, YT, GD, NGTT 2011 _12 (2) 7" xfId="1974" xr:uid="{00000000-0005-0000-0000-0000B5070000}"/>
    <cellStyle name="1_Book3_10 Market VH, YT, GD, NGTT 2011 _12 (2) 8" xfId="1975" xr:uid="{00000000-0005-0000-0000-0000B6070000}"/>
    <cellStyle name="1_Book3_10 Market VH, YT, GD, NGTT 2011 _12 (2) 9" xfId="1976" xr:uid="{00000000-0005-0000-0000-0000B7070000}"/>
    <cellStyle name="1_Book3_10 Market VH, YT, GD, NGTT 2011 _12 (2)_3.TKQG -Thuat Ngu" xfId="1977" xr:uid="{00000000-0005-0000-0000-0000B8070000}"/>
    <cellStyle name="1_Book3_10 Market VH, YT, GD, NGTT 2011 _12 (2)_4 Dau tu- xay dung - Thuat Ngu" xfId="1978" xr:uid="{00000000-0005-0000-0000-0000B9070000}"/>
    <cellStyle name="1_Book3_10 Market VH, YT, GD, NGTT 2011 _3.TKQG -Thuat Ngu" xfId="1979" xr:uid="{00000000-0005-0000-0000-0000BA070000}"/>
    <cellStyle name="1_Book3_10 Market VH, YT, GD, NGTT 2011 _4 Dau tu- xay dung - Thuat Ngu" xfId="1980" xr:uid="{00000000-0005-0000-0000-0000BB070000}"/>
    <cellStyle name="1_Book3_10 Market VH, YT, GD, NGTT 2011 _Ngiam_lamnghiep_2011_v2(1)(1)" xfId="1981" xr:uid="{00000000-0005-0000-0000-0000BC070000}"/>
    <cellStyle name="1_Book3_10 VH, YT, GD, NGTT 2010 - (OK)" xfId="1982" xr:uid="{00000000-0005-0000-0000-0000BD070000}"/>
    <cellStyle name="1_Book3_10 VH, YT, GD, NGTT 2010 - (OK)_Bo sung 04 bieu Cong nghiep" xfId="1983" xr:uid="{00000000-0005-0000-0000-0000BE070000}"/>
    <cellStyle name="1_Book3_11 (3)" xfId="1984" xr:uid="{00000000-0005-0000-0000-0000BF070000}"/>
    <cellStyle name="1_Book3_11 (3) 10" xfId="1985" xr:uid="{00000000-0005-0000-0000-0000C0070000}"/>
    <cellStyle name="1_Book3_11 (3) 11" xfId="1986" xr:uid="{00000000-0005-0000-0000-0000C1070000}"/>
    <cellStyle name="1_Book3_11 (3) 2" xfId="1987" xr:uid="{00000000-0005-0000-0000-0000C2070000}"/>
    <cellStyle name="1_Book3_11 (3) 3" xfId="1988" xr:uid="{00000000-0005-0000-0000-0000C3070000}"/>
    <cellStyle name="1_Book3_11 (3) 4" xfId="1989" xr:uid="{00000000-0005-0000-0000-0000C4070000}"/>
    <cellStyle name="1_Book3_11 (3) 5" xfId="1990" xr:uid="{00000000-0005-0000-0000-0000C5070000}"/>
    <cellStyle name="1_Book3_11 (3) 6" xfId="1991" xr:uid="{00000000-0005-0000-0000-0000C6070000}"/>
    <cellStyle name="1_Book3_11 (3) 7" xfId="1992" xr:uid="{00000000-0005-0000-0000-0000C7070000}"/>
    <cellStyle name="1_Book3_11 (3) 8" xfId="1993" xr:uid="{00000000-0005-0000-0000-0000C8070000}"/>
    <cellStyle name="1_Book3_11 (3) 9" xfId="1994" xr:uid="{00000000-0005-0000-0000-0000C9070000}"/>
    <cellStyle name="1_Book3_11 (3)_3.TKQG -Thuat Ngu" xfId="1995" xr:uid="{00000000-0005-0000-0000-0000CA070000}"/>
    <cellStyle name="1_Book3_11 (3)_4 Dau tu- xay dung - Thuat Ngu" xfId="1996" xr:uid="{00000000-0005-0000-0000-0000CB070000}"/>
    <cellStyle name="1_Book3_12 (2)" xfId="1997" xr:uid="{00000000-0005-0000-0000-0000CC070000}"/>
    <cellStyle name="1_Book3_12 (2) 10" xfId="1998" xr:uid="{00000000-0005-0000-0000-0000CD070000}"/>
    <cellStyle name="1_Book3_12 (2) 11" xfId="1999" xr:uid="{00000000-0005-0000-0000-0000CE070000}"/>
    <cellStyle name="1_Book3_12 (2) 2" xfId="2000" xr:uid="{00000000-0005-0000-0000-0000CF070000}"/>
    <cellStyle name="1_Book3_12 (2) 3" xfId="2001" xr:uid="{00000000-0005-0000-0000-0000D0070000}"/>
    <cellStyle name="1_Book3_12 (2) 4" xfId="2002" xr:uid="{00000000-0005-0000-0000-0000D1070000}"/>
    <cellStyle name="1_Book3_12 (2) 5" xfId="2003" xr:uid="{00000000-0005-0000-0000-0000D2070000}"/>
    <cellStyle name="1_Book3_12 (2) 6" xfId="2004" xr:uid="{00000000-0005-0000-0000-0000D3070000}"/>
    <cellStyle name="1_Book3_12 (2) 7" xfId="2005" xr:uid="{00000000-0005-0000-0000-0000D4070000}"/>
    <cellStyle name="1_Book3_12 (2) 8" xfId="2006" xr:uid="{00000000-0005-0000-0000-0000D5070000}"/>
    <cellStyle name="1_Book3_12 (2) 9" xfId="2007" xr:uid="{00000000-0005-0000-0000-0000D6070000}"/>
    <cellStyle name="1_Book3_12 (2)_3.TKQG -Thuat Ngu" xfId="2008" xr:uid="{00000000-0005-0000-0000-0000D7070000}"/>
    <cellStyle name="1_Book3_12 (2)_4 Dau tu- xay dung - Thuat Ngu" xfId="2009" xr:uid="{00000000-0005-0000-0000-0000D8070000}"/>
    <cellStyle name="1_Book3_3.TKQG -Thuat Ngu" xfId="2010" xr:uid="{00000000-0005-0000-0000-0000D9070000}"/>
    <cellStyle name="1_Book3_4 Dau tu- xay dung - Thuat Ngu" xfId="2011" xr:uid="{00000000-0005-0000-0000-0000DA070000}"/>
    <cellStyle name="1_Book3_Book1" xfId="2012" xr:uid="{00000000-0005-0000-0000-0000DB070000}"/>
    <cellStyle name="1_Book3_CucThongke-phucdap-Tuan-Anh" xfId="2013" xr:uid="{00000000-0005-0000-0000-0000DC070000}"/>
    <cellStyle name="1_Book3_Ngiam_lamnghiep_2011_v2(1)(1)" xfId="2014" xr:uid="{00000000-0005-0000-0000-0000DD070000}"/>
    <cellStyle name="1_Book3_Nongnghiep" xfId="2015" xr:uid="{00000000-0005-0000-0000-0000DE070000}"/>
    <cellStyle name="1_Book3_Nongnghiep_Bo sung 04 bieu Cong nghiep" xfId="2016" xr:uid="{00000000-0005-0000-0000-0000DF070000}"/>
    <cellStyle name="1_Book3_So lieu quoc te TH" xfId="2017" xr:uid="{00000000-0005-0000-0000-0000E0070000}"/>
    <cellStyle name="1_Book3_So lieu quoc te(GDP)" xfId="2018" xr:uid="{00000000-0005-0000-0000-0000E1070000}"/>
    <cellStyle name="1_Book3_So lieu quoc te(GDP) 10" xfId="2019" xr:uid="{00000000-0005-0000-0000-0000E2070000}"/>
    <cellStyle name="1_Book3_So lieu quoc te(GDP) 11" xfId="2020" xr:uid="{00000000-0005-0000-0000-0000E3070000}"/>
    <cellStyle name="1_Book3_So lieu quoc te(GDP) 2" xfId="2021" xr:uid="{00000000-0005-0000-0000-0000E4070000}"/>
    <cellStyle name="1_Book3_So lieu quoc te(GDP) 3" xfId="2022" xr:uid="{00000000-0005-0000-0000-0000E5070000}"/>
    <cellStyle name="1_Book3_So lieu quoc te(GDP) 4" xfId="2023" xr:uid="{00000000-0005-0000-0000-0000E6070000}"/>
    <cellStyle name="1_Book3_So lieu quoc te(GDP) 5" xfId="2024" xr:uid="{00000000-0005-0000-0000-0000E7070000}"/>
    <cellStyle name="1_Book3_So lieu quoc te(GDP) 6" xfId="2025" xr:uid="{00000000-0005-0000-0000-0000E8070000}"/>
    <cellStyle name="1_Book3_So lieu quoc te(GDP) 7" xfId="2026" xr:uid="{00000000-0005-0000-0000-0000E9070000}"/>
    <cellStyle name="1_Book3_So lieu quoc te(GDP) 8" xfId="2027" xr:uid="{00000000-0005-0000-0000-0000EA070000}"/>
    <cellStyle name="1_Book3_So lieu quoc te(GDP) 9" xfId="2028" xr:uid="{00000000-0005-0000-0000-0000EB070000}"/>
    <cellStyle name="1_Book3_So lieu quoc te(GDP)_05 Doanh nghiep va Ca the_2011 (Ok)" xfId="2029" xr:uid="{00000000-0005-0000-0000-0000EC070000}"/>
    <cellStyle name="1_Book3_So lieu quoc te(GDP)_11 (3)" xfId="2030" xr:uid="{00000000-0005-0000-0000-0000ED070000}"/>
    <cellStyle name="1_Book3_So lieu quoc te(GDP)_11 (3) 10" xfId="2031" xr:uid="{00000000-0005-0000-0000-0000EE070000}"/>
    <cellStyle name="1_Book3_So lieu quoc te(GDP)_11 (3) 11" xfId="2032" xr:uid="{00000000-0005-0000-0000-0000EF070000}"/>
    <cellStyle name="1_Book3_So lieu quoc te(GDP)_11 (3) 2" xfId="2033" xr:uid="{00000000-0005-0000-0000-0000F0070000}"/>
    <cellStyle name="1_Book3_So lieu quoc te(GDP)_11 (3) 3" xfId="2034" xr:uid="{00000000-0005-0000-0000-0000F1070000}"/>
    <cellStyle name="1_Book3_So lieu quoc te(GDP)_11 (3) 4" xfId="2035" xr:uid="{00000000-0005-0000-0000-0000F2070000}"/>
    <cellStyle name="1_Book3_So lieu quoc te(GDP)_11 (3) 5" xfId="2036" xr:uid="{00000000-0005-0000-0000-0000F3070000}"/>
    <cellStyle name="1_Book3_So lieu quoc te(GDP)_11 (3) 6" xfId="2037" xr:uid="{00000000-0005-0000-0000-0000F4070000}"/>
    <cellStyle name="1_Book3_So lieu quoc te(GDP)_11 (3) 7" xfId="2038" xr:uid="{00000000-0005-0000-0000-0000F5070000}"/>
    <cellStyle name="1_Book3_So lieu quoc te(GDP)_11 (3) 8" xfId="2039" xr:uid="{00000000-0005-0000-0000-0000F6070000}"/>
    <cellStyle name="1_Book3_So lieu quoc te(GDP)_11 (3) 9" xfId="2040" xr:uid="{00000000-0005-0000-0000-0000F7070000}"/>
    <cellStyle name="1_Book3_So lieu quoc te(GDP)_11 (3)_3.TKQG -Thuat Ngu" xfId="2041" xr:uid="{00000000-0005-0000-0000-0000F8070000}"/>
    <cellStyle name="1_Book3_So lieu quoc te(GDP)_11 (3)_4 Dau tu- xay dung - Thuat Ngu" xfId="2042" xr:uid="{00000000-0005-0000-0000-0000F9070000}"/>
    <cellStyle name="1_Book3_So lieu quoc te(GDP)_12 (2)" xfId="2043" xr:uid="{00000000-0005-0000-0000-0000FA070000}"/>
    <cellStyle name="1_Book3_So lieu quoc te(GDP)_12 (2) 10" xfId="2044" xr:uid="{00000000-0005-0000-0000-0000FB070000}"/>
    <cellStyle name="1_Book3_So lieu quoc te(GDP)_12 (2) 11" xfId="2045" xr:uid="{00000000-0005-0000-0000-0000FC070000}"/>
    <cellStyle name="1_Book3_So lieu quoc te(GDP)_12 (2) 2" xfId="2046" xr:uid="{00000000-0005-0000-0000-0000FD070000}"/>
    <cellStyle name="1_Book3_So lieu quoc te(GDP)_12 (2) 3" xfId="2047" xr:uid="{00000000-0005-0000-0000-0000FE070000}"/>
    <cellStyle name="1_Book3_So lieu quoc te(GDP)_12 (2) 4" xfId="2048" xr:uid="{00000000-0005-0000-0000-0000FF070000}"/>
    <cellStyle name="1_Book3_So lieu quoc te(GDP)_12 (2) 5" xfId="2049" xr:uid="{00000000-0005-0000-0000-000000080000}"/>
    <cellStyle name="1_Book3_So lieu quoc te(GDP)_12 (2) 6" xfId="2050" xr:uid="{00000000-0005-0000-0000-000001080000}"/>
    <cellStyle name="1_Book3_So lieu quoc te(GDP)_12 (2) 7" xfId="2051" xr:uid="{00000000-0005-0000-0000-000002080000}"/>
    <cellStyle name="1_Book3_So lieu quoc te(GDP)_12 (2) 8" xfId="2052" xr:uid="{00000000-0005-0000-0000-000003080000}"/>
    <cellStyle name="1_Book3_So lieu quoc te(GDP)_12 (2) 9" xfId="2053" xr:uid="{00000000-0005-0000-0000-000004080000}"/>
    <cellStyle name="1_Book3_So lieu quoc te(GDP)_12 (2)_3.TKQG -Thuat Ngu" xfId="2054" xr:uid="{00000000-0005-0000-0000-000005080000}"/>
    <cellStyle name="1_Book3_So lieu quoc te(GDP)_12 (2)_4 Dau tu- xay dung - Thuat Ngu" xfId="2055" xr:uid="{00000000-0005-0000-0000-000006080000}"/>
    <cellStyle name="1_Book3_So lieu quoc te(GDP)_3.TKQG -Thuat Ngu" xfId="2056" xr:uid="{00000000-0005-0000-0000-000007080000}"/>
    <cellStyle name="1_Book3_So lieu quoc te(GDP)_4 Dau tu- xay dung - Thuat Ngu" xfId="2057" xr:uid="{00000000-0005-0000-0000-000008080000}"/>
    <cellStyle name="1_Book3_So lieu quoc te(GDP)_Ngiam_lamnghiep_2011_v2(1)(1)" xfId="2058" xr:uid="{00000000-0005-0000-0000-000009080000}"/>
    <cellStyle name="1_Book3_XNK" xfId="2059" xr:uid="{00000000-0005-0000-0000-00000A080000}"/>
    <cellStyle name="1_Book3_XNK_Bo sung 04 bieu Cong nghiep" xfId="2060" xr:uid="{00000000-0005-0000-0000-00000B080000}"/>
    <cellStyle name="1_Book4" xfId="2061" xr:uid="{00000000-0005-0000-0000-00000C080000}"/>
    <cellStyle name="1_Book4_Book1" xfId="2062" xr:uid="{00000000-0005-0000-0000-00000D080000}"/>
    <cellStyle name="1_BRU-KI 2010-updated" xfId="2063" xr:uid="{00000000-0005-0000-0000-00000E080000}"/>
    <cellStyle name="1_CAM-KI 2010-updated" xfId="2064" xr:uid="{00000000-0005-0000-0000-00000F080000}"/>
    <cellStyle name="1_CAM-KI 2010-updated 2" xfId="2065" xr:uid="{00000000-0005-0000-0000-000010080000}"/>
    <cellStyle name="1_CSKDCT 2010" xfId="2066" xr:uid="{00000000-0005-0000-0000-000011080000}"/>
    <cellStyle name="1_CSKDCT 2010_Bo sung 04 bieu Cong nghiep" xfId="2067" xr:uid="{00000000-0005-0000-0000-000012080000}"/>
    <cellStyle name="1_CucThongke-phucdap-Tuan-Anh" xfId="2068" xr:uid="{00000000-0005-0000-0000-000013080000}"/>
    <cellStyle name="1_dan so phan tich 10 nam(moi)" xfId="2069" xr:uid="{00000000-0005-0000-0000-000014080000}"/>
    <cellStyle name="1_dan so phan tich 10 nam(moi) 10" xfId="2070" xr:uid="{00000000-0005-0000-0000-000015080000}"/>
    <cellStyle name="1_dan so phan tich 10 nam(moi) 11" xfId="2071" xr:uid="{00000000-0005-0000-0000-000016080000}"/>
    <cellStyle name="1_dan so phan tich 10 nam(moi) 2" xfId="2072" xr:uid="{00000000-0005-0000-0000-000017080000}"/>
    <cellStyle name="1_dan so phan tich 10 nam(moi) 3" xfId="2073" xr:uid="{00000000-0005-0000-0000-000018080000}"/>
    <cellStyle name="1_dan so phan tich 10 nam(moi) 4" xfId="2074" xr:uid="{00000000-0005-0000-0000-000019080000}"/>
    <cellStyle name="1_dan so phan tich 10 nam(moi) 5" xfId="2075" xr:uid="{00000000-0005-0000-0000-00001A080000}"/>
    <cellStyle name="1_dan so phan tich 10 nam(moi) 6" xfId="2076" xr:uid="{00000000-0005-0000-0000-00001B080000}"/>
    <cellStyle name="1_dan so phan tich 10 nam(moi) 7" xfId="2077" xr:uid="{00000000-0005-0000-0000-00001C080000}"/>
    <cellStyle name="1_dan so phan tich 10 nam(moi) 8" xfId="2078" xr:uid="{00000000-0005-0000-0000-00001D080000}"/>
    <cellStyle name="1_dan so phan tich 10 nam(moi) 9" xfId="2079" xr:uid="{00000000-0005-0000-0000-00001E080000}"/>
    <cellStyle name="1_dan so phan tich 10 nam(moi)_05 Doanh nghiep va Ca the (25)" xfId="2080" xr:uid="{00000000-0005-0000-0000-00001F080000}"/>
    <cellStyle name="1_dan so phan tich 10 nam(moi)_3.TKQG -Thuat Ngu" xfId="2081" xr:uid="{00000000-0005-0000-0000-000020080000}"/>
    <cellStyle name="1_dan so phan tich 10 nam(moi)_4 Dau tu- xay dung - Thuat Ngu" xfId="2082" xr:uid="{00000000-0005-0000-0000-000021080000}"/>
    <cellStyle name="1_dan so phan tich 10 nam(moi)_Ca the" xfId="2083" xr:uid="{00000000-0005-0000-0000-000022080000}"/>
    <cellStyle name="1_dan so phan tich 10 nam(moi)_Nien giam KT_TV 2010" xfId="2084" xr:uid="{00000000-0005-0000-0000-000023080000}"/>
    <cellStyle name="1_Lam nghiep, thuy san 2010" xfId="2085" xr:uid="{00000000-0005-0000-0000-000024080000}"/>
    <cellStyle name="1_Lam nghiep, thuy san 2010 (ok)" xfId="2086" xr:uid="{00000000-0005-0000-0000-000025080000}"/>
    <cellStyle name="1_Lam nghiep, thuy san 2010 (ok) 10" xfId="2087" xr:uid="{00000000-0005-0000-0000-000026080000}"/>
    <cellStyle name="1_Lam nghiep, thuy san 2010 (ok) 11" xfId="2088" xr:uid="{00000000-0005-0000-0000-000027080000}"/>
    <cellStyle name="1_Lam nghiep, thuy san 2010 (ok) 2" xfId="2089" xr:uid="{00000000-0005-0000-0000-000028080000}"/>
    <cellStyle name="1_Lam nghiep, thuy san 2010 (ok) 3" xfId="2090" xr:uid="{00000000-0005-0000-0000-000029080000}"/>
    <cellStyle name="1_Lam nghiep, thuy san 2010 (ok) 4" xfId="2091" xr:uid="{00000000-0005-0000-0000-00002A080000}"/>
    <cellStyle name="1_Lam nghiep, thuy san 2010 (ok) 5" xfId="2092" xr:uid="{00000000-0005-0000-0000-00002B080000}"/>
    <cellStyle name="1_Lam nghiep, thuy san 2010 (ok) 6" xfId="2093" xr:uid="{00000000-0005-0000-0000-00002C080000}"/>
    <cellStyle name="1_Lam nghiep, thuy san 2010 (ok) 7" xfId="2094" xr:uid="{00000000-0005-0000-0000-00002D080000}"/>
    <cellStyle name="1_Lam nghiep, thuy san 2010 (ok) 8" xfId="2095" xr:uid="{00000000-0005-0000-0000-00002E080000}"/>
    <cellStyle name="1_Lam nghiep, thuy san 2010 (ok) 9" xfId="2096" xr:uid="{00000000-0005-0000-0000-00002F080000}"/>
    <cellStyle name="1_Lam nghiep, thuy san 2010 (ok)_04 Tai khoan quoc gia va NSNN (048-050)-Quyen" xfId="2097" xr:uid="{00000000-0005-0000-0000-000030080000}"/>
    <cellStyle name="1_Lam nghiep, thuy san 2010 (ok)_05 Dau tu xay dung (053-066)" xfId="2098" xr:uid="{00000000-0005-0000-0000-000031080000}"/>
    <cellStyle name="1_Lam nghiep, thuy san 2010 (ok)_05 Doanh nghiep 2017" xfId="2099" xr:uid="{00000000-0005-0000-0000-000032080000}"/>
    <cellStyle name="1_Lam nghiep, thuy san 2010 (ok)_06 Doanh nghiep (064-099)" xfId="2100" xr:uid="{00000000-0005-0000-0000-000033080000}"/>
    <cellStyle name="1_Lam nghiep, thuy san 2010 (ok)_11 (3)" xfId="2101" xr:uid="{00000000-0005-0000-0000-000034080000}"/>
    <cellStyle name="1_Lam nghiep, thuy san 2010 (ok)_11 (3) 10" xfId="2102" xr:uid="{00000000-0005-0000-0000-000035080000}"/>
    <cellStyle name="1_Lam nghiep, thuy san 2010 (ok)_11 (3) 11" xfId="2103" xr:uid="{00000000-0005-0000-0000-000036080000}"/>
    <cellStyle name="1_Lam nghiep, thuy san 2010 (ok)_11 (3) 2" xfId="2104" xr:uid="{00000000-0005-0000-0000-000037080000}"/>
    <cellStyle name="1_Lam nghiep, thuy san 2010 (ok)_11 (3) 3" xfId="2105" xr:uid="{00000000-0005-0000-0000-000038080000}"/>
    <cellStyle name="1_Lam nghiep, thuy san 2010 (ok)_11 (3) 4" xfId="2106" xr:uid="{00000000-0005-0000-0000-000039080000}"/>
    <cellStyle name="1_Lam nghiep, thuy san 2010 (ok)_11 (3) 5" xfId="2107" xr:uid="{00000000-0005-0000-0000-00003A080000}"/>
    <cellStyle name="1_Lam nghiep, thuy san 2010 (ok)_11 (3) 6" xfId="2108" xr:uid="{00000000-0005-0000-0000-00003B080000}"/>
    <cellStyle name="1_Lam nghiep, thuy san 2010 (ok)_11 (3) 7" xfId="2109" xr:uid="{00000000-0005-0000-0000-00003C080000}"/>
    <cellStyle name="1_Lam nghiep, thuy san 2010 (ok)_11 (3) 8" xfId="2110" xr:uid="{00000000-0005-0000-0000-00003D080000}"/>
    <cellStyle name="1_Lam nghiep, thuy san 2010 (ok)_11 (3) 9" xfId="2111" xr:uid="{00000000-0005-0000-0000-00003E080000}"/>
    <cellStyle name="1_Lam nghiep, thuy san 2010 (ok)_11 (3)_04 Tai khoan quoc gia va NSNN (048-050)-Quyen" xfId="2112" xr:uid="{00000000-0005-0000-0000-00003F080000}"/>
    <cellStyle name="1_Lam nghiep, thuy san 2010 (ok)_11 (3)_05 Dau tu xay dung (053-066)" xfId="2113" xr:uid="{00000000-0005-0000-0000-000040080000}"/>
    <cellStyle name="1_Lam nghiep, thuy san 2010 (ok)_11 (3)_05 Doanh nghiep 2017" xfId="2114" xr:uid="{00000000-0005-0000-0000-000041080000}"/>
    <cellStyle name="1_Lam nghiep, thuy san 2010 (ok)_11 (3)_06 Doanh nghiep (064-099)" xfId="2115" xr:uid="{00000000-0005-0000-0000-000042080000}"/>
    <cellStyle name="1_Lam nghiep, thuy san 2010 (ok)_11 (3)_3.TKQG -Thuat Ngu" xfId="2116" xr:uid="{00000000-0005-0000-0000-000043080000}"/>
    <cellStyle name="1_Lam nghiep, thuy san 2010 (ok)_11 (3)_4 Dau tu- xay dung - Thuat Ngu" xfId="2117" xr:uid="{00000000-0005-0000-0000-000044080000}"/>
    <cellStyle name="1_Lam nghiep, thuy san 2010 (ok)_11 (3)_84" xfId="2118" xr:uid="{00000000-0005-0000-0000-000045080000}"/>
    <cellStyle name="1_Lam nghiep, thuy san 2010 (ok)_12 (2)" xfId="2119" xr:uid="{00000000-0005-0000-0000-000046080000}"/>
    <cellStyle name="1_Lam nghiep, thuy san 2010 (ok)_12 (2) 10" xfId="2120" xr:uid="{00000000-0005-0000-0000-000047080000}"/>
    <cellStyle name="1_Lam nghiep, thuy san 2010 (ok)_12 (2) 11" xfId="2121" xr:uid="{00000000-0005-0000-0000-000048080000}"/>
    <cellStyle name="1_Lam nghiep, thuy san 2010 (ok)_12 (2) 2" xfId="2122" xr:uid="{00000000-0005-0000-0000-000049080000}"/>
    <cellStyle name="1_Lam nghiep, thuy san 2010 (ok)_12 (2) 3" xfId="2123" xr:uid="{00000000-0005-0000-0000-00004A080000}"/>
    <cellStyle name="1_Lam nghiep, thuy san 2010 (ok)_12 (2) 4" xfId="2124" xr:uid="{00000000-0005-0000-0000-00004B080000}"/>
    <cellStyle name="1_Lam nghiep, thuy san 2010 (ok)_12 (2) 5" xfId="2125" xr:uid="{00000000-0005-0000-0000-00004C080000}"/>
    <cellStyle name="1_Lam nghiep, thuy san 2010 (ok)_12 (2) 6" xfId="2126" xr:uid="{00000000-0005-0000-0000-00004D080000}"/>
    <cellStyle name="1_Lam nghiep, thuy san 2010 (ok)_12 (2) 7" xfId="2127" xr:uid="{00000000-0005-0000-0000-00004E080000}"/>
    <cellStyle name="1_Lam nghiep, thuy san 2010 (ok)_12 (2) 8" xfId="2128" xr:uid="{00000000-0005-0000-0000-00004F080000}"/>
    <cellStyle name="1_Lam nghiep, thuy san 2010 (ok)_12 (2) 9" xfId="2129" xr:uid="{00000000-0005-0000-0000-000050080000}"/>
    <cellStyle name="1_Lam nghiep, thuy san 2010 (ok)_12 (2)_04 Tai khoan quoc gia va NSNN (048-050)-Quyen" xfId="2130" xr:uid="{00000000-0005-0000-0000-000051080000}"/>
    <cellStyle name="1_Lam nghiep, thuy san 2010 (ok)_12 (2)_05 Dau tu xay dung (053-066)" xfId="2131" xr:uid="{00000000-0005-0000-0000-000052080000}"/>
    <cellStyle name="1_Lam nghiep, thuy san 2010 (ok)_12 (2)_05 Doanh nghiep 2017" xfId="2132" xr:uid="{00000000-0005-0000-0000-000053080000}"/>
    <cellStyle name="1_Lam nghiep, thuy san 2010 (ok)_12 (2)_06 Doanh nghiep (064-099)" xfId="2133" xr:uid="{00000000-0005-0000-0000-000054080000}"/>
    <cellStyle name="1_Lam nghiep, thuy san 2010 (ok)_12 (2)_3.TKQG -Thuat Ngu" xfId="2134" xr:uid="{00000000-0005-0000-0000-000055080000}"/>
    <cellStyle name="1_Lam nghiep, thuy san 2010 (ok)_12 (2)_4 Dau tu- xay dung - Thuat Ngu" xfId="2135" xr:uid="{00000000-0005-0000-0000-000056080000}"/>
    <cellStyle name="1_Lam nghiep, thuy san 2010 (ok)_12 (2)_84" xfId="2136" xr:uid="{00000000-0005-0000-0000-000057080000}"/>
    <cellStyle name="1_Lam nghiep, thuy san 2010 (ok)_3.TKQG -Thuat Ngu" xfId="2137" xr:uid="{00000000-0005-0000-0000-000058080000}"/>
    <cellStyle name="1_Lam nghiep, thuy san 2010 (ok)_4 Dau tu- xay dung - Thuat Ngu" xfId="2138" xr:uid="{00000000-0005-0000-0000-000059080000}"/>
    <cellStyle name="1_Lam nghiep, thuy san 2010 (ok)_84" xfId="2139" xr:uid="{00000000-0005-0000-0000-00005A080000}"/>
    <cellStyle name="1_Lam nghiep, thuy san 2010_05 Doanh nghiep va Ca the_2011 (Ok)" xfId="2140" xr:uid="{00000000-0005-0000-0000-00005B080000}"/>
    <cellStyle name="1_Lam nghiep, thuy san 2010_05 Doanh nghiep va Ca the_2011 (Ok) 10" xfId="2141" xr:uid="{00000000-0005-0000-0000-00005C080000}"/>
    <cellStyle name="1_Lam nghiep, thuy san 2010_05 Doanh nghiep va Ca the_2011 (Ok) 11" xfId="2142" xr:uid="{00000000-0005-0000-0000-00005D080000}"/>
    <cellStyle name="1_Lam nghiep, thuy san 2010_05 Doanh nghiep va Ca the_2011 (Ok) 2" xfId="2143" xr:uid="{00000000-0005-0000-0000-00005E080000}"/>
    <cellStyle name="1_Lam nghiep, thuy san 2010_05 Doanh nghiep va Ca the_2011 (Ok) 3" xfId="2144" xr:uid="{00000000-0005-0000-0000-00005F080000}"/>
    <cellStyle name="1_Lam nghiep, thuy san 2010_05 Doanh nghiep va Ca the_2011 (Ok) 4" xfId="2145" xr:uid="{00000000-0005-0000-0000-000060080000}"/>
    <cellStyle name="1_Lam nghiep, thuy san 2010_05 Doanh nghiep va Ca the_2011 (Ok) 5" xfId="2146" xr:uid="{00000000-0005-0000-0000-000061080000}"/>
    <cellStyle name="1_Lam nghiep, thuy san 2010_05 Doanh nghiep va Ca the_2011 (Ok) 6" xfId="2147" xr:uid="{00000000-0005-0000-0000-000062080000}"/>
    <cellStyle name="1_Lam nghiep, thuy san 2010_05 Doanh nghiep va Ca the_2011 (Ok) 7" xfId="2148" xr:uid="{00000000-0005-0000-0000-000063080000}"/>
    <cellStyle name="1_Lam nghiep, thuy san 2010_05 Doanh nghiep va Ca the_2011 (Ok) 8" xfId="2149" xr:uid="{00000000-0005-0000-0000-000064080000}"/>
    <cellStyle name="1_Lam nghiep, thuy san 2010_05 Doanh nghiep va Ca the_2011 (Ok) 9" xfId="2150" xr:uid="{00000000-0005-0000-0000-000065080000}"/>
    <cellStyle name="1_Lam nghiep, thuy san 2010_05 Doanh nghiep va Ca the_2011 (Ok)_04 Tai khoan quoc gia va NSNN (048-050)-Quyen" xfId="2151" xr:uid="{00000000-0005-0000-0000-000066080000}"/>
    <cellStyle name="1_Lam nghiep, thuy san 2010_05 Doanh nghiep va Ca the_2011 (Ok)_05 Dau tu xay dung (053-066)" xfId="2152" xr:uid="{00000000-0005-0000-0000-000067080000}"/>
    <cellStyle name="1_Lam nghiep, thuy san 2010_05 Doanh nghiep va Ca the_2011 (Ok)_05 Doanh nghiep 2017" xfId="2153" xr:uid="{00000000-0005-0000-0000-000068080000}"/>
    <cellStyle name="1_Lam nghiep, thuy san 2010_05 Doanh nghiep va Ca the_2011 (Ok)_06 Doanh nghiep (064-099)" xfId="2154" xr:uid="{00000000-0005-0000-0000-000069080000}"/>
    <cellStyle name="1_Lam nghiep, thuy san 2010_05 Doanh nghiep va Ca the_2011 (Ok)_3.TKQG -Thuat Ngu" xfId="2155" xr:uid="{00000000-0005-0000-0000-00006A080000}"/>
    <cellStyle name="1_Lam nghiep, thuy san 2010_05 Doanh nghiep va Ca the_2011 (Ok)_4 Dau tu- xay dung - Thuat Ngu" xfId="2156" xr:uid="{00000000-0005-0000-0000-00006B080000}"/>
    <cellStyle name="1_Lam nghiep, thuy san 2010_05 Doanh nghiep va Ca the_2011 (Ok)_84" xfId="2157" xr:uid="{00000000-0005-0000-0000-00006C080000}"/>
    <cellStyle name="1_Lam nghiep, thuy san 2010_11 (3)" xfId="2158" xr:uid="{00000000-0005-0000-0000-00006D080000}"/>
    <cellStyle name="1_Lam nghiep, thuy san 2010_12 (2)" xfId="2159" xr:uid="{00000000-0005-0000-0000-00006E080000}"/>
    <cellStyle name="1_Lam nghiep, thuy san 2010_Bo sung 04 bieu Cong nghiep" xfId="2160" xr:uid="{00000000-0005-0000-0000-00006F080000}"/>
    <cellStyle name="1_Lam nghiep, thuy san 2010_Bo sung 04 bieu Cong nghiep 10" xfId="2161" xr:uid="{00000000-0005-0000-0000-000070080000}"/>
    <cellStyle name="1_Lam nghiep, thuy san 2010_Bo sung 04 bieu Cong nghiep 11" xfId="2162" xr:uid="{00000000-0005-0000-0000-000071080000}"/>
    <cellStyle name="1_Lam nghiep, thuy san 2010_Bo sung 04 bieu Cong nghiep 2" xfId="2163" xr:uid="{00000000-0005-0000-0000-000072080000}"/>
    <cellStyle name="1_Lam nghiep, thuy san 2010_Bo sung 04 bieu Cong nghiep 3" xfId="2164" xr:uid="{00000000-0005-0000-0000-000073080000}"/>
    <cellStyle name="1_Lam nghiep, thuy san 2010_Bo sung 04 bieu Cong nghiep 4" xfId="2165" xr:uid="{00000000-0005-0000-0000-000074080000}"/>
    <cellStyle name="1_Lam nghiep, thuy san 2010_Bo sung 04 bieu Cong nghiep 5" xfId="2166" xr:uid="{00000000-0005-0000-0000-000075080000}"/>
    <cellStyle name="1_Lam nghiep, thuy san 2010_Bo sung 04 bieu Cong nghiep 6" xfId="2167" xr:uid="{00000000-0005-0000-0000-000076080000}"/>
    <cellStyle name="1_Lam nghiep, thuy san 2010_Bo sung 04 bieu Cong nghiep 7" xfId="2168" xr:uid="{00000000-0005-0000-0000-000077080000}"/>
    <cellStyle name="1_Lam nghiep, thuy san 2010_Bo sung 04 bieu Cong nghiep 8" xfId="2169" xr:uid="{00000000-0005-0000-0000-000078080000}"/>
    <cellStyle name="1_Lam nghiep, thuy san 2010_Bo sung 04 bieu Cong nghiep 9" xfId="2170" xr:uid="{00000000-0005-0000-0000-000079080000}"/>
    <cellStyle name="1_Lam nghiep, thuy san 2010_Bo sung 04 bieu Cong nghiep_04 Tai khoan quoc gia va NSNN (048-050)-Quyen" xfId="2171" xr:uid="{00000000-0005-0000-0000-00007A080000}"/>
    <cellStyle name="1_Lam nghiep, thuy san 2010_Bo sung 04 bieu Cong nghiep_05 Dau tu xay dung (053-066)" xfId="2172" xr:uid="{00000000-0005-0000-0000-00007B080000}"/>
    <cellStyle name="1_Lam nghiep, thuy san 2010_Bo sung 04 bieu Cong nghiep_05 Doanh nghiep 2017" xfId="2173" xr:uid="{00000000-0005-0000-0000-00007C080000}"/>
    <cellStyle name="1_Lam nghiep, thuy san 2010_Bo sung 04 bieu Cong nghiep_06 Doanh nghiep (064-099)" xfId="2174" xr:uid="{00000000-0005-0000-0000-00007D080000}"/>
    <cellStyle name="1_Lam nghiep, thuy san 2010_Bo sung 04 bieu Cong nghiep_3.TKQG -Thuat Ngu" xfId="2175" xr:uid="{00000000-0005-0000-0000-00007E080000}"/>
    <cellStyle name="1_Lam nghiep, thuy san 2010_Bo sung 04 bieu Cong nghiep_4 Dau tu- xay dung - Thuat Ngu" xfId="2176" xr:uid="{00000000-0005-0000-0000-00007F080000}"/>
    <cellStyle name="1_Lam nghiep, thuy san 2010_Bo sung 04 bieu Cong nghiep_84" xfId="2177" xr:uid="{00000000-0005-0000-0000-000080080000}"/>
    <cellStyle name="1_Lam nghiep, thuy san 2010_CucThongke-phucdap-Tuan-Anh" xfId="2178" xr:uid="{00000000-0005-0000-0000-000081080000}"/>
    <cellStyle name="1_Lam nghiep, thuy san 2010_CucThongke-phucdap-Tuan-Anh 10" xfId="2179" xr:uid="{00000000-0005-0000-0000-000082080000}"/>
    <cellStyle name="1_Lam nghiep, thuy san 2010_CucThongke-phucdap-Tuan-Anh 11" xfId="2180" xr:uid="{00000000-0005-0000-0000-000083080000}"/>
    <cellStyle name="1_Lam nghiep, thuy san 2010_CucThongke-phucdap-Tuan-Anh 2" xfId="2181" xr:uid="{00000000-0005-0000-0000-000084080000}"/>
    <cellStyle name="1_Lam nghiep, thuy san 2010_CucThongke-phucdap-Tuan-Anh 3" xfId="2182" xr:uid="{00000000-0005-0000-0000-000085080000}"/>
    <cellStyle name="1_Lam nghiep, thuy san 2010_CucThongke-phucdap-Tuan-Anh 4" xfId="2183" xr:uid="{00000000-0005-0000-0000-000086080000}"/>
    <cellStyle name="1_Lam nghiep, thuy san 2010_CucThongke-phucdap-Tuan-Anh 5" xfId="2184" xr:uid="{00000000-0005-0000-0000-000087080000}"/>
    <cellStyle name="1_Lam nghiep, thuy san 2010_CucThongke-phucdap-Tuan-Anh 6" xfId="2185" xr:uid="{00000000-0005-0000-0000-000088080000}"/>
    <cellStyle name="1_Lam nghiep, thuy san 2010_CucThongke-phucdap-Tuan-Anh 7" xfId="2186" xr:uid="{00000000-0005-0000-0000-000089080000}"/>
    <cellStyle name="1_Lam nghiep, thuy san 2010_CucThongke-phucdap-Tuan-Anh 8" xfId="2187" xr:uid="{00000000-0005-0000-0000-00008A080000}"/>
    <cellStyle name="1_Lam nghiep, thuy san 2010_CucThongke-phucdap-Tuan-Anh 9" xfId="2188" xr:uid="{00000000-0005-0000-0000-00008B080000}"/>
    <cellStyle name="1_Lam nghiep, thuy san 2010_CucThongke-phucdap-Tuan-Anh_04 Tai khoan quoc gia va NSNN (048-050)-Quyen" xfId="2189" xr:uid="{00000000-0005-0000-0000-00008C080000}"/>
    <cellStyle name="1_Lam nghiep, thuy san 2010_CucThongke-phucdap-Tuan-Anh_05 Dau tu xay dung (053-066)" xfId="2190" xr:uid="{00000000-0005-0000-0000-00008D080000}"/>
    <cellStyle name="1_Lam nghiep, thuy san 2010_CucThongke-phucdap-Tuan-Anh_05 Doanh nghiep 2017" xfId="2191" xr:uid="{00000000-0005-0000-0000-00008E080000}"/>
    <cellStyle name="1_Lam nghiep, thuy san 2010_CucThongke-phucdap-Tuan-Anh_06 Doanh nghiep (064-099)" xfId="2192" xr:uid="{00000000-0005-0000-0000-00008F080000}"/>
    <cellStyle name="1_Lam nghiep, thuy san 2010_CucThongke-phucdap-Tuan-Anh_3.TKQG -Thuat Ngu" xfId="2193" xr:uid="{00000000-0005-0000-0000-000090080000}"/>
    <cellStyle name="1_Lam nghiep, thuy san 2010_CucThongke-phucdap-Tuan-Anh_4 Dau tu- xay dung - Thuat Ngu" xfId="2194" xr:uid="{00000000-0005-0000-0000-000091080000}"/>
    <cellStyle name="1_Lam nghiep, thuy san 2010_CucThongke-phucdap-Tuan-Anh_84" xfId="2195" xr:uid="{00000000-0005-0000-0000-000092080000}"/>
    <cellStyle name="1_Lam nghiep, thuy san 2010_Ngiam_lamnghiep_2011_v2(1)(1)" xfId="2196" xr:uid="{00000000-0005-0000-0000-000093080000}"/>
    <cellStyle name="1_Lam nghiep, thuy san 2010_Ngiam_lamnghiep_2011_v2(1)(1) 10" xfId="2197" xr:uid="{00000000-0005-0000-0000-000094080000}"/>
    <cellStyle name="1_Lam nghiep, thuy san 2010_Ngiam_lamnghiep_2011_v2(1)(1) 11" xfId="2198" xr:uid="{00000000-0005-0000-0000-000095080000}"/>
    <cellStyle name="1_Lam nghiep, thuy san 2010_Ngiam_lamnghiep_2011_v2(1)(1) 2" xfId="2199" xr:uid="{00000000-0005-0000-0000-000096080000}"/>
    <cellStyle name="1_Lam nghiep, thuy san 2010_Ngiam_lamnghiep_2011_v2(1)(1) 3" xfId="2200" xr:uid="{00000000-0005-0000-0000-000097080000}"/>
    <cellStyle name="1_Lam nghiep, thuy san 2010_Ngiam_lamnghiep_2011_v2(1)(1) 4" xfId="2201" xr:uid="{00000000-0005-0000-0000-000098080000}"/>
    <cellStyle name="1_Lam nghiep, thuy san 2010_Ngiam_lamnghiep_2011_v2(1)(1) 5" xfId="2202" xr:uid="{00000000-0005-0000-0000-000099080000}"/>
    <cellStyle name="1_Lam nghiep, thuy san 2010_Ngiam_lamnghiep_2011_v2(1)(1) 6" xfId="2203" xr:uid="{00000000-0005-0000-0000-00009A080000}"/>
    <cellStyle name="1_Lam nghiep, thuy san 2010_Ngiam_lamnghiep_2011_v2(1)(1) 7" xfId="2204" xr:uid="{00000000-0005-0000-0000-00009B080000}"/>
    <cellStyle name="1_Lam nghiep, thuy san 2010_Ngiam_lamnghiep_2011_v2(1)(1) 8" xfId="2205" xr:uid="{00000000-0005-0000-0000-00009C080000}"/>
    <cellStyle name="1_Lam nghiep, thuy san 2010_Ngiam_lamnghiep_2011_v2(1)(1) 9" xfId="2206" xr:uid="{00000000-0005-0000-0000-00009D080000}"/>
    <cellStyle name="1_Lam nghiep, thuy san 2010_Ngiam_lamnghiep_2011_v2(1)(1)_04 Tai khoan quoc gia va NSNN (048-050)-Quyen" xfId="2207" xr:uid="{00000000-0005-0000-0000-00009E080000}"/>
    <cellStyle name="1_Lam nghiep, thuy san 2010_Ngiam_lamnghiep_2011_v2(1)(1)_05 Dau tu xay dung (053-066)" xfId="2208" xr:uid="{00000000-0005-0000-0000-00009F080000}"/>
    <cellStyle name="1_Lam nghiep, thuy san 2010_Ngiam_lamnghiep_2011_v2(1)(1)_05 Doanh nghiep 2017" xfId="2209" xr:uid="{00000000-0005-0000-0000-0000A0080000}"/>
    <cellStyle name="1_Lam nghiep, thuy san 2010_Ngiam_lamnghiep_2011_v2(1)(1)_06 Doanh nghiep (064-099)" xfId="2210" xr:uid="{00000000-0005-0000-0000-0000A1080000}"/>
    <cellStyle name="1_Lam nghiep, thuy san 2010_Ngiam_lamnghiep_2011_v2(1)(1)_3.TKQG -Thuat Ngu" xfId="2211" xr:uid="{00000000-0005-0000-0000-0000A2080000}"/>
    <cellStyle name="1_Lam nghiep, thuy san 2010_Ngiam_lamnghiep_2011_v2(1)(1)_4 Dau tu- xay dung - Thuat Ngu" xfId="2212" xr:uid="{00000000-0005-0000-0000-0000A3080000}"/>
    <cellStyle name="1_Lam nghiep, thuy san 2010_Ngiam_lamnghiep_2011_v2(1)(1)_84" xfId="2213" xr:uid="{00000000-0005-0000-0000-0000A4080000}"/>
    <cellStyle name="1_Lam nghiep, thuy san 2010_nien giam tom tat 2010 (thuy)" xfId="2214" xr:uid="{00000000-0005-0000-0000-0000A5080000}"/>
    <cellStyle name="1_Lam nghiep, thuy san 2010_nien giam tom tat 2010 (thuy) 10" xfId="2215" xr:uid="{00000000-0005-0000-0000-0000A6080000}"/>
    <cellStyle name="1_Lam nghiep, thuy san 2010_nien giam tom tat 2010 (thuy) 11" xfId="2216" xr:uid="{00000000-0005-0000-0000-0000A7080000}"/>
    <cellStyle name="1_Lam nghiep, thuy san 2010_nien giam tom tat 2010 (thuy) 2" xfId="2217" xr:uid="{00000000-0005-0000-0000-0000A8080000}"/>
    <cellStyle name="1_Lam nghiep, thuy san 2010_nien giam tom tat 2010 (thuy) 3" xfId="2218" xr:uid="{00000000-0005-0000-0000-0000A9080000}"/>
    <cellStyle name="1_Lam nghiep, thuy san 2010_nien giam tom tat 2010 (thuy) 4" xfId="2219" xr:uid="{00000000-0005-0000-0000-0000AA080000}"/>
    <cellStyle name="1_Lam nghiep, thuy san 2010_nien giam tom tat 2010 (thuy) 5" xfId="2220" xr:uid="{00000000-0005-0000-0000-0000AB080000}"/>
    <cellStyle name="1_Lam nghiep, thuy san 2010_nien giam tom tat 2010 (thuy) 6" xfId="2221" xr:uid="{00000000-0005-0000-0000-0000AC080000}"/>
    <cellStyle name="1_Lam nghiep, thuy san 2010_nien giam tom tat 2010 (thuy) 7" xfId="2222" xr:uid="{00000000-0005-0000-0000-0000AD080000}"/>
    <cellStyle name="1_Lam nghiep, thuy san 2010_nien giam tom tat 2010 (thuy) 8" xfId="2223" xr:uid="{00000000-0005-0000-0000-0000AE080000}"/>
    <cellStyle name="1_Lam nghiep, thuy san 2010_nien giam tom tat 2010 (thuy) 9" xfId="2224" xr:uid="{00000000-0005-0000-0000-0000AF080000}"/>
    <cellStyle name="1_Lam nghiep, thuy san 2010_nien giam tom tat 2010 (thuy)_04 Tai khoan quoc gia va NSNN (048-050)-Quyen" xfId="2225" xr:uid="{00000000-0005-0000-0000-0000B0080000}"/>
    <cellStyle name="1_Lam nghiep, thuy san 2010_nien giam tom tat 2010 (thuy)_05 Dau tu xay dung (053-066)" xfId="2226" xr:uid="{00000000-0005-0000-0000-0000B1080000}"/>
    <cellStyle name="1_Lam nghiep, thuy san 2010_nien giam tom tat 2010 (thuy)_05 Doanh nghiep 2017" xfId="2227" xr:uid="{00000000-0005-0000-0000-0000B2080000}"/>
    <cellStyle name="1_Lam nghiep, thuy san 2010_nien giam tom tat 2010 (thuy)_06 Doanh nghiep (064-099)" xfId="2228" xr:uid="{00000000-0005-0000-0000-0000B3080000}"/>
    <cellStyle name="1_Lam nghiep, thuy san 2010_nien giam tom tat 2010 (thuy)_3.TKQG -Thuat Ngu" xfId="2229" xr:uid="{00000000-0005-0000-0000-0000B4080000}"/>
    <cellStyle name="1_Lam nghiep, thuy san 2010_nien giam tom tat 2010 (thuy)_4 Dau tu- xay dung - Thuat Ngu" xfId="2230" xr:uid="{00000000-0005-0000-0000-0000B5080000}"/>
    <cellStyle name="1_Lam nghiep, thuy san 2010_nien giam tom tat 2010 (thuy)_84" xfId="2231" xr:uid="{00000000-0005-0000-0000-0000B6080000}"/>
    <cellStyle name="1_LAO-KI 2010-updated" xfId="2232" xr:uid="{00000000-0005-0000-0000-0000B7080000}"/>
    <cellStyle name="1_Maket NGTT Cong nghiep 2011" xfId="2233" xr:uid="{00000000-0005-0000-0000-0000B8080000}"/>
    <cellStyle name="1_Maket NGTT Doanh Nghiep 2011" xfId="2234" xr:uid="{00000000-0005-0000-0000-0000B9080000}"/>
    <cellStyle name="1_Maket NGTT Thu chi NS 2011" xfId="2235" xr:uid="{00000000-0005-0000-0000-0000BA080000}"/>
    <cellStyle name="1_Ngiam_lamnghiep_2011_v2(1)(1)" xfId="2236" xr:uid="{00000000-0005-0000-0000-0000BB080000}"/>
    <cellStyle name="1_NGTT Ca the 2011 Diep" xfId="2237" xr:uid="{00000000-0005-0000-0000-0000BC080000}"/>
    <cellStyle name="1_Nongnghiep" xfId="2238" xr:uid="{00000000-0005-0000-0000-0000BD080000}"/>
    <cellStyle name="1_Nongnghiep_Bo sung 04 bieu Cong nghiep" xfId="2239" xr:uid="{00000000-0005-0000-0000-0000BE080000}"/>
    <cellStyle name="1_So lieu quoc te TH" xfId="2240" xr:uid="{00000000-0005-0000-0000-0000BF080000}"/>
    <cellStyle name="1_So lieu quoc te(GDP)" xfId="2241" xr:uid="{00000000-0005-0000-0000-0000C0080000}"/>
    <cellStyle name="1_So lieu quoc te(GDP) 10" xfId="2242" xr:uid="{00000000-0005-0000-0000-0000C1080000}"/>
    <cellStyle name="1_So lieu quoc te(GDP) 11" xfId="2243" xr:uid="{00000000-0005-0000-0000-0000C2080000}"/>
    <cellStyle name="1_So lieu quoc te(GDP) 2" xfId="2244" xr:uid="{00000000-0005-0000-0000-0000C3080000}"/>
    <cellStyle name="1_So lieu quoc te(GDP) 3" xfId="2245" xr:uid="{00000000-0005-0000-0000-0000C4080000}"/>
    <cellStyle name="1_So lieu quoc te(GDP) 4" xfId="2246" xr:uid="{00000000-0005-0000-0000-0000C5080000}"/>
    <cellStyle name="1_So lieu quoc te(GDP) 5" xfId="2247" xr:uid="{00000000-0005-0000-0000-0000C6080000}"/>
    <cellStyle name="1_So lieu quoc te(GDP) 6" xfId="2248" xr:uid="{00000000-0005-0000-0000-0000C7080000}"/>
    <cellStyle name="1_So lieu quoc te(GDP) 7" xfId="2249" xr:uid="{00000000-0005-0000-0000-0000C8080000}"/>
    <cellStyle name="1_So lieu quoc te(GDP) 8" xfId="2250" xr:uid="{00000000-0005-0000-0000-0000C9080000}"/>
    <cellStyle name="1_So lieu quoc te(GDP) 9" xfId="2251" xr:uid="{00000000-0005-0000-0000-0000CA080000}"/>
    <cellStyle name="1_So lieu quoc te(GDP)_05 Doanh nghiep va Ca the_2011 (Ok)" xfId="2252" xr:uid="{00000000-0005-0000-0000-0000CB080000}"/>
    <cellStyle name="1_So lieu quoc te(GDP)_11 (3)" xfId="2253" xr:uid="{00000000-0005-0000-0000-0000CC080000}"/>
    <cellStyle name="1_So lieu quoc te(GDP)_11 (3) 10" xfId="2254" xr:uid="{00000000-0005-0000-0000-0000CD080000}"/>
    <cellStyle name="1_So lieu quoc te(GDP)_11 (3) 11" xfId="2255" xr:uid="{00000000-0005-0000-0000-0000CE080000}"/>
    <cellStyle name="1_So lieu quoc te(GDP)_11 (3) 2" xfId="2256" xr:uid="{00000000-0005-0000-0000-0000CF080000}"/>
    <cellStyle name="1_So lieu quoc te(GDP)_11 (3) 3" xfId="2257" xr:uid="{00000000-0005-0000-0000-0000D0080000}"/>
    <cellStyle name="1_So lieu quoc te(GDP)_11 (3) 4" xfId="2258" xr:uid="{00000000-0005-0000-0000-0000D1080000}"/>
    <cellStyle name="1_So lieu quoc te(GDP)_11 (3) 5" xfId="2259" xr:uid="{00000000-0005-0000-0000-0000D2080000}"/>
    <cellStyle name="1_So lieu quoc te(GDP)_11 (3) 6" xfId="2260" xr:uid="{00000000-0005-0000-0000-0000D3080000}"/>
    <cellStyle name="1_So lieu quoc te(GDP)_11 (3) 7" xfId="2261" xr:uid="{00000000-0005-0000-0000-0000D4080000}"/>
    <cellStyle name="1_So lieu quoc te(GDP)_11 (3) 8" xfId="2262" xr:uid="{00000000-0005-0000-0000-0000D5080000}"/>
    <cellStyle name="1_So lieu quoc te(GDP)_11 (3) 9" xfId="2263" xr:uid="{00000000-0005-0000-0000-0000D6080000}"/>
    <cellStyle name="1_So lieu quoc te(GDP)_11 (3)_3.TKQG -Thuat Ngu" xfId="2264" xr:uid="{00000000-0005-0000-0000-0000D7080000}"/>
    <cellStyle name="1_So lieu quoc te(GDP)_11 (3)_4 Dau tu- xay dung - Thuat Ngu" xfId="2265" xr:uid="{00000000-0005-0000-0000-0000D8080000}"/>
    <cellStyle name="1_So lieu quoc te(GDP)_12 (2)" xfId="2266" xr:uid="{00000000-0005-0000-0000-0000D9080000}"/>
    <cellStyle name="1_So lieu quoc te(GDP)_12 (2) 10" xfId="2267" xr:uid="{00000000-0005-0000-0000-0000DA080000}"/>
    <cellStyle name="1_So lieu quoc te(GDP)_12 (2) 11" xfId="2268" xr:uid="{00000000-0005-0000-0000-0000DB080000}"/>
    <cellStyle name="1_So lieu quoc te(GDP)_12 (2) 2" xfId="2269" xr:uid="{00000000-0005-0000-0000-0000DC080000}"/>
    <cellStyle name="1_So lieu quoc te(GDP)_12 (2) 3" xfId="2270" xr:uid="{00000000-0005-0000-0000-0000DD080000}"/>
    <cellStyle name="1_So lieu quoc te(GDP)_12 (2) 4" xfId="2271" xr:uid="{00000000-0005-0000-0000-0000DE080000}"/>
    <cellStyle name="1_So lieu quoc te(GDP)_12 (2) 5" xfId="2272" xr:uid="{00000000-0005-0000-0000-0000DF080000}"/>
    <cellStyle name="1_So lieu quoc te(GDP)_12 (2) 6" xfId="2273" xr:uid="{00000000-0005-0000-0000-0000E0080000}"/>
    <cellStyle name="1_So lieu quoc te(GDP)_12 (2) 7" xfId="2274" xr:uid="{00000000-0005-0000-0000-0000E1080000}"/>
    <cellStyle name="1_So lieu quoc te(GDP)_12 (2) 8" xfId="2275" xr:uid="{00000000-0005-0000-0000-0000E2080000}"/>
    <cellStyle name="1_So lieu quoc te(GDP)_12 (2) 9" xfId="2276" xr:uid="{00000000-0005-0000-0000-0000E3080000}"/>
    <cellStyle name="1_So lieu quoc te(GDP)_12 (2)_3.TKQG -Thuat Ngu" xfId="2277" xr:uid="{00000000-0005-0000-0000-0000E4080000}"/>
    <cellStyle name="1_So lieu quoc te(GDP)_12 (2)_4 Dau tu- xay dung - Thuat Ngu" xfId="2278" xr:uid="{00000000-0005-0000-0000-0000E5080000}"/>
    <cellStyle name="1_So lieu quoc te(GDP)_3.TKQG -Thuat Ngu" xfId="2279" xr:uid="{00000000-0005-0000-0000-0000E6080000}"/>
    <cellStyle name="1_So lieu quoc te(GDP)_4 Dau tu- xay dung - Thuat Ngu" xfId="2280" xr:uid="{00000000-0005-0000-0000-0000E7080000}"/>
    <cellStyle name="1_So lieu quoc te(GDP)_Ngiam_lamnghiep_2011_v2(1)(1)" xfId="2281" xr:uid="{00000000-0005-0000-0000-0000E8080000}"/>
    <cellStyle name="1_Tong hop NGTT" xfId="2282" xr:uid="{00000000-0005-0000-0000-0000E9080000}"/>
    <cellStyle name="1_XNK" xfId="2283" xr:uid="{00000000-0005-0000-0000-0000EA080000}"/>
    <cellStyle name="1_XNK_Bo sung 04 bieu Cong nghiep" xfId="2284" xr:uid="{00000000-0005-0000-0000-0000EB080000}"/>
    <cellStyle name="¹éºÐÀ²_      " xfId="2285" xr:uid="{00000000-0005-0000-0000-0000EC080000}"/>
    <cellStyle name="20% - Accent1" xfId="2286" builtinId="30" customBuiltin="1"/>
    <cellStyle name="20% - Accent1 2" xfId="2287" xr:uid="{00000000-0005-0000-0000-0000EE080000}"/>
    <cellStyle name="20% - Accent2" xfId="2288" builtinId="34" customBuiltin="1"/>
    <cellStyle name="20% - Accent2 2" xfId="2289" xr:uid="{00000000-0005-0000-0000-0000F0080000}"/>
    <cellStyle name="20% - Accent3" xfId="2290" builtinId="38" customBuiltin="1"/>
    <cellStyle name="20% - Accent3 2" xfId="2291" xr:uid="{00000000-0005-0000-0000-0000F2080000}"/>
    <cellStyle name="20% - Accent4" xfId="2292" builtinId="42" customBuiltin="1"/>
    <cellStyle name="20% - Accent4 2" xfId="2293" xr:uid="{00000000-0005-0000-0000-0000F4080000}"/>
    <cellStyle name="20% - Accent5" xfId="2294" builtinId="46" customBuiltin="1"/>
    <cellStyle name="20% - Accent5 2" xfId="2295" xr:uid="{00000000-0005-0000-0000-0000F6080000}"/>
    <cellStyle name="20% - Accent6" xfId="2296" builtinId="50" customBuiltin="1"/>
    <cellStyle name="20% - Accent6 2" xfId="2297" xr:uid="{00000000-0005-0000-0000-0000F8080000}"/>
    <cellStyle name="40% - Accent1" xfId="2298" builtinId="31" customBuiltin="1"/>
    <cellStyle name="40% - Accent1 2" xfId="2299" xr:uid="{00000000-0005-0000-0000-0000FA080000}"/>
    <cellStyle name="40% - Accent2" xfId="2300" builtinId="35" customBuiltin="1"/>
    <cellStyle name="40% - Accent2 2" xfId="2301" xr:uid="{00000000-0005-0000-0000-0000FC080000}"/>
    <cellStyle name="40% - Accent3" xfId="2302" builtinId="39" customBuiltin="1"/>
    <cellStyle name="40% - Accent3 2" xfId="2303" xr:uid="{00000000-0005-0000-0000-0000FE080000}"/>
    <cellStyle name="40% - Accent4" xfId="2304" builtinId="43" customBuiltin="1"/>
    <cellStyle name="40% - Accent4 2" xfId="2305" xr:uid="{00000000-0005-0000-0000-000000090000}"/>
    <cellStyle name="40% - Accent5" xfId="2306" builtinId="47" customBuiltin="1"/>
    <cellStyle name="40% - Accent5 2" xfId="2307" xr:uid="{00000000-0005-0000-0000-000002090000}"/>
    <cellStyle name="40% - Accent6" xfId="2308" builtinId="51" customBuiltin="1"/>
    <cellStyle name="40% - Accent6 2" xfId="2309" xr:uid="{00000000-0005-0000-0000-000004090000}"/>
    <cellStyle name="60% - Accent1" xfId="2310" builtinId="32" customBuiltin="1"/>
    <cellStyle name="60% - Accent1 2" xfId="2311" xr:uid="{00000000-0005-0000-0000-000006090000}"/>
    <cellStyle name="60% - Accent2" xfId="2312" builtinId="36" customBuiltin="1"/>
    <cellStyle name="60% - Accent2 2" xfId="2313" xr:uid="{00000000-0005-0000-0000-000008090000}"/>
    <cellStyle name="60% - Accent3" xfId="2314" builtinId="40" customBuiltin="1"/>
    <cellStyle name="60% - Accent3 2" xfId="2315" xr:uid="{00000000-0005-0000-0000-00000A090000}"/>
    <cellStyle name="60% - Accent4" xfId="2316" builtinId="44" customBuiltin="1"/>
    <cellStyle name="60% - Accent4 2" xfId="2317" xr:uid="{00000000-0005-0000-0000-00000C090000}"/>
    <cellStyle name="60% - Accent5" xfId="2318" builtinId="48" customBuiltin="1"/>
    <cellStyle name="60% - Accent5 2" xfId="2319" xr:uid="{00000000-0005-0000-0000-00000E090000}"/>
    <cellStyle name="60% - Accent6" xfId="2320" builtinId="52" customBuiltin="1"/>
    <cellStyle name="60% - Accent6 2" xfId="2321" xr:uid="{00000000-0005-0000-0000-000010090000}"/>
    <cellStyle name="Accent1" xfId="2322" builtinId="29" customBuiltin="1"/>
    <cellStyle name="Accent1 2" xfId="2323" xr:uid="{00000000-0005-0000-0000-000012090000}"/>
    <cellStyle name="Accent2" xfId="2324" builtinId="33" customBuiltin="1"/>
    <cellStyle name="Accent2 2" xfId="2325" xr:uid="{00000000-0005-0000-0000-000014090000}"/>
    <cellStyle name="Accent3" xfId="2326" builtinId="37" customBuiltin="1"/>
    <cellStyle name="Accent3 2" xfId="2327" xr:uid="{00000000-0005-0000-0000-000016090000}"/>
    <cellStyle name="Accent4" xfId="2328" builtinId="41" customBuiltin="1"/>
    <cellStyle name="Accent4 2" xfId="2329" xr:uid="{00000000-0005-0000-0000-000018090000}"/>
    <cellStyle name="Accent5" xfId="2330" builtinId="45" customBuiltin="1"/>
    <cellStyle name="Accent5 2" xfId="2331" xr:uid="{00000000-0005-0000-0000-00001A090000}"/>
    <cellStyle name="Accent6" xfId="2332" builtinId="49" customBuiltin="1"/>
    <cellStyle name="Accent6 2" xfId="2333" xr:uid="{00000000-0005-0000-0000-00001C090000}"/>
    <cellStyle name="ÅëÈ­ [0]_      " xfId="2334" xr:uid="{00000000-0005-0000-0000-00001D090000}"/>
    <cellStyle name="ÅëÈ­_      " xfId="2335" xr:uid="{00000000-0005-0000-0000-00001E090000}"/>
    <cellStyle name="AeE­_INQUIRY ¿?¾÷AßAø " xfId="2336" xr:uid="{00000000-0005-0000-0000-00001F090000}"/>
    <cellStyle name="ÅëÈ­_L601CPT" xfId="2337" xr:uid="{00000000-0005-0000-0000-000020090000}"/>
    <cellStyle name="ÄÞ¸¶ [0]_      " xfId="2338" xr:uid="{00000000-0005-0000-0000-000021090000}"/>
    <cellStyle name="AÞ¸¶ [0]_INQUIRY ¿?¾÷AßAø " xfId="2339" xr:uid="{00000000-0005-0000-0000-000022090000}"/>
    <cellStyle name="ÄÞ¸¶ [0]_L601CPT" xfId="2340" xr:uid="{00000000-0005-0000-0000-000023090000}"/>
    <cellStyle name="ÄÞ¸¶_      " xfId="2341" xr:uid="{00000000-0005-0000-0000-000024090000}"/>
    <cellStyle name="AÞ¸¶_INQUIRY ¿?¾÷AßAø " xfId="2342" xr:uid="{00000000-0005-0000-0000-000025090000}"/>
    <cellStyle name="ÄÞ¸¶_L601CPT" xfId="2343" xr:uid="{00000000-0005-0000-0000-000026090000}"/>
    <cellStyle name="AutoFormat Options" xfId="2344" xr:uid="{00000000-0005-0000-0000-000027090000}"/>
    <cellStyle name="Bad" xfId="2345" builtinId="27" customBuiltin="1"/>
    <cellStyle name="Bad 2" xfId="2346" xr:uid="{00000000-0005-0000-0000-000029090000}"/>
    <cellStyle name="Bình thường 2" xfId="2347" xr:uid="{00000000-0005-0000-0000-00002A090000}"/>
    <cellStyle name="C?AØ_¿?¾÷CoE² " xfId="2348" xr:uid="{00000000-0005-0000-0000-00002B090000}"/>
    <cellStyle name="Ç¥ÁØ_      " xfId="2349" xr:uid="{00000000-0005-0000-0000-00002C090000}"/>
    <cellStyle name="Calculation" xfId="2350" builtinId="22" customBuiltin="1"/>
    <cellStyle name="Calculation 2" xfId="2351" xr:uid="{00000000-0005-0000-0000-00002E090000}"/>
    <cellStyle name="category" xfId="2352" xr:uid="{00000000-0005-0000-0000-00002F090000}"/>
    <cellStyle name="Cerrency_Sheet2_XANGDAU" xfId="2353" xr:uid="{00000000-0005-0000-0000-000030090000}"/>
    <cellStyle name="Check Cell" xfId="2354" builtinId="23" customBuiltin="1"/>
    <cellStyle name="Check Cell 2" xfId="2355" xr:uid="{00000000-0005-0000-0000-000032090000}"/>
    <cellStyle name="Comma" xfId="2356" builtinId="3"/>
    <cellStyle name="Comma 10" xfId="2357" xr:uid="{00000000-0005-0000-0000-000034090000}"/>
    <cellStyle name="Comma 10 2 2" xfId="2358" xr:uid="{00000000-0005-0000-0000-000035090000}"/>
    <cellStyle name="Comma 16 6 2" xfId="2359" xr:uid="{00000000-0005-0000-0000-000036090000}"/>
    <cellStyle name="Comma 2" xfId="2360" xr:uid="{00000000-0005-0000-0000-000037090000}"/>
    <cellStyle name="Comma 2 3 2 2" xfId="2361" xr:uid="{00000000-0005-0000-0000-000038090000}"/>
    <cellStyle name="Comma 23" xfId="2362" xr:uid="{00000000-0005-0000-0000-000039090000}"/>
    <cellStyle name="Comma 3" xfId="2363" xr:uid="{00000000-0005-0000-0000-00003A090000}"/>
    <cellStyle name="Comma 4" xfId="2364" xr:uid="{00000000-0005-0000-0000-00003B090000}"/>
    <cellStyle name="Comma 5" xfId="2365" xr:uid="{00000000-0005-0000-0000-00003C090000}"/>
    <cellStyle name="Comma 6" xfId="2366" xr:uid="{00000000-0005-0000-0000-00003D090000}"/>
    <cellStyle name="Comma 7" xfId="2367" xr:uid="{00000000-0005-0000-0000-00003E090000}"/>
    <cellStyle name="Comma 8" xfId="2368" xr:uid="{00000000-0005-0000-0000-00003F090000}"/>
    <cellStyle name="Comma 9" xfId="2369" xr:uid="{00000000-0005-0000-0000-000040090000}"/>
    <cellStyle name="comma zerodec" xfId="2370" xr:uid="{00000000-0005-0000-0000-000041090000}"/>
    <cellStyle name="Comma??0]_TSTOANXH H" xfId="2371" xr:uid="{00000000-0005-0000-0000-000042090000}"/>
    <cellStyle name="Comma0" xfId="2372" xr:uid="{00000000-0005-0000-0000-000043090000}"/>
    <cellStyle name="cong" xfId="2373" xr:uid="{00000000-0005-0000-0000-000044090000}"/>
    <cellStyle name="Currency 2" xfId="2374" xr:uid="{00000000-0005-0000-0000-000045090000}"/>
    <cellStyle name="Currency0" xfId="2375" xr:uid="{00000000-0005-0000-0000-000046090000}"/>
    <cellStyle name="Currency1" xfId="2376" xr:uid="{00000000-0005-0000-0000-000047090000}"/>
    <cellStyle name="Currency1 10" xfId="2377" xr:uid="{00000000-0005-0000-0000-000048090000}"/>
    <cellStyle name="Currency1 11" xfId="2378" xr:uid="{00000000-0005-0000-0000-000049090000}"/>
    <cellStyle name="Currency1 2" xfId="2379" xr:uid="{00000000-0005-0000-0000-00004A090000}"/>
    <cellStyle name="Currency1 3" xfId="2380" xr:uid="{00000000-0005-0000-0000-00004B090000}"/>
    <cellStyle name="Currency1 4" xfId="2381" xr:uid="{00000000-0005-0000-0000-00004C090000}"/>
    <cellStyle name="Currency1 5" xfId="2382" xr:uid="{00000000-0005-0000-0000-00004D090000}"/>
    <cellStyle name="Currency1 6" xfId="2383" xr:uid="{00000000-0005-0000-0000-00004E090000}"/>
    <cellStyle name="Currency1 7" xfId="2384" xr:uid="{00000000-0005-0000-0000-00004F090000}"/>
    <cellStyle name="Currency1 8" xfId="2385" xr:uid="{00000000-0005-0000-0000-000050090000}"/>
    <cellStyle name="Currency1 9" xfId="2386" xr:uid="{00000000-0005-0000-0000-000051090000}"/>
    <cellStyle name="Currency1_3.TKQG -Thuat Ngu" xfId="2387" xr:uid="{00000000-0005-0000-0000-000052090000}"/>
    <cellStyle name="Date" xfId="2388" xr:uid="{00000000-0005-0000-0000-000053090000}"/>
    <cellStyle name="Dấu_phảy 2" xfId="2389" xr:uid="{00000000-0005-0000-0000-000054090000}"/>
    <cellStyle name="DAUDE" xfId="2390" xr:uid="{00000000-0005-0000-0000-000055090000}"/>
    <cellStyle name="Dollar (zero dec)" xfId="2391" xr:uid="{00000000-0005-0000-0000-000056090000}"/>
    <cellStyle name="Dollar (zero dec) 10" xfId="2392" xr:uid="{00000000-0005-0000-0000-000057090000}"/>
    <cellStyle name="Dollar (zero dec) 11" xfId="2393" xr:uid="{00000000-0005-0000-0000-000058090000}"/>
    <cellStyle name="Dollar (zero dec) 2" xfId="2394" xr:uid="{00000000-0005-0000-0000-000059090000}"/>
    <cellStyle name="Dollar (zero dec) 3" xfId="2395" xr:uid="{00000000-0005-0000-0000-00005A090000}"/>
    <cellStyle name="Dollar (zero dec) 4" xfId="2396" xr:uid="{00000000-0005-0000-0000-00005B090000}"/>
    <cellStyle name="Dollar (zero dec) 5" xfId="2397" xr:uid="{00000000-0005-0000-0000-00005C090000}"/>
    <cellStyle name="Dollar (zero dec) 6" xfId="2398" xr:uid="{00000000-0005-0000-0000-00005D090000}"/>
    <cellStyle name="Dollar (zero dec) 7" xfId="2399" xr:uid="{00000000-0005-0000-0000-00005E090000}"/>
    <cellStyle name="Dollar (zero dec) 8" xfId="2400" xr:uid="{00000000-0005-0000-0000-00005F090000}"/>
    <cellStyle name="Dollar (zero dec) 9" xfId="2401" xr:uid="{00000000-0005-0000-0000-000060090000}"/>
    <cellStyle name="Dollar (zero dec)_3.TKQG -Thuat Ngu" xfId="2402" xr:uid="{00000000-0005-0000-0000-000061090000}"/>
    <cellStyle name="Explanatory Text" xfId="2403" builtinId="53" customBuiltin="1"/>
    <cellStyle name="Explanatory Text 2" xfId="2404" xr:uid="{00000000-0005-0000-0000-000063090000}"/>
    <cellStyle name="Fixed" xfId="2405" xr:uid="{00000000-0005-0000-0000-000064090000}"/>
    <cellStyle name="gia" xfId="2406" xr:uid="{00000000-0005-0000-0000-000065090000}"/>
    <cellStyle name="Good" xfId="2407" builtinId="26" customBuiltin="1"/>
    <cellStyle name="Good 2" xfId="2408" xr:uid="{00000000-0005-0000-0000-000067090000}"/>
    <cellStyle name="Grey" xfId="2409" xr:uid="{00000000-0005-0000-0000-000068090000}"/>
    <cellStyle name="HEADER" xfId="2410" xr:uid="{00000000-0005-0000-0000-000069090000}"/>
    <cellStyle name="Header1" xfId="2411" xr:uid="{00000000-0005-0000-0000-00006A090000}"/>
    <cellStyle name="Header2" xfId="2412" xr:uid="{00000000-0005-0000-0000-00006B090000}"/>
    <cellStyle name="Heading 1" xfId="2413" builtinId="16" customBuiltin="1"/>
    <cellStyle name="Heading 1 2" xfId="2414" xr:uid="{00000000-0005-0000-0000-00006D090000}"/>
    <cellStyle name="Heading 2" xfId="2415" builtinId="17" customBuiltin="1"/>
    <cellStyle name="Heading 2 2" xfId="2416" xr:uid="{00000000-0005-0000-0000-00006F090000}"/>
    <cellStyle name="Heading 3" xfId="2417" builtinId="18" customBuiltin="1"/>
    <cellStyle name="Heading 3 2" xfId="2418" xr:uid="{00000000-0005-0000-0000-000071090000}"/>
    <cellStyle name="Heading 4" xfId="2419" builtinId="19" customBuiltin="1"/>
    <cellStyle name="Heading 4 2" xfId="2420" xr:uid="{00000000-0005-0000-0000-000073090000}"/>
    <cellStyle name="HEADING1" xfId="2421" xr:uid="{00000000-0005-0000-0000-000074090000}"/>
    <cellStyle name="HEADING1 10" xfId="2422" xr:uid="{00000000-0005-0000-0000-000075090000}"/>
    <cellStyle name="HEADING1 11" xfId="2423" xr:uid="{00000000-0005-0000-0000-000076090000}"/>
    <cellStyle name="HEADING1 2" xfId="2424" xr:uid="{00000000-0005-0000-0000-000077090000}"/>
    <cellStyle name="HEADING1 3" xfId="2425" xr:uid="{00000000-0005-0000-0000-000078090000}"/>
    <cellStyle name="HEADING1 4" xfId="2426" xr:uid="{00000000-0005-0000-0000-000079090000}"/>
    <cellStyle name="HEADING1 5" xfId="2427" xr:uid="{00000000-0005-0000-0000-00007A090000}"/>
    <cellStyle name="HEADING1 6" xfId="2428" xr:uid="{00000000-0005-0000-0000-00007B090000}"/>
    <cellStyle name="HEADING1 7" xfId="2429" xr:uid="{00000000-0005-0000-0000-00007C090000}"/>
    <cellStyle name="HEADING1 8" xfId="2430" xr:uid="{00000000-0005-0000-0000-00007D090000}"/>
    <cellStyle name="HEADING1 9" xfId="2431" xr:uid="{00000000-0005-0000-0000-00007E090000}"/>
    <cellStyle name="HEADING1_04 Tai khoan quoc gia va NSNN (048-050)-Quyen" xfId="2432" xr:uid="{00000000-0005-0000-0000-00007F090000}"/>
    <cellStyle name="HEADING2" xfId="2433" xr:uid="{00000000-0005-0000-0000-000080090000}"/>
    <cellStyle name="HEADING2 10" xfId="2434" xr:uid="{00000000-0005-0000-0000-000081090000}"/>
    <cellStyle name="HEADING2 11" xfId="2435" xr:uid="{00000000-0005-0000-0000-000082090000}"/>
    <cellStyle name="HEADING2 2" xfId="2436" xr:uid="{00000000-0005-0000-0000-000083090000}"/>
    <cellStyle name="HEADING2 3" xfId="2437" xr:uid="{00000000-0005-0000-0000-000084090000}"/>
    <cellStyle name="HEADING2 4" xfId="2438" xr:uid="{00000000-0005-0000-0000-000085090000}"/>
    <cellStyle name="HEADING2 5" xfId="2439" xr:uid="{00000000-0005-0000-0000-000086090000}"/>
    <cellStyle name="HEADING2 6" xfId="2440" xr:uid="{00000000-0005-0000-0000-000087090000}"/>
    <cellStyle name="HEADING2 7" xfId="2441" xr:uid="{00000000-0005-0000-0000-000088090000}"/>
    <cellStyle name="HEADING2 8" xfId="2442" xr:uid="{00000000-0005-0000-0000-000089090000}"/>
    <cellStyle name="HEADING2 9" xfId="2443" xr:uid="{00000000-0005-0000-0000-00008A090000}"/>
    <cellStyle name="HEADING2_04 Tai khoan quoc gia va NSNN (048-050)-Quyen" xfId="2444" xr:uid="{00000000-0005-0000-0000-00008B090000}"/>
    <cellStyle name="Hyperlink" xfId="2445" builtinId="8"/>
    <cellStyle name="Input" xfId="2446" builtinId="20" customBuiltin="1"/>
    <cellStyle name="Input [yellow]" xfId="2447" xr:uid="{00000000-0005-0000-0000-00008E090000}"/>
    <cellStyle name="Input 2" xfId="2448" xr:uid="{00000000-0005-0000-0000-00008F090000}"/>
    <cellStyle name="Linked Cell" xfId="2449" builtinId="24" customBuiltin="1"/>
    <cellStyle name="Linked Cell 2" xfId="2450" xr:uid="{00000000-0005-0000-0000-000091090000}"/>
    <cellStyle name="Model" xfId="2451" xr:uid="{00000000-0005-0000-0000-000092090000}"/>
    <cellStyle name="Monétaire [0]_TARIFFS DB" xfId="2452" xr:uid="{00000000-0005-0000-0000-000093090000}"/>
    <cellStyle name="Monétaire_TARIFFS DB" xfId="2453" xr:uid="{00000000-0005-0000-0000-000094090000}"/>
    <cellStyle name="n" xfId="2454" xr:uid="{00000000-0005-0000-0000-000095090000}"/>
    <cellStyle name="Neutral" xfId="2455" builtinId="28" customBuiltin="1"/>
    <cellStyle name="Neutral 2" xfId="2456" xr:uid="{00000000-0005-0000-0000-000097090000}"/>
    <cellStyle name="New Times Roman" xfId="2457" xr:uid="{00000000-0005-0000-0000-000098090000}"/>
    <cellStyle name="No" xfId="2458" xr:uid="{00000000-0005-0000-0000-000099090000}"/>
    <cellStyle name="no dec" xfId="2459" xr:uid="{00000000-0005-0000-0000-00009A090000}"/>
    <cellStyle name="No_01 DVHC-DSLD 2010" xfId="2460" xr:uid="{00000000-0005-0000-0000-00009B090000}"/>
    <cellStyle name="Normal" xfId="0" builtinId="0"/>
    <cellStyle name="Normal - Style1" xfId="2461" xr:uid="{00000000-0005-0000-0000-00009D090000}"/>
    <cellStyle name="Normal - Style1 10" xfId="2462" xr:uid="{00000000-0005-0000-0000-00009E090000}"/>
    <cellStyle name="Normal - Style1 11" xfId="2463" xr:uid="{00000000-0005-0000-0000-00009F090000}"/>
    <cellStyle name="Normal - Style1 12" xfId="2464" xr:uid="{00000000-0005-0000-0000-0000A0090000}"/>
    <cellStyle name="Normal - Style1 2" xfId="2465" xr:uid="{00000000-0005-0000-0000-0000A1090000}"/>
    <cellStyle name="Normal - Style1 3" xfId="2466" xr:uid="{00000000-0005-0000-0000-0000A2090000}"/>
    <cellStyle name="Normal - Style1 4" xfId="2467" xr:uid="{00000000-0005-0000-0000-0000A3090000}"/>
    <cellStyle name="Normal - Style1 5" xfId="2468" xr:uid="{00000000-0005-0000-0000-0000A4090000}"/>
    <cellStyle name="Normal - Style1 6" xfId="2469" xr:uid="{00000000-0005-0000-0000-0000A5090000}"/>
    <cellStyle name="Normal - Style1 7" xfId="2470" xr:uid="{00000000-0005-0000-0000-0000A6090000}"/>
    <cellStyle name="Normal - Style1 8" xfId="2471" xr:uid="{00000000-0005-0000-0000-0000A7090000}"/>
    <cellStyle name="Normal - Style1 9" xfId="2472" xr:uid="{00000000-0005-0000-0000-0000A8090000}"/>
    <cellStyle name="Normal - Style1_01 Don vi HC 2" xfId="2473" xr:uid="{00000000-0005-0000-0000-0000A9090000}"/>
    <cellStyle name="Normal 10" xfId="2474" xr:uid="{00000000-0005-0000-0000-0000AA090000}"/>
    <cellStyle name="Normal 11 2" xfId="2475" xr:uid="{00000000-0005-0000-0000-0000AB090000}"/>
    <cellStyle name="Normal 11 4" xfId="2476" xr:uid="{00000000-0005-0000-0000-0000AC090000}"/>
    <cellStyle name="Normal 12 2" xfId="2477" xr:uid="{00000000-0005-0000-0000-0000AD090000}"/>
    <cellStyle name="Normal 12 4" xfId="2478" xr:uid="{00000000-0005-0000-0000-0000AE090000}"/>
    <cellStyle name="Normal 13" xfId="2479" xr:uid="{00000000-0005-0000-0000-0000AF090000}"/>
    <cellStyle name="Normal 13 2 2" xfId="2480" xr:uid="{00000000-0005-0000-0000-0000B0090000}"/>
    <cellStyle name="Normal 13 3" xfId="2481" xr:uid="{00000000-0005-0000-0000-0000B1090000}"/>
    <cellStyle name="Normal 16" xfId="2482" xr:uid="{00000000-0005-0000-0000-0000B2090000}"/>
    <cellStyle name="Normal 2" xfId="2483" xr:uid="{00000000-0005-0000-0000-0000B3090000}"/>
    <cellStyle name="Normal 2 2" xfId="2484" xr:uid="{00000000-0005-0000-0000-0000B4090000}"/>
    <cellStyle name="Normal 2 3" xfId="2485" xr:uid="{00000000-0005-0000-0000-0000B5090000}"/>
    <cellStyle name="Normal 2 4" xfId="2486" xr:uid="{00000000-0005-0000-0000-0000B6090000}"/>
    <cellStyle name="Normal 2 5" xfId="2487" xr:uid="{00000000-0005-0000-0000-0000B7090000}"/>
    <cellStyle name="Normal 2 6" xfId="2488" xr:uid="{00000000-0005-0000-0000-0000B8090000}"/>
    <cellStyle name="Normal 2 7" xfId="2617" xr:uid="{00000000-0005-0000-0000-0000B9090000}"/>
    <cellStyle name="Normal 2_05 Doanh nghiep va Ca the (25)" xfId="2489" xr:uid="{00000000-0005-0000-0000-0000BA090000}"/>
    <cellStyle name="Normal 28" xfId="2490" xr:uid="{00000000-0005-0000-0000-0000BB090000}"/>
    <cellStyle name="Normal 3" xfId="2491" xr:uid="{00000000-0005-0000-0000-0000BC090000}"/>
    <cellStyle name="Normal 3 10" xfId="2492" xr:uid="{00000000-0005-0000-0000-0000BD090000}"/>
    <cellStyle name="Normal 3 11" xfId="2493" xr:uid="{00000000-0005-0000-0000-0000BE090000}"/>
    <cellStyle name="Normal 3 12" xfId="2494" xr:uid="{00000000-0005-0000-0000-0000BF090000}"/>
    <cellStyle name="Normal 3 2" xfId="2495" xr:uid="{00000000-0005-0000-0000-0000C0090000}"/>
    <cellStyle name="Normal 3 2 2" xfId="2496" xr:uid="{00000000-0005-0000-0000-0000C1090000}"/>
    <cellStyle name="Normal 3 3" xfId="2497" xr:uid="{00000000-0005-0000-0000-0000C2090000}"/>
    <cellStyle name="Normal 3 4" xfId="2498" xr:uid="{00000000-0005-0000-0000-0000C3090000}"/>
    <cellStyle name="Normal 3 5" xfId="2499" xr:uid="{00000000-0005-0000-0000-0000C4090000}"/>
    <cellStyle name="Normal 3 6" xfId="2500" xr:uid="{00000000-0005-0000-0000-0000C5090000}"/>
    <cellStyle name="Normal 3 7" xfId="2501" xr:uid="{00000000-0005-0000-0000-0000C6090000}"/>
    <cellStyle name="Normal 3 8" xfId="2502" xr:uid="{00000000-0005-0000-0000-0000C7090000}"/>
    <cellStyle name="Normal 3 9" xfId="2503" xr:uid="{00000000-0005-0000-0000-0000C8090000}"/>
    <cellStyle name="Normal 3_3.TKQG -Thuat Ngu" xfId="2504" xr:uid="{00000000-0005-0000-0000-0000C9090000}"/>
    <cellStyle name="Normal 4" xfId="2505" xr:uid="{00000000-0005-0000-0000-0000CA090000}"/>
    <cellStyle name="Normal 4 2" xfId="2506" xr:uid="{00000000-0005-0000-0000-0000CB090000}"/>
    <cellStyle name="Normal 4_3.TKQG -Thuat Ngu" xfId="2507" xr:uid="{00000000-0005-0000-0000-0000CC090000}"/>
    <cellStyle name="Normal 5" xfId="2508" xr:uid="{00000000-0005-0000-0000-0000CD090000}"/>
    <cellStyle name="Normal 6" xfId="2509" xr:uid="{00000000-0005-0000-0000-0000CE090000}"/>
    <cellStyle name="Normal 7" xfId="2510" xr:uid="{00000000-0005-0000-0000-0000CF090000}"/>
    <cellStyle name="Normal 8" xfId="2511" xr:uid="{00000000-0005-0000-0000-0000D0090000}"/>
    <cellStyle name="Normal 9" xfId="2512" xr:uid="{00000000-0005-0000-0000-0000D1090000}"/>
    <cellStyle name="Normal_05 Doanh nghiep 2009 (22.5)" xfId="2513" xr:uid="{00000000-0005-0000-0000-0000D2090000}"/>
    <cellStyle name="Normal_05 Doanh nghiep 2009 (22.5) 2 2" xfId="2514" xr:uid="{00000000-0005-0000-0000-0000D3090000}"/>
    <cellStyle name="Normal_05.NGTK_DNghiep_Trang20076.6To NXB 2" xfId="2515" xr:uid="{00000000-0005-0000-0000-0000D4090000}"/>
    <cellStyle name="Normal_10.Bieuthegioi-tan_NGTT2008(1) 2" xfId="2516" xr:uid="{00000000-0005-0000-0000-0000D5090000}"/>
    <cellStyle name="Normal_10.Bieuthegioi-tan_NGTT2008(1) 2 2" xfId="2618" xr:uid="{00000000-0005-0000-0000-0000D6090000}"/>
    <cellStyle name="Normal_10MuclucNien Giam 2" xfId="2517" xr:uid="{00000000-0005-0000-0000-0000D7090000}"/>
    <cellStyle name="Normal_5.Doanh nghiep  -Thuat Ngu" xfId="2518" xr:uid="{00000000-0005-0000-0000-0000D8090000}"/>
    <cellStyle name="Normal_61" xfId="2519" xr:uid="{00000000-0005-0000-0000-0000D9090000}"/>
    <cellStyle name="Normal_Book1_1" xfId="2520" xr:uid="{00000000-0005-0000-0000-0000DA090000}"/>
    <cellStyle name="Normal_Book1_1 2" xfId="2616" xr:uid="{00000000-0005-0000-0000-0000DB090000}"/>
    <cellStyle name="Normal_Sheet5 2 2" xfId="2521" xr:uid="{00000000-0005-0000-0000-0000DC090000}"/>
    <cellStyle name="Note" xfId="2522" builtinId="10" customBuiltin="1"/>
    <cellStyle name="Note 2" xfId="2523" xr:uid="{00000000-0005-0000-0000-0000DE090000}"/>
    <cellStyle name="Output" xfId="2524" builtinId="21" customBuiltin="1"/>
    <cellStyle name="Output 2" xfId="2525" xr:uid="{00000000-0005-0000-0000-0000E0090000}"/>
    <cellStyle name="Percent [2]" xfId="2526" xr:uid="{00000000-0005-0000-0000-0000E1090000}"/>
    <cellStyle name="Percent [2] 10" xfId="2527" xr:uid="{00000000-0005-0000-0000-0000E2090000}"/>
    <cellStyle name="Percent [2] 11" xfId="2528" xr:uid="{00000000-0005-0000-0000-0000E3090000}"/>
    <cellStyle name="Percent [2] 2" xfId="2529" xr:uid="{00000000-0005-0000-0000-0000E4090000}"/>
    <cellStyle name="Percent [2] 3" xfId="2530" xr:uid="{00000000-0005-0000-0000-0000E5090000}"/>
    <cellStyle name="Percent [2] 4" xfId="2531" xr:uid="{00000000-0005-0000-0000-0000E6090000}"/>
    <cellStyle name="Percent [2] 5" xfId="2532" xr:uid="{00000000-0005-0000-0000-0000E7090000}"/>
    <cellStyle name="Percent [2] 6" xfId="2533" xr:uid="{00000000-0005-0000-0000-0000E8090000}"/>
    <cellStyle name="Percent [2] 7" xfId="2534" xr:uid="{00000000-0005-0000-0000-0000E9090000}"/>
    <cellStyle name="Percent [2] 8" xfId="2535" xr:uid="{00000000-0005-0000-0000-0000EA090000}"/>
    <cellStyle name="Percent [2] 9" xfId="2536" xr:uid="{00000000-0005-0000-0000-0000EB090000}"/>
    <cellStyle name="Percent 2" xfId="2537" xr:uid="{00000000-0005-0000-0000-0000EC090000}"/>
    <cellStyle name="Percent 2 10" xfId="2538" xr:uid="{00000000-0005-0000-0000-0000ED090000}"/>
    <cellStyle name="Percent 2 11" xfId="2539" xr:uid="{00000000-0005-0000-0000-0000EE090000}"/>
    <cellStyle name="Percent 2 2" xfId="2540" xr:uid="{00000000-0005-0000-0000-0000EF090000}"/>
    <cellStyle name="Percent 2 3" xfId="2541" xr:uid="{00000000-0005-0000-0000-0000F0090000}"/>
    <cellStyle name="Percent 2 4" xfId="2542" xr:uid="{00000000-0005-0000-0000-0000F1090000}"/>
    <cellStyle name="Percent 2 5" xfId="2543" xr:uid="{00000000-0005-0000-0000-0000F2090000}"/>
    <cellStyle name="Percent 2 6" xfId="2544" xr:uid="{00000000-0005-0000-0000-0000F3090000}"/>
    <cellStyle name="Percent 2 7" xfId="2545" xr:uid="{00000000-0005-0000-0000-0000F4090000}"/>
    <cellStyle name="Percent 2 8" xfId="2546" xr:uid="{00000000-0005-0000-0000-0000F5090000}"/>
    <cellStyle name="Percent 2 9" xfId="2547" xr:uid="{00000000-0005-0000-0000-0000F6090000}"/>
    <cellStyle name="Percent 3" xfId="2548" xr:uid="{00000000-0005-0000-0000-0000F7090000}"/>
    <cellStyle name="Percent 4" xfId="2549" xr:uid="{00000000-0005-0000-0000-0000F8090000}"/>
    <cellStyle name="Style 1" xfId="2550" xr:uid="{00000000-0005-0000-0000-0000F9090000}"/>
    <cellStyle name="Style 1 10" xfId="2551" xr:uid="{00000000-0005-0000-0000-0000FA090000}"/>
    <cellStyle name="Style 1 11" xfId="2552" xr:uid="{00000000-0005-0000-0000-0000FB090000}"/>
    <cellStyle name="Style 1 2" xfId="2553" xr:uid="{00000000-0005-0000-0000-0000FC090000}"/>
    <cellStyle name="Style 1 3" xfId="2554" xr:uid="{00000000-0005-0000-0000-0000FD090000}"/>
    <cellStyle name="Style 1 4" xfId="2555" xr:uid="{00000000-0005-0000-0000-0000FE090000}"/>
    <cellStyle name="Style 1 5" xfId="2556" xr:uid="{00000000-0005-0000-0000-0000FF090000}"/>
    <cellStyle name="Style 1 6" xfId="2557" xr:uid="{00000000-0005-0000-0000-0000000A0000}"/>
    <cellStyle name="Style 1 7" xfId="2558" xr:uid="{00000000-0005-0000-0000-0000010A0000}"/>
    <cellStyle name="Style 1 8" xfId="2559" xr:uid="{00000000-0005-0000-0000-0000020A0000}"/>
    <cellStyle name="Style 1 9" xfId="2560" xr:uid="{00000000-0005-0000-0000-0000030A0000}"/>
    <cellStyle name="Style 1_3.TKQG -Thuat Ngu" xfId="2561" xr:uid="{00000000-0005-0000-0000-0000040A0000}"/>
    <cellStyle name="Style 2" xfId="2562" xr:uid="{00000000-0005-0000-0000-0000050A0000}"/>
    <cellStyle name="Style 3" xfId="2563" xr:uid="{00000000-0005-0000-0000-0000060A0000}"/>
    <cellStyle name="Style 3 10" xfId="2564" xr:uid="{00000000-0005-0000-0000-0000070A0000}"/>
    <cellStyle name="Style 3 11" xfId="2565" xr:uid="{00000000-0005-0000-0000-0000080A0000}"/>
    <cellStyle name="Style 3 2" xfId="2566" xr:uid="{00000000-0005-0000-0000-0000090A0000}"/>
    <cellStyle name="Style 3 3" xfId="2567" xr:uid="{00000000-0005-0000-0000-00000A0A0000}"/>
    <cellStyle name="Style 3 4" xfId="2568" xr:uid="{00000000-0005-0000-0000-00000B0A0000}"/>
    <cellStyle name="Style 3 5" xfId="2569" xr:uid="{00000000-0005-0000-0000-00000C0A0000}"/>
    <cellStyle name="Style 3 6" xfId="2570" xr:uid="{00000000-0005-0000-0000-00000D0A0000}"/>
    <cellStyle name="Style 3 7" xfId="2571" xr:uid="{00000000-0005-0000-0000-00000E0A0000}"/>
    <cellStyle name="Style 3 8" xfId="2572" xr:uid="{00000000-0005-0000-0000-00000F0A0000}"/>
    <cellStyle name="Style 3 9" xfId="2573" xr:uid="{00000000-0005-0000-0000-0000100A0000}"/>
    <cellStyle name="style 3_3.TKQG -Thuat Ngu" xfId="2574" xr:uid="{00000000-0005-0000-0000-0000110A0000}"/>
    <cellStyle name="Style 4" xfId="2575" xr:uid="{00000000-0005-0000-0000-0000120A0000}"/>
    <cellStyle name="Style 5" xfId="2576" xr:uid="{00000000-0005-0000-0000-0000130A0000}"/>
    <cellStyle name="Style 6" xfId="2577" xr:uid="{00000000-0005-0000-0000-0000140A0000}"/>
    <cellStyle name="Style 7" xfId="2578" xr:uid="{00000000-0005-0000-0000-0000150A0000}"/>
    <cellStyle name="Style 8" xfId="2579" xr:uid="{00000000-0005-0000-0000-0000160A0000}"/>
    <cellStyle name="Style 9" xfId="2580" xr:uid="{00000000-0005-0000-0000-0000170A0000}"/>
    <cellStyle name="Style1" xfId="2581" xr:uid="{00000000-0005-0000-0000-0000180A0000}"/>
    <cellStyle name="Style2" xfId="2582" xr:uid="{00000000-0005-0000-0000-0000190A0000}"/>
    <cellStyle name="Style3" xfId="2583" xr:uid="{00000000-0005-0000-0000-00001A0A0000}"/>
    <cellStyle name="Style4" xfId="2584" xr:uid="{00000000-0005-0000-0000-00001B0A0000}"/>
    <cellStyle name="Style5" xfId="2585" xr:uid="{00000000-0005-0000-0000-00001C0A0000}"/>
    <cellStyle name="Style6" xfId="2586" xr:uid="{00000000-0005-0000-0000-00001D0A0000}"/>
    <cellStyle name="Style7" xfId="2587" xr:uid="{00000000-0005-0000-0000-00001E0A0000}"/>
    <cellStyle name="subhead" xfId="2588" xr:uid="{00000000-0005-0000-0000-00001F0A0000}"/>
    <cellStyle name="thvt" xfId="2589" xr:uid="{00000000-0005-0000-0000-0000200A0000}"/>
    <cellStyle name="Title" xfId="2590" builtinId="15" customBuiltin="1"/>
    <cellStyle name="Total" xfId="2591" builtinId="25" customBuiltin="1"/>
    <cellStyle name="Total 2" xfId="2592" xr:uid="{00000000-0005-0000-0000-0000230A0000}"/>
    <cellStyle name="Warning Text" xfId="2593" builtinId="11" customBuiltin="1"/>
    <cellStyle name="Warning Text 2" xfId="2594" xr:uid="{00000000-0005-0000-0000-0000250A0000}"/>
    <cellStyle name=" [0.00]_ Att. 1- Cover" xfId="2595" xr:uid="{00000000-0005-0000-0000-0000260A0000}"/>
    <cellStyle name="_ Att. 1- Cover" xfId="2596" xr:uid="{00000000-0005-0000-0000-0000270A0000}"/>
    <cellStyle name="?_ Att. 1- Cover" xfId="2597" xr:uid="{00000000-0005-0000-0000-0000280A0000}"/>
    <cellStyle name="똿뗦먛귟 [0.00]_PRODUCT DETAIL Q1" xfId="2598" xr:uid="{00000000-0005-0000-0000-0000290A0000}"/>
    <cellStyle name="똿뗦먛귟_PRODUCT DETAIL Q1" xfId="2599" xr:uid="{00000000-0005-0000-0000-00002A0A0000}"/>
    <cellStyle name="믅됞 [0.00]_PRODUCT DETAIL Q1" xfId="2600" xr:uid="{00000000-0005-0000-0000-00002B0A0000}"/>
    <cellStyle name="믅됞_PRODUCT DETAIL Q1" xfId="2601" xr:uid="{00000000-0005-0000-0000-00002C0A0000}"/>
    <cellStyle name="백분율_95" xfId="2602" xr:uid="{00000000-0005-0000-0000-00002D0A0000}"/>
    <cellStyle name="뷭?_BOOKSHIP" xfId="2603" xr:uid="{00000000-0005-0000-0000-00002E0A0000}"/>
    <cellStyle name="콤마 [0]_1202" xfId="2604" xr:uid="{00000000-0005-0000-0000-00002F0A0000}"/>
    <cellStyle name="콤마_1202" xfId="2605" xr:uid="{00000000-0005-0000-0000-0000300A0000}"/>
    <cellStyle name="통화 [0]_1202" xfId="2606" xr:uid="{00000000-0005-0000-0000-0000310A0000}"/>
    <cellStyle name="통화_1202" xfId="2607" xr:uid="{00000000-0005-0000-0000-0000320A0000}"/>
    <cellStyle name="표준_(정보부문)월별인원계획" xfId="2608" xr:uid="{00000000-0005-0000-0000-0000330A0000}"/>
    <cellStyle name="一般_99Q3647-ALL-CAS2" xfId="2609" xr:uid="{00000000-0005-0000-0000-0000340A0000}"/>
    <cellStyle name="千分位[0]_Book1" xfId="2610" xr:uid="{00000000-0005-0000-0000-0000350A0000}"/>
    <cellStyle name="千分位_99Q3647-ALL-CAS2" xfId="2611" xr:uid="{00000000-0005-0000-0000-0000360A0000}"/>
    <cellStyle name="標準_list of commodities" xfId="2612" xr:uid="{00000000-0005-0000-0000-0000370A0000}"/>
    <cellStyle name="貨幣 [0]_Book1" xfId="2613" xr:uid="{00000000-0005-0000-0000-0000380A0000}"/>
    <cellStyle name="貨幣[0]_BRE" xfId="2614" xr:uid="{00000000-0005-0000-0000-0000390A0000}"/>
    <cellStyle name="貨幣_Book1" xfId="2615" xr:uid="{00000000-0005-0000-0000-00003A0A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5.xml"/><Relationship Id="rId63" Type="http://schemas.openxmlformats.org/officeDocument/2006/relationships/externalLink" Target="externalLinks/externalLink13.xml"/><Relationship Id="rId68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3.xml"/><Relationship Id="rId58" Type="http://schemas.openxmlformats.org/officeDocument/2006/relationships/externalLink" Target="externalLinks/externalLink8.xml"/><Relationship Id="rId66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7.xml"/><Relationship Id="rId61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Relationship Id="rId60" Type="http://schemas.openxmlformats.org/officeDocument/2006/relationships/externalLink" Target="externalLinks/externalLink10.xml"/><Relationship Id="rId65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6.xml"/><Relationship Id="rId64" Type="http://schemas.openxmlformats.org/officeDocument/2006/relationships/externalLink" Target="externalLinks/externalLink1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9.xml"/><Relationship Id="rId67" Type="http://schemas.openxmlformats.org/officeDocument/2006/relationships/externalLink" Target="externalLinks/externalLink1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4.xml"/><Relationship Id="rId62" Type="http://schemas.openxmlformats.org/officeDocument/2006/relationships/externalLink" Target="externalLinks/externalLink12.xml"/><Relationship Id="rId7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hoaiphong/nien%20giam/mau%20nien%20giam%20Dong%20thap/Documents%20and%20Settings/dnhung/Local%20Settings/Temporary%20Internet%20Files/Content.IE5/DDGHN3UU/Nam/10Nam/xaydungcntt98/dung/&#167;&#222;a%20ph&#173;&#172;ng%2095-96%20(V&#232;n,%20TSC&#167;)%20hai%20gi&#18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nhung/Local%20Settings/Temporary%20Internet%20Files/Content.IE5/8FGB0DKF/Nam/10Nam/xaydungcntt98/dung/&#167;&#222;a%20ph&#173;&#172;ng%2095-96%20(V&#232;n,%20TSC&#167;)%20hai%20gi&#18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tqvuong\Local%20Settings\Temporary%20Internet%20Files\Content.IE5\O5IZ0TU7\Hieu\Data\Nien%20giam\Hoan\Nien%20giam%2095-2002\NN95-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nhung/Local%20Settings/Temporary%20Internet%20Files/Content.IE5/8FGB0DKF/Hieu/Data/Nien%20giam/Hoan/Nien%20giam%2095-2002/NN95-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nhung/Local%20Settings/Temporary%20Internet%20Files/Content.IE5/DDGHN3UU/Nam/10Nam/xaydungcntt98/dung/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05%20Doanh%20nghiep%20(064%20-%20109)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000_Niengamdaydu_2007/NGA/2.5nam/Thanh%20Toan/DOCUMENT/DAUTHAU/Dungquat/GOI3/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nghop6\MaketNGCT2004\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aiphong/nien%20giam/mau%20nien%20giam%20Dong%20thap/Documents%20and%20Settings/dnhung/Local%20Settings/Temporary%20Internet%20Files/Content.IE5/8FGB0DKF/Nam/10Nam/xaydungcntt98/dung/&#167;&#222;a%20ph&#173;&#172;ng%2095-96%20(V&#232;n,%20TSC&#167;)%20hai%20gi&#1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0000_Niengamdaydu_2007/NGA/Hieu/Data/Nien%20giam/Hoan/Nien%20giam%2095-2002/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hoaiphong/nien%20giam/mau%20nien%20giam%20Dong%20thap/Documents%20and%20Settings/dnhung/Local%20Settings/Temporary%20Internet%20Files/Content.IE5/8FGB0DKF/Hieu/Data/Nien%20giam/Hoan/Nien%20giam%2095-2002/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00000_Niengamdaydu_2007/NGA/2.5nam/Thanh%20Toan/CS3408/Standard/R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0000_Niengamdaydu_2007/NGA/Nam/10Nam/xaydungcntt98/dung/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QD cua "/>
      <sheetName val="DŃ02"/>
      <sheetName val="_x0000__x0000_"/>
      <sheetName val="Cong ban 1,5_x0013_"/>
      <sheetName val="bÑi_x0003__x0000_²r_x0013_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/>
      <sheetData sheetId="704" refreshError="1"/>
      <sheetData sheetId="705" refreshError="1"/>
      <sheetData sheetId="70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KH-Q1,Q2,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anh nghiep"/>
      <sheetName val="LGT 05"/>
      <sheetName val="Tong quan chung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50477</v>
          </cell>
          <cell r="D8">
            <v>55921</v>
          </cell>
          <cell r="E8">
            <v>56635</v>
          </cell>
          <cell r="F8">
            <v>63013</v>
          </cell>
          <cell r="G8">
            <v>62739</v>
          </cell>
          <cell r="H8">
            <v>65288</v>
          </cell>
        </row>
        <row r="10">
          <cell r="H10">
            <v>11132</v>
          </cell>
        </row>
        <row r="11">
          <cell r="H11">
            <v>20394</v>
          </cell>
        </row>
        <row r="12">
          <cell r="H12">
            <v>7330</v>
          </cell>
        </row>
        <row r="13">
          <cell r="H13">
            <v>26432</v>
          </cell>
        </row>
        <row r="14">
          <cell r="B14">
            <v>8096</v>
          </cell>
          <cell r="D14">
            <v>6363</v>
          </cell>
          <cell r="E14">
            <v>6536</v>
          </cell>
          <cell r="F14">
            <v>6244</v>
          </cell>
          <cell r="G14">
            <v>5924</v>
          </cell>
          <cell r="H14">
            <v>6222</v>
          </cell>
        </row>
        <row r="15">
          <cell r="B15">
            <v>5807</v>
          </cell>
          <cell r="D15">
            <v>4523</v>
          </cell>
          <cell r="E15">
            <v>4634</v>
          </cell>
          <cell r="F15">
            <v>4367</v>
          </cell>
          <cell r="G15">
            <v>4175</v>
          </cell>
          <cell r="H15">
            <v>4750</v>
          </cell>
        </row>
        <row r="16">
          <cell r="B16">
            <v>2289</v>
          </cell>
          <cell r="D16">
            <v>1840</v>
          </cell>
          <cell r="E16">
            <v>1902</v>
          </cell>
          <cell r="F16">
            <v>1877</v>
          </cell>
          <cell r="G16">
            <v>1749</v>
          </cell>
          <cell r="H16">
            <v>1472</v>
          </cell>
        </row>
        <row r="17">
          <cell r="B17">
            <v>32359</v>
          </cell>
          <cell r="D17">
            <v>42426</v>
          </cell>
          <cell r="E17">
            <v>42667</v>
          </cell>
          <cell r="F17">
            <v>48753</v>
          </cell>
          <cell r="G17">
            <v>48341</v>
          </cell>
          <cell r="H17">
            <v>50100</v>
          </cell>
        </row>
        <row r="19">
          <cell r="B19">
            <v>6862</v>
          </cell>
          <cell r="D19">
            <v>6680</v>
          </cell>
          <cell r="E19">
            <v>5843</v>
          </cell>
          <cell r="F19">
            <v>6707</v>
          </cell>
          <cell r="G19">
            <v>5509</v>
          </cell>
          <cell r="H19">
            <v>4308</v>
          </cell>
        </row>
        <row r="20">
          <cell r="D20">
            <v>40</v>
          </cell>
          <cell r="E20">
            <v>52</v>
          </cell>
          <cell r="F20">
            <v>145</v>
          </cell>
          <cell r="G20">
            <v>201</v>
          </cell>
          <cell r="H20">
            <v>173</v>
          </cell>
        </row>
        <row r="21">
          <cell r="B21">
            <v>17032</v>
          </cell>
          <cell r="D21">
            <v>25856</v>
          </cell>
          <cell r="E21">
            <v>27229</v>
          </cell>
          <cell r="F21">
            <v>30007</v>
          </cell>
          <cell r="G21">
            <v>31346</v>
          </cell>
          <cell r="H21">
            <v>33560</v>
          </cell>
        </row>
        <row r="23">
          <cell r="B23">
            <v>2664</v>
          </cell>
          <cell r="D23">
            <v>2158</v>
          </cell>
          <cell r="E23">
            <v>1728</v>
          </cell>
          <cell r="F23">
            <v>1578</v>
          </cell>
          <cell r="G23">
            <v>1542</v>
          </cell>
          <cell r="H23">
            <v>1949</v>
          </cell>
        </row>
        <row r="25">
          <cell r="B25">
            <v>5801</v>
          </cell>
          <cell r="D25">
            <v>7692</v>
          </cell>
          <cell r="E25">
            <v>7815</v>
          </cell>
          <cell r="F25">
            <v>10316</v>
          </cell>
          <cell r="G25">
            <v>9743</v>
          </cell>
          <cell r="H25">
            <v>10110</v>
          </cell>
        </row>
        <row r="27">
          <cell r="B27">
            <v>10022</v>
          </cell>
          <cell r="D27">
            <v>7132</v>
          </cell>
          <cell r="E27">
            <v>7432</v>
          </cell>
          <cell r="F27">
            <v>8016</v>
          </cell>
          <cell r="G27">
            <v>8474</v>
          </cell>
          <cell r="H27">
            <v>8966</v>
          </cell>
        </row>
        <row r="28">
          <cell r="B28">
            <v>9550</v>
          </cell>
          <cell r="D28">
            <v>6877</v>
          </cell>
          <cell r="E28">
            <v>7203</v>
          </cell>
          <cell r="F28">
            <v>7796</v>
          </cell>
          <cell r="G28">
            <v>8319</v>
          </cell>
          <cell r="H28">
            <v>8727</v>
          </cell>
        </row>
        <row r="29">
          <cell r="B29">
            <v>472</v>
          </cell>
          <cell r="D29">
            <v>255</v>
          </cell>
          <cell r="E29">
            <v>229</v>
          </cell>
          <cell r="F29">
            <v>220</v>
          </cell>
          <cell r="G29">
            <v>155</v>
          </cell>
          <cell r="H29">
            <v>239</v>
          </cell>
        </row>
      </sheetData>
      <sheetData sheetId="7">
        <row r="9">
          <cell r="B9">
            <v>50477</v>
          </cell>
          <cell r="D9">
            <v>55921</v>
          </cell>
          <cell r="E9">
            <v>56635</v>
          </cell>
          <cell r="F9">
            <v>63013</v>
          </cell>
          <cell r="G9">
            <v>62739</v>
          </cell>
          <cell r="H9">
            <v>65288</v>
          </cell>
        </row>
        <row r="12">
          <cell r="B12">
            <v>7762</v>
          </cell>
          <cell r="D12">
            <v>5741</v>
          </cell>
          <cell r="E12">
            <v>5916</v>
          </cell>
          <cell r="F12">
            <v>6801</v>
          </cell>
          <cell r="G12">
            <v>7719</v>
          </cell>
          <cell r="H12">
            <v>8753</v>
          </cell>
        </row>
        <row r="14">
          <cell r="B14">
            <v>6915</v>
          </cell>
          <cell r="D14">
            <v>4768</v>
          </cell>
          <cell r="E14">
            <v>5152</v>
          </cell>
          <cell r="F14">
            <v>6123</v>
          </cell>
          <cell r="G14">
            <v>7102</v>
          </cell>
          <cell r="H14">
            <v>8097</v>
          </cell>
        </row>
        <row r="16">
          <cell r="B16">
            <v>793</v>
          </cell>
          <cell r="D16">
            <v>932</v>
          </cell>
          <cell r="E16">
            <v>715</v>
          </cell>
          <cell r="F16">
            <v>608</v>
          </cell>
          <cell r="G16">
            <v>546</v>
          </cell>
          <cell r="H16">
            <v>579</v>
          </cell>
        </row>
        <row r="18">
          <cell r="B18">
            <v>54</v>
          </cell>
          <cell r="D18">
            <v>41</v>
          </cell>
          <cell r="E18">
            <v>49</v>
          </cell>
          <cell r="F18">
            <v>70</v>
          </cell>
          <cell r="G18">
            <v>71</v>
          </cell>
          <cell r="H18">
            <v>77</v>
          </cell>
        </row>
        <row r="20">
          <cell r="B20">
            <v>1307</v>
          </cell>
          <cell r="C20">
            <v>862</v>
          </cell>
          <cell r="D20">
            <v>1020</v>
          </cell>
          <cell r="E20">
            <v>806</v>
          </cell>
          <cell r="F20">
            <v>935</v>
          </cell>
          <cell r="G20">
            <v>637</v>
          </cell>
          <cell r="H20">
            <v>875</v>
          </cell>
        </row>
        <row r="21">
          <cell r="D21">
            <v>1</v>
          </cell>
          <cell r="G21">
            <v>19</v>
          </cell>
          <cell r="H21">
            <v>8</v>
          </cell>
        </row>
        <row r="22">
          <cell r="B22">
            <v>1291</v>
          </cell>
          <cell r="D22">
            <v>1017</v>
          </cell>
          <cell r="E22">
            <v>743</v>
          </cell>
          <cell r="F22">
            <v>922</v>
          </cell>
          <cell r="G22">
            <v>598</v>
          </cell>
          <cell r="H22">
            <v>793</v>
          </cell>
        </row>
        <row r="23">
          <cell r="B23">
            <v>16</v>
          </cell>
          <cell r="D23">
            <v>2</v>
          </cell>
          <cell r="E23">
            <v>63</v>
          </cell>
          <cell r="F23">
            <v>13</v>
          </cell>
          <cell r="G23">
            <v>20</v>
          </cell>
          <cell r="H23">
            <v>74</v>
          </cell>
        </row>
        <row r="25">
          <cell r="B25">
            <v>11733</v>
          </cell>
          <cell r="D25">
            <v>13706</v>
          </cell>
          <cell r="E25">
            <v>14352</v>
          </cell>
          <cell r="F25">
            <v>14788</v>
          </cell>
          <cell r="G25">
            <v>15438</v>
          </cell>
          <cell r="H25">
            <v>15720</v>
          </cell>
        </row>
        <row r="27">
          <cell r="B27">
            <v>4073</v>
          </cell>
          <cell r="D27">
            <v>4405</v>
          </cell>
          <cell r="E27">
            <v>4379</v>
          </cell>
          <cell r="F27">
            <v>4555</v>
          </cell>
          <cell r="G27">
            <v>4874</v>
          </cell>
          <cell r="H27">
            <v>4318</v>
          </cell>
        </row>
        <row r="29">
          <cell r="B29">
            <v>167</v>
          </cell>
          <cell r="D29">
            <v>347</v>
          </cell>
          <cell r="E29">
            <v>330</v>
          </cell>
          <cell r="F29">
            <v>318</v>
          </cell>
          <cell r="G29">
            <v>421</v>
          </cell>
          <cell r="H29">
            <v>459</v>
          </cell>
        </row>
        <row r="30">
          <cell r="B30">
            <v>1995</v>
          </cell>
          <cell r="D30">
            <v>1855</v>
          </cell>
          <cell r="E30">
            <v>1815</v>
          </cell>
          <cell r="F30">
            <v>1916</v>
          </cell>
          <cell r="G30">
            <v>1936</v>
          </cell>
          <cell r="H30">
            <v>2233</v>
          </cell>
        </row>
        <row r="31">
          <cell r="B31">
            <v>2369</v>
          </cell>
          <cell r="D31">
            <v>1885</v>
          </cell>
          <cell r="E31">
            <v>1908</v>
          </cell>
          <cell r="F31">
            <v>2158</v>
          </cell>
          <cell r="G31">
            <v>2226</v>
          </cell>
          <cell r="H31">
            <v>2548</v>
          </cell>
        </row>
        <row r="33">
          <cell r="D33">
            <v>6</v>
          </cell>
        </row>
        <row r="35">
          <cell r="B35">
            <v>835</v>
          </cell>
          <cell r="D35">
            <v>872</v>
          </cell>
          <cell r="E35">
            <v>895</v>
          </cell>
          <cell r="F35">
            <v>984</v>
          </cell>
          <cell r="G35">
            <v>808</v>
          </cell>
          <cell r="H35">
            <v>735</v>
          </cell>
        </row>
        <row r="37">
          <cell r="B37">
            <v>63</v>
          </cell>
          <cell r="D37">
            <v>57</v>
          </cell>
          <cell r="E37">
            <v>48</v>
          </cell>
          <cell r="F37">
            <v>36</v>
          </cell>
          <cell r="G37">
            <v>75</v>
          </cell>
          <cell r="H37">
            <v>36</v>
          </cell>
        </row>
        <row r="39">
          <cell r="B39">
            <v>39</v>
          </cell>
          <cell r="D39">
            <v>88</v>
          </cell>
          <cell r="E39">
            <v>91</v>
          </cell>
          <cell r="F39">
            <v>96</v>
          </cell>
          <cell r="G39">
            <v>100</v>
          </cell>
          <cell r="H39">
            <v>97</v>
          </cell>
        </row>
        <row r="41">
          <cell r="B41">
            <v>394</v>
          </cell>
          <cell r="D41">
            <v>373</v>
          </cell>
          <cell r="E41">
            <v>550</v>
          </cell>
          <cell r="F41">
            <v>438</v>
          </cell>
          <cell r="G41">
            <v>351</v>
          </cell>
          <cell r="H41">
            <v>318</v>
          </cell>
        </row>
        <row r="43">
          <cell r="B43">
            <v>408</v>
          </cell>
          <cell r="D43">
            <v>415</v>
          </cell>
          <cell r="E43">
            <v>476</v>
          </cell>
          <cell r="F43">
            <v>415</v>
          </cell>
          <cell r="G43">
            <v>422</v>
          </cell>
          <cell r="H43">
            <v>450</v>
          </cell>
        </row>
        <row r="45">
          <cell r="B45">
            <v>138</v>
          </cell>
          <cell r="D45">
            <v>301</v>
          </cell>
          <cell r="E45">
            <v>201</v>
          </cell>
          <cell r="F45">
            <v>204</v>
          </cell>
          <cell r="G45">
            <v>160</v>
          </cell>
          <cell r="H45">
            <v>227</v>
          </cell>
        </row>
        <row r="47">
          <cell r="B47">
            <v>809</v>
          </cell>
          <cell r="D47">
            <v>960</v>
          </cell>
          <cell r="E47">
            <v>1139</v>
          </cell>
          <cell r="F47">
            <v>1233</v>
          </cell>
          <cell r="G47">
            <v>1357</v>
          </cell>
          <cell r="H47">
            <v>1256</v>
          </cell>
        </row>
        <row r="49">
          <cell r="B49">
            <v>95</v>
          </cell>
          <cell r="D49">
            <v>1445</v>
          </cell>
          <cell r="E49">
            <v>1771</v>
          </cell>
          <cell r="F49">
            <v>1715</v>
          </cell>
          <cell r="G49">
            <v>1644</v>
          </cell>
          <cell r="H49">
            <v>1770</v>
          </cell>
        </row>
        <row r="50">
          <cell r="B50">
            <v>42</v>
          </cell>
          <cell r="D50">
            <v>146</v>
          </cell>
          <cell r="E50">
            <v>196</v>
          </cell>
          <cell r="F50">
            <v>237</v>
          </cell>
          <cell r="G50">
            <v>262</v>
          </cell>
          <cell r="H50">
            <v>276</v>
          </cell>
        </row>
        <row r="52">
          <cell r="B52">
            <v>11</v>
          </cell>
          <cell r="D52">
            <v>27</v>
          </cell>
          <cell r="E52">
            <v>10</v>
          </cell>
          <cell r="F52">
            <v>7</v>
          </cell>
          <cell r="G52">
            <v>5</v>
          </cell>
          <cell r="H52">
            <v>6</v>
          </cell>
        </row>
        <row r="54">
          <cell r="E54">
            <v>10</v>
          </cell>
          <cell r="F54">
            <v>10</v>
          </cell>
          <cell r="G54">
            <v>8</v>
          </cell>
          <cell r="H54">
            <v>2</v>
          </cell>
        </row>
        <row r="56">
          <cell r="B56">
            <v>175</v>
          </cell>
          <cell r="D56">
            <v>297</v>
          </cell>
          <cell r="E56">
            <v>221</v>
          </cell>
          <cell r="F56">
            <v>216</v>
          </cell>
          <cell r="G56">
            <v>222</v>
          </cell>
          <cell r="H56">
            <v>250</v>
          </cell>
        </row>
        <row r="58">
          <cell r="D58">
            <v>1</v>
          </cell>
          <cell r="F58">
            <v>4</v>
          </cell>
          <cell r="G58">
            <v>3</v>
          </cell>
          <cell r="H58">
            <v>15</v>
          </cell>
        </row>
        <row r="60">
          <cell r="B60">
            <v>117</v>
          </cell>
          <cell r="D60">
            <v>217</v>
          </cell>
          <cell r="E60">
            <v>174</v>
          </cell>
          <cell r="F60">
            <v>164</v>
          </cell>
          <cell r="G60">
            <v>216</v>
          </cell>
          <cell r="H60">
            <v>134</v>
          </cell>
        </row>
        <row r="62">
          <cell r="B62">
            <v>3</v>
          </cell>
          <cell r="D62">
            <v>5</v>
          </cell>
          <cell r="E62">
            <v>134</v>
          </cell>
          <cell r="F62">
            <v>82</v>
          </cell>
          <cell r="G62">
            <v>107</v>
          </cell>
          <cell r="H62">
            <v>87</v>
          </cell>
        </row>
        <row r="64">
          <cell r="D64">
            <v>4</v>
          </cell>
          <cell r="E64">
            <v>4</v>
          </cell>
          <cell r="G64">
            <v>241</v>
          </cell>
          <cell r="H64">
            <v>503</v>
          </cell>
        </row>
        <row r="66">
          <cell r="B66">
            <v>1379</v>
          </cell>
          <cell r="D66">
            <v>1540</v>
          </cell>
          <cell r="E66">
            <v>1637</v>
          </cell>
          <cell r="F66">
            <v>1604</v>
          </cell>
          <cell r="G66">
            <v>1588</v>
          </cell>
          <cell r="H66">
            <v>1589</v>
          </cell>
        </row>
        <row r="68">
          <cell r="B68">
            <v>1379</v>
          </cell>
          <cell r="D68">
            <v>1540</v>
          </cell>
          <cell r="E68">
            <v>1637</v>
          </cell>
          <cell r="F68">
            <v>1604</v>
          </cell>
          <cell r="G68">
            <v>1588</v>
          </cell>
          <cell r="H68">
            <v>1589</v>
          </cell>
        </row>
        <row r="70">
          <cell r="B70">
            <v>1121</v>
          </cell>
          <cell r="D70">
            <v>1159</v>
          </cell>
          <cell r="E70">
            <v>1199</v>
          </cell>
          <cell r="F70">
            <v>1272</v>
          </cell>
          <cell r="G70">
            <v>1209</v>
          </cell>
          <cell r="H70">
            <v>1268</v>
          </cell>
        </row>
        <row r="72">
          <cell r="B72">
            <v>539</v>
          </cell>
          <cell r="D72">
            <v>575</v>
          </cell>
          <cell r="E72">
            <v>576</v>
          </cell>
          <cell r="F72">
            <v>702</v>
          </cell>
          <cell r="G72">
            <v>649</v>
          </cell>
          <cell r="H72">
            <v>677</v>
          </cell>
        </row>
        <row r="75">
          <cell r="B75">
            <v>582</v>
          </cell>
          <cell r="D75">
            <v>584</v>
          </cell>
          <cell r="E75">
            <v>623</v>
          </cell>
          <cell r="F75">
            <v>570</v>
          </cell>
          <cell r="G75">
            <v>560</v>
          </cell>
          <cell r="H75">
            <v>568</v>
          </cell>
        </row>
        <row r="77">
          <cell r="H77">
            <v>23</v>
          </cell>
        </row>
        <row r="79">
          <cell r="B79">
            <v>11945</v>
          </cell>
          <cell r="D79">
            <v>12185</v>
          </cell>
          <cell r="E79">
            <v>11201</v>
          </cell>
          <cell r="F79">
            <v>12356</v>
          </cell>
          <cell r="G79">
            <v>10241</v>
          </cell>
          <cell r="H79">
            <v>10150</v>
          </cell>
        </row>
        <row r="80">
          <cell r="B80">
            <v>4019</v>
          </cell>
          <cell r="D80">
            <v>4881</v>
          </cell>
          <cell r="E80">
            <v>4366</v>
          </cell>
          <cell r="F80">
            <v>6210</v>
          </cell>
          <cell r="G80">
            <v>5187</v>
          </cell>
          <cell r="H80">
            <v>5356</v>
          </cell>
        </row>
        <row r="82">
          <cell r="B82">
            <v>7258</v>
          </cell>
          <cell r="D82">
            <v>6552</v>
          </cell>
          <cell r="E82">
            <v>6024</v>
          </cell>
          <cell r="F82">
            <v>5105</v>
          </cell>
          <cell r="G82">
            <v>4147</v>
          </cell>
          <cell r="H82">
            <v>4191</v>
          </cell>
        </row>
        <row r="84">
          <cell r="B84">
            <v>668</v>
          </cell>
          <cell r="D84">
            <v>752</v>
          </cell>
          <cell r="E84">
            <v>811</v>
          </cell>
          <cell r="F84">
            <v>1041</v>
          </cell>
          <cell r="G84">
            <v>907</v>
          </cell>
          <cell r="H84">
            <v>603</v>
          </cell>
        </row>
        <row r="86">
          <cell r="B86">
            <v>6027</v>
          </cell>
          <cell r="D86">
            <v>9158</v>
          </cell>
          <cell r="E86">
            <v>9318</v>
          </cell>
          <cell r="F86">
            <v>11906</v>
          </cell>
          <cell r="G86">
            <v>12101</v>
          </cell>
          <cell r="H86">
            <v>11658</v>
          </cell>
        </row>
        <row r="88">
          <cell r="B88">
            <v>517</v>
          </cell>
          <cell r="D88">
            <v>602</v>
          </cell>
          <cell r="E88">
            <v>659</v>
          </cell>
          <cell r="F88">
            <v>781</v>
          </cell>
          <cell r="G88">
            <v>859</v>
          </cell>
          <cell r="H88">
            <v>932</v>
          </cell>
        </row>
        <row r="90">
          <cell r="B90">
            <v>2643</v>
          </cell>
          <cell r="D90">
            <v>5524</v>
          </cell>
          <cell r="E90">
            <v>5739</v>
          </cell>
          <cell r="F90">
            <v>7743</v>
          </cell>
          <cell r="G90">
            <v>8010</v>
          </cell>
          <cell r="H90">
            <v>7534</v>
          </cell>
        </row>
        <row r="92">
          <cell r="B92">
            <v>2867</v>
          </cell>
          <cell r="D92">
            <v>3032</v>
          </cell>
          <cell r="E92">
            <v>2920</v>
          </cell>
          <cell r="F92">
            <v>3382</v>
          </cell>
          <cell r="G92">
            <v>3232</v>
          </cell>
          <cell r="H92">
            <v>3192</v>
          </cell>
        </row>
        <row r="94">
          <cell r="B94">
            <v>1486</v>
          </cell>
          <cell r="D94">
            <v>2328</v>
          </cell>
          <cell r="E94">
            <v>3076</v>
          </cell>
          <cell r="F94">
            <v>3345</v>
          </cell>
          <cell r="G94">
            <v>3133</v>
          </cell>
          <cell r="H94">
            <v>3471</v>
          </cell>
        </row>
        <row r="95">
          <cell r="B95">
            <v>1230</v>
          </cell>
          <cell r="D95">
            <v>1846</v>
          </cell>
          <cell r="E95">
            <v>2536</v>
          </cell>
          <cell r="F95">
            <v>2698</v>
          </cell>
          <cell r="G95">
            <v>2570</v>
          </cell>
          <cell r="H95">
            <v>2435</v>
          </cell>
        </row>
        <row r="97">
          <cell r="B97">
            <v>8</v>
          </cell>
          <cell r="D97">
            <v>232</v>
          </cell>
          <cell r="E97">
            <v>244</v>
          </cell>
          <cell r="F97">
            <v>370</v>
          </cell>
          <cell r="G97">
            <v>293</v>
          </cell>
          <cell r="H97">
            <v>495</v>
          </cell>
        </row>
        <row r="99">
          <cell r="B99">
            <v>248</v>
          </cell>
          <cell r="D99">
            <v>250</v>
          </cell>
          <cell r="E99">
            <v>296</v>
          </cell>
          <cell r="F99">
            <v>277</v>
          </cell>
          <cell r="G99">
            <v>270</v>
          </cell>
          <cell r="H99">
            <v>541</v>
          </cell>
        </row>
        <row r="101">
          <cell r="B101">
            <v>2801</v>
          </cell>
          <cell r="D101">
            <v>3893</v>
          </cell>
          <cell r="E101">
            <v>4288</v>
          </cell>
          <cell r="F101">
            <v>4370</v>
          </cell>
          <cell r="G101">
            <v>4501</v>
          </cell>
          <cell r="H101">
            <v>4787</v>
          </cell>
        </row>
        <row r="103">
          <cell r="B103">
            <v>2181</v>
          </cell>
          <cell r="D103">
            <v>2875</v>
          </cell>
          <cell r="E103">
            <v>3192</v>
          </cell>
          <cell r="F103">
            <v>3245</v>
          </cell>
          <cell r="G103">
            <v>3603</v>
          </cell>
          <cell r="H103">
            <v>3620</v>
          </cell>
        </row>
        <row r="104">
          <cell r="B104">
            <v>620</v>
          </cell>
          <cell r="D104">
            <v>1018</v>
          </cell>
          <cell r="E104">
            <v>1096</v>
          </cell>
          <cell r="F104">
            <v>1125</v>
          </cell>
          <cell r="G104">
            <v>898</v>
          </cell>
          <cell r="H104">
            <v>1167</v>
          </cell>
        </row>
        <row r="106">
          <cell r="B106">
            <v>850</v>
          </cell>
          <cell r="D106">
            <v>630</v>
          </cell>
          <cell r="E106">
            <v>357</v>
          </cell>
          <cell r="F106">
            <v>344</v>
          </cell>
          <cell r="G106">
            <v>497</v>
          </cell>
          <cell r="H106">
            <v>518</v>
          </cell>
        </row>
        <row r="108">
          <cell r="F108">
            <v>2</v>
          </cell>
          <cell r="G108">
            <v>2</v>
          </cell>
          <cell r="H108">
            <v>2</v>
          </cell>
        </row>
        <row r="109">
          <cell r="G109">
            <v>32</v>
          </cell>
          <cell r="H109">
            <v>101</v>
          </cell>
        </row>
        <row r="111">
          <cell r="B111">
            <v>167</v>
          </cell>
        </row>
        <row r="113">
          <cell r="B113">
            <v>646</v>
          </cell>
          <cell r="D113">
            <v>562</v>
          </cell>
          <cell r="E113">
            <v>268</v>
          </cell>
          <cell r="F113">
            <v>284</v>
          </cell>
          <cell r="G113">
            <v>280</v>
          </cell>
          <cell r="H113">
            <v>288</v>
          </cell>
        </row>
        <row r="114">
          <cell r="B114">
            <v>37</v>
          </cell>
          <cell r="D114">
            <v>68</v>
          </cell>
          <cell r="E114">
            <v>86</v>
          </cell>
          <cell r="F114">
            <v>58</v>
          </cell>
          <cell r="G114">
            <v>180</v>
          </cell>
          <cell r="H114">
            <v>119</v>
          </cell>
        </row>
        <row r="116">
          <cell r="E116">
            <v>3</v>
          </cell>
          <cell r="G116">
            <v>3</v>
          </cell>
          <cell r="H116">
            <v>8</v>
          </cell>
        </row>
        <row r="118">
          <cell r="B118">
            <v>29</v>
          </cell>
          <cell r="D118">
            <v>98</v>
          </cell>
          <cell r="E118">
            <v>82</v>
          </cell>
          <cell r="F118">
            <v>101</v>
          </cell>
          <cell r="G118">
            <v>122</v>
          </cell>
          <cell r="H118">
            <v>130</v>
          </cell>
        </row>
        <row r="120">
          <cell r="D120">
            <v>10</v>
          </cell>
          <cell r="E120">
            <v>8</v>
          </cell>
          <cell r="F120">
            <v>3</v>
          </cell>
          <cell r="G120">
            <v>9</v>
          </cell>
          <cell r="H120">
            <v>30</v>
          </cell>
        </row>
        <row r="122">
          <cell r="B122">
            <v>20</v>
          </cell>
          <cell r="D122">
            <v>57</v>
          </cell>
          <cell r="E122">
            <v>37</v>
          </cell>
          <cell r="F122">
            <v>45</v>
          </cell>
          <cell r="G122">
            <v>36</v>
          </cell>
          <cell r="H122">
            <v>36</v>
          </cell>
        </row>
        <row r="124">
          <cell r="B124">
            <v>9</v>
          </cell>
          <cell r="D124">
            <v>31</v>
          </cell>
          <cell r="E124">
            <v>37</v>
          </cell>
          <cell r="F124">
            <v>53</v>
          </cell>
          <cell r="G124">
            <v>77</v>
          </cell>
          <cell r="H124">
            <v>64</v>
          </cell>
        </row>
        <row r="126">
          <cell r="B126">
            <v>116</v>
          </cell>
          <cell r="D126">
            <v>229</v>
          </cell>
          <cell r="E126">
            <v>197</v>
          </cell>
          <cell r="F126">
            <v>250</v>
          </cell>
          <cell r="G126">
            <v>266</v>
          </cell>
          <cell r="H126">
            <v>412</v>
          </cell>
        </row>
        <row r="128">
          <cell r="B128">
            <v>116</v>
          </cell>
          <cell r="D128">
            <v>229</v>
          </cell>
          <cell r="E128">
            <v>197</v>
          </cell>
          <cell r="F128">
            <v>250</v>
          </cell>
          <cell r="G128">
            <v>266</v>
          </cell>
          <cell r="H128">
            <v>412</v>
          </cell>
        </row>
        <row r="130">
          <cell r="B130">
            <v>1474</v>
          </cell>
          <cell r="D130">
            <v>1618</v>
          </cell>
          <cell r="E130">
            <v>1778</v>
          </cell>
          <cell r="F130">
            <v>2078</v>
          </cell>
          <cell r="G130">
            <v>2125</v>
          </cell>
          <cell r="H130">
            <v>2415</v>
          </cell>
        </row>
        <row r="132">
          <cell r="B132">
            <v>7</v>
          </cell>
          <cell r="D132">
            <v>185</v>
          </cell>
          <cell r="E132">
            <v>232</v>
          </cell>
          <cell r="F132">
            <v>315</v>
          </cell>
          <cell r="G132">
            <v>340</v>
          </cell>
          <cell r="H132">
            <v>347</v>
          </cell>
        </row>
        <row r="134">
          <cell r="D134">
            <v>2</v>
          </cell>
          <cell r="E134">
            <v>2</v>
          </cell>
          <cell r="F134">
            <v>4</v>
          </cell>
          <cell r="G134">
            <v>4</v>
          </cell>
          <cell r="H134">
            <v>19</v>
          </cell>
        </row>
        <row r="136">
          <cell r="B136">
            <v>1259</v>
          </cell>
          <cell r="D136">
            <v>1207</v>
          </cell>
          <cell r="E136">
            <v>1244</v>
          </cell>
          <cell r="F136">
            <v>1528</v>
          </cell>
          <cell r="G136">
            <v>1555</v>
          </cell>
          <cell r="H136">
            <v>1791</v>
          </cell>
        </row>
        <row r="138">
          <cell r="B138">
            <v>147</v>
          </cell>
          <cell r="D138">
            <v>192</v>
          </cell>
          <cell r="E138">
            <v>273</v>
          </cell>
          <cell r="F138">
            <v>204</v>
          </cell>
          <cell r="G138">
            <v>199</v>
          </cell>
          <cell r="H138">
            <v>197</v>
          </cell>
        </row>
        <row r="140">
          <cell r="B140">
            <v>61</v>
          </cell>
          <cell r="D140">
            <v>32</v>
          </cell>
          <cell r="E140">
            <v>27</v>
          </cell>
          <cell r="F140">
            <v>27</v>
          </cell>
          <cell r="G140">
            <v>27</v>
          </cell>
          <cell r="H140">
            <v>61</v>
          </cell>
        </row>
        <row r="142">
          <cell r="B142">
            <v>825</v>
          </cell>
          <cell r="D142">
            <v>824</v>
          </cell>
          <cell r="E142">
            <v>992</v>
          </cell>
          <cell r="F142">
            <v>978</v>
          </cell>
          <cell r="G142">
            <v>981</v>
          </cell>
          <cell r="H142">
            <v>1098</v>
          </cell>
        </row>
        <row r="144">
          <cell r="D144">
            <v>19</v>
          </cell>
          <cell r="E144">
            <v>31</v>
          </cell>
          <cell r="F144">
            <v>95</v>
          </cell>
          <cell r="G144">
            <v>68</v>
          </cell>
          <cell r="H144">
            <v>38</v>
          </cell>
        </row>
        <row r="146">
          <cell r="B146">
            <v>2</v>
          </cell>
          <cell r="D146">
            <v>54</v>
          </cell>
          <cell r="E146">
            <v>37</v>
          </cell>
          <cell r="F146">
            <v>10</v>
          </cell>
          <cell r="G146">
            <v>26</v>
          </cell>
          <cell r="H146">
            <v>35</v>
          </cell>
        </row>
        <row r="148">
          <cell r="B148">
            <v>331</v>
          </cell>
          <cell r="D148">
            <v>100</v>
          </cell>
          <cell r="E148">
            <v>171</v>
          </cell>
          <cell r="F148">
            <v>149</v>
          </cell>
          <cell r="G148">
            <v>220</v>
          </cell>
          <cell r="H148">
            <v>248</v>
          </cell>
        </row>
        <row r="150">
          <cell r="B150">
            <v>431</v>
          </cell>
          <cell r="D150">
            <v>564</v>
          </cell>
          <cell r="E150">
            <v>551</v>
          </cell>
          <cell r="F150">
            <v>557</v>
          </cell>
          <cell r="G150">
            <v>535</v>
          </cell>
          <cell r="H150">
            <v>657</v>
          </cell>
        </row>
        <row r="152">
          <cell r="B152">
            <v>34</v>
          </cell>
          <cell r="D152">
            <v>40</v>
          </cell>
          <cell r="E152">
            <v>84</v>
          </cell>
          <cell r="F152">
            <v>84</v>
          </cell>
          <cell r="G152">
            <v>64</v>
          </cell>
          <cell r="H152">
            <v>84</v>
          </cell>
        </row>
        <row r="154">
          <cell r="B154">
            <v>32</v>
          </cell>
          <cell r="D154">
            <v>47</v>
          </cell>
          <cell r="E154">
            <v>118</v>
          </cell>
          <cell r="F154">
            <v>83</v>
          </cell>
          <cell r="G154">
            <v>68</v>
          </cell>
          <cell r="H154">
            <v>36</v>
          </cell>
        </row>
        <row r="156">
          <cell r="B156">
            <v>123</v>
          </cell>
          <cell r="D156">
            <v>416</v>
          </cell>
          <cell r="E156">
            <v>513</v>
          </cell>
          <cell r="F156">
            <v>442</v>
          </cell>
          <cell r="G156">
            <v>475</v>
          </cell>
          <cell r="H156">
            <v>562</v>
          </cell>
        </row>
        <row r="157">
          <cell r="B157">
            <v>123</v>
          </cell>
          <cell r="D157">
            <v>416</v>
          </cell>
          <cell r="E157">
            <v>513</v>
          </cell>
          <cell r="F157">
            <v>442</v>
          </cell>
          <cell r="G157">
            <v>475</v>
          </cell>
          <cell r="H157">
            <v>562</v>
          </cell>
        </row>
        <row r="158">
          <cell r="B158">
            <v>171</v>
          </cell>
          <cell r="D158">
            <v>187</v>
          </cell>
          <cell r="E158">
            <v>232</v>
          </cell>
          <cell r="F158">
            <v>262</v>
          </cell>
          <cell r="G158">
            <v>341</v>
          </cell>
          <cell r="H158">
            <v>415</v>
          </cell>
        </row>
        <row r="160">
          <cell r="B160">
            <v>171</v>
          </cell>
          <cell r="D160">
            <v>186</v>
          </cell>
          <cell r="E160">
            <v>232</v>
          </cell>
          <cell r="F160">
            <v>262</v>
          </cell>
          <cell r="G160">
            <v>341</v>
          </cell>
          <cell r="H160">
            <v>413</v>
          </cell>
        </row>
        <row r="163">
          <cell r="H163">
            <v>2</v>
          </cell>
        </row>
        <row r="164">
          <cell r="B164">
            <v>1263</v>
          </cell>
          <cell r="D164">
            <v>1139</v>
          </cell>
          <cell r="E164">
            <v>658</v>
          </cell>
          <cell r="F164">
            <v>1145</v>
          </cell>
          <cell r="G164">
            <v>1288</v>
          </cell>
          <cell r="H164">
            <v>1345</v>
          </cell>
        </row>
        <row r="166">
          <cell r="B166">
            <v>3</v>
          </cell>
        </row>
        <row r="168">
          <cell r="D168">
            <v>6</v>
          </cell>
          <cell r="E168">
            <v>24</v>
          </cell>
          <cell r="H168">
            <v>3</v>
          </cell>
        </row>
        <row r="170">
          <cell r="B170">
            <v>77</v>
          </cell>
          <cell r="D170">
            <v>115</v>
          </cell>
          <cell r="E170">
            <v>107</v>
          </cell>
          <cell r="F170">
            <v>109</v>
          </cell>
          <cell r="G170">
            <v>109</v>
          </cell>
          <cell r="H170">
            <v>109</v>
          </cell>
        </row>
        <row r="172">
          <cell r="B172">
            <v>1183</v>
          </cell>
          <cell r="D172">
            <v>1018</v>
          </cell>
          <cell r="E172">
            <v>527</v>
          </cell>
          <cell r="F172">
            <v>1033</v>
          </cell>
          <cell r="G172">
            <v>1179</v>
          </cell>
          <cell r="H172">
            <v>1233</v>
          </cell>
        </row>
        <row r="174">
          <cell r="B174">
            <v>65</v>
          </cell>
          <cell r="D174">
            <v>50</v>
          </cell>
          <cell r="E174">
            <v>33</v>
          </cell>
          <cell r="F174">
            <v>36</v>
          </cell>
          <cell r="G174">
            <v>77</v>
          </cell>
          <cell r="H174">
            <v>122</v>
          </cell>
        </row>
        <row r="178">
          <cell r="B178">
            <v>4</v>
          </cell>
          <cell r="D178">
            <v>10</v>
          </cell>
          <cell r="E178">
            <v>15</v>
          </cell>
          <cell r="F178">
            <v>20</v>
          </cell>
          <cell r="G178">
            <v>32</v>
          </cell>
          <cell r="H178">
            <v>35</v>
          </cell>
        </row>
        <row r="180">
          <cell r="B180">
            <v>61</v>
          </cell>
          <cell r="D180">
            <v>40</v>
          </cell>
          <cell r="E180">
            <v>18</v>
          </cell>
          <cell r="F180">
            <v>16</v>
          </cell>
          <cell r="G180">
            <v>45</v>
          </cell>
          <cell r="H180">
            <v>87</v>
          </cell>
        </row>
      </sheetData>
      <sheetData sheetId="8">
        <row r="8">
          <cell r="B8">
            <v>50477</v>
          </cell>
          <cell r="C8">
            <v>54368</v>
          </cell>
          <cell r="D8">
            <v>55921</v>
          </cell>
        </row>
        <row r="10">
          <cell r="B10">
            <v>25250</v>
          </cell>
          <cell r="C10">
            <v>23024</v>
          </cell>
          <cell r="D10">
            <v>23083</v>
          </cell>
        </row>
        <row r="12">
          <cell r="B12">
            <v>10246</v>
          </cell>
          <cell r="C12">
            <v>10860</v>
          </cell>
          <cell r="D12">
            <v>11706</v>
          </cell>
        </row>
        <row r="14">
          <cell r="B14">
            <v>156</v>
          </cell>
          <cell r="C14">
            <v>212</v>
          </cell>
          <cell r="D14">
            <v>222</v>
          </cell>
        </row>
        <row r="16">
          <cell r="B16">
            <v>253</v>
          </cell>
          <cell r="C16">
            <v>663</v>
          </cell>
          <cell r="D16">
            <v>905</v>
          </cell>
        </row>
        <row r="18">
          <cell r="B18">
            <v>1204</v>
          </cell>
          <cell r="C18">
            <v>1906</v>
          </cell>
          <cell r="D18">
            <v>2172</v>
          </cell>
        </row>
        <row r="20">
          <cell r="B20">
            <v>1635</v>
          </cell>
          <cell r="C20">
            <v>1504</v>
          </cell>
          <cell r="D20">
            <v>1597</v>
          </cell>
        </row>
        <row r="22">
          <cell r="B22">
            <v>4262</v>
          </cell>
          <cell r="C22">
            <v>5673</v>
          </cell>
          <cell r="D22">
            <v>5948</v>
          </cell>
        </row>
        <row r="24">
          <cell r="B24">
            <v>1790</v>
          </cell>
          <cell r="C24">
            <v>2970</v>
          </cell>
          <cell r="D24">
            <v>2570</v>
          </cell>
        </row>
        <row r="26">
          <cell r="B26">
            <v>2885</v>
          </cell>
          <cell r="C26">
            <v>3823</v>
          </cell>
          <cell r="D26">
            <v>4476</v>
          </cell>
        </row>
        <row r="28">
          <cell r="B28">
            <v>1266</v>
          </cell>
          <cell r="C28">
            <v>1347</v>
          </cell>
          <cell r="D28">
            <v>1235</v>
          </cell>
        </row>
        <row r="30">
          <cell r="B30">
            <v>890</v>
          </cell>
          <cell r="C30">
            <v>1661</v>
          </cell>
          <cell r="D30">
            <v>1367</v>
          </cell>
        </row>
        <row r="32">
          <cell r="B32">
            <v>640</v>
          </cell>
          <cell r="C32">
            <v>725</v>
          </cell>
          <cell r="D32">
            <v>640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8">
          <cell r="B8">
            <v>21378050</v>
          </cell>
          <cell r="D8">
            <v>25603392</v>
          </cell>
        </row>
        <row r="14">
          <cell r="B14">
            <v>13503189</v>
          </cell>
          <cell r="D14">
            <v>7800614</v>
          </cell>
        </row>
        <row r="19">
          <cell r="B19">
            <v>6308235</v>
          </cell>
          <cell r="D19">
            <v>15406553</v>
          </cell>
        </row>
        <row r="29">
          <cell r="B29">
            <v>1566626</v>
          </cell>
          <cell r="D29">
            <v>2396225</v>
          </cell>
        </row>
      </sheetData>
      <sheetData sheetId="16">
        <row r="12">
          <cell r="B12">
            <v>1072504</v>
          </cell>
          <cell r="D12">
            <v>1906549</v>
          </cell>
        </row>
        <row r="20">
          <cell r="B20">
            <v>254571</v>
          </cell>
          <cell r="C20">
            <v>227317</v>
          </cell>
          <cell r="D20">
            <v>252510</v>
          </cell>
        </row>
        <row r="25">
          <cell r="B25">
            <v>1973299</v>
          </cell>
          <cell r="D25">
            <v>6138951</v>
          </cell>
        </row>
        <row r="66">
          <cell r="B66">
            <v>11618916</v>
          </cell>
          <cell r="D66">
            <v>6892157</v>
          </cell>
        </row>
        <row r="70">
          <cell r="B70">
            <v>361154</v>
          </cell>
          <cell r="D70">
            <v>622034</v>
          </cell>
        </row>
        <row r="80">
          <cell r="B80">
            <v>1743172</v>
          </cell>
          <cell r="D80">
            <v>1463001</v>
          </cell>
        </row>
        <row r="87">
          <cell r="B87">
            <v>1049293</v>
          </cell>
          <cell r="D87">
            <v>2027869</v>
          </cell>
        </row>
        <row r="95">
          <cell r="B95">
            <v>298015</v>
          </cell>
          <cell r="D95">
            <v>994587</v>
          </cell>
        </row>
        <row r="102">
          <cell r="B102">
            <v>1069579</v>
          </cell>
          <cell r="D102">
            <v>2243128</v>
          </cell>
        </row>
        <row r="107">
          <cell r="B107">
            <v>604479</v>
          </cell>
          <cell r="D107">
            <v>300178</v>
          </cell>
        </row>
        <row r="119">
          <cell r="B119">
            <v>5457</v>
          </cell>
          <cell r="D119">
            <v>2257</v>
          </cell>
        </row>
        <row r="127">
          <cell r="B127">
            <v>446128</v>
          </cell>
          <cell r="D127">
            <v>826578</v>
          </cell>
        </row>
        <row r="131">
          <cell r="B131">
            <v>70299</v>
          </cell>
          <cell r="D131">
            <v>62653</v>
          </cell>
        </row>
        <row r="143">
          <cell r="B143">
            <v>122040</v>
          </cell>
          <cell r="D143">
            <v>18069</v>
          </cell>
        </row>
        <row r="157">
          <cell r="B157">
            <v>28735</v>
          </cell>
          <cell r="D157">
            <v>111901</v>
          </cell>
        </row>
        <row r="159">
          <cell r="B159">
            <v>124961</v>
          </cell>
          <cell r="D159">
            <v>95844</v>
          </cell>
        </row>
        <row r="165">
          <cell r="B165">
            <v>530282</v>
          </cell>
          <cell r="D165">
            <v>1645126</v>
          </cell>
        </row>
        <row r="175">
          <cell r="B175">
            <v>5166</v>
          </cell>
          <cell r="D175">
            <v>0</v>
          </cell>
        </row>
      </sheetData>
      <sheetData sheetId="17">
        <row r="10">
          <cell r="B10">
            <v>21378050</v>
          </cell>
          <cell r="C10">
            <v>23576471</v>
          </cell>
          <cell r="D10">
            <v>25603392</v>
          </cell>
        </row>
        <row r="12">
          <cell r="B12">
            <v>5097006</v>
          </cell>
          <cell r="C12">
            <v>7033082.2999999998</v>
          </cell>
          <cell r="D12">
            <v>9113935</v>
          </cell>
        </row>
        <row r="14">
          <cell r="B14">
            <v>9294206</v>
          </cell>
          <cell r="C14">
            <v>8143174.4000000004</v>
          </cell>
          <cell r="D14">
            <v>9794708</v>
          </cell>
        </row>
        <row r="16">
          <cell r="B16">
            <v>68388</v>
          </cell>
          <cell r="C16">
            <v>116030</v>
          </cell>
          <cell r="D16">
            <v>112610</v>
          </cell>
        </row>
        <row r="18">
          <cell r="B18">
            <v>277545</v>
          </cell>
          <cell r="C18">
            <v>782603.3</v>
          </cell>
          <cell r="D18">
            <v>930909</v>
          </cell>
        </row>
        <row r="20">
          <cell r="B20">
            <v>424180</v>
          </cell>
          <cell r="C20">
            <v>455125.5</v>
          </cell>
          <cell r="D20">
            <v>817329</v>
          </cell>
        </row>
        <row r="22">
          <cell r="B22">
            <v>423305</v>
          </cell>
          <cell r="C22">
            <v>618731.69999999995</v>
          </cell>
          <cell r="D22">
            <v>735896</v>
          </cell>
        </row>
        <row r="24">
          <cell r="B24">
            <v>4821586</v>
          </cell>
          <cell r="C24">
            <v>4820622.8</v>
          </cell>
          <cell r="D24">
            <v>1651773</v>
          </cell>
        </row>
        <row r="26">
          <cell r="B26">
            <v>235878</v>
          </cell>
          <cell r="C26">
            <v>441723.8</v>
          </cell>
          <cell r="D26">
            <v>526285</v>
          </cell>
        </row>
        <row r="28">
          <cell r="B28">
            <v>420613</v>
          </cell>
          <cell r="C28">
            <v>545720</v>
          </cell>
          <cell r="D28">
            <v>1190924</v>
          </cell>
        </row>
        <row r="30">
          <cell r="B30">
            <v>170029</v>
          </cell>
          <cell r="C30">
            <v>301942</v>
          </cell>
          <cell r="D30">
            <v>419357</v>
          </cell>
        </row>
        <row r="32">
          <cell r="B32">
            <v>102581</v>
          </cell>
          <cell r="C32">
            <v>265318.59999999998</v>
          </cell>
          <cell r="D32">
            <v>278086</v>
          </cell>
        </row>
        <row r="34">
          <cell r="B34">
            <v>42733</v>
          </cell>
          <cell r="C34">
            <v>52396.5</v>
          </cell>
          <cell r="D34">
            <v>31580</v>
          </cell>
        </row>
      </sheetData>
      <sheetData sheetId="18">
        <row r="8">
          <cell r="B8">
            <v>29286162</v>
          </cell>
          <cell r="D8">
            <v>66075393</v>
          </cell>
        </row>
        <row r="14">
          <cell r="B14">
            <v>5835773</v>
          </cell>
          <cell r="D14">
            <v>11693041</v>
          </cell>
        </row>
        <row r="15">
          <cell r="B15">
            <v>4698262</v>
          </cell>
          <cell r="D15">
            <v>9972248</v>
          </cell>
        </row>
        <row r="16">
          <cell r="B16">
            <v>1137511</v>
          </cell>
          <cell r="D16">
            <v>1720793</v>
          </cell>
        </row>
        <row r="17">
          <cell r="B17">
            <v>20564086</v>
          </cell>
          <cell r="D17">
            <v>48969495</v>
          </cell>
        </row>
        <row r="19">
          <cell r="B19">
            <v>4481615</v>
          </cell>
          <cell r="D19">
            <v>11992432</v>
          </cell>
        </row>
        <row r="20">
          <cell r="D20">
            <v>5437</v>
          </cell>
        </row>
        <row r="21">
          <cell r="B21">
            <v>10225839</v>
          </cell>
          <cell r="D21">
            <v>31389634</v>
          </cell>
        </row>
        <row r="22">
          <cell r="B22">
            <v>1070685</v>
          </cell>
          <cell r="D22">
            <v>1107031</v>
          </cell>
        </row>
        <row r="24">
          <cell r="B24">
            <v>4785947</v>
          </cell>
          <cell r="D24">
            <v>4474961</v>
          </cell>
        </row>
        <row r="26">
          <cell r="B26">
            <v>2886303</v>
          </cell>
          <cell r="D26">
            <v>5412857</v>
          </cell>
        </row>
        <row r="28">
          <cell r="B28">
            <v>2737583</v>
          </cell>
          <cell r="D28">
            <v>5338696</v>
          </cell>
        </row>
        <row r="29">
          <cell r="B29">
            <v>148720</v>
          </cell>
          <cell r="D29">
            <v>74161</v>
          </cell>
        </row>
      </sheetData>
      <sheetData sheetId="19">
        <row r="8">
          <cell r="B8">
            <v>29286162</v>
          </cell>
          <cell r="D8">
            <v>66075393</v>
          </cell>
        </row>
        <row r="11">
          <cell r="B11">
            <v>1103825</v>
          </cell>
          <cell r="D11">
            <v>2019503</v>
          </cell>
        </row>
        <row r="19">
          <cell r="B19">
            <v>324766</v>
          </cell>
          <cell r="D19">
            <v>432129</v>
          </cell>
        </row>
        <row r="26">
          <cell r="B26">
            <v>2966903</v>
          </cell>
          <cell r="D26">
            <v>8235793</v>
          </cell>
        </row>
        <row r="70">
          <cell r="B70">
            <v>2279660</v>
          </cell>
          <cell r="D70">
            <v>3971491</v>
          </cell>
        </row>
        <row r="74">
          <cell r="B74">
            <v>188089</v>
          </cell>
          <cell r="D74">
            <v>364690</v>
          </cell>
        </row>
        <row r="83">
          <cell r="B83">
            <v>2306886</v>
          </cell>
          <cell r="D83">
            <v>3280041</v>
          </cell>
        </row>
        <row r="91">
          <cell r="B91">
            <v>17776476</v>
          </cell>
          <cell r="D91">
            <v>43759042</v>
          </cell>
        </row>
        <row r="99">
          <cell r="B99">
            <v>394535</v>
          </cell>
          <cell r="D99">
            <v>858669</v>
          </cell>
        </row>
        <row r="107">
          <cell r="B107">
            <v>394885</v>
          </cell>
          <cell r="D107">
            <v>717472</v>
          </cell>
        </row>
        <row r="113">
          <cell r="B113">
            <v>453402</v>
          </cell>
          <cell r="D113">
            <v>560944</v>
          </cell>
        </row>
        <row r="127">
          <cell r="B127">
            <v>2080</v>
          </cell>
          <cell r="D127">
            <v>15397</v>
          </cell>
        </row>
        <row r="135">
          <cell r="B135">
            <v>18724</v>
          </cell>
          <cell r="D135">
            <v>30627</v>
          </cell>
        </row>
        <row r="139">
          <cell r="B139">
            <v>171394</v>
          </cell>
          <cell r="D139">
            <v>250809</v>
          </cell>
        </row>
        <row r="151">
          <cell r="B151">
            <v>74829</v>
          </cell>
          <cell r="D151">
            <v>56020</v>
          </cell>
        </row>
        <row r="165">
          <cell r="B165">
            <v>12009</v>
          </cell>
          <cell r="D165">
            <v>56581</v>
          </cell>
        </row>
        <row r="169">
          <cell r="B169">
            <v>27850</v>
          </cell>
          <cell r="D169">
            <v>61639</v>
          </cell>
        </row>
        <row r="176">
          <cell r="B176">
            <v>787898</v>
          </cell>
          <cell r="D176">
            <v>1399101</v>
          </cell>
        </row>
        <row r="186">
          <cell r="B186">
            <v>1951</v>
          </cell>
          <cell r="D186">
            <v>5445</v>
          </cell>
        </row>
      </sheetData>
      <sheetData sheetId="20">
        <row r="8">
          <cell r="B8">
            <v>29286162.300000001</v>
          </cell>
          <cell r="D8">
            <v>66075393</v>
          </cell>
        </row>
        <row r="10">
          <cell r="B10">
            <v>10231331.699999999</v>
          </cell>
          <cell r="D10">
            <v>16144169</v>
          </cell>
        </row>
        <row r="12">
          <cell r="B12">
            <v>8189835.5999999996</v>
          </cell>
          <cell r="D12">
            <v>19302879</v>
          </cell>
        </row>
        <row r="14">
          <cell r="B14">
            <v>29104</v>
          </cell>
          <cell r="D14">
            <v>175301</v>
          </cell>
        </row>
        <row r="16">
          <cell r="B16">
            <v>84992</v>
          </cell>
          <cell r="D16">
            <v>501759</v>
          </cell>
        </row>
        <row r="18">
          <cell r="B18">
            <v>2590105.7000000002</v>
          </cell>
          <cell r="D18">
            <v>6044326</v>
          </cell>
        </row>
        <row r="20">
          <cell r="B20">
            <v>320336.2</v>
          </cell>
          <cell r="D20">
            <v>968597</v>
          </cell>
        </row>
        <row r="22">
          <cell r="B22">
            <v>4245155.5</v>
          </cell>
          <cell r="D22">
            <v>7376806</v>
          </cell>
        </row>
        <row r="24">
          <cell r="B24">
            <v>1894352.8</v>
          </cell>
          <cell r="D24">
            <v>8065218</v>
          </cell>
        </row>
        <row r="26">
          <cell r="B26">
            <v>1285149.3</v>
          </cell>
          <cell r="D26">
            <v>5660990</v>
          </cell>
        </row>
        <row r="28">
          <cell r="B28">
            <v>227206</v>
          </cell>
          <cell r="D28">
            <v>1189541</v>
          </cell>
        </row>
        <row r="30">
          <cell r="B30">
            <v>122739</v>
          </cell>
          <cell r="D30">
            <v>373150</v>
          </cell>
        </row>
        <row r="32">
          <cell r="B32">
            <v>65858.5</v>
          </cell>
          <cell r="D32">
            <v>272657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6">
          <cell r="B6">
            <v>348254</v>
          </cell>
          <cell r="D6">
            <v>1601095</v>
          </cell>
        </row>
        <row r="12">
          <cell r="B12">
            <v>198692</v>
          </cell>
          <cell r="D12">
            <v>1491039</v>
          </cell>
        </row>
        <row r="14">
          <cell r="B14">
            <v>77345</v>
          </cell>
          <cell r="D14">
            <v>1297957</v>
          </cell>
        </row>
        <row r="15">
          <cell r="B15">
            <v>121347</v>
          </cell>
          <cell r="D15">
            <v>193082</v>
          </cell>
        </row>
        <row r="16">
          <cell r="B16">
            <v>49812</v>
          </cell>
          <cell r="D16">
            <v>135643</v>
          </cell>
        </row>
        <row r="19">
          <cell r="B19">
            <v>8648</v>
          </cell>
          <cell r="D19">
            <v>29628</v>
          </cell>
        </row>
        <row r="20">
          <cell r="D20">
            <v>907</v>
          </cell>
        </row>
        <row r="21">
          <cell r="B21">
            <v>-144938</v>
          </cell>
          <cell r="D21">
            <v>-962</v>
          </cell>
        </row>
        <row r="22">
          <cell r="B22">
            <v>174845</v>
          </cell>
          <cell r="D22">
            <v>43281</v>
          </cell>
        </row>
        <row r="24">
          <cell r="B24">
            <v>11257</v>
          </cell>
          <cell r="D24">
            <v>62789</v>
          </cell>
        </row>
        <row r="26">
          <cell r="B26">
            <v>99750</v>
          </cell>
          <cell r="D26">
            <v>-25587</v>
          </cell>
        </row>
        <row r="28">
          <cell r="B28">
            <v>95411</v>
          </cell>
          <cell r="D28">
            <v>-5762</v>
          </cell>
        </row>
        <row r="29">
          <cell r="B29">
            <v>4339</v>
          </cell>
          <cell r="D29">
            <v>-19825</v>
          </cell>
        </row>
      </sheetData>
      <sheetData sheetId="34">
        <row r="6">
          <cell r="B6">
            <v>348254</v>
          </cell>
          <cell r="D6">
            <v>1601095</v>
          </cell>
        </row>
        <row r="9">
          <cell r="B9">
            <v>31771</v>
          </cell>
          <cell r="D9">
            <v>133170</v>
          </cell>
        </row>
        <row r="17">
          <cell r="B17">
            <v>14318</v>
          </cell>
          <cell r="D17">
            <v>-9930</v>
          </cell>
        </row>
        <row r="22">
          <cell r="B22">
            <v>238117</v>
          </cell>
          <cell r="D22">
            <v>142724</v>
          </cell>
        </row>
        <row r="63">
          <cell r="B63">
            <v>49031</v>
          </cell>
          <cell r="D63">
            <v>1169313</v>
          </cell>
        </row>
        <row r="67">
          <cell r="B67">
            <v>11876</v>
          </cell>
          <cell r="D67">
            <v>20428</v>
          </cell>
        </row>
        <row r="76">
          <cell r="B76">
            <v>67648</v>
          </cell>
          <cell r="D76">
            <v>138203</v>
          </cell>
        </row>
        <row r="83">
          <cell r="B83">
            <v>81485</v>
          </cell>
          <cell r="D83">
            <v>-51894</v>
          </cell>
        </row>
        <row r="91">
          <cell r="B91">
            <v>-13698</v>
          </cell>
          <cell r="D91">
            <v>-16460</v>
          </cell>
        </row>
        <row r="98">
          <cell r="B98">
            <v>-48111</v>
          </cell>
          <cell r="D98">
            <v>-64170</v>
          </cell>
        </row>
        <row r="103">
          <cell r="B103">
            <v>-12625</v>
          </cell>
          <cell r="D103">
            <v>8039</v>
          </cell>
        </row>
        <row r="115">
          <cell r="B115">
            <v>-306</v>
          </cell>
          <cell r="D115">
            <v>-1340</v>
          </cell>
        </row>
        <row r="123">
          <cell r="B123">
            <v>-160056</v>
          </cell>
          <cell r="D123">
            <v>-21132</v>
          </cell>
        </row>
        <row r="127">
          <cell r="B127">
            <v>4847</v>
          </cell>
          <cell r="D127">
            <v>8891</v>
          </cell>
        </row>
        <row r="139">
          <cell r="B139">
            <v>2011</v>
          </cell>
          <cell r="D139">
            <v>728</v>
          </cell>
        </row>
        <row r="153">
          <cell r="B153">
            <v>572</v>
          </cell>
          <cell r="D153">
            <v>1786</v>
          </cell>
        </row>
        <row r="155">
          <cell r="B155">
            <v>-4910</v>
          </cell>
          <cell r="D155">
            <v>1111</v>
          </cell>
        </row>
        <row r="161">
          <cell r="B161">
            <v>86460</v>
          </cell>
          <cell r="D161">
            <v>142754</v>
          </cell>
        </row>
        <row r="171">
          <cell r="B171">
            <v>-176</v>
          </cell>
          <cell r="D171">
            <v>-1126</v>
          </cell>
        </row>
      </sheetData>
      <sheetData sheetId="35">
        <row r="7">
          <cell r="B7">
            <v>348253.9</v>
          </cell>
          <cell r="D7">
            <v>1601095</v>
          </cell>
        </row>
        <row r="9">
          <cell r="B9">
            <v>278475</v>
          </cell>
          <cell r="D9">
            <v>251382</v>
          </cell>
        </row>
        <row r="11">
          <cell r="B11">
            <v>82611.899999999994</v>
          </cell>
          <cell r="D11">
            <v>1208991</v>
          </cell>
        </row>
        <row r="13">
          <cell r="B13">
            <v>171</v>
          </cell>
          <cell r="D13">
            <v>7670</v>
          </cell>
        </row>
        <row r="15">
          <cell r="B15">
            <v>-20828</v>
          </cell>
          <cell r="D15">
            <v>-55480</v>
          </cell>
        </row>
        <row r="17">
          <cell r="B17">
            <v>-40739</v>
          </cell>
          <cell r="D17">
            <v>-3900</v>
          </cell>
        </row>
        <row r="19">
          <cell r="B19">
            <v>-51655.8</v>
          </cell>
          <cell r="D19">
            <v>-45717</v>
          </cell>
        </row>
        <row r="21">
          <cell r="B21">
            <v>51572</v>
          </cell>
          <cell r="D21">
            <v>82113</v>
          </cell>
        </row>
        <row r="23">
          <cell r="B23">
            <v>20323.7</v>
          </cell>
          <cell r="D23">
            <v>63381</v>
          </cell>
        </row>
        <row r="25">
          <cell r="B25">
            <v>21183.5</v>
          </cell>
          <cell r="D25">
            <v>1043</v>
          </cell>
        </row>
        <row r="27">
          <cell r="B27">
            <v>6206</v>
          </cell>
          <cell r="D27">
            <v>84366</v>
          </cell>
        </row>
        <row r="29">
          <cell r="B29">
            <v>1065</v>
          </cell>
          <cell r="D29">
            <v>4806</v>
          </cell>
        </row>
        <row r="31">
          <cell r="B31">
            <v>-130.9</v>
          </cell>
          <cell r="D31">
            <v>2440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PHONG%20NGHIEP%20VU%20GUI%20SO%20LIEU/GIAI%20THICH%20THUAT%20NGU/05%20Doanh%20nghiep%20va%20Co%20so%20ca%20the.docx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3"/>
  </sheetPr>
  <dimension ref="B1:E100"/>
  <sheetViews>
    <sheetView topLeftCell="A92" zoomScaleNormal="100" workbookViewId="0">
      <selection activeCell="B100" sqref="B100"/>
    </sheetView>
  </sheetViews>
  <sheetFormatPr defaultColWidth="6.88671875" defaultRowHeight="13.8"/>
  <cols>
    <col min="1" max="1" width="1" style="26" customWidth="1"/>
    <col min="2" max="2" width="6.44140625" style="78" customWidth="1"/>
    <col min="3" max="3" width="65.5546875" style="26" customWidth="1"/>
    <col min="4" max="4" width="6.88671875" style="78" customWidth="1"/>
    <col min="5" max="16384" width="6.88671875" style="26"/>
  </cols>
  <sheetData>
    <row r="1" spans="2:4" ht="24" customHeight="1">
      <c r="B1" s="1071" t="s">
        <v>44</v>
      </c>
      <c r="C1" s="1071"/>
      <c r="D1" s="1071"/>
    </row>
    <row r="2" spans="2:4" ht="23.25" customHeight="1">
      <c r="B2" s="1072" t="s">
        <v>371</v>
      </c>
      <c r="C2" s="1072"/>
      <c r="D2" s="1072"/>
    </row>
    <row r="3" spans="2:4" ht="27" customHeight="1">
      <c r="B3" s="1072" t="s">
        <v>370</v>
      </c>
      <c r="C3" s="1072"/>
      <c r="D3" s="1072"/>
    </row>
    <row r="4" spans="2:4" s="55" customFormat="1" ht="17.25" customHeight="1">
      <c r="B4" s="72"/>
      <c r="C4" s="54"/>
      <c r="D4" s="72"/>
    </row>
    <row r="5" spans="2:4" s="55" customFormat="1" ht="17.25" customHeight="1">
      <c r="B5" s="70" t="s">
        <v>3</v>
      </c>
      <c r="C5" s="56"/>
      <c r="D5" s="73" t="s">
        <v>4</v>
      </c>
    </row>
    <row r="6" spans="2:4" s="55" customFormat="1" ht="24.75" customHeight="1">
      <c r="B6" s="71" t="s">
        <v>5</v>
      </c>
      <c r="C6" s="57"/>
      <c r="D6" s="74" t="s">
        <v>6</v>
      </c>
    </row>
    <row r="7" spans="2:4" s="55" customFormat="1" ht="10.5" customHeight="1">
      <c r="B7" s="58"/>
      <c r="C7" s="59"/>
      <c r="D7" s="60"/>
    </row>
    <row r="8" spans="2:4" ht="29.25" customHeight="1">
      <c r="B8" s="83">
        <v>65</v>
      </c>
      <c r="C8" s="61" t="s">
        <v>372</v>
      </c>
      <c r="D8" s="75">
        <v>167</v>
      </c>
    </row>
    <row r="9" spans="2:4" ht="40.5" customHeight="1">
      <c r="B9" s="83"/>
      <c r="C9" s="69" t="s">
        <v>7</v>
      </c>
      <c r="D9" s="76"/>
    </row>
    <row r="10" spans="2:4" ht="29.25" customHeight="1">
      <c r="B10" s="83">
        <v>66</v>
      </c>
      <c r="C10" s="61" t="s">
        <v>504</v>
      </c>
      <c r="D10" s="75">
        <v>168</v>
      </c>
    </row>
    <row r="11" spans="2:4" ht="43.5" customHeight="1">
      <c r="B11" s="83"/>
      <c r="C11" s="69" t="s">
        <v>8</v>
      </c>
      <c r="D11" s="75"/>
    </row>
    <row r="12" spans="2:4" ht="29.25" customHeight="1">
      <c r="B12" s="83">
        <v>67</v>
      </c>
      <c r="C12" s="61" t="s">
        <v>373</v>
      </c>
      <c r="D12" s="75">
        <v>175</v>
      </c>
    </row>
    <row r="13" spans="2:4" ht="25.5" customHeight="1">
      <c r="B13" s="83"/>
      <c r="C13" s="69" t="s">
        <v>9</v>
      </c>
      <c r="D13" s="75"/>
    </row>
    <row r="14" spans="2:4" ht="29.25" customHeight="1">
      <c r="B14" s="83">
        <v>68</v>
      </c>
      <c r="C14" s="61" t="s">
        <v>374</v>
      </c>
      <c r="D14" s="75">
        <v>176</v>
      </c>
    </row>
    <row r="15" spans="2:4" ht="42.75" customHeight="1">
      <c r="B15" s="83"/>
      <c r="C15" s="69" t="s">
        <v>10</v>
      </c>
      <c r="D15" s="75"/>
    </row>
    <row r="16" spans="2:4" ht="29.25" customHeight="1">
      <c r="B16" s="83">
        <v>69</v>
      </c>
      <c r="C16" s="61" t="s">
        <v>375</v>
      </c>
      <c r="D16" s="75">
        <v>177</v>
      </c>
    </row>
    <row r="17" spans="2:4" ht="45.75" customHeight="1">
      <c r="B17" s="83"/>
      <c r="C17" s="69" t="s">
        <v>11</v>
      </c>
      <c r="D17" s="75"/>
    </row>
    <row r="18" spans="2:4" ht="29.25" customHeight="1">
      <c r="B18" s="83">
        <v>70</v>
      </c>
      <c r="C18" s="62" t="s">
        <v>376</v>
      </c>
      <c r="D18" s="75">
        <v>184</v>
      </c>
    </row>
    <row r="19" spans="2:4" ht="51" customHeight="1">
      <c r="B19" s="83"/>
      <c r="C19" s="69" t="s">
        <v>12</v>
      </c>
      <c r="D19" s="75"/>
    </row>
    <row r="20" spans="2:4" ht="29.25" customHeight="1">
      <c r="B20" s="83">
        <v>71</v>
      </c>
      <c r="C20" s="62" t="s">
        <v>377</v>
      </c>
      <c r="D20" s="75">
        <v>185</v>
      </c>
    </row>
    <row r="21" spans="2:4" ht="59.25" customHeight="1">
      <c r="B21" s="83"/>
      <c r="C21" s="69" t="s">
        <v>13</v>
      </c>
      <c r="D21" s="75"/>
    </row>
    <row r="22" spans="2:4" ht="36" customHeight="1">
      <c r="B22" s="83">
        <v>72</v>
      </c>
      <c r="C22" s="62" t="s">
        <v>14</v>
      </c>
      <c r="D22" s="75">
        <v>186</v>
      </c>
    </row>
    <row r="23" spans="2:4" ht="39.75" customHeight="1">
      <c r="B23" s="83"/>
      <c r="C23" s="69" t="s">
        <v>380</v>
      </c>
      <c r="D23" s="75"/>
    </row>
    <row r="24" spans="2:4" ht="29.25" customHeight="1">
      <c r="B24" s="83">
        <v>73</v>
      </c>
      <c r="C24" s="62" t="s">
        <v>381</v>
      </c>
      <c r="D24" s="75">
        <v>193</v>
      </c>
    </row>
    <row r="25" spans="2:4" ht="39.75" customHeight="1">
      <c r="B25" s="83"/>
      <c r="C25" s="69" t="s">
        <v>15</v>
      </c>
      <c r="D25" s="75"/>
    </row>
    <row r="26" spans="2:4" ht="29.25" customHeight="1">
      <c r="B26" s="83">
        <v>74</v>
      </c>
      <c r="C26" s="62" t="s">
        <v>378</v>
      </c>
      <c r="D26" s="75">
        <v>194</v>
      </c>
    </row>
    <row r="27" spans="2:4" ht="23.25" customHeight="1">
      <c r="B27" s="83"/>
      <c r="C27" s="69" t="s">
        <v>16</v>
      </c>
      <c r="D27" s="75"/>
    </row>
    <row r="28" spans="2:4" ht="29.25" customHeight="1">
      <c r="B28" s="83">
        <v>75</v>
      </c>
      <c r="C28" s="63" t="s">
        <v>379</v>
      </c>
      <c r="D28" s="75">
        <v>196</v>
      </c>
    </row>
    <row r="29" spans="2:4" ht="27.75" customHeight="1">
      <c r="B29" s="83"/>
      <c r="C29" s="69" t="s">
        <v>17</v>
      </c>
      <c r="D29" s="75"/>
    </row>
    <row r="30" spans="2:4" ht="29.25" customHeight="1">
      <c r="B30" s="83">
        <v>76</v>
      </c>
      <c r="C30" s="63" t="s">
        <v>382</v>
      </c>
      <c r="D30" s="75">
        <v>203</v>
      </c>
    </row>
    <row r="31" spans="2:4" ht="27" customHeight="1">
      <c r="B31" s="83"/>
      <c r="C31" s="69" t="s">
        <v>18</v>
      </c>
      <c r="D31" s="75"/>
    </row>
    <row r="32" spans="2:4" s="80" customFormat="1" ht="42" customHeight="1">
      <c r="B32" s="83">
        <v>77</v>
      </c>
      <c r="C32" s="159" t="s">
        <v>383</v>
      </c>
      <c r="D32" s="79">
        <v>204</v>
      </c>
    </row>
    <row r="33" spans="2:5" ht="40.5" customHeight="1">
      <c r="B33" s="83"/>
      <c r="C33" s="69" t="s">
        <v>384</v>
      </c>
      <c r="D33" s="75"/>
    </row>
    <row r="34" spans="2:5" ht="36.75" customHeight="1">
      <c r="B34" s="83">
        <v>78</v>
      </c>
      <c r="C34" s="159" t="s">
        <v>385</v>
      </c>
      <c r="D34" s="75">
        <v>206</v>
      </c>
    </row>
    <row r="35" spans="2:5" ht="41.25" customHeight="1">
      <c r="B35" s="83"/>
      <c r="C35" s="69" t="s">
        <v>386</v>
      </c>
      <c r="D35" s="75"/>
    </row>
    <row r="36" spans="2:5" ht="33" customHeight="1">
      <c r="B36" s="83">
        <v>79</v>
      </c>
      <c r="C36" s="159" t="s">
        <v>387</v>
      </c>
      <c r="D36" s="75">
        <v>213</v>
      </c>
    </row>
    <row r="37" spans="2:5" ht="46.5" customHeight="1">
      <c r="B37" s="83"/>
      <c r="C37" s="69" t="s">
        <v>388</v>
      </c>
      <c r="D37" s="75"/>
    </row>
    <row r="38" spans="2:5" ht="48" customHeight="1">
      <c r="B38" s="83">
        <v>80</v>
      </c>
      <c r="C38" s="159" t="s">
        <v>507</v>
      </c>
      <c r="D38" s="75">
        <v>214</v>
      </c>
      <c r="E38" s="164"/>
    </row>
    <row r="39" spans="2:5" ht="32.25" customHeight="1">
      <c r="B39" s="83"/>
      <c r="C39" s="69" t="s">
        <v>506</v>
      </c>
      <c r="D39" s="75"/>
      <c r="E39" s="164"/>
    </row>
    <row r="40" spans="2:5" ht="32.25" customHeight="1">
      <c r="B40" s="83">
        <v>81</v>
      </c>
      <c r="C40" s="63" t="s">
        <v>19</v>
      </c>
      <c r="D40" s="75">
        <v>216</v>
      </c>
      <c r="E40" s="165"/>
    </row>
    <row r="41" spans="2:5" ht="39" customHeight="1">
      <c r="B41" s="83"/>
      <c r="C41" s="69" t="s">
        <v>20</v>
      </c>
      <c r="D41" s="75"/>
      <c r="E41" s="165"/>
    </row>
    <row r="42" spans="2:5" ht="33" customHeight="1">
      <c r="B42" s="83">
        <v>82</v>
      </c>
      <c r="C42" s="63" t="s">
        <v>389</v>
      </c>
      <c r="D42" s="75">
        <v>223</v>
      </c>
    </row>
    <row r="43" spans="2:5" ht="28.5" customHeight="1">
      <c r="B43" s="83"/>
      <c r="C43" s="69" t="s">
        <v>21</v>
      </c>
      <c r="D43" s="75"/>
    </row>
    <row r="44" spans="2:5" ht="29.25" customHeight="1">
      <c r="B44" s="83">
        <v>83</v>
      </c>
      <c r="C44" s="63" t="s">
        <v>612</v>
      </c>
      <c r="D44" s="75">
        <v>224</v>
      </c>
    </row>
    <row r="45" spans="2:5" ht="42.75" customHeight="1">
      <c r="B45" s="83"/>
      <c r="C45" s="69" t="s">
        <v>613</v>
      </c>
      <c r="D45" s="75"/>
    </row>
    <row r="46" spans="2:5" ht="29.25" customHeight="1">
      <c r="B46" s="83">
        <v>84</v>
      </c>
      <c r="C46" s="63" t="s">
        <v>614</v>
      </c>
      <c r="D46" s="75">
        <v>228</v>
      </c>
    </row>
    <row r="47" spans="2:5" ht="42.75" customHeight="1">
      <c r="B47" s="83"/>
      <c r="C47" s="69" t="s">
        <v>615</v>
      </c>
      <c r="D47" s="75"/>
    </row>
    <row r="48" spans="2:5" ht="29.25" customHeight="1">
      <c r="B48" s="83">
        <v>85</v>
      </c>
      <c r="C48" s="63" t="s">
        <v>616</v>
      </c>
      <c r="D48" s="75">
        <v>239</v>
      </c>
    </row>
    <row r="49" spans="2:4" ht="44.25" customHeight="1">
      <c r="B49" s="83"/>
      <c r="C49" s="69" t="s">
        <v>617</v>
      </c>
      <c r="D49" s="75"/>
    </row>
    <row r="50" spans="2:4" ht="29.25" customHeight="1">
      <c r="B50" s="83">
        <v>86</v>
      </c>
      <c r="C50" s="63" t="s">
        <v>618</v>
      </c>
      <c r="D50" s="75">
        <v>241</v>
      </c>
    </row>
    <row r="51" spans="2:4" ht="50.25" customHeight="1">
      <c r="B51" s="83"/>
      <c r="C51" s="69" t="s">
        <v>619</v>
      </c>
      <c r="D51" s="75"/>
    </row>
    <row r="52" spans="2:4" ht="29.25" customHeight="1">
      <c r="B52" s="83">
        <v>87</v>
      </c>
      <c r="C52" s="63" t="s">
        <v>620</v>
      </c>
      <c r="D52" s="75">
        <v>245</v>
      </c>
    </row>
    <row r="53" spans="2:4" ht="42.75" customHeight="1">
      <c r="B53" s="83"/>
      <c r="C53" s="69" t="s">
        <v>621</v>
      </c>
      <c r="D53" s="75"/>
    </row>
    <row r="54" spans="2:4" s="81" customFormat="1" ht="39.75" customHeight="1">
      <c r="B54" s="83">
        <v>88</v>
      </c>
      <c r="C54" s="63" t="s">
        <v>622</v>
      </c>
      <c r="D54" s="79">
        <v>258</v>
      </c>
    </row>
    <row r="55" spans="2:4" ht="47.25" customHeight="1">
      <c r="B55" s="83"/>
      <c r="C55" s="69" t="s">
        <v>623</v>
      </c>
      <c r="D55" s="75"/>
    </row>
    <row r="56" spans="2:4" ht="34.5" customHeight="1">
      <c r="B56" s="83">
        <v>89</v>
      </c>
      <c r="C56" s="64" t="s">
        <v>22</v>
      </c>
      <c r="D56" s="75">
        <v>260</v>
      </c>
    </row>
    <row r="57" spans="2:4" ht="39.75" customHeight="1">
      <c r="B57" s="83"/>
      <c r="C57" s="69" t="s">
        <v>23</v>
      </c>
      <c r="D57" s="75"/>
    </row>
    <row r="58" spans="2:4" ht="29.25" customHeight="1">
      <c r="B58" s="83">
        <v>90</v>
      </c>
      <c r="C58" s="65" t="s">
        <v>24</v>
      </c>
      <c r="D58" s="75">
        <v>261</v>
      </c>
    </row>
    <row r="59" spans="2:4" ht="44.25" customHeight="1">
      <c r="B59" s="83"/>
      <c r="C59" s="69" t="s">
        <v>25</v>
      </c>
      <c r="D59" s="75"/>
    </row>
    <row r="60" spans="2:4" ht="29.25" customHeight="1">
      <c r="B60" s="83">
        <v>91</v>
      </c>
      <c r="C60" s="65" t="s">
        <v>45</v>
      </c>
      <c r="D60" s="75">
        <v>268</v>
      </c>
    </row>
    <row r="61" spans="2:4" ht="27.75" customHeight="1">
      <c r="B61" s="83"/>
      <c r="C61" s="69" t="s">
        <v>26</v>
      </c>
      <c r="D61" s="75"/>
    </row>
    <row r="62" spans="2:4" ht="30.75" customHeight="1">
      <c r="B62" s="83">
        <v>92</v>
      </c>
      <c r="C62" s="65" t="s">
        <v>398</v>
      </c>
      <c r="D62" s="75">
        <v>269</v>
      </c>
    </row>
    <row r="63" spans="2:4" ht="36.75" customHeight="1">
      <c r="B63" s="83"/>
      <c r="C63" s="69" t="s">
        <v>27</v>
      </c>
      <c r="D63" s="75"/>
    </row>
    <row r="64" spans="2:4" ht="29.25" customHeight="1">
      <c r="B64" s="83">
        <v>93</v>
      </c>
      <c r="C64" s="66" t="s">
        <v>399</v>
      </c>
      <c r="D64" s="75">
        <v>270</v>
      </c>
    </row>
    <row r="65" spans="2:4" ht="47.25" customHeight="1">
      <c r="B65" s="83"/>
      <c r="C65" s="69" t="s">
        <v>28</v>
      </c>
      <c r="D65" s="75"/>
    </row>
    <row r="66" spans="2:4" ht="29.25" customHeight="1">
      <c r="B66" s="83">
        <v>94</v>
      </c>
      <c r="C66" s="82" t="s">
        <v>400</v>
      </c>
      <c r="D66" s="75">
        <v>276</v>
      </c>
    </row>
    <row r="67" spans="2:4" ht="51" customHeight="1">
      <c r="B67" s="83"/>
      <c r="C67" s="69" t="s">
        <v>29</v>
      </c>
      <c r="D67" s="75"/>
    </row>
    <row r="68" spans="2:4" ht="29.25" customHeight="1">
      <c r="B68" s="83">
        <v>95</v>
      </c>
      <c r="C68" s="66" t="s">
        <v>30</v>
      </c>
      <c r="D68" s="75">
        <v>277</v>
      </c>
    </row>
    <row r="69" spans="2:4" ht="26.25" customHeight="1">
      <c r="B69" s="83"/>
      <c r="C69" s="69" t="s">
        <v>31</v>
      </c>
      <c r="D69" s="75"/>
    </row>
    <row r="70" spans="2:4" ht="29.25" customHeight="1">
      <c r="B70" s="83">
        <v>96</v>
      </c>
      <c r="C70" s="82" t="s">
        <v>32</v>
      </c>
      <c r="D70" s="75">
        <v>279</v>
      </c>
    </row>
    <row r="71" spans="2:4" ht="27" customHeight="1">
      <c r="B71" s="83"/>
      <c r="C71" s="69" t="s">
        <v>33</v>
      </c>
      <c r="D71" s="75"/>
    </row>
    <row r="72" spans="2:4" ht="29.25" customHeight="1">
      <c r="B72" s="83">
        <v>97</v>
      </c>
      <c r="C72" s="83" t="s">
        <v>46</v>
      </c>
      <c r="D72" s="75">
        <v>283</v>
      </c>
    </row>
    <row r="73" spans="2:4" ht="25.5" customHeight="1">
      <c r="B73" s="83"/>
      <c r="C73" s="69" t="s">
        <v>34</v>
      </c>
      <c r="D73" s="75"/>
    </row>
    <row r="74" spans="2:4" ht="25.5" customHeight="1">
      <c r="B74" s="83">
        <v>98</v>
      </c>
      <c r="C74" s="198" t="s">
        <v>527</v>
      </c>
      <c r="D74" s="75">
        <v>284</v>
      </c>
    </row>
    <row r="75" spans="2:4" ht="24" customHeight="1">
      <c r="B75" s="83"/>
      <c r="C75" s="69" t="s">
        <v>528</v>
      </c>
      <c r="D75" s="75"/>
    </row>
    <row r="76" spans="2:4" ht="29.25" customHeight="1">
      <c r="B76" s="83">
        <v>99</v>
      </c>
      <c r="C76" s="84" t="s">
        <v>35</v>
      </c>
      <c r="D76" s="75">
        <v>285</v>
      </c>
    </row>
    <row r="77" spans="2:4" ht="25.5" customHeight="1">
      <c r="B77" s="83"/>
      <c r="C77" s="69" t="s">
        <v>36</v>
      </c>
      <c r="D77" s="75"/>
    </row>
    <row r="78" spans="2:4" ht="22.5" customHeight="1">
      <c r="B78" s="83">
        <v>100</v>
      </c>
      <c r="C78" s="84" t="s">
        <v>47</v>
      </c>
      <c r="D78" s="75">
        <v>286</v>
      </c>
    </row>
    <row r="79" spans="2:4" ht="27.75" customHeight="1">
      <c r="B79" s="83"/>
      <c r="C79" s="69" t="s">
        <v>37</v>
      </c>
      <c r="D79" s="75"/>
    </row>
    <row r="80" spans="2:4" ht="30.75" customHeight="1">
      <c r="B80" s="83">
        <v>101</v>
      </c>
      <c r="C80" s="85" t="s">
        <v>529</v>
      </c>
      <c r="D80" s="75">
        <v>287</v>
      </c>
    </row>
    <row r="81" spans="2:4" ht="40.5" customHeight="1">
      <c r="B81" s="83"/>
      <c r="C81" s="69" t="s">
        <v>530</v>
      </c>
      <c r="D81" s="75"/>
    </row>
    <row r="82" spans="2:4" ht="37.5" customHeight="1">
      <c r="B82" s="83">
        <v>102</v>
      </c>
      <c r="C82" s="85" t="s">
        <v>390</v>
      </c>
      <c r="D82" s="75">
        <v>288</v>
      </c>
    </row>
    <row r="83" spans="2:4" ht="26.25" customHeight="1">
      <c r="B83" s="83"/>
      <c r="C83" s="69" t="s">
        <v>38</v>
      </c>
      <c r="D83" s="75"/>
    </row>
    <row r="84" spans="2:4" ht="29.25" customHeight="1">
      <c r="B84" s="83">
        <v>103</v>
      </c>
      <c r="C84" s="85" t="s">
        <v>48</v>
      </c>
      <c r="D84" s="75">
        <v>289</v>
      </c>
    </row>
    <row r="85" spans="2:4" ht="25.5" customHeight="1">
      <c r="B85" s="83"/>
      <c r="C85" s="69" t="s">
        <v>39</v>
      </c>
      <c r="D85" s="75"/>
    </row>
    <row r="86" spans="2:4" ht="29.25" customHeight="1">
      <c r="B86" s="83">
        <v>104</v>
      </c>
      <c r="C86" s="85" t="s">
        <v>49</v>
      </c>
      <c r="D86" s="75">
        <v>290</v>
      </c>
    </row>
    <row r="87" spans="2:4" ht="27.75" customHeight="1">
      <c r="B87" s="83"/>
      <c r="C87" s="69" t="s">
        <v>40</v>
      </c>
      <c r="D87" s="75"/>
    </row>
    <row r="88" spans="2:4" ht="33" customHeight="1">
      <c r="B88" s="83">
        <v>105</v>
      </c>
      <c r="C88" s="85" t="s">
        <v>41</v>
      </c>
      <c r="D88" s="75">
        <v>291</v>
      </c>
    </row>
    <row r="89" spans="2:4" ht="43.5" customHeight="1">
      <c r="B89" s="83"/>
      <c r="C89" s="69" t="s">
        <v>42</v>
      </c>
      <c r="D89" s="75"/>
    </row>
    <row r="90" spans="2:4" ht="29.25" customHeight="1">
      <c r="B90" s="83">
        <v>106</v>
      </c>
      <c r="C90" s="85" t="s">
        <v>391</v>
      </c>
      <c r="D90" s="75">
        <v>292</v>
      </c>
    </row>
    <row r="91" spans="2:4" ht="30" customHeight="1">
      <c r="B91" s="83"/>
      <c r="C91" s="69" t="s">
        <v>269</v>
      </c>
      <c r="D91" s="75"/>
    </row>
    <row r="92" spans="2:4" ht="29.25" customHeight="1">
      <c r="B92" s="83">
        <v>107</v>
      </c>
      <c r="C92" s="67" t="s">
        <v>392</v>
      </c>
      <c r="D92" s="75">
        <v>293</v>
      </c>
    </row>
    <row r="93" spans="2:4" ht="29.25" customHeight="1">
      <c r="B93" s="83"/>
      <c r="C93" s="69" t="s">
        <v>393</v>
      </c>
      <c r="D93" s="75"/>
    </row>
    <row r="94" spans="2:4" ht="36.75" customHeight="1">
      <c r="B94" s="83">
        <v>108</v>
      </c>
      <c r="C94" s="67" t="s">
        <v>394</v>
      </c>
      <c r="D94" s="75">
        <v>294</v>
      </c>
    </row>
    <row r="95" spans="2:4" ht="45" customHeight="1">
      <c r="B95" s="83"/>
      <c r="C95" s="69" t="s">
        <v>270</v>
      </c>
      <c r="D95" s="75"/>
    </row>
    <row r="96" spans="2:4" ht="29.25" customHeight="1">
      <c r="B96" s="83">
        <v>109</v>
      </c>
      <c r="C96" s="67" t="s">
        <v>395</v>
      </c>
      <c r="D96" s="75">
        <v>295</v>
      </c>
    </row>
    <row r="97" spans="2:4" ht="51.75" customHeight="1">
      <c r="B97" s="83"/>
      <c r="C97" s="69" t="s">
        <v>396</v>
      </c>
      <c r="D97" s="75"/>
    </row>
    <row r="98" spans="2:4" ht="29.25" customHeight="1">
      <c r="B98" s="83">
        <v>110</v>
      </c>
      <c r="C98" s="67" t="s">
        <v>397</v>
      </c>
      <c r="D98" s="75">
        <v>296</v>
      </c>
    </row>
    <row r="99" spans="2:4" ht="49.5" customHeight="1">
      <c r="B99" s="83"/>
      <c r="C99" s="69" t="s">
        <v>43</v>
      </c>
      <c r="D99" s="77"/>
    </row>
    <row r="100" spans="2:4">
      <c r="C100" s="68"/>
    </row>
  </sheetData>
  <mergeCells count="3">
    <mergeCell ref="B1:D1"/>
    <mergeCell ref="B2:D2"/>
    <mergeCell ref="B3:D3"/>
  </mergeCells>
  <phoneticPr fontId="108" type="noConversion"/>
  <pageMargins left="1.0236220472440944" right="1.0236220472440944" top="0.94488188976377963" bottom="1.4960629921259843" header="0.51181102362204722" footer="1.1811023622047245"/>
  <pageSetup paperSize="9" firstPageNumber="151" fitToHeight="4" orientation="portrait" useFirstPageNumber="1" r:id="rId1"/>
  <headerFooter alignWithMargins="0">
    <oddFooter>&amp;CD&amp;"Arial,Bold"N, HTX và CS cá thể - &amp;"Arial,Italic"Enterprise, cooperative and individual establishment &amp;"Arial,Regular"      &amp;16&amp;P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J382"/>
  <sheetViews>
    <sheetView workbookViewId="0">
      <selection activeCell="M5" sqref="M5"/>
    </sheetView>
  </sheetViews>
  <sheetFormatPr defaultColWidth="9.109375" defaultRowHeight="13.2"/>
  <cols>
    <col min="1" max="1" width="46.5546875" style="984" customWidth="1"/>
    <col min="2" max="2" width="6.5546875" style="984" hidden="1" customWidth="1"/>
    <col min="3" max="4" width="7.88671875" style="984" hidden="1" customWidth="1"/>
    <col min="5" max="8" width="6.5546875" style="984" bestFit="1" customWidth="1"/>
    <col min="9" max="9" width="7.44140625" style="984" customWidth="1"/>
    <col min="10" max="16384" width="9.109375" style="6"/>
  </cols>
  <sheetData>
    <row r="1" spans="1:10" ht="18" customHeight="1">
      <c r="A1" s="727" t="s">
        <v>659</v>
      </c>
    </row>
    <row r="2" spans="1:10" ht="18" customHeight="1">
      <c r="A2" s="727" t="s">
        <v>437</v>
      </c>
    </row>
    <row r="3" spans="1:10" ht="13.5" customHeight="1">
      <c r="A3" s="758" t="s">
        <v>439</v>
      </c>
    </row>
    <row r="4" spans="1:10" ht="17.100000000000001" customHeight="1">
      <c r="A4" s="758" t="s">
        <v>438</v>
      </c>
    </row>
    <row r="5" spans="1:10" ht="7.5" customHeight="1">
      <c r="A5" s="1025"/>
      <c r="B5" s="1025"/>
    </row>
    <row r="6" spans="1:10" ht="13.8">
      <c r="A6" s="759"/>
      <c r="B6" s="921">
        <v>2010</v>
      </c>
      <c r="C6" s="921">
        <v>2013</v>
      </c>
      <c r="D6" s="921">
        <v>2014</v>
      </c>
      <c r="E6" s="921">
        <v>2015</v>
      </c>
      <c r="F6" s="921">
        <v>2016</v>
      </c>
      <c r="G6" s="921">
        <v>2017</v>
      </c>
      <c r="H6" s="921">
        <v>2018</v>
      </c>
      <c r="I6" s="1059">
        <v>2019</v>
      </c>
    </row>
    <row r="7" spans="1:10" ht="12.75" customHeight="1">
      <c r="A7" s="760"/>
      <c r="B7" s="1082" t="s">
        <v>240</v>
      </c>
      <c r="C7" s="1082"/>
      <c r="D7" s="1082"/>
      <c r="E7" s="1082"/>
      <c r="F7" s="1082"/>
      <c r="G7" s="1082"/>
      <c r="H7" s="1082"/>
      <c r="I7" s="1082"/>
    </row>
    <row r="8" spans="1:10">
      <c r="A8" s="517" t="s">
        <v>446</v>
      </c>
      <c r="B8" s="661">
        <f>B14+B17+B27</f>
        <v>20260</v>
      </c>
      <c r="C8" s="661">
        <v>20717</v>
      </c>
      <c r="D8" s="661">
        <f>D14+D17+D27</f>
        <v>21600</v>
      </c>
      <c r="E8" s="661">
        <f>E14+E17+E27</f>
        <v>22124</v>
      </c>
      <c r="F8" s="661">
        <f>F14+F17+F27</f>
        <v>25196</v>
      </c>
      <c r="G8" s="661">
        <v>26249</v>
      </c>
      <c r="H8" s="661">
        <f>H14+H17+H27</f>
        <v>27474</v>
      </c>
      <c r="I8" s="661">
        <f>I14+I17+I27</f>
        <v>28292</v>
      </c>
    </row>
    <row r="9" spans="1:10" s="1" customFormat="1">
      <c r="A9" s="804" t="s">
        <v>525</v>
      </c>
      <c r="B9" s="272"/>
      <c r="C9" s="273"/>
      <c r="D9" s="273"/>
      <c r="E9" s="273"/>
      <c r="F9" s="273"/>
      <c r="G9" s="273"/>
      <c r="H9" s="271"/>
      <c r="I9" s="801"/>
    </row>
    <row r="10" spans="1:10" s="1" customFormat="1" ht="13.8">
      <c r="A10" s="805" t="s">
        <v>663</v>
      </c>
      <c r="B10" s="272" t="s">
        <v>592</v>
      </c>
      <c r="C10" s="274"/>
      <c r="D10" s="274" t="s">
        <v>302</v>
      </c>
      <c r="E10" s="272" t="s">
        <v>592</v>
      </c>
      <c r="F10" s="272" t="s">
        <v>592</v>
      </c>
      <c r="G10" s="272" t="s">
        <v>592</v>
      </c>
      <c r="H10" s="1060">
        <v>4487</v>
      </c>
      <c r="I10" s="1060">
        <v>4928</v>
      </c>
      <c r="J10" s="173"/>
    </row>
    <row r="11" spans="1:10" s="1" customFormat="1" ht="13.8">
      <c r="A11" s="805" t="s">
        <v>664</v>
      </c>
      <c r="B11" s="272" t="s">
        <v>592</v>
      </c>
      <c r="C11" s="274"/>
      <c r="D11" s="274" t="s">
        <v>302</v>
      </c>
      <c r="E11" s="272" t="s">
        <v>592</v>
      </c>
      <c r="F11" s="272" t="s">
        <v>592</v>
      </c>
      <c r="G11" s="272" t="s">
        <v>592</v>
      </c>
      <c r="H11" s="1060">
        <v>7368</v>
      </c>
      <c r="I11" s="1060">
        <v>7604</v>
      </c>
      <c r="J11" s="173"/>
    </row>
    <row r="12" spans="1:10" s="1" customFormat="1" ht="13.8">
      <c r="A12" s="805" t="s">
        <v>665</v>
      </c>
      <c r="B12" s="272" t="s">
        <v>592</v>
      </c>
      <c r="C12" s="274"/>
      <c r="D12" s="274" t="s">
        <v>302</v>
      </c>
      <c r="E12" s="272" t="s">
        <v>592</v>
      </c>
      <c r="F12" s="272" t="s">
        <v>592</v>
      </c>
      <c r="G12" s="272" t="s">
        <v>592</v>
      </c>
      <c r="H12" s="1060">
        <v>3249</v>
      </c>
      <c r="I12" s="1060">
        <v>3851</v>
      </c>
      <c r="J12" s="173"/>
    </row>
    <row r="13" spans="1:10" s="1" customFormat="1" ht="13.8">
      <c r="A13" s="805" t="s">
        <v>666</v>
      </c>
      <c r="B13" s="272" t="s">
        <v>592</v>
      </c>
      <c r="C13" s="274"/>
      <c r="D13" s="274" t="s">
        <v>302</v>
      </c>
      <c r="E13" s="272" t="s">
        <v>592</v>
      </c>
      <c r="F13" s="272" t="s">
        <v>592</v>
      </c>
      <c r="G13" s="272" t="s">
        <v>592</v>
      </c>
      <c r="H13" s="1060">
        <v>12370</v>
      </c>
      <c r="I13" s="1060">
        <f>11340+184+385</f>
        <v>11909</v>
      </c>
      <c r="J13" s="173"/>
    </row>
    <row r="14" spans="1:10">
      <c r="A14" s="275" t="s">
        <v>574</v>
      </c>
      <c r="B14" s="661">
        <f>B15+B16</f>
        <v>2217</v>
      </c>
      <c r="C14" s="661">
        <v>1729</v>
      </c>
      <c r="D14" s="661">
        <f>D15+D16</f>
        <v>1729</v>
      </c>
      <c r="E14" s="661">
        <f>E15+E16</f>
        <v>1807</v>
      </c>
      <c r="F14" s="661">
        <f>F15+F16</f>
        <v>1791</v>
      </c>
      <c r="G14" s="661">
        <v>1696</v>
      </c>
      <c r="H14" s="661">
        <f>H15+H16</f>
        <v>1890</v>
      </c>
      <c r="I14" s="661">
        <f>I15+I16</f>
        <v>1812</v>
      </c>
    </row>
    <row r="15" spans="1:10">
      <c r="A15" s="761" t="s">
        <v>575</v>
      </c>
      <c r="B15" s="663">
        <v>1453</v>
      </c>
      <c r="C15" s="663">
        <v>858</v>
      </c>
      <c r="D15" s="663">
        <v>1115</v>
      </c>
      <c r="E15" s="663">
        <v>1163</v>
      </c>
      <c r="F15" s="663">
        <v>1130</v>
      </c>
      <c r="G15" s="663">
        <v>1082</v>
      </c>
      <c r="H15" s="663">
        <v>1326</v>
      </c>
      <c r="I15" s="663">
        <f>797+184+385</f>
        <v>1366</v>
      </c>
    </row>
    <row r="16" spans="1:10">
      <c r="A16" s="761" t="s">
        <v>576</v>
      </c>
      <c r="B16" s="663">
        <v>764</v>
      </c>
      <c r="C16" s="663">
        <v>871</v>
      </c>
      <c r="D16" s="663">
        <v>614</v>
      </c>
      <c r="E16" s="663">
        <v>644</v>
      </c>
      <c r="F16" s="663">
        <v>661</v>
      </c>
      <c r="G16" s="663">
        <v>614</v>
      </c>
      <c r="H16" s="663">
        <v>564</v>
      </c>
      <c r="I16" s="663">
        <v>446</v>
      </c>
    </row>
    <row r="17" spans="1:9">
      <c r="A17" s="275" t="s">
        <v>585</v>
      </c>
      <c r="B17" s="661">
        <f>B19+B21+B22+B24</f>
        <v>11352</v>
      </c>
      <c r="C17" s="662">
        <v>14592</v>
      </c>
      <c r="D17" s="662">
        <f>D19+D20+D21+D22+D24</f>
        <v>15180</v>
      </c>
      <c r="E17" s="662">
        <f>E19+E20+E21+E22+E24</f>
        <v>15282</v>
      </c>
      <c r="F17" s="662">
        <f>F19+F20+F21+F22+F24</f>
        <v>17948</v>
      </c>
      <c r="G17" s="662">
        <v>18702</v>
      </c>
      <c r="H17" s="662">
        <f>H19+H20+H21+H22+H24</f>
        <v>19221</v>
      </c>
      <c r="I17" s="662">
        <f>I19+I20+I21+I22+I24</f>
        <v>20036</v>
      </c>
    </row>
    <row r="18" spans="1:9" hidden="1">
      <c r="A18" s="761" t="s">
        <v>586</v>
      </c>
      <c r="B18" s="663">
        <v>770</v>
      </c>
      <c r="C18" s="663">
        <v>415</v>
      </c>
      <c r="D18" s="663">
        <v>438</v>
      </c>
      <c r="E18" s="663">
        <v>557</v>
      </c>
      <c r="F18" s="663"/>
      <c r="G18" s="663"/>
      <c r="H18" s="663"/>
    </row>
    <row r="19" spans="1:9">
      <c r="A19" s="761" t="s">
        <v>578</v>
      </c>
      <c r="B19" s="663">
        <v>2485</v>
      </c>
      <c r="C19" s="663">
        <v>2276</v>
      </c>
      <c r="D19" s="663">
        <v>2484</v>
      </c>
      <c r="E19" s="663">
        <v>2364</v>
      </c>
      <c r="F19" s="663">
        <v>2611</v>
      </c>
      <c r="G19" s="663">
        <v>2321</v>
      </c>
      <c r="H19" s="663">
        <v>1870</v>
      </c>
      <c r="I19" s="663">
        <v>1689</v>
      </c>
    </row>
    <row r="20" spans="1:9">
      <c r="A20" s="761" t="s">
        <v>579</v>
      </c>
      <c r="B20" s="667" t="s">
        <v>302</v>
      </c>
      <c r="C20" s="663">
        <v>16</v>
      </c>
      <c r="D20" s="663">
        <v>21</v>
      </c>
      <c r="E20" s="663">
        <v>32</v>
      </c>
      <c r="F20" s="663">
        <v>71</v>
      </c>
      <c r="G20" s="663">
        <v>113</v>
      </c>
      <c r="H20" s="663">
        <v>101</v>
      </c>
      <c r="I20" s="663">
        <v>101</v>
      </c>
    </row>
    <row r="21" spans="1:9">
      <c r="A21" s="761" t="s">
        <v>580</v>
      </c>
      <c r="B21" s="663">
        <v>5010</v>
      </c>
      <c r="C21" s="663">
        <v>7237</v>
      </c>
      <c r="D21" s="663">
        <v>8162</v>
      </c>
      <c r="E21" s="663">
        <v>8434</v>
      </c>
      <c r="F21" s="663">
        <v>10029</v>
      </c>
      <c r="G21" s="663">
        <v>11050</v>
      </c>
      <c r="H21" s="663">
        <v>11678</v>
      </c>
      <c r="I21" s="663">
        <v>13027</v>
      </c>
    </row>
    <row r="22" spans="1:9">
      <c r="A22" s="761" t="s">
        <v>59</v>
      </c>
      <c r="B22" s="663">
        <v>1430</v>
      </c>
      <c r="C22" s="663">
        <v>884</v>
      </c>
      <c r="D22" s="663">
        <v>1154</v>
      </c>
      <c r="E22" s="663">
        <v>976</v>
      </c>
      <c r="F22" s="663">
        <v>857</v>
      </c>
      <c r="G22" s="663">
        <v>837</v>
      </c>
      <c r="H22" s="663">
        <v>972</v>
      </c>
      <c r="I22" s="663">
        <v>607</v>
      </c>
    </row>
    <row r="23" spans="1:9">
      <c r="A23" s="762" t="s">
        <v>60</v>
      </c>
      <c r="B23" s="663"/>
      <c r="C23" s="763"/>
      <c r="D23" s="763"/>
      <c r="E23" s="763"/>
      <c r="F23" s="763"/>
      <c r="G23" s="763"/>
      <c r="H23" s="763"/>
      <c r="I23" s="663"/>
    </row>
    <row r="24" spans="1:9">
      <c r="A24" s="761" t="s">
        <v>61</v>
      </c>
      <c r="B24" s="663">
        <v>2427</v>
      </c>
      <c r="C24" s="663">
        <v>3764</v>
      </c>
      <c r="D24" s="663">
        <f>3344+15</f>
        <v>3359</v>
      </c>
      <c r="E24" s="663">
        <v>3476</v>
      </c>
      <c r="F24" s="663">
        <v>4380</v>
      </c>
      <c r="G24" s="663">
        <v>4381</v>
      </c>
      <c r="H24" s="663">
        <v>4600</v>
      </c>
      <c r="I24" s="663">
        <v>4612</v>
      </c>
    </row>
    <row r="25" spans="1:9">
      <c r="A25" s="762" t="s">
        <v>62</v>
      </c>
      <c r="B25" s="763"/>
      <c r="C25" s="763"/>
      <c r="D25" s="763"/>
      <c r="E25" s="763"/>
      <c r="F25" s="763"/>
      <c r="G25" s="763"/>
      <c r="H25" s="760"/>
      <c r="I25" s="663"/>
    </row>
    <row r="26" spans="1:9">
      <c r="A26" s="764" t="s">
        <v>63</v>
      </c>
      <c r="B26" s="763"/>
      <c r="C26" s="763"/>
      <c r="D26" s="763"/>
      <c r="E26" s="763"/>
      <c r="F26" s="763"/>
      <c r="G26" s="763"/>
      <c r="H26" s="760"/>
      <c r="I26" s="663"/>
    </row>
    <row r="27" spans="1:9">
      <c r="A27" s="765" t="s">
        <v>64</v>
      </c>
      <c r="B27" s="661">
        <f>B28+B29</f>
        <v>6691</v>
      </c>
      <c r="C27" s="661">
        <v>4396</v>
      </c>
      <c r="D27" s="661">
        <v>4691</v>
      </c>
      <c r="E27" s="661">
        <f>E28+E29</f>
        <v>5035</v>
      </c>
      <c r="F27" s="661">
        <f>F28+F29</f>
        <v>5457</v>
      </c>
      <c r="G27" s="661">
        <v>5851</v>
      </c>
      <c r="H27" s="661">
        <f>H28+H29</f>
        <v>6363</v>
      </c>
      <c r="I27" s="661">
        <f>I28+I29</f>
        <v>6444</v>
      </c>
    </row>
    <row r="28" spans="1:9">
      <c r="A28" s="766" t="s">
        <v>590</v>
      </c>
      <c r="B28" s="663">
        <v>6386</v>
      </c>
      <c r="C28" s="663">
        <v>4285</v>
      </c>
      <c r="D28" s="663">
        <v>4557</v>
      </c>
      <c r="E28" s="663">
        <v>4921</v>
      </c>
      <c r="F28" s="663">
        <v>5341</v>
      </c>
      <c r="G28" s="663">
        <v>5784</v>
      </c>
      <c r="H28" s="663">
        <v>6244</v>
      </c>
      <c r="I28" s="663">
        <v>6319</v>
      </c>
    </row>
    <row r="29" spans="1:9">
      <c r="A29" s="767" t="s">
        <v>589</v>
      </c>
      <c r="B29" s="663">
        <v>305</v>
      </c>
      <c r="C29" s="663">
        <v>111</v>
      </c>
      <c r="D29" s="663">
        <v>134</v>
      </c>
      <c r="E29" s="663">
        <v>114</v>
      </c>
      <c r="F29" s="663">
        <v>116</v>
      </c>
      <c r="G29" s="663">
        <v>67</v>
      </c>
      <c r="H29" s="663">
        <v>119</v>
      </c>
      <c r="I29" s="663">
        <v>125</v>
      </c>
    </row>
    <row r="30" spans="1:9" ht="12.75" customHeight="1">
      <c r="A30" s="764"/>
      <c r="B30" s="1083" t="s">
        <v>588</v>
      </c>
      <c r="C30" s="1083"/>
      <c r="D30" s="1083"/>
      <c r="E30" s="1083"/>
      <c r="F30" s="1083"/>
      <c r="G30" s="1083"/>
      <c r="H30" s="1083"/>
      <c r="I30" s="1083"/>
    </row>
    <row r="31" spans="1:9">
      <c r="A31" s="764" t="s">
        <v>446</v>
      </c>
      <c r="B31" s="768">
        <v>100</v>
      </c>
      <c r="C31" s="769">
        <v>100</v>
      </c>
      <c r="D31" s="769">
        <f t="shared" ref="D31:I31" si="0">D37+D40+D50</f>
        <v>100.00000000000001</v>
      </c>
      <c r="E31" s="769">
        <f t="shared" si="0"/>
        <v>100</v>
      </c>
      <c r="F31" s="769">
        <f t="shared" si="0"/>
        <v>100</v>
      </c>
      <c r="G31" s="769">
        <f t="shared" si="0"/>
        <v>99.999999999999986</v>
      </c>
      <c r="H31" s="769">
        <f t="shared" si="0"/>
        <v>100</v>
      </c>
      <c r="I31" s="769">
        <f t="shared" si="0"/>
        <v>100</v>
      </c>
    </row>
    <row r="32" spans="1:9" s="1" customFormat="1">
      <c r="A32" s="804" t="s">
        <v>525</v>
      </c>
      <c r="B32" s="272"/>
      <c r="C32" s="273"/>
      <c r="D32" s="273"/>
      <c r="E32" s="273"/>
      <c r="F32" s="273"/>
      <c r="G32" s="273"/>
      <c r="H32" s="271"/>
      <c r="I32" s="801"/>
    </row>
    <row r="33" spans="1:9" s="1" customFormat="1">
      <c r="A33" s="805" t="s">
        <v>663</v>
      </c>
      <c r="B33" s="272" t="s">
        <v>592</v>
      </c>
      <c r="C33" s="274"/>
      <c r="D33" s="274" t="s">
        <v>302</v>
      </c>
      <c r="E33" s="272" t="s">
        <v>592</v>
      </c>
      <c r="F33" s="272" t="s">
        <v>592</v>
      </c>
      <c r="G33" s="272" t="s">
        <v>592</v>
      </c>
      <c r="H33" s="285">
        <f t="shared" ref="H33:I40" si="1">H10/H$8*100</f>
        <v>16.33180461527262</v>
      </c>
      <c r="I33" s="285">
        <f t="shared" si="1"/>
        <v>17.418351477449455</v>
      </c>
    </row>
    <row r="34" spans="1:9" s="1" customFormat="1">
      <c r="A34" s="805" t="s">
        <v>664</v>
      </c>
      <c r="B34" s="272" t="s">
        <v>592</v>
      </c>
      <c r="C34" s="274"/>
      <c r="D34" s="274" t="s">
        <v>302</v>
      </c>
      <c r="E34" s="272" t="s">
        <v>592</v>
      </c>
      <c r="F34" s="272" t="s">
        <v>592</v>
      </c>
      <c r="G34" s="272" t="s">
        <v>592</v>
      </c>
      <c r="H34" s="285">
        <f t="shared" si="1"/>
        <v>26.81808255077528</v>
      </c>
      <c r="I34" s="285">
        <f t="shared" si="1"/>
        <v>26.876855648239783</v>
      </c>
    </row>
    <row r="35" spans="1:9" s="1" customFormat="1">
      <c r="A35" s="805" t="s">
        <v>665</v>
      </c>
      <c r="B35" s="272" t="s">
        <v>592</v>
      </c>
      <c r="C35" s="274"/>
      <c r="D35" s="274" t="s">
        <v>302</v>
      </c>
      <c r="E35" s="272" t="s">
        <v>592</v>
      </c>
      <c r="F35" s="272" t="s">
        <v>592</v>
      </c>
      <c r="G35" s="272" t="s">
        <v>592</v>
      </c>
      <c r="H35" s="285">
        <f t="shared" si="1"/>
        <v>11.825726141078837</v>
      </c>
      <c r="I35" s="285">
        <f t="shared" si="1"/>
        <v>13.611621659833167</v>
      </c>
    </row>
    <row r="36" spans="1:9" s="1" customFormat="1">
      <c r="A36" s="805" t="s">
        <v>666</v>
      </c>
      <c r="B36" s="272" t="s">
        <v>592</v>
      </c>
      <c r="C36" s="274"/>
      <c r="D36" s="274" t="s">
        <v>302</v>
      </c>
      <c r="E36" s="272" t="s">
        <v>592</v>
      </c>
      <c r="F36" s="272" t="s">
        <v>592</v>
      </c>
      <c r="G36" s="272" t="s">
        <v>592</v>
      </c>
      <c r="H36" s="285">
        <f t="shared" si="1"/>
        <v>45.024386692873264</v>
      </c>
      <c r="I36" s="285">
        <f t="shared" si="1"/>
        <v>42.093171214477593</v>
      </c>
    </row>
    <row r="37" spans="1:9">
      <c r="A37" s="275" t="s">
        <v>574</v>
      </c>
      <c r="B37" s="768">
        <v>10.542082738944366</v>
      </c>
      <c r="C37" s="768">
        <v>8.3458029637495788</v>
      </c>
      <c r="D37" s="768">
        <f>D38+D39</f>
        <v>8.0046296296296298</v>
      </c>
      <c r="E37" s="768">
        <f>E38+E39</f>
        <v>8.1676007955161811</v>
      </c>
      <c r="F37" s="768">
        <f>F38+F39</f>
        <v>7.1082711541514527</v>
      </c>
      <c r="G37" s="768">
        <f>G14/G$8*100</f>
        <v>6.461198521848452</v>
      </c>
      <c r="H37" s="768">
        <f t="shared" si="1"/>
        <v>6.8792312732037564</v>
      </c>
      <c r="I37" s="768">
        <f t="shared" si="1"/>
        <v>6.4046373533154251</v>
      </c>
    </row>
    <row r="38" spans="1:9">
      <c r="A38" s="761" t="s">
        <v>575</v>
      </c>
      <c r="B38" s="770">
        <v>6.9091773656680928</v>
      </c>
      <c r="C38" s="770">
        <v>4.141526282762948</v>
      </c>
      <c r="D38" s="770">
        <f>D15/$D$8*100</f>
        <v>5.1620370370370372</v>
      </c>
      <c r="E38" s="770">
        <f>E15/$E$8*100</f>
        <v>5.2567347676731151</v>
      </c>
      <c r="F38" s="770">
        <f>F15/$F$8*100</f>
        <v>4.4848388633116372</v>
      </c>
      <c r="G38" s="770">
        <f>G15/G$8*100</f>
        <v>4.1220617928302037</v>
      </c>
      <c r="H38" s="770">
        <f t="shared" si="1"/>
        <v>4.8263813059620002</v>
      </c>
      <c r="I38" s="770">
        <f t="shared" si="1"/>
        <v>4.8282199915170372</v>
      </c>
    </row>
    <row r="39" spans="1:9">
      <c r="A39" s="761" t="s">
        <v>576</v>
      </c>
      <c r="B39" s="770">
        <v>3.6329053732762717</v>
      </c>
      <c r="C39" s="770">
        <v>4.21</v>
      </c>
      <c r="D39" s="770">
        <f>D16/$D$8*100</f>
        <v>2.8425925925925926</v>
      </c>
      <c r="E39" s="770">
        <f>E16/$E$8*100</f>
        <v>2.910866027843066</v>
      </c>
      <c r="F39" s="770">
        <f>F16/$F$8*100</f>
        <v>2.623432290839816</v>
      </c>
      <c r="G39" s="770">
        <f>G16/G$8*100</f>
        <v>2.3391367290182483</v>
      </c>
      <c r="H39" s="770">
        <f t="shared" si="1"/>
        <v>2.0528499672417557</v>
      </c>
      <c r="I39" s="770">
        <f t="shared" si="1"/>
        <v>1.5764173617983883</v>
      </c>
    </row>
    <row r="40" spans="1:9">
      <c r="A40" s="275" t="s">
        <v>585</v>
      </c>
      <c r="B40" s="768">
        <v>57.641464574417498</v>
      </c>
      <c r="C40" s="768">
        <v>70.434908529227201</v>
      </c>
      <c r="D40" s="768">
        <f>D42+D43+D44+D45+D47</f>
        <v>70.277777777777786</v>
      </c>
      <c r="E40" s="768">
        <f>E42+E43+E44+E45+E47</f>
        <v>69.074308443319481</v>
      </c>
      <c r="F40" s="768">
        <f>F42+F43+F44+F45+F47</f>
        <v>71.233529131608194</v>
      </c>
      <c r="G40" s="768">
        <f>G17/G$8*100</f>
        <v>71.248428511562338</v>
      </c>
      <c r="H40" s="768">
        <f t="shared" si="1"/>
        <v>69.960690107010265</v>
      </c>
      <c r="I40" s="768">
        <f t="shared" si="1"/>
        <v>70.818605966350916</v>
      </c>
    </row>
    <row r="41" spans="1:9" hidden="1">
      <c r="A41" s="761" t="s">
        <v>586</v>
      </c>
      <c r="B41" s="770">
        <v>3.6614360437470279</v>
      </c>
      <c r="C41" s="770">
        <v>2.0031857894482794</v>
      </c>
      <c r="D41" s="770">
        <v>1.9874761775115708</v>
      </c>
      <c r="E41" s="770">
        <v>2.4558000088179535</v>
      </c>
      <c r="F41" s="768"/>
      <c r="G41" s="768"/>
      <c r="H41" s="768"/>
    </row>
    <row r="42" spans="1:9">
      <c r="A42" s="761" t="s">
        <v>578</v>
      </c>
      <c r="B42" s="770">
        <v>11.816452686638137</v>
      </c>
      <c r="C42" s="770">
        <v>10.986146642853695</v>
      </c>
      <c r="D42" s="770">
        <f>D19/$D$8*100</f>
        <v>11.5</v>
      </c>
      <c r="E42" s="770">
        <f>E19/$E$8*100</f>
        <v>10.685228710902187</v>
      </c>
      <c r="F42" s="770">
        <f>F19/$F$8*100</f>
        <v>10.362755993014765</v>
      </c>
      <c r="G42" s="770">
        <f t="shared" ref="G42:I45" si="2">G19/G$8*100</f>
        <v>8.8422416092041605</v>
      </c>
      <c r="H42" s="770">
        <f t="shared" si="2"/>
        <v>6.8064351750746157</v>
      </c>
      <c r="I42" s="770">
        <f t="shared" si="2"/>
        <v>5.9698854799943444</v>
      </c>
    </row>
    <row r="43" spans="1:9">
      <c r="A43" s="761" t="s">
        <v>579</v>
      </c>
      <c r="B43" s="770"/>
      <c r="C43" s="770">
        <v>7.7231259352222817E-2</v>
      </c>
      <c r="D43" s="770">
        <f>D20/$D$8*100</f>
        <v>9.7222222222222224E-2</v>
      </c>
      <c r="E43" s="770">
        <f>E20/$E$8*100</f>
        <v>0.14463930573133249</v>
      </c>
      <c r="F43" s="770">
        <f>F20/$F$8*100</f>
        <v>0.28179076043816476</v>
      </c>
      <c r="G43" s="770">
        <f t="shared" si="2"/>
        <v>0.43049259019391217</v>
      </c>
      <c r="H43" s="770">
        <f t="shared" si="2"/>
        <v>0.36762029555215842</v>
      </c>
      <c r="I43" s="770">
        <f t="shared" si="2"/>
        <v>0.3569913756538951</v>
      </c>
    </row>
    <row r="44" spans="1:9">
      <c r="A44" s="761" t="s">
        <v>580</v>
      </c>
      <c r="B44" s="770">
        <v>23.823109843081312</v>
      </c>
      <c r="C44" s="770">
        <v>34.932663995752286</v>
      </c>
      <c r="D44" s="770">
        <f>D21/$D$8*100</f>
        <v>37.787037037037038</v>
      </c>
      <c r="E44" s="770">
        <f>E21/$E$8*100</f>
        <v>38.121497016814324</v>
      </c>
      <c r="F44" s="770">
        <f>F21/$F$8*100</f>
        <v>39.803937132878239</v>
      </c>
      <c r="G44" s="770">
        <f t="shared" si="2"/>
        <v>42.096841784448927</v>
      </c>
      <c r="H44" s="770">
        <f t="shared" si="2"/>
        <v>42.505641697605007</v>
      </c>
      <c r="I44" s="770">
        <f t="shared" si="2"/>
        <v>46.0448183232009</v>
      </c>
    </row>
    <row r="45" spans="1:9">
      <c r="A45" s="761" t="s">
        <v>59</v>
      </c>
      <c r="B45" s="770">
        <v>6.7998097955301953</v>
      </c>
      <c r="C45" s="770">
        <v>4.26702707921031</v>
      </c>
      <c r="D45" s="770">
        <f>D22/$D$8*100</f>
        <v>5.3425925925925926</v>
      </c>
      <c r="E45" s="770">
        <f>E22/$E$8*100</f>
        <v>4.4114988248056406</v>
      </c>
      <c r="F45" s="770">
        <f>F22/$F$8*100</f>
        <v>3.4013335450071436</v>
      </c>
      <c r="G45" s="770">
        <f t="shared" si="2"/>
        <v>3.188692902586765</v>
      </c>
      <c r="H45" s="770">
        <f t="shared" si="2"/>
        <v>3.5378903690762171</v>
      </c>
      <c r="I45" s="770">
        <f t="shared" si="2"/>
        <v>2.1454828219991517</v>
      </c>
    </row>
    <row r="46" spans="1:9">
      <c r="A46" s="762" t="s">
        <v>60</v>
      </c>
      <c r="B46" s="770"/>
      <c r="C46" s="770"/>
      <c r="D46" s="770"/>
      <c r="E46" s="770"/>
      <c r="F46" s="770"/>
      <c r="G46" s="770"/>
      <c r="H46" s="770"/>
    </row>
    <row r="47" spans="1:9">
      <c r="A47" s="761" t="s">
        <v>61</v>
      </c>
      <c r="B47" s="770">
        <v>11.540656205420827</v>
      </c>
      <c r="C47" s="770">
        <v>18.168653762610418</v>
      </c>
      <c r="D47" s="770">
        <f>D24/$D$8*100</f>
        <v>15.550925925925926</v>
      </c>
      <c r="E47" s="770">
        <f>E24/$E$8*100</f>
        <v>15.711444585065992</v>
      </c>
      <c r="F47" s="770">
        <f>F24/$F$8*100</f>
        <v>17.383711700269885</v>
      </c>
      <c r="G47" s="770">
        <f>G24/G$8*100</f>
        <v>16.690159625128576</v>
      </c>
      <c r="H47" s="770">
        <f>H24/H$8*100</f>
        <v>16.743102569702266</v>
      </c>
      <c r="I47" s="770">
        <f>I24/I$8*100</f>
        <v>16.301427965502615</v>
      </c>
    </row>
    <row r="48" spans="1:9">
      <c r="A48" s="762" t="s">
        <v>62</v>
      </c>
      <c r="B48" s="763"/>
      <c r="C48" s="763"/>
      <c r="D48" s="763"/>
      <c r="E48" s="763"/>
      <c r="F48" s="770"/>
      <c r="G48" s="770"/>
      <c r="H48" s="770"/>
    </row>
    <row r="49" spans="1:9">
      <c r="A49" s="764" t="s">
        <v>63</v>
      </c>
      <c r="B49" s="763"/>
      <c r="C49" s="763"/>
      <c r="D49" s="763"/>
      <c r="E49" s="763"/>
      <c r="F49" s="768"/>
      <c r="G49" s="768"/>
      <c r="H49" s="768"/>
    </row>
    <row r="50" spans="1:9">
      <c r="A50" s="765" t="s">
        <v>64</v>
      </c>
      <c r="B50" s="768">
        <v>31.816452686638137</v>
      </c>
      <c r="C50" s="768">
        <v>21.219288507023219</v>
      </c>
      <c r="D50" s="768">
        <f>D51+D52</f>
        <v>21.717592592592592</v>
      </c>
      <c r="E50" s="768">
        <f>E51+E52</f>
        <v>22.758090761164347</v>
      </c>
      <c r="F50" s="768">
        <f>F51+F52</f>
        <v>21.658199714240357</v>
      </c>
      <c r="G50" s="768">
        <f t="shared" ref="G50:I52" si="3">G27/G$8*100</f>
        <v>22.290372966589203</v>
      </c>
      <c r="H50" s="768">
        <f t="shared" si="3"/>
        <v>23.160078619785978</v>
      </c>
      <c r="I50" s="768">
        <f t="shared" si="3"/>
        <v>22.776756680333662</v>
      </c>
    </row>
    <row r="51" spans="1:9">
      <c r="A51" s="766" t="s">
        <v>590</v>
      </c>
      <c r="B51" s="770">
        <v>30.366143604374702</v>
      </c>
      <c r="C51" s="770">
        <v>20.683496645267173</v>
      </c>
      <c r="D51" s="770">
        <f>D28/$D$8*100</f>
        <v>21.097222222222221</v>
      </c>
      <c r="E51" s="770">
        <f>E28/$E$8*100</f>
        <v>22.242813234496474</v>
      </c>
      <c r="F51" s="771">
        <f>F28/$F$8*100</f>
        <v>21.197809176059693</v>
      </c>
      <c r="G51" s="771">
        <f t="shared" si="3"/>
        <v>22.035125147624672</v>
      </c>
      <c r="H51" s="771">
        <f t="shared" si="3"/>
        <v>22.726941835917593</v>
      </c>
      <c r="I51" s="771">
        <f t="shared" si="3"/>
        <v>22.334935670861018</v>
      </c>
    </row>
    <row r="52" spans="1:9">
      <c r="A52" s="772" t="s">
        <v>589</v>
      </c>
      <c r="B52" s="773">
        <v>1.4503090822634332</v>
      </c>
      <c r="C52" s="773">
        <v>0.53579186175604576</v>
      </c>
      <c r="D52" s="773">
        <f>D29/$D$8*100</f>
        <v>0.62037037037037035</v>
      </c>
      <c r="E52" s="773">
        <f>E29/$E$8*100</f>
        <v>0.51527752666787197</v>
      </c>
      <c r="F52" s="773">
        <f>F29/$F$8*100</f>
        <v>0.46039053818066361</v>
      </c>
      <c r="G52" s="773">
        <f t="shared" si="3"/>
        <v>0.25524781896453197</v>
      </c>
      <c r="H52" s="773">
        <f t="shared" si="3"/>
        <v>0.43313678386838461</v>
      </c>
      <c r="I52" s="773">
        <f t="shared" si="3"/>
        <v>0.44182100947264241</v>
      </c>
    </row>
    <row r="53" spans="1:9" s="1" customFormat="1" ht="13.8">
      <c r="A53" s="721"/>
      <c r="B53" s="634"/>
      <c r="C53" s="634"/>
      <c r="D53" s="634"/>
      <c r="E53" s="634"/>
      <c r="F53" s="634"/>
      <c r="G53" s="634"/>
      <c r="H53" s="694"/>
      <c r="I53" s="801"/>
    </row>
    <row r="54" spans="1:9" s="28" customFormat="1" ht="13.8">
      <c r="A54" s="721"/>
      <c r="B54" s="1081"/>
      <c r="C54" s="1081"/>
      <c r="D54" s="1081"/>
      <c r="E54" s="1081"/>
      <c r="F54" s="634"/>
      <c r="G54" s="634"/>
      <c r="H54" s="634"/>
      <c r="I54" s="992"/>
    </row>
    <row r="55" spans="1:9" s="28" customFormat="1" ht="13.8">
      <c r="A55" s="625"/>
      <c r="B55" s="481"/>
      <c r="C55" s="482"/>
      <c r="D55" s="722"/>
      <c r="E55" s="634"/>
      <c r="F55" s="634"/>
      <c r="G55" s="634"/>
      <c r="H55" s="634"/>
      <c r="I55" s="992"/>
    </row>
    <row r="56" spans="1:9" s="1" customFormat="1" ht="15" customHeight="1">
      <c r="A56" s="694"/>
      <c r="B56" s="634"/>
      <c r="C56" s="634"/>
      <c r="D56" s="634"/>
      <c r="E56" s="634"/>
      <c r="F56" s="634"/>
      <c r="G56" s="634"/>
      <c r="H56" s="694"/>
      <c r="I56" s="801"/>
    </row>
    <row r="57" spans="1:9" ht="14.1" customHeight="1">
      <c r="A57" s="380"/>
      <c r="B57" s="434"/>
      <c r="C57" s="434"/>
      <c r="D57" s="434"/>
      <c r="E57" s="434"/>
      <c r="F57" s="434"/>
      <c r="G57" s="434"/>
      <c r="H57" s="380"/>
    </row>
    <row r="58" spans="1:9" ht="15.9" customHeight="1">
      <c r="A58" s="380"/>
      <c r="B58" s="434"/>
      <c r="C58" s="434"/>
      <c r="D58" s="434"/>
      <c r="E58" s="434"/>
      <c r="F58" s="434"/>
      <c r="G58" s="434"/>
      <c r="H58" s="380"/>
    </row>
    <row r="59" spans="1:9" ht="15.9" customHeight="1">
      <c r="A59" s="380"/>
      <c r="B59" s="434"/>
      <c r="C59" s="434"/>
      <c r="D59" s="434"/>
      <c r="E59" s="434"/>
      <c r="F59" s="434"/>
      <c r="G59" s="434"/>
      <c r="H59" s="380"/>
    </row>
    <row r="60" spans="1:9" ht="15.9" customHeight="1">
      <c r="A60" s="380"/>
      <c r="B60" s="434"/>
      <c r="C60" s="434"/>
      <c r="D60" s="434"/>
      <c r="E60" s="434"/>
      <c r="F60" s="434"/>
      <c r="G60" s="434"/>
      <c r="H60" s="380"/>
    </row>
    <row r="61" spans="1:9" ht="15.9" customHeight="1">
      <c r="A61" s="380"/>
      <c r="B61" s="434"/>
      <c r="C61" s="434"/>
      <c r="D61" s="434"/>
      <c r="E61" s="434"/>
      <c r="F61" s="434"/>
      <c r="G61" s="434"/>
      <c r="H61" s="380"/>
    </row>
    <row r="62" spans="1:9" ht="15.9" customHeight="1">
      <c r="A62" s="380"/>
      <c r="B62" s="434"/>
      <c r="C62" s="434"/>
      <c r="D62" s="434"/>
      <c r="E62" s="434"/>
      <c r="F62" s="434"/>
      <c r="G62" s="434"/>
      <c r="H62" s="380"/>
    </row>
    <row r="63" spans="1:9" ht="15.9" customHeight="1">
      <c r="A63" s="380"/>
      <c r="B63" s="434"/>
      <c r="C63" s="434"/>
      <c r="D63" s="434"/>
      <c r="E63" s="434"/>
      <c r="F63" s="434"/>
      <c r="G63" s="434"/>
      <c r="H63" s="380"/>
    </row>
    <row r="64" spans="1:9" ht="15.9" customHeight="1">
      <c r="A64" s="380"/>
      <c r="B64" s="434"/>
      <c r="C64" s="434"/>
      <c r="D64" s="434"/>
      <c r="E64" s="434"/>
      <c r="F64" s="434"/>
      <c r="G64" s="434"/>
      <c r="H64" s="380"/>
    </row>
    <row r="65" spans="1:8" ht="15.9" customHeight="1">
      <c r="A65" s="380"/>
      <c r="B65" s="434"/>
      <c r="C65" s="434"/>
      <c r="D65" s="434"/>
      <c r="E65" s="434"/>
      <c r="F65" s="434"/>
      <c r="G65" s="434"/>
      <c r="H65" s="380"/>
    </row>
    <row r="66" spans="1:8" ht="15.9" customHeight="1">
      <c r="A66" s="380"/>
      <c r="B66" s="434"/>
      <c r="C66" s="434"/>
      <c r="D66" s="434"/>
      <c r="E66" s="434"/>
      <c r="F66" s="434"/>
      <c r="G66" s="434"/>
      <c r="H66" s="380"/>
    </row>
    <row r="67" spans="1:8" ht="15.9" customHeight="1">
      <c r="A67" s="380"/>
      <c r="B67" s="434"/>
      <c r="C67" s="434"/>
      <c r="D67" s="434"/>
      <c r="E67" s="434"/>
      <c r="F67" s="434"/>
      <c r="G67" s="434"/>
      <c r="H67" s="380"/>
    </row>
    <row r="68" spans="1:8" ht="15.9" customHeight="1">
      <c r="A68" s="380"/>
      <c r="B68" s="434"/>
      <c r="C68" s="434"/>
      <c r="D68" s="434"/>
      <c r="E68" s="434"/>
      <c r="F68" s="434"/>
      <c r="G68" s="434"/>
      <c r="H68" s="380"/>
    </row>
    <row r="69" spans="1:8" ht="15.9" customHeight="1">
      <c r="A69" s="380"/>
      <c r="B69" s="434"/>
      <c r="C69" s="434"/>
      <c r="D69" s="434"/>
      <c r="E69" s="434"/>
      <c r="F69" s="434"/>
      <c r="G69" s="434"/>
      <c r="H69" s="380"/>
    </row>
    <row r="70" spans="1:8" ht="15.9" customHeight="1">
      <c r="A70" s="380"/>
      <c r="B70" s="434"/>
      <c r="C70" s="434"/>
      <c r="D70" s="434"/>
      <c r="E70" s="434"/>
      <c r="F70" s="434"/>
      <c r="G70" s="434"/>
      <c r="H70" s="380"/>
    </row>
    <row r="71" spans="1:8" ht="15.9" customHeight="1">
      <c r="A71" s="380"/>
      <c r="B71" s="434"/>
      <c r="C71" s="434"/>
      <c r="D71" s="434"/>
      <c r="E71" s="434"/>
      <c r="F71" s="434"/>
      <c r="G71" s="434"/>
      <c r="H71" s="380"/>
    </row>
    <row r="72" spans="1:8" ht="15.9" customHeight="1">
      <c r="A72" s="380"/>
      <c r="B72" s="434"/>
      <c r="C72" s="434"/>
      <c r="D72" s="434"/>
      <c r="E72" s="434"/>
      <c r="F72" s="434"/>
      <c r="G72" s="434"/>
      <c r="H72" s="380"/>
    </row>
    <row r="73" spans="1:8" ht="15.9" customHeight="1">
      <c r="A73" s="380"/>
      <c r="B73" s="434"/>
      <c r="C73" s="434"/>
      <c r="D73" s="434"/>
      <c r="E73" s="434"/>
      <c r="F73" s="434"/>
      <c r="G73" s="434"/>
      <c r="H73" s="380"/>
    </row>
    <row r="74" spans="1:8" ht="15.9" customHeight="1">
      <c r="A74" s="380"/>
      <c r="B74" s="434"/>
      <c r="C74" s="434"/>
      <c r="D74" s="434"/>
      <c r="E74" s="434"/>
      <c r="F74" s="434"/>
      <c r="G74" s="434"/>
      <c r="H74" s="380"/>
    </row>
    <row r="75" spans="1:8" ht="15.9" customHeight="1">
      <c r="A75" s="380"/>
      <c r="B75" s="434"/>
      <c r="C75" s="434"/>
      <c r="D75" s="434"/>
      <c r="E75" s="434"/>
      <c r="F75" s="434"/>
      <c r="G75" s="434"/>
      <c r="H75" s="380"/>
    </row>
    <row r="76" spans="1:8" ht="15.9" customHeight="1">
      <c r="A76" s="380"/>
      <c r="B76" s="434"/>
      <c r="C76" s="434"/>
      <c r="D76" s="434"/>
      <c r="E76" s="434"/>
      <c r="F76" s="434"/>
      <c r="G76" s="434"/>
      <c r="H76" s="380"/>
    </row>
    <row r="77" spans="1:8" ht="15.9" customHeight="1">
      <c r="A77" s="380"/>
      <c r="B77" s="434"/>
      <c r="C77" s="434"/>
      <c r="D77" s="434"/>
      <c r="E77" s="434"/>
      <c r="F77" s="434"/>
      <c r="G77" s="434"/>
      <c r="H77" s="380"/>
    </row>
    <row r="78" spans="1:8" ht="15.9" customHeight="1">
      <c r="A78" s="380"/>
      <c r="B78" s="434"/>
      <c r="C78" s="434"/>
      <c r="D78" s="434"/>
      <c r="E78" s="434"/>
      <c r="F78" s="434"/>
      <c r="G78" s="434"/>
      <c r="H78" s="380"/>
    </row>
    <row r="79" spans="1:8" ht="15.9" customHeight="1">
      <c r="A79" s="380"/>
      <c r="B79" s="434"/>
      <c r="C79" s="434"/>
      <c r="D79" s="434"/>
      <c r="E79" s="434"/>
      <c r="F79" s="434"/>
      <c r="G79" s="434"/>
      <c r="H79" s="380"/>
    </row>
    <row r="80" spans="1:8" ht="15.9" customHeight="1">
      <c r="A80" s="380"/>
      <c r="B80" s="434"/>
      <c r="C80" s="434"/>
      <c r="D80" s="434"/>
      <c r="E80" s="434"/>
      <c r="F80" s="434"/>
      <c r="G80" s="434"/>
      <c r="H80" s="380"/>
    </row>
    <row r="81" spans="1:8" ht="15.9" customHeight="1">
      <c r="A81" s="380"/>
      <c r="B81" s="434"/>
      <c r="C81" s="434"/>
      <c r="D81" s="434"/>
      <c r="E81" s="434"/>
      <c r="F81" s="434"/>
      <c r="G81" s="434"/>
      <c r="H81" s="380"/>
    </row>
    <row r="82" spans="1:8" ht="15.9" customHeight="1">
      <c r="A82" s="380"/>
      <c r="B82" s="434"/>
      <c r="C82" s="434"/>
      <c r="D82" s="434"/>
      <c r="E82" s="434"/>
      <c r="F82" s="434"/>
      <c r="G82" s="434"/>
      <c r="H82" s="380"/>
    </row>
    <row r="83" spans="1:8" ht="15.9" customHeight="1">
      <c r="A83" s="380"/>
      <c r="B83" s="434"/>
      <c r="C83" s="434"/>
      <c r="D83" s="434"/>
      <c r="E83" s="434"/>
      <c r="F83" s="434"/>
      <c r="G83" s="434"/>
      <c r="H83" s="380"/>
    </row>
    <row r="84" spans="1:8" ht="15.9" customHeight="1">
      <c r="A84" s="380"/>
      <c r="B84" s="434"/>
      <c r="C84" s="434"/>
      <c r="D84" s="434"/>
      <c r="E84" s="434"/>
      <c r="F84" s="434"/>
      <c r="G84" s="434"/>
      <c r="H84" s="380"/>
    </row>
    <row r="85" spans="1:8" ht="15.9" customHeight="1">
      <c r="A85" s="380"/>
      <c r="B85" s="434"/>
      <c r="C85" s="434"/>
      <c r="D85" s="434"/>
      <c r="E85" s="434"/>
      <c r="F85" s="434"/>
      <c r="G85" s="434"/>
      <c r="H85" s="380"/>
    </row>
    <row r="86" spans="1:8" ht="15.9" customHeight="1">
      <c r="A86" s="380"/>
      <c r="B86" s="434"/>
      <c r="C86" s="434"/>
      <c r="D86" s="434"/>
      <c r="E86" s="434"/>
      <c r="F86" s="434"/>
      <c r="G86" s="434"/>
      <c r="H86" s="380"/>
    </row>
    <row r="87" spans="1:8" ht="15.9" customHeight="1">
      <c r="A87" s="380"/>
      <c r="B87" s="434"/>
      <c r="C87" s="434"/>
      <c r="D87" s="434"/>
      <c r="E87" s="434"/>
      <c r="F87" s="434"/>
      <c r="G87" s="434"/>
      <c r="H87" s="380"/>
    </row>
    <row r="88" spans="1:8" ht="15.9" customHeight="1">
      <c r="A88" s="380"/>
      <c r="B88" s="434"/>
      <c r="C88" s="434"/>
      <c r="D88" s="434"/>
      <c r="E88" s="434"/>
      <c r="F88" s="434"/>
      <c r="G88" s="434"/>
      <c r="H88" s="380"/>
    </row>
    <row r="89" spans="1:8" ht="15.9" customHeight="1">
      <c r="A89" s="380"/>
      <c r="B89" s="434"/>
      <c r="C89" s="434"/>
      <c r="D89" s="434"/>
      <c r="E89" s="434"/>
      <c r="F89" s="434"/>
      <c r="G89" s="434"/>
      <c r="H89" s="380"/>
    </row>
    <row r="90" spans="1:8" ht="15.9" customHeight="1">
      <c r="A90" s="380"/>
      <c r="B90" s="434"/>
      <c r="C90" s="434"/>
      <c r="D90" s="434"/>
      <c r="E90" s="434"/>
      <c r="F90" s="434"/>
      <c r="G90" s="434"/>
      <c r="H90" s="380"/>
    </row>
    <row r="91" spans="1:8" ht="15.9" customHeight="1">
      <c r="A91" s="380"/>
      <c r="B91" s="434"/>
      <c r="C91" s="434"/>
      <c r="D91" s="434"/>
      <c r="E91" s="434"/>
      <c r="F91" s="434"/>
      <c r="G91" s="434"/>
      <c r="H91" s="380"/>
    </row>
    <row r="92" spans="1:8" ht="15.9" customHeight="1">
      <c r="A92" s="380"/>
      <c r="B92" s="434"/>
      <c r="C92" s="434"/>
      <c r="D92" s="434"/>
      <c r="E92" s="434"/>
      <c r="F92" s="434"/>
      <c r="G92" s="434"/>
      <c r="H92" s="380"/>
    </row>
    <row r="93" spans="1:8" ht="15.9" customHeight="1">
      <c r="A93" s="380"/>
      <c r="B93" s="434"/>
      <c r="C93" s="434"/>
      <c r="D93" s="434"/>
      <c r="E93" s="434"/>
      <c r="F93" s="434"/>
      <c r="G93" s="434"/>
      <c r="H93" s="380"/>
    </row>
    <row r="94" spans="1:8" ht="15.9" customHeight="1">
      <c r="A94" s="380"/>
      <c r="B94" s="434"/>
      <c r="C94" s="434"/>
      <c r="D94" s="434"/>
      <c r="E94" s="434"/>
      <c r="F94" s="434"/>
      <c r="G94" s="434"/>
      <c r="H94" s="380"/>
    </row>
    <row r="95" spans="1:8" ht="15.9" customHeight="1">
      <c r="A95" s="380"/>
      <c r="B95" s="434"/>
      <c r="C95" s="434"/>
      <c r="D95" s="434"/>
      <c r="E95" s="434"/>
      <c r="F95" s="434"/>
      <c r="G95" s="434"/>
      <c r="H95" s="380"/>
    </row>
    <row r="96" spans="1:8" ht="15.9" customHeight="1">
      <c r="A96" s="380"/>
      <c r="B96" s="434"/>
      <c r="C96" s="434"/>
      <c r="D96" s="434"/>
      <c r="E96" s="434"/>
      <c r="F96" s="434"/>
      <c r="G96" s="434"/>
      <c r="H96" s="380"/>
    </row>
    <row r="97" spans="1:8" ht="15.9" customHeight="1">
      <c r="A97" s="380"/>
      <c r="B97" s="434"/>
      <c r="C97" s="434"/>
      <c r="D97" s="434"/>
      <c r="E97" s="434"/>
      <c r="F97" s="434"/>
      <c r="G97" s="434"/>
      <c r="H97" s="380"/>
    </row>
    <row r="98" spans="1:8" ht="15.9" customHeight="1">
      <c r="A98" s="380"/>
      <c r="B98" s="434"/>
      <c r="C98" s="434"/>
      <c r="D98" s="434"/>
      <c r="E98" s="434"/>
      <c r="F98" s="434"/>
      <c r="G98" s="434"/>
      <c r="H98" s="380"/>
    </row>
    <row r="99" spans="1:8" ht="15.9" customHeight="1">
      <c r="A99" s="380"/>
      <c r="B99" s="434"/>
      <c r="C99" s="434"/>
      <c r="D99" s="434"/>
      <c r="E99" s="434"/>
      <c r="F99" s="434"/>
      <c r="G99" s="434"/>
      <c r="H99" s="380"/>
    </row>
    <row r="100" spans="1:8" ht="15.9" customHeight="1">
      <c r="A100" s="380"/>
      <c r="B100" s="434"/>
      <c r="C100" s="434"/>
      <c r="D100" s="434"/>
      <c r="E100" s="434"/>
      <c r="F100" s="434"/>
      <c r="G100" s="434"/>
      <c r="H100" s="380"/>
    </row>
    <row r="101" spans="1:8" ht="15.9" customHeight="1">
      <c r="A101" s="380"/>
      <c r="B101" s="434"/>
      <c r="C101" s="434"/>
      <c r="D101" s="434"/>
      <c r="E101" s="434"/>
      <c r="F101" s="434"/>
      <c r="G101" s="434"/>
      <c r="H101" s="380"/>
    </row>
    <row r="102" spans="1:8" ht="15.9" customHeight="1">
      <c r="A102" s="380"/>
      <c r="B102" s="434"/>
      <c r="C102" s="434"/>
      <c r="D102" s="434"/>
      <c r="E102" s="434"/>
      <c r="F102" s="434"/>
      <c r="G102" s="434"/>
      <c r="H102" s="380"/>
    </row>
    <row r="103" spans="1:8" ht="15.9" customHeight="1">
      <c r="A103" s="380"/>
      <c r="B103" s="434"/>
      <c r="C103" s="434"/>
      <c r="D103" s="434"/>
      <c r="E103" s="434"/>
      <c r="F103" s="434"/>
      <c r="G103" s="434"/>
      <c r="H103" s="380"/>
    </row>
    <row r="104" spans="1:8" ht="15.9" customHeight="1">
      <c r="A104" s="380"/>
      <c r="B104" s="434"/>
      <c r="C104" s="434"/>
      <c r="D104" s="434"/>
      <c r="E104" s="434"/>
      <c r="F104" s="434"/>
      <c r="G104" s="434"/>
      <c r="H104" s="380"/>
    </row>
    <row r="105" spans="1:8" ht="15.9" customHeight="1">
      <c r="A105" s="380"/>
      <c r="B105" s="434"/>
      <c r="C105" s="434"/>
      <c r="D105" s="434"/>
      <c r="E105" s="434"/>
      <c r="F105" s="434"/>
      <c r="G105" s="434"/>
      <c r="H105" s="380"/>
    </row>
    <row r="106" spans="1:8" ht="15.9" customHeight="1">
      <c r="A106" s="380"/>
      <c r="B106" s="434"/>
      <c r="C106" s="434"/>
      <c r="D106" s="434"/>
      <c r="E106" s="434"/>
      <c r="F106" s="434"/>
      <c r="G106" s="434"/>
      <c r="H106" s="380"/>
    </row>
    <row r="107" spans="1:8" ht="15.9" customHeight="1">
      <c r="A107" s="380"/>
      <c r="B107" s="434"/>
      <c r="C107" s="434"/>
      <c r="D107" s="434"/>
      <c r="E107" s="434"/>
      <c r="F107" s="434"/>
      <c r="G107" s="434"/>
      <c r="H107" s="380"/>
    </row>
    <row r="108" spans="1:8" ht="15.9" customHeight="1">
      <c r="A108" s="380"/>
      <c r="B108" s="434"/>
      <c r="C108" s="434"/>
      <c r="D108" s="434"/>
      <c r="E108" s="434"/>
      <c r="F108" s="434"/>
      <c r="G108" s="434"/>
      <c r="H108" s="380"/>
    </row>
    <row r="109" spans="1:8" ht="15.9" customHeight="1">
      <c r="A109" s="380"/>
      <c r="B109" s="434"/>
      <c r="C109" s="434"/>
      <c r="D109" s="434"/>
      <c r="E109" s="434"/>
      <c r="F109" s="434"/>
      <c r="G109" s="434"/>
      <c r="H109" s="380"/>
    </row>
    <row r="110" spans="1:8" ht="15.9" customHeight="1">
      <c r="A110" s="380"/>
      <c r="B110" s="434"/>
      <c r="C110" s="434"/>
      <c r="D110" s="434"/>
      <c r="E110" s="434"/>
      <c r="F110" s="434"/>
      <c r="G110" s="434"/>
      <c r="H110" s="380"/>
    </row>
    <row r="111" spans="1:8" ht="15.9" customHeight="1">
      <c r="A111" s="380"/>
      <c r="B111" s="434"/>
      <c r="C111" s="434"/>
      <c r="D111" s="434"/>
      <c r="E111" s="434"/>
      <c r="F111" s="434"/>
      <c r="G111" s="434"/>
      <c r="H111" s="380"/>
    </row>
    <row r="112" spans="1:8" ht="15.9" customHeight="1">
      <c r="A112" s="380"/>
      <c r="B112" s="434"/>
      <c r="C112" s="434"/>
      <c r="D112" s="434"/>
      <c r="E112" s="434"/>
      <c r="F112" s="434"/>
      <c r="G112" s="434"/>
      <c r="H112" s="380"/>
    </row>
    <row r="113" spans="1:8" ht="15.9" customHeight="1">
      <c r="A113" s="380"/>
      <c r="B113" s="434"/>
      <c r="C113" s="434"/>
      <c r="D113" s="434"/>
      <c r="E113" s="434"/>
      <c r="F113" s="434"/>
      <c r="G113" s="434"/>
      <c r="H113" s="380"/>
    </row>
    <row r="114" spans="1:8" ht="15.9" customHeight="1">
      <c r="A114" s="380"/>
      <c r="B114" s="434"/>
      <c r="C114" s="434"/>
      <c r="D114" s="434"/>
      <c r="E114" s="434"/>
      <c r="F114" s="434"/>
      <c r="G114" s="434"/>
      <c r="H114" s="380"/>
    </row>
    <row r="115" spans="1:8" ht="15.9" customHeight="1">
      <c r="A115" s="380"/>
      <c r="B115" s="434"/>
      <c r="C115" s="434"/>
      <c r="D115" s="434"/>
      <c r="E115" s="434"/>
      <c r="F115" s="434"/>
      <c r="G115" s="434"/>
      <c r="H115" s="380"/>
    </row>
    <row r="116" spans="1:8" ht="15.9" customHeight="1">
      <c r="A116" s="380"/>
      <c r="B116" s="434"/>
      <c r="C116" s="434"/>
      <c r="D116" s="434"/>
      <c r="E116" s="434"/>
      <c r="F116" s="434"/>
      <c r="G116" s="434"/>
      <c r="H116" s="380"/>
    </row>
    <row r="117" spans="1:8" ht="15.9" customHeight="1">
      <c r="A117" s="380"/>
      <c r="B117" s="434"/>
      <c r="C117" s="434"/>
      <c r="D117" s="434"/>
      <c r="E117" s="434"/>
      <c r="F117" s="434"/>
      <c r="G117" s="434"/>
      <c r="H117" s="380"/>
    </row>
    <row r="118" spans="1:8" ht="15.9" customHeight="1">
      <c r="A118" s="380"/>
      <c r="B118" s="434"/>
      <c r="C118" s="434"/>
      <c r="D118" s="434"/>
      <c r="E118" s="434"/>
      <c r="F118" s="434"/>
      <c r="G118" s="434"/>
      <c r="H118" s="380"/>
    </row>
    <row r="119" spans="1:8" ht="15.9" customHeight="1">
      <c r="A119" s="380"/>
      <c r="B119" s="434"/>
      <c r="C119" s="434"/>
      <c r="D119" s="434"/>
      <c r="E119" s="434"/>
      <c r="F119" s="434"/>
      <c r="G119" s="434"/>
      <c r="H119" s="380"/>
    </row>
    <row r="120" spans="1:8" ht="15.9" customHeight="1">
      <c r="A120" s="380"/>
      <c r="B120" s="434"/>
      <c r="C120" s="434"/>
      <c r="D120" s="434"/>
      <c r="E120" s="434"/>
      <c r="F120" s="434"/>
      <c r="G120" s="434"/>
      <c r="H120" s="380"/>
    </row>
    <row r="121" spans="1:8" ht="15.9" customHeight="1">
      <c r="A121" s="380"/>
      <c r="B121" s="434"/>
      <c r="C121" s="434"/>
      <c r="D121" s="434"/>
      <c r="E121" s="434"/>
      <c r="F121" s="434"/>
      <c r="G121" s="434"/>
      <c r="H121" s="380"/>
    </row>
    <row r="122" spans="1:8" ht="15.9" customHeight="1">
      <c r="A122" s="380"/>
      <c r="B122" s="434"/>
      <c r="C122" s="434"/>
      <c r="D122" s="434"/>
      <c r="E122" s="434"/>
      <c r="F122" s="434"/>
      <c r="G122" s="434"/>
      <c r="H122" s="380"/>
    </row>
    <row r="123" spans="1:8" ht="15.9" customHeight="1">
      <c r="A123" s="380"/>
      <c r="B123" s="434"/>
      <c r="C123" s="434"/>
      <c r="D123" s="434"/>
      <c r="E123" s="434"/>
      <c r="F123" s="434"/>
      <c r="G123" s="434"/>
      <c r="H123" s="380"/>
    </row>
    <row r="124" spans="1:8" ht="15.9" customHeight="1">
      <c r="A124" s="380"/>
      <c r="B124" s="434"/>
      <c r="C124" s="434"/>
      <c r="D124" s="434"/>
      <c r="E124" s="434"/>
      <c r="F124" s="434"/>
      <c r="G124" s="434"/>
      <c r="H124" s="380"/>
    </row>
    <row r="125" spans="1:8" ht="15.9" customHeight="1">
      <c r="A125" s="380"/>
      <c r="B125" s="434"/>
      <c r="C125" s="434"/>
      <c r="D125" s="434"/>
      <c r="E125" s="434"/>
      <c r="F125" s="434"/>
      <c r="G125" s="434"/>
      <c r="H125" s="380"/>
    </row>
    <row r="126" spans="1:8" ht="15.9" customHeight="1">
      <c r="A126" s="380"/>
      <c r="B126" s="434"/>
      <c r="C126" s="434"/>
      <c r="D126" s="434"/>
      <c r="E126" s="434"/>
      <c r="F126" s="434"/>
      <c r="G126" s="434"/>
      <c r="H126" s="380"/>
    </row>
    <row r="127" spans="1:8" ht="15.9" customHeight="1">
      <c r="A127" s="380"/>
      <c r="B127" s="434"/>
      <c r="C127" s="434"/>
      <c r="D127" s="434"/>
      <c r="E127" s="434"/>
      <c r="F127" s="434"/>
      <c r="G127" s="434"/>
      <c r="H127" s="380"/>
    </row>
    <row r="128" spans="1:8" ht="15.9" customHeight="1">
      <c r="A128" s="380"/>
      <c r="B128" s="434"/>
      <c r="C128" s="434"/>
      <c r="D128" s="434"/>
      <c r="E128" s="434"/>
      <c r="F128" s="434"/>
      <c r="G128" s="434"/>
      <c r="H128" s="380"/>
    </row>
    <row r="129" spans="1:8" ht="15.9" customHeight="1">
      <c r="A129" s="380"/>
      <c r="B129" s="434"/>
      <c r="C129" s="434"/>
      <c r="D129" s="434"/>
      <c r="E129" s="434"/>
      <c r="F129" s="434"/>
      <c r="G129" s="434"/>
      <c r="H129" s="380"/>
    </row>
    <row r="130" spans="1:8" ht="15.9" customHeight="1">
      <c r="A130" s="380"/>
      <c r="B130" s="434"/>
      <c r="C130" s="434"/>
      <c r="D130" s="434"/>
      <c r="E130" s="434"/>
      <c r="F130" s="434"/>
      <c r="G130" s="434"/>
      <c r="H130" s="380"/>
    </row>
    <row r="131" spans="1:8" ht="15.9" customHeight="1">
      <c r="A131" s="380"/>
      <c r="B131" s="434"/>
      <c r="C131" s="434"/>
      <c r="D131" s="434"/>
      <c r="E131" s="434"/>
      <c r="F131" s="434"/>
      <c r="G131" s="434"/>
      <c r="H131" s="380"/>
    </row>
    <row r="132" spans="1:8" ht="15.9" customHeight="1">
      <c r="A132" s="380"/>
      <c r="B132" s="434"/>
      <c r="C132" s="434"/>
      <c r="D132" s="434"/>
      <c r="E132" s="434"/>
      <c r="F132" s="434"/>
      <c r="G132" s="434"/>
      <c r="H132" s="380"/>
    </row>
    <row r="133" spans="1:8" ht="15.9" customHeight="1">
      <c r="A133" s="380"/>
      <c r="B133" s="434"/>
      <c r="C133" s="434"/>
      <c r="D133" s="434"/>
      <c r="E133" s="434"/>
      <c r="F133" s="434"/>
      <c r="G133" s="434"/>
      <c r="H133" s="380"/>
    </row>
    <row r="134" spans="1:8" ht="15.9" customHeight="1">
      <c r="A134" s="380"/>
      <c r="B134" s="434"/>
      <c r="C134" s="434"/>
      <c r="D134" s="434"/>
      <c r="E134" s="434"/>
      <c r="F134" s="434"/>
      <c r="G134" s="434"/>
      <c r="H134" s="380"/>
    </row>
    <row r="135" spans="1:8" ht="15.9" customHeight="1">
      <c r="A135" s="380"/>
      <c r="B135" s="434"/>
      <c r="C135" s="434"/>
      <c r="D135" s="434"/>
      <c r="E135" s="434"/>
      <c r="F135" s="434"/>
      <c r="G135" s="434"/>
      <c r="H135" s="380"/>
    </row>
    <row r="136" spans="1:8" ht="15.9" customHeight="1">
      <c r="A136" s="380"/>
      <c r="B136" s="434"/>
      <c r="C136" s="434"/>
      <c r="D136" s="434"/>
      <c r="E136" s="434"/>
      <c r="F136" s="434"/>
      <c r="G136" s="434"/>
      <c r="H136" s="380"/>
    </row>
    <row r="137" spans="1:8" ht="15.9" customHeight="1">
      <c r="A137" s="380"/>
      <c r="B137" s="434"/>
      <c r="C137" s="434"/>
      <c r="D137" s="434"/>
      <c r="E137" s="434"/>
      <c r="F137" s="434"/>
      <c r="G137" s="434"/>
      <c r="H137" s="380"/>
    </row>
    <row r="138" spans="1:8" ht="15.9" customHeight="1">
      <c r="A138" s="380"/>
      <c r="B138" s="434"/>
      <c r="C138" s="434"/>
      <c r="D138" s="434"/>
      <c r="E138" s="434"/>
      <c r="F138" s="434"/>
      <c r="G138" s="434"/>
      <c r="H138" s="380"/>
    </row>
    <row r="139" spans="1:8" ht="15.9" customHeight="1">
      <c r="A139" s="380"/>
      <c r="B139" s="434"/>
      <c r="C139" s="434"/>
      <c r="D139" s="434"/>
      <c r="E139" s="434"/>
      <c r="F139" s="434"/>
      <c r="G139" s="434"/>
      <c r="H139" s="380"/>
    </row>
    <row r="140" spans="1:8" ht="15.9" customHeight="1">
      <c r="A140" s="380"/>
      <c r="B140" s="434"/>
      <c r="C140" s="434"/>
      <c r="D140" s="434"/>
      <c r="E140" s="434"/>
      <c r="F140" s="434"/>
      <c r="G140" s="434"/>
      <c r="H140" s="380"/>
    </row>
    <row r="141" spans="1:8" ht="15.9" customHeight="1">
      <c r="A141" s="380"/>
      <c r="B141" s="434"/>
      <c r="C141" s="434"/>
      <c r="D141" s="434"/>
      <c r="E141" s="434"/>
      <c r="F141" s="434"/>
      <c r="G141" s="434"/>
      <c r="H141" s="380"/>
    </row>
    <row r="142" spans="1:8" ht="15.9" customHeight="1">
      <c r="A142" s="380"/>
      <c r="B142" s="434"/>
      <c r="C142" s="434"/>
      <c r="D142" s="434"/>
      <c r="E142" s="434"/>
      <c r="F142" s="434"/>
      <c r="G142" s="434"/>
      <c r="H142" s="380"/>
    </row>
    <row r="143" spans="1:8" ht="15.9" customHeight="1">
      <c r="A143" s="380"/>
      <c r="B143" s="434"/>
      <c r="C143" s="434"/>
      <c r="D143" s="434"/>
      <c r="E143" s="434"/>
      <c r="F143" s="434"/>
      <c r="G143" s="434"/>
      <c r="H143" s="380"/>
    </row>
    <row r="144" spans="1:8" ht="15.9" customHeight="1">
      <c r="A144" s="380"/>
      <c r="B144" s="434"/>
      <c r="C144" s="434"/>
      <c r="D144" s="434"/>
      <c r="E144" s="434"/>
      <c r="F144" s="434"/>
      <c r="G144" s="434"/>
      <c r="H144" s="380"/>
    </row>
    <row r="145" spans="1:8" ht="15.9" customHeight="1">
      <c r="A145" s="380"/>
      <c r="B145" s="434"/>
      <c r="C145" s="434"/>
      <c r="D145" s="434"/>
      <c r="E145" s="434"/>
      <c r="F145" s="434"/>
      <c r="G145" s="434"/>
      <c r="H145" s="380"/>
    </row>
    <row r="146" spans="1:8" ht="15.9" customHeight="1">
      <c r="A146" s="380"/>
      <c r="B146" s="434"/>
      <c r="C146" s="434"/>
      <c r="D146" s="434"/>
      <c r="E146" s="434"/>
      <c r="F146" s="434"/>
      <c r="G146" s="434"/>
      <c r="H146" s="380"/>
    </row>
    <row r="147" spans="1:8" ht="15.9" customHeight="1">
      <c r="A147" s="380"/>
      <c r="B147" s="434"/>
      <c r="C147" s="434"/>
      <c r="D147" s="434"/>
      <c r="E147" s="434"/>
      <c r="F147" s="434"/>
      <c r="G147" s="434"/>
      <c r="H147" s="380"/>
    </row>
    <row r="148" spans="1:8" ht="15.9" customHeight="1">
      <c r="A148" s="380"/>
      <c r="B148" s="434"/>
      <c r="C148" s="434"/>
      <c r="D148" s="434"/>
      <c r="E148" s="434"/>
      <c r="F148" s="434"/>
      <c r="G148" s="434"/>
      <c r="H148" s="380"/>
    </row>
    <row r="149" spans="1:8" ht="15.9" customHeight="1">
      <c r="A149" s="380"/>
      <c r="B149" s="434"/>
      <c r="C149" s="434"/>
      <c r="D149" s="434"/>
      <c r="E149" s="434"/>
      <c r="F149" s="434"/>
      <c r="G149" s="434"/>
      <c r="H149" s="380"/>
    </row>
    <row r="150" spans="1:8" ht="15.9" customHeight="1">
      <c r="A150" s="380"/>
      <c r="B150" s="434"/>
      <c r="C150" s="434"/>
      <c r="D150" s="434"/>
      <c r="E150" s="434"/>
      <c r="F150" s="434"/>
      <c r="G150" s="434"/>
      <c r="H150" s="380"/>
    </row>
    <row r="151" spans="1:8" ht="15.9" customHeight="1">
      <c r="A151" s="380"/>
      <c r="B151" s="434"/>
      <c r="C151" s="434"/>
      <c r="D151" s="434"/>
      <c r="E151" s="434"/>
      <c r="F151" s="434"/>
      <c r="G151" s="434"/>
      <c r="H151" s="380"/>
    </row>
    <row r="152" spans="1:8" ht="15.9" customHeight="1">
      <c r="A152" s="380"/>
      <c r="B152" s="434"/>
      <c r="C152" s="434"/>
      <c r="D152" s="434"/>
      <c r="E152" s="434"/>
      <c r="F152" s="434"/>
      <c r="G152" s="434"/>
      <c r="H152" s="380"/>
    </row>
    <row r="153" spans="1:8" ht="15.9" customHeight="1">
      <c r="A153" s="380"/>
      <c r="B153" s="434"/>
      <c r="C153" s="434"/>
      <c r="D153" s="434"/>
      <c r="E153" s="434"/>
      <c r="F153" s="434"/>
      <c r="G153" s="434"/>
      <c r="H153" s="380"/>
    </row>
    <row r="154" spans="1:8" ht="15.9" customHeight="1">
      <c r="A154" s="380"/>
      <c r="B154" s="434"/>
      <c r="C154" s="434"/>
      <c r="D154" s="434"/>
      <c r="E154" s="434"/>
      <c r="F154" s="434"/>
      <c r="G154" s="434"/>
      <c r="H154" s="380"/>
    </row>
    <row r="155" spans="1:8" ht="15.9" customHeight="1">
      <c r="A155" s="380"/>
      <c r="B155" s="434"/>
      <c r="C155" s="434"/>
      <c r="D155" s="434"/>
      <c r="E155" s="434"/>
      <c r="F155" s="434"/>
      <c r="G155" s="434"/>
      <c r="H155" s="380"/>
    </row>
    <row r="156" spans="1:8" ht="15.9" customHeight="1">
      <c r="A156" s="380"/>
      <c r="B156" s="434"/>
      <c r="C156" s="434"/>
      <c r="D156" s="434"/>
      <c r="E156" s="434"/>
      <c r="F156" s="434"/>
      <c r="G156" s="434"/>
      <c r="H156" s="380"/>
    </row>
    <row r="157" spans="1:8" ht="15.9" customHeight="1">
      <c r="A157" s="380"/>
      <c r="B157" s="434"/>
      <c r="C157" s="434"/>
      <c r="D157" s="434"/>
      <c r="E157" s="434"/>
      <c r="F157" s="434"/>
      <c r="G157" s="434"/>
      <c r="H157" s="380"/>
    </row>
    <row r="158" spans="1:8" ht="15.9" customHeight="1">
      <c r="A158" s="380"/>
      <c r="B158" s="434"/>
      <c r="C158" s="434"/>
      <c r="D158" s="434"/>
      <c r="E158" s="434"/>
      <c r="F158" s="434"/>
      <c r="G158" s="434"/>
      <c r="H158" s="380"/>
    </row>
    <row r="159" spans="1:8" ht="15.9" customHeight="1">
      <c r="A159" s="380"/>
      <c r="B159" s="434"/>
      <c r="C159" s="434"/>
      <c r="D159" s="434"/>
      <c r="E159" s="434"/>
      <c r="F159" s="434"/>
      <c r="G159" s="434"/>
      <c r="H159" s="380"/>
    </row>
    <row r="160" spans="1:8" ht="15.9" customHeight="1">
      <c r="A160" s="380"/>
      <c r="B160" s="434"/>
      <c r="C160" s="434"/>
      <c r="D160" s="434"/>
      <c r="E160" s="434"/>
      <c r="F160" s="434"/>
      <c r="G160" s="434"/>
      <c r="H160" s="380"/>
    </row>
    <row r="161" spans="1:8" ht="15.9" customHeight="1">
      <c r="A161" s="380"/>
      <c r="B161" s="434"/>
      <c r="C161" s="434"/>
      <c r="D161" s="434"/>
      <c r="E161" s="434"/>
      <c r="F161" s="434"/>
      <c r="G161" s="434"/>
      <c r="H161" s="380"/>
    </row>
    <row r="162" spans="1:8" ht="15.9" customHeight="1">
      <c r="A162" s="380"/>
      <c r="B162" s="434"/>
      <c r="C162" s="434"/>
      <c r="D162" s="434"/>
      <c r="E162" s="434"/>
      <c r="F162" s="434"/>
      <c r="G162" s="434"/>
      <c r="H162" s="380"/>
    </row>
    <row r="163" spans="1:8" ht="15.9" customHeight="1">
      <c r="A163" s="380"/>
      <c r="B163" s="434"/>
      <c r="C163" s="434"/>
      <c r="D163" s="434"/>
      <c r="E163" s="434"/>
      <c r="F163" s="434"/>
      <c r="G163" s="434"/>
      <c r="H163" s="380"/>
    </row>
    <row r="164" spans="1:8" ht="15.9" customHeight="1">
      <c r="A164" s="380"/>
      <c r="B164" s="434"/>
      <c r="C164" s="434"/>
      <c r="D164" s="434"/>
      <c r="E164" s="434"/>
      <c r="F164" s="434"/>
      <c r="G164" s="434"/>
      <c r="H164" s="380"/>
    </row>
    <row r="165" spans="1:8" ht="15.9" customHeight="1">
      <c r="A165" s="380"/>
      <c r="B165" s="434"/>
      <c r="C165" s="434"/>
      <c r="D165" s="434"/>
      <c r="E165" s="434"/>
      <c r="F165" s="434"/>
      <c r="G165" s="434"/>
      <c r="H165" s="380"/>
    </row>
    <row r="166" spans="1:8" ht="15.9" customHeight="1">
      <c r="A166" s="380"/>
      <c r="B166" s="434"/>
      <c r="C166" s="434"/>
      <c r="D166" s="434"/>
      <c r="E166" s="434"/>
      <c r="F166" s="434"/>
      <c r="G166" s="434"/>
      <c r="H166" s="380"/>
    </row>
    <row r="167" spans="1:8" ht="15.9" customHeight="1">
      <c r="A167" s="380"/>
      <c r="B167" s="434"/>
      <c r="C167" s="434"/>
      <c r="D167" s="434"/>
      <c r="E167" s="434"/>
      <c r="F167" s="434"/>
      <c r="G167" s="434"/>
      <c r="H167" s="380"/>
    </row>
    <row r="168" spans="1:8" ht="15.9" customHeight="1">
      <c r="B168" s="919"/>
      <c r="C168" s="919"/>
      <c r="D168" s="919"/>
      <c r="E168" s="919"/>
      <c r="F168" s="919"/>
      <c r="G168" s="919"/>
    </row>
    <row r="169" spans="1:8" ht="15.9" customHeight="1">
      <c r="B169" s="919"/>
      <c r="C169" s="919"/>
      <c r="D169" s="919"/>
      <c r="E169" s="919"/>
      <c r="F169" s="919"/>
      <c r="G169" s="919"/>
    </row>
    <row r="170" spans="1:8" ht="15.9" customHeight="1">
      <c r="B170" s="919"/>
      <c r="C170" s="919"/>
      <c r="D170" s="919"/>
      <c r="E170" s="919"/>
      <c r="F170" s="919"/>
      <c r="G170" s="919"/>
    </row>
    <row r="171" spans="1:8" ht="15.9" customHeight="1">
      <c r="B171" s="919"/>
      <c r="C171" s="919"/>
      <c r="D171" s="919"/>
      <c r="E171" s="919"/>
      <c r="F171" s="919"/>
      <c r="G171" s="919"/>
    </row>
    <row r="172" spans="1:8" ht="15.9" customHeight="1">
      <c r="B172" s="919"/>
      <c r="C172" s="919"/>
      <c r="D172" s="919"/>
      <c r="E172" s="919"/>
      <c r="F172" s="919"/>
      <c r="G172" s="919"/>
    </row>
    <row r="173" spans="1:8" ht="15.9" customHeight="1">
      <c r="B173" s="919"/>
      <c r="C173" s="919"/>
      <c r="D173" s="919"/>
      <c r="E173" s="919"/>
      <c r="F173" s="919"/>
      <c r="G173" s="919"/>
    </row>
    <row r="174" spans="1:8" ht="15.9" customHeight="1">
      <c r="B174" s="919"/>
      <c r="C174" s="919"/>
      <c r="D174" s="919"/>
      <c r="E174" s="919"/>
      <c r="F174" s="919"/>
      <c r="G174" s="919"/>
    </row>
    <row r="175" spans="1:8" ht="15.9" customHeight="1">
      <c r="B175" s="919"/>
      <c r="C175" s="919"/>
      <c r="D175" s="919"/>
      <c r="E175" s="919"/>
      <c r="F175" s="919"/>
      <c r="G175" s="919"/>
    </row>
    <row r="176" spans="1:8" ht="15.9" customHeight="1">
      <c r="B176" s="919"/>
      <c r="C176" s="919"/>
      <c r="D176" s="919"/>
      <c r="E176" s="919"/>
      <c r="F176" s="919"/>
      <c r="G176" s="919"/>
    </row>
    <row r="177" spans="2:7" ht="15.9" customHeight="1">
      <c r="B177" s="919"/>
      <c r="C177" s="919"/>
      <c r="D177" s="919"/>
      <c r="E177" s="919"/>
      <c r="F177" s="919"/>
      <c r="G177" s="919"/>
    </row>
    <row r="178" spans="2:7" ht="15.9" customHeight="1">
      <c r="B178" s="919"/>
      <c r="C178" s="919"/>
      <c r="D178" s="919"/>
      <c r="E178" s="919"/>
      <c r="F178" s="919"/>
      <c r="G178" s="919"/>
    </row>
    <row r="179" spans="2:7" ht="15.9" customHeight="1">
      <c r="B179" s="919"/>
      <c r="C179" s="919"/>
      <c r="D179" s="919"/>
      <c r="E179" s="919"/>
      <c r="F179" s="919"/>
      <c r="G179" s="919"/>
    </row>
    <row r="180" spans="2:7" ht="15.9" customHeight="1">
      <c r="B180" s="919"/>
      <c r="C180" s="919"/>
      <c r="D180" s="919"/>
      <c r="E180" s="919"/>
      <c r="F180" s="919"/>
      <c r="G180" s="919"/>
    </row>
    <row r="181" spans="2:7" ht="15.9" customHeight="1">
      <c r="B181" s="919"/>
      <c r="C181" s="919"/>
      <c r="D181" s="919"/>
      <c r="E181" s="919"/>
      <c r="F181" s="919"/>
      <c r="G181" s="919"/>
    </row>
    <row r="182" spans="2:7" ht="15.9" customHeight="1">
      <c r="B182" s="919"/>
      <c r="C182" s="919"/>
      <c r="D182" s="919"/>
      <c r="E182" s="919"/>
      <c r="F182" s="919"/>
      <c r="G182" s="919"/>
    </row>
    <row r="183" spans="2:7" ht="15.9" customHeight="1">
      <c r="B183" s="919"/>
      <c r="C183" s="919"/>
      <c r="D183" s="919"/>
      <c r="E183" s="919"/>
      <c r="F183" s="919"/>
      <c r="G183" s="919"/>
    </row>
    <row r="184" spans="2:7" ht="15.9" customHeight="1">
      <c r="B184" s="919"/>
      <c r="C184" s="919"/>
      <c r="D184" s="919"/>
      <c r="E184" s="919"/>
      <c r="F184" s="919"/>
      <c r="G184" s="919"/>
    </row>
    <row r="185" spans="2:7" ht="15.9" customHeight="1">
      <c r="B185" s="919"/>
      <c r="C185" s="919"/>
      <c r="D185" s="919"/>
      <c r="E185" s="919"/>
      <c r="F185" s="919"/>
      <c r="G185" s="919"/>
    </row>
    <row r="186" spans="2:7" ht="15.9" customHeight="1">
      <c r="B186" s="919"/>
      <c r="C186" s="919"/>
      <c r="D186" s="919"/>
      <c r="E186" s="919"/>
      <c r="F186" s="919"/>
      <c r="G186" s="919"/>
    </row>
    <row r="187" spans="2:7" ht="15.9" customHeight="1">
      <c r="B187" s="919"/>
      <c r="C187" s="919"/>
      <c r="D187" s="919"/>
      <c r="E187" s="919"/>
      <c r="F187" s="919"/>
      <c r="G187" s="919"/>
    </row>
    <row r="188" spans="2:7" ht="15.9" customHeight="1">
      <c r="B188" s="919"/>
      <c r="C188" s="919"/>
      <c r="D188" s="919"/>
      <c r="E188" s="919"/>
      <c r="F188" s="919"/>
      <c r="G188" s="919"/>
    </row>
    <row r="189" spans="2:7" ht="15.9" customHeight="1">
      <c r="B189" s="919"/>
      <c r="C189" s="919"/>
      <c r="D189" s="919"/>
      <c r="E189" s="919"/>
      <c r="F189" s="919"/>
      <c r="G189" s="919"/>
    </row>
    <row r="190" spans="2:7" ht="15.9" customHeight="1">
      <c r="B190" s="919"/>
      <c r="C190" s="919"/>
      <c r="D190" s="919"/>
      <c r="E190" s="919"/>
      <c r="F190" s="919"/>
      <c r="G190" s="919"/>
    </row>
    <row r="191" spans="2:7" ht="15.9" customHeight="1">
      <c r="B191" s="919"/>
      <c r="C191" s="919"/>
      <c r="D191" s="919"/>
      <c r="E191" s="919"/>
      <c r="F191" s="919"/>
      <c r="G191" s="919"/>
    </row>
    <row r="192" spans="2:7" ht="15.9" customHeight="1">
      <c r="B192" s="919"/>
      <c r="C192" s="919"/>
      <c r="D192" s="919"/>
      <c r="E192" s="919"/>
      <c r="F192" s="919"/>
      <c r="G192" s="919"/>
    </row>
    <row r="193" spans="2:7" ht="15.9" customHeight="1">
      <c r="B193" s="919"/>
      <c r="C193" s="919"/>
      <c r="D193" s="919"/>
      <c r="E193" s="919"/>
      <c r="F193" s="919"/>
      <c r="G193" s="919"/>
    </row>
    <row r="194" spans="2:7" ht="15.9" customHeight="1">
      <c r="B194" s="919"/>
      <c r="C194" s="919"/>
      <c r="D194" s="919"/>
      <c r="E194" s="919"/>
      <c r="F194" s="919"/>
      <c r="G194" s="919"/>
    </row>
    <row r="195" spans="2:7" ht="15.9" customHeight="1">
      <c r="B195" s="919"/>
      <c r="C195" s="919"/>
      <c r="D195" s="919"/>
      <c r="E195" s="919"/>
      <c r="F195" s="919"/>
      <c r="G195" s="919"/>
    </row>
    <row r="196" spans="2:7" ht="15.9" customHeight="1">
      <c r="B196" s="919"/>
      <c r="C196" s="919"/>
      <c r="D196" s="919"/>
      <c r="E196" s="919"/>
      <c r="F196" s="919"/>
      <c r="G196" s="919"/>
    </row>
    <row r="197" spans="2:7" ht="15.9" customHeight="1">
      <c r="B197" s="919"/>
      <c r="C197" s="919"/>
      <c r="D197" s="919"/>
      <c r="E197" s="919"/>
      <c r="F197" s="919"/>
      <c r="G197" s="919"/>
    </row>
    <row r="198" spans="2:7" ht="15.9" customHeight="1">
      <c r="B198" s="919"/>
      <c r="C198" s="919"/>
      <c r="D198" s="919"/>
      <c r="E198" s="919"/>
      <c r="F198" s="919"/>
      <c r="G198" s="919"/>
    </row>
    <row r="199" spans="2:7" ht="15.9" customHeight="1">
      <c r="B199" s="919"/>
      <c r="C199" s="919"/>
      <c r="D199" s="919"/>
      <c r="E199" s="919"/>
      <c r="F199" s="919"/>
      <c r="G199" s="919"/>
    </row>
    <row r="200" spans="2:7" ht="15.9" customHeight="1">
      <c r="B200" s="919"/>
      <c r="C200" s="919"/>
      <c r="D200" s="919"/>
      <c r="E200" s="919"/>
      <c r="F200" s="919"/>
      <c r="G200" s="919"/>
    </row>
    <row r="201" spans="2:7" ht="15.9" customHeight="1">
      <c r="B201" s="919"/>
      <c r="C201" s="919"/>
      <c r="D201" s="919"/>
      <c r="E201" s="919"/>
      <c r="F201" s="919"/>
      <c r="G201" s="919"/>
    </row>
    <row r="202" spans="2:7" ht="15.9" customHeight="1">
      <c r="B202" s="919"/>
      <c r="C202" s="919"/>
      <c r="D202" s="919"/>
      <c r="E202" s="919"/>
      <c r="F202" s="919"/>
      <c r="G202" s="919"/>
    </row>
    <row r="203" spans="2:7" ht="15.9" customHeight="1">
      <c r="B203" s="919"/>
      <c r="C203" s="919"/>
      <c r="D203" s="919"/>
      <c r="E203" s="919"/>
      <c r="F203" s="919"/>
      <c r="G203" s="919"/>
    </row>
    <row r="204" spans="2:7" ht="15.9" customHeight="1">
      <c r="B204" s="919"/>
      <c r="C204" s="919"/>
      <c r="D204" s="919"/>
      <c r="E204" s="919"/>
      <c r="F204" s="919"/>
      <c r="G204" s="919"/>
    </row>
    <row r="205" spans="2:7" ht="15.9" customHeight="1">
      <c r="B205" s="919"/>
      <c r="C205" s="919"/>
      <c r="D205" s="919"/>
      <c r="E205" s="919"/>
      <c r="F205" s="919"/>
      <c r="G205" s="919"/>
    </row>
    <row r="206" spans="2:7" ht="15.9" customHeight="1">
      <c r="B206" s="919"/>
      <c r="C206" s="919"/>
      <c r="D206" s="919"/>
      <c r="E206" s="919"/>
      <c r="F206" s="919"/>
      <c r="G206" s="919"/>
    </row>
    <row r="207" spans="2:7" ht="15.9" customHeight="1">
      <c r="B207" s="919"/>
      <c r="C207" s="919"/>
      <c r="D207" s="919"/>
      <c r="E207" s="919"/>
      <c r="F207" s="919"/>
      <c r="G207" s="919"/>
    </row>
    <row r="208" spans="2:7" ht="15.9" customHeight="1">
      <c r="B208" s="919"/>
      <c r="C208" s="919"/>
      <c r="D208" s="919"/>
      <c r="E208" s="919"/>
      <c r="F208" s="919"/>
      <c r="G208" s="919"/>
    </row>
    <row r="209" spans="2:7" ht="15.9" customHeight="1">
      <c r="B209" s="919"/>
      <c r="C209" s="919"/>
      <c r="D209" s="919"/>
      <c r="E209" s="919"/>
      <c r="F209" s="919"/>
      <c r="G209" s="919"/>
    </row>
    <row r="210" spans="2:7" ht="15.9" customHeight="1">
      <c r="B210" s="919"/>
      <c r="C210" s="919"/>
      <c r="D210" s="919"/>
      <c r="E210" s="919"/>
      <c r="F210" s="919"/>
      <c r="G210" s="919"/>
    </row>
    <row r="211" spans="2:7" ht="15.9" customHeight="1">
      <c r="B211" s="919"/>
      <c r="C211" s="919"/>
      <c r="D211" s="919"/>
      <c r="E211" s="919"/>
      <c r="F211" s="919"/>
      <c r="G211" s="919"/>
    </row>
    <row r="212" spans="2:7" ht="15.9" customHeight="1">
      <c r="B212" s="919"/>
      <c r="C212" s="919"/>
      <c r="D212" s="919"/>
      <c r="E212" s="919"/>
      <c r="F212" s="919"/>
      <c r="G212" s="919"/>
    </row>
    <row r="213" spans="2:7" ht="15.9" customHeight="1">
      <c r="B213" s="919"/>
      <c r="C213" s="919"/>
      <c r="D213" s="919"/>
      <c r="E213" s="919"/>
      <c r="F213" s="919"/>
      <c r="G213" s="919"/>
    </row>
    <row r="214" spans="2:7" ht="15.9" customHeight="1">
      <c r="B214" s="919"/>
      <c r="C214" s="919"/>
      <c r="D214" s="919"/>
      <c r="E214" s="919"/>
      <c r="F214" s="919"/>
      <c r="G214" s="919"/>
    </row>
    <row r="215" spans="2:7" ht="15.9" customHeight="1">
      <c r="B215" s="919"/>
      <c r="C215" s="919"/>
      <c r="D215" s="919"/>
      <c r="E215" s="919"/>
      <c r="F215" s="919"/>
      <c r="G215" s="919"/>
    </row>
    <row r="216" spans="2:7" ht="15.9" customHeight="1">
      <c r="B216" s="919"/>
      <c r="C216" s="919"/>
      <c r="D216" s="919"/>
      <c r="E216" s="919"/>
      <c r="F216" s="919"/>
      <c r="G216" s="919"/>
    </row>
    <row r="217" spans="2:7" ht="15.9" customHeight="1">
      <c r="B217" s="919"/>
      <c r="C217" s="919"/>
      <c r="D217" s="919"/>
      <c r="E217" s="919"/>
      <c r="F217" s="919"/>
      <c r="G217" s="919"/>
    </row>
    <row r="218" spans="2:7" ht="15.9" customHeight="1">
      <c r="B218" s="919"/>
      <c r="C218" s="919"/>
      <c r="D218" s="919"/>
      <c r="E218" s="919"/>
      <c r="F218" s="919"/>
      <c r="G218" s="919"/>
    </row>
    <row r="219" spans="2:7" ht="15.9" customHeight="1">
      <c r="B219" s="919"/>
      <c r="C219" s="919"/>
      <c r="D219" s="919"/>
      <c r="E219" s="919"/>
      <c r="F219" s="919"/>
      <c r="G219" s="919"/>
    </row>
    <row r="220" spans="2:7" ht="15.9" customHeight="1">
      <c r="B220" s="919"/>
      <c r="C220" s="919"/>
      <c r="D220" s="919"/>
      <c r="E220" s="919"/>
      <c r="F220" s="919"/>
      <c r="G220" s="919"/>
    </row>
    <row r="221" spans="2:7" ht="15.9" customHeight="1">
      <c r="B221" s="919"/>
      <c r="C221" s="919"/>
      <c r="D221" s="919"/>
      <c r="E221" s="919"/>
      <c r="F221" s="919"/>
      <c r="G221" s="919"/>
    </row>
    <row r="222" spans="2:7" ht="15.9" customHeight="1">
      <c r="B222" s="919"/>
      <c r="C222" s="919"/>
      <c r="D222" s="919"/>
      <c r="E222" s="919"/>
      <c r="F222" s="919"/>
      <c r="G222" s="919"/>
    </row>
    <row r="223" spans="2:7" ht="15.9" customHeight="1">
      <c r="B223" s="919"/>
      <c r="C223" s="919"/>
      <c r="D223" s="919"/>
      <c r="E223" s="919"/>
      <c r="F223" s="919"/>
      <c r="G223" s="919"/>
    </row>
    <row r="224" spans="2:7" ht="15.9" customHeight="1">
      <c r="B224" s="919"/>
      <c r="C224" s="919"/>
      <c r="D224" s="919"/>
      <c r="E224" s="919"/>
      <c r="F224" s="919"/>
      <c r="G224" s="919"/>
    </row>
    <row r="225" spans="2:7" ht="15.9" customHeight="1">
      <c r="B225" s="919"/>
      <c r="C225" s="919"/>
      <c r="D225" s="919"/>
      <c r="E225" s="919"/>
      <c r="F225" s="919"/>
      <c r="G225" s="919"/>
    </row>
    <row r="226" spans="2:7" ht="15.9" customHeight="1">
      <c r="B226" s="919"/>
      <c r="C226" s="919"/>
      <c r="D226" s="919"/>
      <c r="E226" s="919"/>
      <c r="F226" s="919"/>
      <c r="G226" s="919"/>
    </row>
    <row r="227" spans="2:7" ht="15.9" customHeight="1">
      <c r="B227" s="919"/>
      <c r="C227" s="919"/>
      <c r="D227" s="919"/>
      <c r="E227" s="919"/>
      <c r="F227" s="919"/>
      <c r="G227" s="919"/>
    </row>
    <row r="228" spans="2:7" ht="15.9" customHeight="1">
      <c r="B228" s="919"/>
      <c r="C228" s="919"/>
      <c r="D228" s="919"/>
      <c r="E228" s="919"/>
      <c r="F228" s="919"/>
      <c r="G228" s="919"/>
    </row>
    <row r="229" spans="2:7" ht="15.9" customHeight="1">
      <c r="B229" s="919"/>
      <c r="C229" s="919"/>
      <c r="D229" s="919"/>
      <c r="E229" s="919"/>
      <c r="F229" s="919"/>
      <c r="G229" s="919"/>
    </row>
    <row r="230" spans="2:7" ht="15.9" customHeight="1">
      <c r="B230" s="919"/>
      <c r="C230" s="919"/>
      <c r="D230" s="919"/>
      <c r="E230" s="919"/>
      <c r="F230" s="919"/>
      <c r="G230" s="919"/>
    </row>
    <row r="231" spans="2:7" ht="15.9" customHeight="1">
      <c r="B231" s="919"/>
      <c r="C231" s="919"/>
      <c r="D231" s="919"/>
      <c r="E231" s="919"/>
      <c r="F231" s="919"/>
      <c r="G231" s="919"/>
    </row>
    <row r="232" spans="2:7" ht="15.9" customHeight="1">
      <c r="B232" s="919"/>
      <c r="C232" s="919"/>
      <c r="D232" s="919"/>
      <c r="E232" s="919"/>
      <c r="F232" s="919"/>
      <c r="G232" s="919"/>
    </row>
    <row r="233" spans="2:7" ht="15.9" customHeight="1">
      <c r="B233" s="919"/>
      <c r="C233" s="919"/>
      <c r="D233" s="919"/>
      <c r="E233" s="919"/>
      <c r="F233" s="919"/>
      <c r="G233" s="919"/>
    </row>
    <row r="234" spans="2:7" ht="15.9" customHeight="1">
      <c r="B234" s="919"/>
      <c r="C234" s="919"/>
      <c r="D234" s="919"/>
      <c r="E234" s="919"/>
      <c r="F234" s="919"/>
      <c r="G234" s="919"/>
    </row>
    <row r="235" spans="2:7" ht="15.9" customHeight="1">
      <c r="B235" s="919"/>
      <c r="C235" s="919"/>
      <c r="D235" s="919"/>
      <c r="E235" s="919"/>
      <c r="F235" s="919"/>
      <c r="G235" s="919"/>
    </row>
    <row r="236" spans="2:7" ht="15.9" customHeight="1">
      <c r="B236" s="919"/>
      <c r="C236" s="919"/>
      <c r="D236" s="919"/>
      <c r="E236" s="919"/>
      <c r="F236" s="919"/>
      <c r="G236" s="919"/>
    </row>
    <row r="237" spans="2:7" ht="15.9" customHeight="1">
      <c r="B237" s="919"/>
      <c r="C237" s="919"/>
      <c r="D237" s="919"/>
      <c r="E237" s="919"/>
      <c r="F237" s="919"/>
      <c r="G237" s="919"/>
    </row>
    <row r="238" spans="2:7" ht="15.9" customHeight="1">
      <c r="B238" s="919"/>
      <c r="C238" s="919"/>
      <c r="D238" s="919"/>
      <c r="E238" s="919"/>
      <c r="F238" s="919"/>
      <c r="G238" s="919"/>
    </row>
    <row r="239" spans="2:7" ht="15.9" customHeight="1">
      <c r="B239" s="919"/>
      <c r="C239" s="919"/>
      <c r="D239" s="919"/>
      <c r="E239" s="919"/>
      <c r="F239" s="919"/>
      <c r="G239" s="919"/>
    </row>
    <row r="240" spans="2:7" ht="15.9" customHeight="1">
      <c r="B240" s="919"/>
      <c r="C240" s="919"/>
      <c r="D240" s="919"/>
      <c r="E240" s="919"/>
      <c r="F240" s="919"/>
      <c r="G240" s="919"/>
    </row>
    <row r="241" spans="2:7" ht="15.9" customHeight="1">
      <c r="B241" s="919"/>
      <c r="C241" s="919"/>
      <c r="D241" s="919"/>
      <c r="E241" s="919"/>
      <c r="F241" s="919"/>
      <c r="G241" s="919"/>
    </row>
    <row r="242" spans="2:7" ht="15.9" customHeight="1">
      <c r="B242" s="919"/>
      <c r="C242" s="919"/>
      <c r="D242" s="919"/>
      <c r="E242" s="919"/>
      <c r="F242" s="919"/>
      <c r="G242" s="919"/>
    </row>
    <row r="243" spans="2:7" ht="15.9" customHeight="1">
      <c r="B243" s="919"/>
      <c r="C243" s="919"/>
      <c r="D243" s="919"/>
      <c r="E243" s="919"/>
      <c r="F243" s="919"/>
      <c r="G243" s="919"/>
    </row>
    <row r="244" spans="2:7" ht="15.9" customHeight="1">
      <c r="B244" s="919"/>
      <c r="C244" s="919"/>
      <c r="D244" s="919"/>
      <c r="E244" s="919"/>
      <c r="F244" s="919"/>
      <c r="G244" s="919"/>
    </row>
    <row r="245" spans="2:7" ht="15.9" customHeight="1">
      <c r="B245" s="919"/>
      <c r="C245" s="919"/>
      <c r="D245" s="919"/>
      <c r="E245" s="919"/>
      <c r="F245" s="919"/>
      <c r="G245" s="919"/>
    </row>
    <row r="246" spans="2:7" ht="15.9" customHeight="1">
      <c r="B246" s="919"/>
      <c r="C246" s="919"/>
      <c r="D246" s="919"/>
      <c r="E246" s="919"/>
      <c r="F246" s="919"/>
      <c r="G246" s="919"/>
    </row>
    <row r="247" spans="2:7" ht="15.9" customHeight="1">
      <c r="B247" s="919"/>
      <c r="C247" s="919"/>
      <c r="D247" s="919"/>
      <c r="E247" s="919"/>
      <c r="F247" s="919"/>
      <c r="G247" s="919"/>
    </row>
    <row r="248" spans="2:7" ht="15.9" customHeight="1">
      <c r="B248" s="919"/>
      <c r="C248" s="919"/>
      <c r="D248" s="919"/>
      <c r="E248" s="919"/>
      <c r="F248" s="919"/>
      <c r="G248" s="919"/>
    </row>
    <row r="249" spans="2:7" ht="15.9" customHeight="1">
      <c r="B249" s="919"/>
      <c r="C249" s="919"/>
      <c r="D249" s="919"/>
      <c r="E249" s="919"/>
      <c r="F249" s="919"/>
      <c r="G249" s="919"/>
    </row>
    <row r="250" spans="2:7" ht="15.9" customHeight="1">
      <c r="B250" s="919"/>
      <c r="C250" s="919"/>
      <c r="D250" s="919"/>
      <c r="E250" s="919"/>
      <c r="F250" s="919"/>
      <c r="G250" s="919"/>
    </row>
    <row r="251" spans="2:7" ht="15.9" customHeight="1">
      <c r="B251" s="919"/>
      <c r="C251" s="919"/>
      <c r="D251" s="919"/>
      <c r="E251" s="919"/>
      <c r="F251" s="919"/>
      <c r="G251" s="919"/>
    </row>
    <row r="252" spans="2:7" ht="15.9" customHeight="1">
      <c r="B252" s="919"/>
      <c r="C252" s="919"/>
      <c r="D252" s="919"/>
      <c r="E252" s="919"/>
      <c r="F252" s="919"/>
      <c r="G252" s="919"/>
    </row>
    <row r="253" spans="2:7" ht="15.9" customHeight="1">
      <c r="B253" s="919"/>
      <c r="C253" s="919"/>
      <c r="D253" s="919"/>
      <c r="E253" s="919"/>
      <c r="F253" s="919"/>
      <c r="G253" s="919"/>
    </row>
    <row r="254" spans="2:7" ht="15.9" customHeight="1">
      <c r="B254" s="919"/>
      <c r="C254" s="919"/>
      <c r="D254" s="919"/>
      <c r="E254" s="919"/>
      <c r="F254" s="919"/>
      <c r="G254" s="919"/>
    </row>
    <row r="255" spans="2:7" ht="15.9" customHeight="1">
      <c r="B255" s="919"/>
      <c r="C255" s="919"/>
      <c r="D255" s="919"/>
      <c r="E255" s="919"/>
      <c r="F255" s="919"/>
      <c r="G255" s="919"/>
    </row>
    <row r="256" spans="2:7" ht="15.9" customHeight="1">
      <c r="B256" s="919"/>
      <c r="C256" s="919"/>
      <c r="D256" s="919"/>
      <c r="E256" s="919"/>
      <c r="F256" s="919"/>
      <c r="G256" s="919"/>
    </row>
    <row r="257" spans="2:7" ht="15.9" customHeight="1">
      <c r="B257" s="919"/>
      <c r="C257" s="919"/>
      <c r="D257" s="919"/>
      <c r="E257" s="919"/>
      <c r="F257" s="919"/>
      <c r="G257" s="919"/>
    </row>
    <row r="258" spans="2:7" ht="15.9" customHeight="1">
      <c r="B258" s="919"/>
      <c r="C258" s="919"/>
      <c r="D258" s="919"/>
      <c r="E258" s="919"/>
      <c r="F258" s="919"/>
      <c r="G258" s="919"/>
    </row>
    <row r="259" spans="2:7" ht="15.9" customHeight="1">
      <c r="B259" s="919"/>
      <c r="C259" s="919"/>
      <c r="D259" s="919"/>
      <c r="E259" s="919"/>
      <c r="F259" s="919"/>
      <c r="G259" s="919"/>
    </row>
    <row r="260" spans="2:7" ht="15.9" customHeight="1">
      <c r="B260" s="919"/>
      <c r="C260" s="919"/>
      <c r="D260" s="919"/>
      <c r="E260" s="919"/>
      <c r="F260" s="919"/>
      <c r="G260" s="919"/>
    </row>
    <row r="261" spans="2:7" ht="15.9" customHeight="1">
      <c r="B261" s="919"/>
      <c r="C261" s="919"/>
      <c r="D261" s="919"/>
      <c r="E261" s="919"/>
      <c r="F261" s="919"/>
      <c r="G261" s="919"/>
    </row>
    <row r="262" spans="2:7" ht="15.9" customHeight="1">
      <c r="B262" s="919"/>
      <c r="C262" s="919"/>
      <c r="D262" s="919"/>
      <c r="E262" s="919"/>
      <c r="F262" s="919"/>
      <c r="G262" s="919"/>
    </row>
    <row r="263" spans="2:7" ht="15.9" customHeight="1">
      <c r="B263" s="919"/>
      <c r="C263" s="919"/>
      <c r="D263" s="919"/>
      <c r="E263" s="919"/>
      <c r="F263" s="919"/>
      <c r="G263" s="919"/>
    </row>
    <row r="264" spans="2:7" ht="15.9" customHeight="1">
      <c r="B264" s="919"/>
      <c r="C264" s="919"/>
      <c r="D264" s="919"/>
      <c r="E264" s="919"/>
      <c r="F264" s="919"/>
      <c r="G264" s="919"/>
    </row>
    <row r="265" spans="2:7" ht="15.9" customHeight="1">
      <c r="B265" s="919"/>
      <c r="C265" s="919"/>
      <c r="D265" s="919"/>
      <c r="E265" s="919"/>
      <c r="F265" s="919"/>
      <c r="G265" s="919"/>
    </row>
    <row r="266" spans="2:7" ht="15.9" customHeight="1">
      <c r="B266" s="919"/>
      <c r="C266" s="919"/>
      <c r="D266" s="919"/>
      <c r="E266" s="919"/>
      <c r="F266" s="919"/>
      <c r="G266" s="919"/>
    </row>
    <row r="267" spans="2:7" ht="15.9" customHeight="1">
      <c r="B267" s="919"/>
      <c r="C267" s="919"/>
      <c r="D267" s="919"/>
      <c r="E267" s="919"/>
      <c r="F267" s="919"/>
      <c r="G267" s="919"/>
    </row>
    <row r="268" spans="2:7" ht="15.9" customHeight="1">
      <c r="B268" s="919"/>
      <c r="C268" s="919"/>
      <c r="D268" s="919"/>
      <c r="E268" s="919"/>
      <c r="F268" s="919"/>
      <c r="G268" s="919"/>
    </row>
    <row r="269" spans="2:7" ht="15.9" customHeight="1">
      <c r="B269" s="919"/>
      <c r="C269" s="919"/>
      <c r="D269" s="919"/>
      <c r="E269" s="919"/>
      <c r="F269" s="919"/>
      <c r="G269" s="919"/>
    </row>
    <row r="270" spans="2:7" ht="15.9" customHeight="1">
      <c r="B270" s="919"/>
      <c r="C270" s="919"/>
      <c r="D270" s="919"/>
      <c r="E270" s="919"/>
      <c r="F270" s="919"/>
      <c r="G270" s="919"/>
    </row>
    <row r="271" spans="2:7" ht="15.9" customHeight="1">
      <c r="B271" s="919"/>
      <c r="C271" s="919"/>
      <c r="D271" s="919"/>
      <c r="E271" s="919"/>
      <c r="F271" s="919"/>
      <c r="G271" s="919"/>
    </row>
    <row r="272" spans="2:7" ht="15.9" customHeight="1">
      <c r="B272" s="919"/>
      <c r="C272" s="919"/>
      <c r="D272" s="919"/>
      <c r="E272" s="919"/>
      <c r="F272" s="919"/>
      <c r="G272" s="919"/>
    </row>
    <row r="273" spans="2:7" ht="15.9" customHeight="1">
      <c r="B273" s="919"/>
      <c r="C273" s="919"/>
      <c r="D273" s="919"/>
      <c r="E273" s="919"/>
      <c r="F273" s="919"/>
      <c r="G273" s="919"/>
    </row>
    <row r="274" spans="2:7" ht="15.9" customHeight="1">
      <c r="B274" s="919"/>
      <c r="C274" s="919"/>
      <c r="D274" s="919"/>
      <c r="E274" s="919"/>
      <c r="F274" s="919"/>
      <c r="G274" s="919"/>
    </row>
    <row r="275" spans="2:7" ht="15.9" customHeight="1">
      <c r="B275" s="919"/>
      <c r="C275" s="919"/>
      <c r="D275" s="919"/>
      <c r="E275" s="919"/>
      <c r="F275" s="919"/>
      <c r="G275" s="919"/>
    </row>
    <row r="276" spans="2:7" ht="15.9" customHeight="1">
      <c r="B276" s="919"/>
      <c r="C276" s="919"/>
      <c r="D276" s="919"/>
      <c r="E276" s="919"/>
      <c r="F276" s="919"/>
      <c r="G276" s="919"/>
    </row>
    <row r="277" spans="2:7" ht="15.9" customHeight="1">
      <c r="B277" s="919"/>
      <c r="C277" s="919"/>
      <c r="D277" s="919"/>
      <c r="E277" s="919"/>
      <c r="F277" s="919"/>
      <c r="G277" s="919"/>
    </row>
    <row r="278" spans="2:7" ht="15.9" customHeight="1">
      <c r="B278" s="919"/>
      <c r="C278" s="919"/>
      <c r="D278" s="919"/>
      <c r="E278" s="919"/>
      <c r="F278" s="919"/>
      <c r="G278" s="919"/>
    </row>
    <row r="279" spans="2:7" ht="15.9" customHeight="1">
      <c r="B279" s="919"/>
      <c r="C279" s="919"/>
      <c r="D279" s="919"/>
      <c r="E279" s="919"/>
      <c r="F279" s="919"/>
      <c r="G279" s="919"/>
    </row>
    <row r="280" spans="2:7" ht="15.9" customHeight="1">
      <c r="B280" s="919"/>
      <c r="C280" s="919"/>
      <c r="D280" s="919"/>
      <c r="E280" s="919"/>
      <c r="F280" s="919"/>
      <c r="G280" s="919"/>
    </row>
    <row r="281" spans="2:7" ht="15.9" customHeight="1">
      <c r="B281" s="919"/>
      <c r="C281" s="919"/>
      <c r="D281" s="919"/>
      <c r="E281" s="919"/>
      <c r="F281" s="919"/>
      <c r="G281" s="919"/>
    </row>
    <row r="282" spans="2:7" ht="15.9" customHeight="1">
      <c r="B282" s="919"/>
      <c r="C282" s="919"/>
      <c r="D282" s="919"/>
      <c r="E282" s="919"/>
      <c r="F282" s="919"/>
      <c r="G282" s="919"/>
    </row>
    <row r="283" spans="2:7" ht="15.9" customHeight="1">
      <c r="B283" s="919"/>
      <c r="C283" s="919"/>
      <c r="D283" s="919"/>
      <c r="E283" s="919"/>
      <c r="F283" s="919"/>
      <c r="G283" s="919"/>
    </row>
    <row r="284" spans="2:7" ht="15.9" customHeight="1">
      <c r="B284" s="919"/>
      <c r="C284" s="919"/>
      <c r="D284" s="919"/>
      <c r="E284" s="919"/>
      <c r="F284" s="919"/>
      <c r="G284" s="919"/>
    </row>
    <row r="285" spans="2:7" ht="15.9" customHeight="1">
      <c r="B285" s="919"/>
      <c r="C285" s="919"/>
      <c r="D285" s="919"/>
      <c r="E285" s="919"/>
      <c r="F285" s="919"/>
      <c r="G285" s="919"/>
    </row>
    <row r="286" spans="2:7" ht="15.9" customHeight="1">
      <c r="B286" s="919"/>
      <c r="C286" s="919"/>
      <c r="D286" s="919"/>
      <c r="E286" s="919"/>
      <c r="F286" s="919"/>
      <c r="G286" s="919"/>
    </row>
    <row r="287" spans="2:7" ht="15.9" customHeight="1">
      <c r="B287" s="919"/>
      <c r="C287" s="919"/>
      <c r="D287" s="919"/>
      <c r="E287" s="919"/>
      <c r="F287" s="919"/>
      <c r="G287" s="919"/>
    </row>
    <row r="288" spans="2:7" ht="15.9" customHeight="1">
      <c r="B288" s="919"/>
      <c r="C288" s="919"/>
      <c r="D288" s="919"/>
      <c r="E288" s="919"/>
      <c r="F288" s="919"/>
      <c r="G288" s="919"/>
    </row>
    <row r="289" spans="2:7" ht="15.9" customHeight="1">
      <c r="B289" s="919"/>
      <c r="C289" s="919"/>
      <c r="D289" s="919"/>
      <c r="E289" s="919"/>
      <c r="F289" s="919"/>
      <c r="G289" s="919"/>
    </row>
    <row r="290" spans="2:7" ht="15.9" customHeight="1">
      <c r="B290" s="919"/>
      <c r="C290" s="919"/>
      <c r="D290" s="919"/>
      <c r="E290" s="919"/>
      <c r="F290" s="919"/>
      <c r="G290" s="919"/>
    </row>
    <row r="291" spans="2:7" ht="15.9" customHeight="1">
      <c r="B291" s="919"/>
      <c r="C291" s="919"/>
      <c r="D291" s="919"/>
      <c r="E291" s="919"/>
      <c r="F291" s="919"/>
      <c r="G291" s="919"/>
    </row>
    <row r="292" spans="2:7" ht="15.9" customHeight="1">
      <c r="B292" s="919"/>
      <c r="C292" s="919"/>
      <c r="D292" s="919"/>
      <c r="E292" s="919"/>
      <c r="F292" s="919"/>
      <c r="G292" s="919"/>
    </row>
    <row r="293" spans="2:7" ht="15.9" customHeight="1">
      <c r="B293" s="919"/>
      <c r="C293" s="919"/>
      <c r="D293" s="919"/>
      <c r="E293" s="919"/>
      <c r="F293" s="919"/>
      <c r="G293" s="919"/>
    </row>
    <row r="294" spans="2:7" ht="15.9" customHeight="1">
      <c r="B294" s="919"/>
      <c r="C294" s="919"/>
      <c r="D294" s="919"/>
      <c r="E294" s="919"/>
      <c r="F294" s="919"/>
      <c r="G294" s="919"/>
    </row>
    <row r="295" spans="2:7" ht="15.9" customHeight="1">
      <c r="B295" s="919"/>
      <c r="C295" s="919"/>
      <c r="D295" s="919"/>
      <c r="E295" s="919"/>
      <c r="F295" s="919"/>
      <c r="G295" s="919"/>
    </row>
    <row r="296" spans="2:7" ht="15.9" customHeight="1">
      <c r="B296" s="919"/>
      <c r="C296" s="919"/>
      <c r="D296" s="919"/>
      <c r="E296" s="919"/>
      <c r="F296" s="919"/>
      <c r="G296" s="919"/>
    </row>
    <row r="297" spans="2:7" ht="15.9" customHeight="1">
      <c r="B297" s="919"/>
      <c r="C297" s="919"/>
      <c r="D297" s="919"/>
      <c r="E297" s="919"/>
      <c r="F297" s="919"/>
      <c r="G297" s="919"/>
    </row>
    <row r="298" spans="2:7" ht="15.9" customHeight="1">
      <c r="B298" s="919"/>
      <c r="C298" s="919"/>
      <c r="D298" s="919"/>
      <c r="E298" s="919"/>
      <c r="F298" s="919"/>
      <c r="G298" s="919"/>
    </row>
    <row r="299" spans="2:7" ht="15.9" customHeight="1">
      <c r="B299" s="919"/>
      <c r="C299" s="919"/>
      <c r="D299" s="919"/>
      <c r="E299" s="919"/>
      <c r="F299" s="919"/>
      <c r="G299" s="919"/>
    </row>
    <row r="300" spans="2:7" ht="15.9" customHeight="1">
      <c r="B300" s="919"/>
      <c r="C300" s="919"/>
      <c r="D300" s="919"/>
      <c r="E300" s="919"/>
      <c r="F300" s="919"/>
      <c r="G300" s="919"/>
    </row>
    <row r="301" spans="2:7" ht="15.9" customHeight="1">
      <c r="B301" s="919"/>
      <c r="C301" s="919"/>
      <c r="D301" s="919"/>
      <c r="E301" s="919"/>
      <c r="F301" s="919"/>
      <c r="G301" s="919"/>
    </row>
    <row r="302" spans="2:7" ht="15.9" customHeight="1">
      <c r="B302" s="919"/>
      <c r="C302" s="919"/>
      <c r="D302" s="919"/>
      <c r="E302" s="919"/>
      <c r="F302" s="919"/>
      <c r="G302" s="919"/>
    </row>
    <row r="303" spans="2:7" ht="15.9" customHeight="1">
      <c r="B303" s="919"/>
      <c r="C303" s="919"/>
      <c r="D303" s="919"/>
      <c r="E303" s="919"/>
      <c r="F303" s="919"/>
      <c r="G303" s="919"/>
    </row>
    <row r="304" spans="2:7" ht="15.9" customHeight="1">
      <c r="B304" s="919"/>
      <c r="C304" s="919"/>
      <c r="D304" s="919"/>
      <c r="E304" s="919"/>
      <c r="F304" s="919"/>
      <c r="G304" s="919"/>
    </row>
    <row r="305" spans="2:7" ht="15.9" customHeight="1">
      <c r="B305" s="919"/>
      <c r="C305" s="919"/>
      <c r="D305" s="919"/>
      <c r="E305" s="919"/>
      <c r="F305" s="919"/>
      <c r="G305" s="919"/>
    </row>
    <row r="306" spans="2:7" ht="15.9" customHeight="1">
      <c r="B306" s="919"/>
      <c r="C306" s="919"/>
      <c r="D306" s="919"/>
      <c r="E306" s="919"/>
      <c r="F306" s="919"/>
      <c r="G306" s="919"/>
    </row>
    <row r="307" spans="2:7" ht="15.9" customHeight="1">
      <c r="B307" s="919"/>
      <c r="C307" s="919"/>
      <c r="D307" s="919"/>
      <c r="E307" s="919"/>
      <c r="F307" s="919"/>
      <c r="G307" s="919"/>
    </row>
    <row r="308" spans="2:7" ht="15.9" customHeight="1">
      <c r="B308" s="919"/>
      <c r="C308" s="919"/>
      <c r="D308" s="919"/>
      <c r="E308" s="919"/>
      <c r="F308" s="919"/>
      <c r="G308" s="919"/>
    </row>
    <row r="309" spans="2:7" ht="15.9" customHeight="1">
      <c r="B309" s="919"/>
      <c r="C309" s="919"/>
      <c r="D309" s="919"/>
      <c r="E309" s="919"/>
      <c r="F309" s="919"/>
      <c r="G309" s="919"/>
    </row>
    <row r="310" spans="2:7" ht="15.9" customHeight="1">
      <c r="B310" s="919"/>
      <c r="C310" s="919"/>
      <c r="D310" s="919"/>
      <c r="E310" s="919"/>
      <c r="F310" s="919"/>
      <c r="G310" s="919"/>
    </row>
    <row r="311" spans="2:7" ht="15.9" customHeight="1">
      <c r="B311" s="919"/>
      <c r="C311" s="919"/>
      <c r="D311" s="919"/>
      <c r="E311" s="919"/>
      <c r="F311" s="919"/>
      <c r="G311" s="919"/>
    </row>
    <row r="312" spans="2:7" ht="15.9" customHeight="1">
      <c r="B312" s="919"/>
      <c r="C312" s="919"/>
      <c r="D312" s="919"/>
      <c r="E312" s="919"/>
      <c r="F312" s="919"/>
      <c r="G312" s="919"/>
    </row>
    <row r="313" spans="2:7" ht="15.9" customHeight="1">
      <c r="B313" s="919"/>
      <c r="C313" s="919"/>
      <c r="D313" s="919"/>
      <c r="E313" s="919"/>
      <c r="F313" s="919"/>
      <c r="G313" s="919"/>
    </row>
    <row r="314" spans="2:7" ht="15.9" customHeight="1">
      <c r="B314" s="919"/>
      <c r="C314" s="919"/>
      <c r="D314" s="919"/>
      <c r="E314" s="919"/>
      <c r="F314" s="919"/>
      <c r="G314" s="919"/>
    </row>
    <row r="315" spans="2:7" ht="15.9" customHeight="1">
      <c r="B315" s="919"/>
      <c r="C315" s="919"/>
      <c r="D315" s="919"/>
      <c r="E315" s="919"/>
      <c r="F315" s="919"/>
      <c r="G315" s="919"/>
    </row>
    <row r="316" spans="2:7" ht="15.9" customHeight="1">
      <c r="B316" s="919"/>
      <c r="C316" s="919"/>
      <c r="D316" s="919"/>
      <c r="E316" s="919"/>
      <c r="F316" s="919"/>
      <c r="G316" s="919"/>
    </row>
    <row r="317" spans="2:7" ht="15.9" customHeight="1">
      <c r="B317" s="919"/>
      <c r="C317" s="919"/>
      <c r="D317" s="919"/>
      <c r="E317" s="919"/>
      <c r="F317" s="919"/>
      <c r="G317" s="919"/>
    </row>
    <row r="318" spans="2:7" ht="15.9" customHeight="1">
      <c r="B318" s="919"/>
      <c r="C318" s="919"/>
      <c r="D318" s="919"/>
      <c r="E318" s="919"/>
      <c r="F318" s="919"/>
      <c r="G318" s="919"/>
    </row>
    <row r="319" spans="2:7" ht="15.9" customHeight="1">
      <c r="B319" s="919"/>
      <c r="C319" s="919"/>
      <c r="D319" s="919"/>
      <c r="E319" s="919"/>
      <c r="F319" s="919"/>
      <c r="G319" s="919"/>
    </row>
    <row r="320" spans="2:7" ht="15.9" customHeight="1">
      <c r="B320" s="919"/>
      <c r="C320" s="919"/>
      <c r="D320" s="919"/>
      <c r="E320" s="919"/>
      <c r="F320" s="919"/>
      <c r="G320" s="919"/>
    </row>
    <row r="321" spans="2:7" ht="15.9" customHeight="1">
      <c r="B321" s="919"/>
      <c r="C321" s="919"/>
      <c r="D321" s="919"/>
      <c r="E321" s="919"/>
      <c r="F321" s="919"/>
      <c r="G321" s="919"/>
    </row>
    <row r="322" spans="2:7" ht="15.9" customHeight="1">
      <c r="B322" s="919"/>
      <c r="C322" s="919"/>
      <c r="D322" s="919"/>
      <c r="E322" s="919"/>
      <c r="F322" s="919"/>
      <c r="G322" s="919"/>
    </row>
    <row r="323" spans="2:7" ht="15.9" customHeight="1">
      <c r="B323" s="919"/>
      <c r="C323" s="919"/>
      <c r="D323" s="919"/>
      <c r="E323" s="919"/>
      <c r="F323" s="919"/>
      <c r="G323" s="919"/>
    </row>
    <row r="324" spans="2:7" ht="15.9" customHeight="1">
      <c r="B324" s="919"/>
      <c r="C324" s="919"/>
      <c r="D324" s="919"/>
      <c r="E324" s="919"/>
      <c r="F324" s="919"/>
      <c r="G324" s="919"/>
    </row>
    <row r="325" spans="2:7" ht="15.9" customHeight="1">
      <c r="B325" s="919"/>
      <c r="C325" s="919"/>
      <c r="D325" s="919"/>
      <c r="E325" s="919"/>
      <c r="F325" s="919"/>
      <c r="G325" s="919"/>
    </row>
    <row r="326" spans="2:7" ht="15.9" customHeight="1">
      <c r="B326" s="919"/>
      <c r="C326" s="919"/>
      <c r="D326" s="919"/>
      <c r="E326" s="919"/>
      <c r="F326" s="919"/>
      <c r="G326" s="919"/>
    </row>
    <row r="327" spans="2:7" ht="15.9" customHeight="1">
      <c r="B327" s="919"/>
      <c r="C327" s="919"/>
      <c r="D327" s="919"/>
      <c r="E327" s="919"/>
      <c r="F327" s="919"/>
      <c r="G327" s="919"/>
    </row>
    <row r="328" spans="2:7" ht="15.9" customHeight="1">
      <c r="B328" s="919"/>
      <c r="C328" s="919"/>
      <c r="D328" s="919"/>
      <c r="E328" s="919"/>
      <c r="F328" s="919"/>
      <c r="G328" s="919"/>
    </row>
    <row r="329" spans="2:7" ht="15.9" customHeight="1">
      <c r="B329" s="919"/>
      <c r="C329" s="919"/>
      <c r="D329" s="919"/>
      <c r="E329" s="919"/>
      <c r="F329" s="919"/>
      <c r="G329" s="919"/>
    </row>
    <row r="330" spans="2:7" ht="15.9" customHeight="1">
      <c r="B330" s="919"/>
      <c r="C330" s="919"/>
      <c r="D330" s="919"/>
      <c r="E330" s="919"/>
      <c r="F330" s="919"/>
      <c r="G330" s="919"/>
    </row>
    <row r="331" spans="2:7" ht="15.9" customHeight="1">
      <c r="B331" s="919"/>
      <c r="C331" s="919"/>
      <c r="D331" s="919"/>
      <c r="E331" s="919"/>
      <c r="F331" s="919"/>
      <c r="G331" s="919"/>
    </row>
    <row r="332" spans="2:7" ht="15.9" customHeight="1">
      <c r="B332" s="919"/>
      <c r="C332" s="919"/>
      <c r="D332" s="919"/>
      <c r="E332" s="919"/>
      <c r="F332" s="919"/>
      <c r="G332" s="919"/>
    </row>
    <row r="333" spans="2:7" ht="15.9" customHeight="1">
      <c r="B333" s="919"/>
      <c r="C333" s="919"/>
      <c r="D333" s="919"/>
      <c r="E333" s="919"/>
      <c r="F333" s="919"/>
      <c r="G333" s="919"/>
    </row>
    <row r="334" spans="2:7">
      <c r="B334" s="919"/>
      <c r="C334" s="919"/>
      <c r="D334" s="919"/>
      <c r="E334" s="919"/>
      <c r="F334" s="919"/>
      <c r="G334" s="919"/>
    </row>
    <row r="335" spans="2:7">
      <c r="B335" s="919"/>
      <c r="C335" s="919"/>
      <c r="D335" s="919"/>
      <c r="E335" s="919"/>
      <c r="F335" s="919"/>
      <c r="G335" s="919"/>
    </row>
    <row r="336" spans="2:7">
      <c r="B336" s="919"/>
      <c r="C336" s="919"/>
      <c r="D336" s="919"/>
      <c r="E336" s="919"/>
      <c r="F336" s="919"/>
      <c r="G336" s="919"/>
    </row>
    <row r="337" spans="2:7">
      <c r="B337" s="919"/>
      <c r="C337" s="919"/>
      <c r="D337" s="919"/>
      <c r="E337" s="919"/>
      <c r="F337" s="919"/>
      <c r="G337" s="919"/>
    </row>
    <row r="338" spans="2:7">
      <c r="B338" s="919"/>
      <c r="C338" s="919"/>
      <c r="D338" s="919"/>
      <c r="E338" s="919"/>
      <c r="F338" s="919"/>
      <c r="G338" s="919"/>
    </row>
    <row r="339" spans="2:7">
      <c r="B339" s="919"/>
      <c r="C339" s="919"/>
      <c r="D339" s="919"/>
      <c r="E339" s="919"/>
      <c r="F339" s="919"/>
      <c r="G339" s="919"/>
    </row>
    <row r="340" spans="2:7">
      <c r="B340" s="919"/>
      <c r="C340" s="919"/>
      <c r="D340" s="919"/>
      <c r="E340" s="919"/>
      <c r="F340" s="919"/>
      <c r="G340" s="919"/>
    </row>
    <row r="341" spans="2:7">
      <c r="B341" s="919"/>
      <c r="C341" s="919"/>
      <c r="D341" s="919"/>
      <c r="E341" s="919"/>
      <c r="F341" s="919"/>
      <c r="G341" s="919"/>
    </row>
    <row r="342" spans="2:7">
      <c r="B342" s="919"/>
      <c r="C342" s="919"/>
      <c r="D342" s="919"/>
      <c r="E342" s="919"/>
      <c r="F342" s="919"/>
      <c r="G342" s="919"/>
    </row>
    <row r="343" spans="2:7">
      <c r="B343" s="919"/>
      <c r="C343" s="919"/>
      <c r="D343" s="919"/>
      <c r="E343" s="919"/>
      <c r="F343" s="919"/>
      <c r="G343" s="919"/>
    </row>
    <row r="344" spans="2:7">
      <c r="B344" s="919"/>
      <c r="C344" s="919"/>
      <c r="D344" s="919"/>
      <c r="E344" s="919"/>
      <c r="F344" s="919"/>
      <c r="G344" s="919"/>
    </row>
    <row r="345" spans="2:7">
      <c r="B345" s="919"/>
      <c r="C345" s="919"/>
      <c r="D345" s="919"/>
      <c r="E345" s="919"/>
      <c r="F345" s="919"/>
      <c r="G345" s="919"/>
    </row>
    <row r="346" spans="2:7">
      <c r="B346" s="919"/>
      <c r="C346" s="919"/>
      <c r="D346" s="919"/>
      <c r="E346" s="919"/>
      <c r="F346" s="919"/>
      <c r="G346" s="919"/>
    </row>
    <row r="347" spans="2:7">
      <c r="B347" s="919"/>
      <c r="C347" s="919"/>
      <c r="D347" s="919"/>
      <c r="E347" s="919"/>
      <c r="F347" s="919"/>
      <c r="G347" s="919"/>
    </row>
    <row r="348" spans="2:7">
      <c r="B348" s="919"/>
      <c r="C348" s="919"/>
      <c r="D348" s="919"/>
      <c r="E348" s="919"/>
      <c r="F348" s="919"/>
      <c r="G348" s="919"/>
    </row>
    <row r="349" spans="2:7">
      <c r="B349" s="919"/>
      <c r="C349" s="919"/>
      <c r="D349" s="919"/>
      <c r="E349" s="919"/>
      <c r="F349" s="919"/>
      <c r="G349" s="919"/>
    </row>
    <row r="350" spans="2:7">
      <c r="B350" s="919"/>
      <c r="C350" s="919"/>
      <c r="D350" s="919"/>
      <c r="E350" s="919"/>
      <c r="F350" s="919"/>
      <c r="G350" s="919"/>
    </row>
    <row r="351" spans="2:7">
      <c r="B351" s="919"/>
      <c r="C351" s="919"/>
      <c r="D351" s="919"/>
      <c r="E351" s="919"/>
      <c r="F351" s="919"/>
      <c r="G351" s="919"/>
    </row>
    <row r="352" spans="2:7">
      <c r="B352" s="919"/>
      <c r="C352" s="919"/>
      <c r="D352" s="919"/>
      <c r="E352" s="919"/>
      <c r="F352" s="919"/>
      <c r="G352" s="919"/>
    </row>
    <row r="353" spans="2:7">
      <c r="B353" s="919"/>
      <c r="C353" s="919"/>
      <c r="D353" s="919"/>
      <c r="E353" s="919"/>
      <c r="F353" s="919"/>
      <c r="G353" s="919"/>
    </row>
    <row r="354" spans="2:7">
      <c r="B354" s="919"/>
      <c r="C354" s="919"/>
      <c r="D354" s="919"/>
      <c r="E354" s="919"/>
      <c r="F354" s="919"/>
      <c r="G354" s="919"/>
    </row>
    <row r="355" spans="2:7">
      <c r="B355" s="919"/>
      <c r="C355" s="919"/>
      <c r="D355" s="919"/>
      <c r="E355" s="919"/>
      <c r="F355" s="919"/>
      <c r="G355" s="919"/>
    </row>
    <row r="356" spans="2:7">
      <c r="B356" s="919"/>
      <c r="C356" s="919"/>
      <c r="D356" s="919"/>
      <c r="E356" s="919"/>
      <c r="F356" s="919"/>
      <c r="G356" s="919"/>
    </row>
    <row r="357" spans="2:7">
      <c r="B357" s="919"/>
      <c r="C357" s="919"/>
      <c r="D357" s="919"/>
      <c r="E357" s="919"/>
      <c r="F357" s="919"/>
      <c r="G357" s="919"/>
    </row>
    <row r="358" spans="2:7">
      <c r="B358" s="919"/>
      <c r="C358" s="919"/>
      <c r="D358" s="919"/>
      <c r="E358" s="919"/>
      <c r="F358" s="919"/>
      <c r="G358" s="919"/>
    </row>
    <row r="359" spans="2:7">
      <c r="B359" s="919"/>
      <c r="C359" s="919"/>
      <c r="D359" s="919"/>
      <c r="E359" s="919"/>
      <c r="F359" s="919"/>
      <c r="G359" s="919"/>
    </row>
    <row r="360" spans="2:7">
      <c r="B360" s="919"/>
      <c r="C360" s="919"/>
      <c r="D360" s="919"/>
      <c r="E360" s="919"/>
      <c r="F360" s="919"/>
      <c r="G360" s="919"/>
    </row>
    <row r="361" spans="2:7">
      <c r="B361" s="919"/>
      <c r="C361" s="919"/>
      <c r="D361" s="919"/>
      <c r="E361" s="919"/>
      <c r="F361" s="919"/>
      <c r="G361" s="919"/>
    </row>
    <row r="362" spans="2:7">
      <c r="B362" s="919"/>
      <c r="C362" s="919"/>
      <c r="D362" s="919"/>
      <c r="E362" s="919"/>
      <c r="F362" s="919"/>
      <c r="G362" s="919"/>
    </row>
    <row r="363" spans="2:7">
      <c r="B363" s="919"/>
      <c r="C363" s="919"/>
      <c r="D363" s="919"/>
      <c r="E363" s="919"/>
      <c r="F363" s="919"/>
      <c r="G363" s="919"/>
    </row>
    <row r="364" spans="2:7">
      <c r="B364" s="919"/>
      <c r="C364" s="919"/>
      <c r="D364" s="919"/>
      <c r="E364" s="919"/>
      <c r="F364" s="919"/>
      <c r="G364" s="919"/>
    </row>
    <row r="365" spans="2:7">
      <c r="B365" s="919"/>
      <c r="C365" s="919"/>
      <c r="D365" s="919"/>
      <c r="E365" s="919"/>
      <c r="F365" s="919"/>
      <c r="G365" s="919"/>
    </row>
    <row r="366" spans="2:7">
      <c r="B366" s="919"/>
      <c r="C366" s="919"/>
      <c r="D366" s="919"/>
      <c r="E366" s="919"/>
      <c r="F366" s="919"/>
      <c r="G366" s="919"/>
    </row>
    <row r="367" spans="2:7">
      <c r="B367" s="919"/>
      <c r="C367" s="919"/>
      <c r="D367" s="919"/>
      <c r="E367" s="919"/>
      <c r="F367" s="919"/>
      <c r="G367" s="919"/>
    </row>
    <row r="368" spans="2:7">
      <c r="B368" s="919"/>
      <c r="C368" s="919"/>
      <c r="D368" s="919"/>
      <c r="E368" s="919"/>
      <c r="F368" s="919"/>
      <c r="G368" s="919"/>
    </row>
    <row r="369" spans="2:7">
      <c r="B369" s="919"/>
      <c r="C369" s="919"/>
      <c r="D369" s="919"/>
      <c r="E369" s="919"/>
      <c r="F369" s="919"/>
      <c r="G369" s="919"/>
    </row>
    <row r="370" spans="2:7">
      <c r="B370" s="919"/>
      <c r="C370" s="919"/>
      <c r="D370" s="919"/>
      <c r="E370" s="919"/>
      <c r="F370" s="919"/>
      <c r="G370" s="919"/>
    </row>
    <row r="371" spans="2:7">
      <c r="B371" s="919"/>
      <c r="C371" s="919"/>
      <c r="D371" s="919"/>
      <c r="E371" s="919"/>
      <c r="F371" s="919"/>
      <c r="G371" s="919"/>
    </row>
    <row r="372" spans="2:7">
      <c r="B372" s="919"/>
      <c r="C372" s="919"/>
      <c r="D372" s="919"/>
      <c r="E372" s="919"/>
      <c r="F372" s="919"/>
      <c r="G372" s="919"/>
    </row>
    <row r="373" spans="2:7">
      <c r="B373" s="919"/>
      <c r="C373" s="919"/>
      <c r="D373" s="919"/>
      <c r="E373" s="919"/>
      <c r="F373" s="919"/>
      <c r="G373" s="919"/>
    </row>
    <row r="374" spans="2:7">
      <c r="B374" s="919"/>
      <c r="C374" s="919"/>
      <c r="D374" s="919"/>
      <c r="E374" s="919"/>
      <c r="F374" s="919"/>
      <c r="G374" s="919"/>
    </row>
    <row r="375" spans="2:7">
      <c r="B375" s="919"/>
      <c r="C375" s="919"/>
      <c r="D375" s="919"/>
      <c r="E375" s="919"/>
      <c r="F375" s="919"/>
      <c r="G375" s="919"/>
    </row>
    <row r="376" spans="2:7">
      <c r="B376" s="919"/>
      <c r="C376" s="919"/>
      <c r="D376" s="919"/>
      <c r="E376" s="919"/>
      <c r="F376" s="919"/>
      <c r="G376" s="919"/>
    </row>
    <row r="377" spans="2:7">
      <c r="B377" s="919"/>
      <c r="C377" s="919"/>
      <c r="D377" s="919"/>
      <c r="E377" s="919"/>
      <c r="F377" s="919"/>
      <c r="G377" s="919"/>
    </row>
    <row r="378" spans="2:7">
      <c r="B378" s="919"/>
      <c r="C378" s="919"/>
      <c r="D378" s="919"/>
      <c r="E378" s="919"/>
      <c r="F378" s="919"/>
      <c r="G378" s="919"/>
    </row>
    <row r="379" spans="2:7">
      <c r="B379" s="919"/>
      <c r="C379" s="919"/>
      <c r="D379" s="919"/>
      <c r="E379" s="919"/>
      <c r="F379" s="919"/>
      <c r="G379" s="919"/>
    </row>
    <row r="380" spans="2:7">
      <c r="B380" s="919"/>
      <c r="C380" s="919"/>
      <c r="D380" s="919"/>
      <c r="E380" s="919"/>
      <c r="F380" s="919"/>
      <c r="G380" s="919"/>
    </row>
    <row r="381" spans="2:7">
      <c r="B381" s="919"/>
      <c r="C381" s="919"/>
      <c r="D381" s="919"/>
      <c r="E381" s="919"/>
      <c r="F381" s="919"/>
      <c r="G381" s="919"/>
    </row>
    <row r="382" spans="2:7">
      <c r="B382" s="919"/>
      <c r="C382" s="919"/>
      <c r="D382" s="919"/>
      <c r="E382" s="919"/>
      <c r="F382" s="919"/>
      <c r="G382" s="919"/>
    </row>
  </sheetData>
  <mergeCells count="3">
    <mergeCell ref="B54:E54"/>
    <mergeCell ref="B7:I7"/>
    <mergeCell ref="B30:I30"/>
  </mergeCells>
  <pageMargins left="1.02362204724409" right="1" top="0.94488188976377996" bottom="1.49606299212598" header="0.511811023622047" footer="1.1811023622047201"/>
  <pageSetup paperSize="9" scale="95" firstPageNumber="185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O380"/>
  <sheetViews>
    <sheetView workbookViewId="0">
      <selection activeCell="M5" sqref="M5"/>
    </sheetView>
  </sheetViews>
  <sheetFormatPr defaultColWidth="9.109375" defaultRowHeight="13.2"/>
  <cols>
    <col min="1" max="1" width="42.33203125" style="801" customWidth="1"/>
    <col min="2" max="4" width="7.44140625" style="801" hidden="1" customWidth="1"/>
    <col min="5" max="7" width="7.44140625" style="801" customWidth="1"/>
    <col min="8" max="8" width="9" style="801" customWidth="1"/>
    <col min="9" max="9" width="7.6640625" style="801" customWidth="1"/>
    <col min="10" max="16384" width="9.109375" style="27"/>
  </cols>
  <sheetData>
    <row r="1" spans="1:14" s="36" customFormat="1" ht="19.5" customHeight="1">
      <c r="A1" s="401" t="s">
        <v>658</v>
      </c>
      <c r="B1" s="848"/>
      <c r="C1" s="799"/>
      <c r="D1" s="799"/>
      <c r="E1" s="799"/>
      <c r="F1" s="799"/>
      <c r="G1" s="799"/>
      <c r="H1" s="799"/>
      <c r="I1" s="799"/>
    </row>
    <row r="2" spans="1:14" s="36" customFormat="1" ht="19.5" customHeight="1">
      <c r="A2" s="750" t="s">
        <v>442</v>
      </c>
      <c r="B2" s="848"/>
      <c r="C2" s="799"/>
      <c r="D2" s="799"/>
      <c r="E2" s="799"/>
      <c r="F2" s="799"/>
      <c r="G2" s="799"/>
      <c r="H2" s="799"/>
      <c r="I2" s="799"/>
    </row>
    <row r="3" spans="1:14" s="36" customFormat="1" ht="19.5" customHeight="1">
      <c r="A3" s="1050" t="s">
        <v>440</v>
      </c>
      <c r="B3" s="848"/>
      <c r="C3" s="799"/>
      <c r="D3" s="799"/>
      <c r="E3" s="799"/>
      <c r="F3" s="799"/>
      <c r="G3" s="799"/>
      <c r="H3" s="799"/>
      <c r="I3" s="799"/>
    </row>
    <row r="4" spans="1:14" s="36" customFormat="1" ht="19.5" customHeight="1">
      <c r="A4" s="1050" t="s">
        <v>441</v>
      </c>
      <c r="B4" s="848"/>
      <c r="C4" s="698"/>
      <c r="D4" s="698"/>
      <c r="E4" s="799"/>
      <c r="F4" s="799"/>
      <c r="G4" s="799"/>
      <c r="H4" s="799"/>
      <c r="I4" s="799"/>
    </row>
    <row r="5" spans="1:14" s="36" customFormat="1" ht="7.5" customHeight="1">
      <c r="A5" s="882"/>
      <c r="B5" s="848"/>
      <c r="C5" s="698"/>
      <c r="D5" s="698"/>
      <c r="E5" s="799"/>
      <c r="F5" s="799"/>
      <c r="G5" s="799"/>
      <c r="H5" s="799"/>
      <c r="I5" s="799"/>
    </row>
    <row r="6" spans="1:14" s="36" customFormat="1" ht="16.5" customHeight="1">
      <c r="A6" s="1025"/>
      <c r="B6" s="268"/>
      <c r="C6" s="268"/>
      <c r="D6" s="268" t="s">
        <v>369</v>
      </c>
      <c r="E6" s="268"/>
      <c r="F6" s="268"/>
      <c r="G6" s="268"/>
      <c r="H6" s="799"/>
      <c r="I6" s="1049" t="s">
        <v>369</v>
      </c>
    </row>
    <row r="7" spans="1:14" s="1" customFormat="1" ht="21" customHeight="1">
      <c r="A7" s="1051"/>
      <c r="B7" s="921">
        <v>2010</v>
      </c>
      <c r="C7" s="921">
        <v>2013</v>
      </c>
      <c r="D7" s="921">
        <v>2014</v>
      </c>
      <c r="E7" s="921">
        <v>2015</v>
      </c>
      <c r="F7" s="921">
        <v>2016</v>
      </c>
      <c r="G7" s="921">
        <v>2017</v>
      </c>
      <c r="H7" s="921">
        <v>2018</v>
      </c>
      <c r="I7" s="921">
        <v>2019</v>
      </c>
      <c r="J7" s="90"/>
      <c r="K7" s="90"/>
      <c r="L7" s="90"/>
      <c r="M7" s="90"/>
      <c r="N7" s="90"/>
    </row>
    <row r="8" spans="1:14" s="1" customFormat="1" ht="15.75" customHeight="1">
      <c r="A8" s="1052" t="s">
        <v>516</v>
      </c>
      <c r="B8" s="751">
        <f>B11+B19+B24+B65+B69+B77+B84+B92+B99+B104+B116+B124+B128+B140+B154+B156+B162+B172</f>
        <v>20260</v>
      </c>
      <c r="C8" s="751">
        <v>20717</v>
      </c>
      <c r="D8" s="751">
        <f>D11+D19+D24+D65+D69+D77+D84+D92+D99+D104+D116+D124+D128+D140+D154+D156+D162+D172</f>
        <v>21600</v>
      </c>
      <c r="E8" s="752">
        <f>E11+E19+E24+E65+E69+E77+E84+E92+E99+E104+E116+E124+E128+E140+E154+E156+E162+E172</f>
        <v>22124</v>
      </c>
      <c r="F8" s="752">
        <f>F11+F19+F24+F65+F69+F77+F84+F92+F99+F104+F116+F124+F128+F140+F154+F156+F162+F172</f>
        <v>25196</v>
      </c>
      <c r="G8" s="752">
        <v>26249</v>
      </c>
      <c r="H8" s="741">
        <v>27474</v>
      </c>
      <c r="I8" s="741">
        <f>I11+I19+I24+I65+I69+I77+I84+I92+I99+I104+I116+I124+I128+I140+I154+I156+I162+I172</f>
        <v>28292</v>
      </c>
      <c r="J8" s="90"/>
      <c r="K8" s="90"/>
      <c r="L8" s="90"/>
      <c r="M8" s="90"/>
      <c r="N8" s="90"/>
    </row>
    <row r="9" spans="1:14" s="1" customFormat="1" ht="13.8">
      <c r="A9" s="411" t="s">
        <v>594</v>
      </c>
      <c r="B9" s="753"/>
      <c r="C9" s="753"/>
      <c r="D9" s="753"/>
      <c r="E9" s="753"/>
      <c r="F9" s="753"/>
      <c r="G9" s="753"/>
      <c r="H9" s="753"/>
      <c r="I9" s="694"/>
      <c r="J9" s="90"/>
      <c r="K9" s="90"/>
      <c r="L9" s="90"/>
      <c r="M9" s="90"/>
      <c r="N9" s="90"/>
    </row>
    <row r="10" spans="1:14" s="1" customFormat="1" ht="13.8">
      <c r="A10" s="418" t="s">
        <v>272</v>
      </c>
      <c r="B10" s="754"/>
      <c r="C10" s="754"/>
      <c r="D10" s="754"/>
      <c r="E10" s="1053"/>
      <c r="F10" s="1053"/>
      <c r="G10" s="1053"/>
      <c r="H10" s="1053"/>
      <c r="I10" s="694"/>
      <c r="J10" s="90"/>
      <c r="K10" s="90"/>
      <c r="L10" s="90"/>
      <c r="M10" s="90"/>
      <c r="N10" s="90"/>
    </row>
    <row r="11" spans="1:14" s="1" customFormat="1" ht="13.8">
      <c r="A11" s="415" t="s">
        <v>67</v>
      </c>
      <c r="B11" s="754">
        <v>4376</v>
      </c>
      <c r="C11" s="754">
        <v>3012</v>
      </c>
      <c r="D11" s="754">
        <v>2962</v>
      </c>
      <c r="E11" s="755">
        <v>3172</v>
      </c>
      <c r="F11" s="755">
        <v>4077</v>
      </c>
      <c r="G11" s="755">
        <v>4616</v>
      </c>
      <c r="H11" s="754">
        <f>SUM(H13:H17)</f>
        <v>5159</v>
      </c>
      <c r="I11" s="754">
        <f>SUM(I13:I17)</f>
        <v>5268</v>
      </c>
      <c r="J11" s="90"/>
      <c r="K11" s="90"/>
      <c r="L11" s="90"/>
      <c r="M11" s="90"/>
      <c r="N11" s="90"/>
    </row>
    <row r="12" spans="1:14" s="1" customFormat="1" ht="13.8">
      <c r="A12" s="418" t="s">
        <v>68</v>
      </c>
      <c r="B12" s="1054"/>
      <c r="C12" s="1054"/>
      <c r="D12" s="1054"/>
      <c r="E12" s="1053"/>
      <c r="F12" s="1053"/>
      <c r="G12" s="1053"/>
      <c r="H12" s="1053"/>
      <c r="I12" s="1053"/>
      <c r="J12" s="90"/>
      <c r="K12" s="90"/>
      <c r="L12" s="90"/>
      <c r="M12" s="90"/>
      <c r="N12" s="90"/>
    </row>
    <row r="13" spans="1:14" s="1" customFormat="1" ht="13.8">
      <c r="A13" s="429" t="s">
        <v>69</v>
      </c>
      <c r="B13" s="1054">
        <v>4194</v>
      </c>
      <c r="C13" s="1054">
        <v>2822</v>
      </c>
      <c r="D13" s="1054">
        <v>2747</v>
      </c>
      <c r="E13" s="1053">
        <v>3008</v>
      </c>
      <c r="F13" s="1053">
        <v>3912</v>
      </c>
      <c r="G13" s="1053">
        <v>4465</v>
      </c>
      <c r="H13" s="1053">
        <v>5006</v>
      </c>
      <c r="I13" s="1053">
        <v>5119</v>
      </c>
      <c r="J13" s="90"/>
      <c r="K13" s="90"/>
      <c r="L13" s="90"/>
      <c r="M13" s="90"/>
      <c r="N13" s="90"/>
    </row>
    <row r="14" spans="1:14" s="1" customFormat="1" ht="13.8">
      <c r="A14" s="422" t="s">
        <v>70</v>
      </c>
      <c r="B14" s="1054"/>
      <c r="C14" s="1054"/>
      <c r="D14" s="1054"/>
      <c r="E14" s="1053"/>
      <c r="F14" s="1053"/>
      <c r="G14" s="1053"/>
      <c r="H14" s="1053"/>
      <c r="I14" s="1053"/>
      <c r="J14" s="90"/>
      <c r="K14" s="90"/>
      <c r="L14" s="90"/>
      <c r="M14" s="90"/>
      <c r="N14" s="90"/>
    </row>
    <row r="15" spans="1:14" s="1" customFormat="1" ht="13.8">
      <c r="A15" s="429" t="s">
        <v>71</v>
      </c>
      <c r="B15" s="1054">
        <v>170</v>
      </c>
      <c r="C15" s="1054">
        <v>181</v>
      </c>
      <c r="D15" s="1054">
        <v>203</v>
      </c>
      <c r="E15" s="1053">
        <v>150</v>
      </c>
      <c r="F15" s="1053">
        <v>148</v>
      </c>
      <c r="G15" s="1053">
        <v>136</v>
      </c>
      <c r="H15" s="1053">
        <v>136</v>
      </c>
      <c r="I15" s="1053">
        <v>129</v>
      </c>
      <c r="J15" s="90"/>
      <c r="K15" s="90"/>
      <c r="L15" s="90"/>
      <c r="M15" s="90"/>
      <c r="N15" s="90"/>
    </row>
    <row r="16" spans="1:14" s="1" customFormat="1" ht="13.8">
      <c r="A16" s="422" t="s">
        <v>72</v>
      </c>
      <c r="B16" s="1054"/>
      <c r="C16" s="1054"/>
      <c r="D16" s="1054"/>
      <c r="E16" s="1053"/>
      <c r="F16" s="1053"/>
      <c r="G16" s="1053"/>
      <c r="H16" s="1053"/>
      <c r="I16" s="1053"/>
      <c r="J16" s="90"/>
      <c r="K16" s="90"/>
      <c r="L16" s="90"/>
      <c r="M16" s="90"/>
      <c r="N16" s="90"/>
    </row>
    <row r="17" spans="1:14" s="1" customFormat="1" ht="13.8">
      <c r="A17" s="429" t="s">
        <v>73</v>
      </c>
      <c r="B17" s="1054">
        <v>12</v>
      </c>
      <c r="C17" s="1054">
        <v>9</v>
      </c>
      <c r="D17" s="1054">
        <v>12</v>
      </c>
      <c r="E17" s="1053">
        <v>14</v>
      </c>
      <c r="F17" s="1053">
        <v>17</v>
      </c>
      <c r="G17" s="1053">
        <v>15</v>
      </c>
      <c r="H17" s="1053">
        <v>17</v>
      </c>
      <c r="I17" s="1053">
        <v>20</v>
      </c>
      <c r="J17" s="90"/>
      <c r="K17" s="90"/>
      <c r="L17" s="90"/>
      <c r="M17" s="90"/>
      <c r="N17" s="90"/>
    </row>
    <row r="18" spans="1:14" s="1" customFormat="1" ht="13.8">
      <c r="A18" s="422" t="s">
        <v>74</v>
      </c>
      <c r="B18" s="754"/>
      <c r="C18" s="754"/>
      <c r="D18" s="754"/>
      <c r="E18" s="1053"/>
      <c r="F18" s="1053"/>
      <c r="G18" s="1053"/>
      <c r="H18" s="1053"/>
      <c r="I18" s="1053"/>
      <c r="J18" s="90"/>
      <c r="K18" s="90"/>
      <c r="L18" s="90"/>
      <c r="M18" s="90"/>
      <c r="N18" s="90"/>
    </row>
    <row r="19" spans="1:14" s="1" customFormat="1" ht="13.8">
      <c r="A19" s="423" t="s">
        <v>412</v>
      </c>
      <c r="B19" s="755">
        <v>296</v>
      </c>
      <c r="C19" s="755">
        <v>152</v>
      </c>
      <c r="D19" s="755">
        <v>151</v>
      </c>
      <c r="E19" s="755">
        <v>95</v>
      </c>
      <c r="F19" s="755">
        <v>156</v>
      </c>
      <c r="G19" s="755">
        <v>128</v>
      </c>
      <c r="H19" s="755">
        <v>138</v>
      </c>
      <c r="I19" s="755">
        <v>160</v>
      </c>
      <c r="J19" s="90"/>
      <c r="K19" s="90"/>
      <c r="L19" s="90"/>
      <c r="M19" s="90"/>
      <c r="N19" s="90"/>
    </row>
    <row r="20" spans="1:14" s="1" customFormat="1" ht="26.4">
      <c r="A20" s="429" t="s">
        <v>411</v>
      </c>
      <c r="B20" s="1054"/>
      <c r="C20" s="1054"/>
      <c r="D20" s="1054"/>
      <c r="E20" s="1053"/>
      <c r="F20" s="1053"/>
      <c r="G20" s="1053">
        <v>6</v>
      </c>
      <c r="H20" s="1053"/>
      <c r="I20" s="1053">
        <v>1</v>
      </c>
      <c r="J20" s="90"/>
      <c r="K20" s="90"/>
      <c r="L20" s="90"/>
      <c r="M20" s="90"/>
      <c r="N20" s="90"/>
    </row>
    <row r="21" spans="1:14" s="1" customFormat="1" ht="13.8">
      <c r="A21" s="429" t="s">
        <v>476</v>
      </c>
      <c r="B21" s="1054">
        <v>294</v>
      </c>
      <c r="C21" s="1054">
        <v>148</v>
      </c>
      <c r="D21" s="1054">
        <v>151</v>
      </c>
      <c r="E21" s="1053">
        <v>91</v>
      </c>
      <c r="F21" s="1053">
        <v>153</v>
      </c>
      <c r="G21" s="1053">
        <v>119</v>
      </c>
      <c r="H21" s="1053">
        <v>135</v>
      </c>
      <c r="I21" s="1053">
        <v>155</v>
      </c>
      <c r="J21" s="90"/>
      <c r="K21" s="90"/>
      <c r="L21" s="90"/>
      <c r="M21" s="90"/>
      <c r="N21" s="90"/>
    </row>
    <row r="22" spans="1:14" s="1" customFormat="1" ht="26.4">
      <c r="A22" s="429" t="s">
        <v>79</v>
      </c>
      <c r="B22" s="909">
        <v>2</v>
      </c>
      <c r="C22" s="1054">
        <v>4</v>
      </c>
      <c r="D22" s="909"/>
      <c r="E22" s="1053">
        <v>4</v>
      </c>
      <c r="F22" s="1053">
        <v>3</v>
      </c>
      <c r="G22" s="1053">
        <v>3</v>
      </c>
      <c r="H22" s="1053">
        <v>3</v>
      </c>
      <c r="I22" s="1053">
        <v>4</v>
      </c>
      <c r="J22" s="90"/>
      <c r="K22" s="90"/>
      <c r="L22" s="90"/>
      <c r="M22" s="90"/>
      <c r="N22" s="90"/>
    </row>
    <row r="23" spans="1:14" s="1" customFormat="1" ht="13.8">
      <c r="A23" s="422" t="s">
        <v>80</v>
      </c>
      <c r="B23" s="754"/>
      <c r="C23" s="754"/>
      <c r="D23" s="754"/>
      <c r="E23" s="1053"/>
      <c r="F23" s="1053"/>
      <c r="G23" s="1053"/>
      <c r="H23" s="1053"/>
      <c r="I23" s="694"/>
      <c r="J23" s="90"/>
      <c r="K23" s="90"/>
      <c r="L23" s="90"/>
      <c r="M23" s="90"/>
      <c r="N23" s="90"/>
    </row>
    <row r="24" spans="1:14" s="1" customFormat="1" ht="13.8">
      <c r="A24" s="423" t="s">
        <v>81</v>
      </c>
      <c r="B24" s="754">
        <v>7492</v>
      </c>
      <c r="C24" s="754">
        <v>7702</v>
      </c>
      <c r="D24" s="754">
        <v>7872</v>
      </c>
      <c r="E24" s="755">
        <v>7895</v>
      </c>
      <c r="F24" s="755">
        <v>8108</v>
      </c>
      <c r="G24" s="755">
        <v>8446</v>
      </c>
      <c r="H24" s="755">
        <v>8591</v>
      </c>
      <c r="I24" s="755">
        <v>8441</v>
      </c>
      <c r="J24" s="90"/>
      <c r="K24" s="90"/>
      <c r="L24" s="90"/>
      <c r="M24" s="90"/>
      <c r="N24" s="90"/>
    </row>
    <row r="25" spans="1:14" s="1" customFormat="1" ht="13.8">
      <c r="A25" s="426" t="s">
        <v>82</v>
      </c>
      <c r="B25" s="1054"/>
      <c r="C25" s="1054"/>
      <c r="D25" s="1054"/>
      <c r="E25" s="1053"/>
      <c r="F25" s="1053"/>
      <c r="G25" s="1053"/>
      <c r="H25" s="1053"/>
      <c r="I25" s="1053"/>
      <c r="J25" s="90"/>
      <c r="K25" s="90"/>
      <c r="L25" s="90"/>
      <c r="M25" s="90"/>
      <c r="N25" s="90"/>
    </row>
    <row r="26" spans="1:14" s="1" customFormat="1" ht="13.8">
      <c r="A26" s="429" t="s">
        <v>83</v>
      </c>
      <c r="B26" s="1054">
        <v>2315</v>
      </c>
      <c r="C26" s="1054">
        <v>2754</v>
      </c>
      <c r="D26" s="1054">
        <v>2675</v>
      </c>
      <c r="E26" s="1053">
        <v>2538</v>
      </c>
      <c r="F26" s="1053">
        <v>2497</v>
      </c>
      <c r="G26" s="1053">
        <v>2825</v>
      </c>
      <c r="H26" s="1053">
        <v>2402</v>
      </c>
      <c r="I26" s="1053">
        <v>2494</v>
      </c>
      <c r="J26" s="90"/>
      <c r="K26" s="90"/>
      <c r="L26" s="90"/>
      <c r="M26" s="90"/>
      <c r="N26" s="90"/>
    </row>
    <row r="27" spans="1:14" s="1" customFormat="1" ht="13.8">
      <c r="A27" s="422" t="s">
        <v>84</v>
      </c>
      <c r="B27" s="1054"/>
      <c r="C27" s="1054"/>
      <c r="D27" s="1054"/>
      <c r="E27" s="1053"/>
      <c r="F27" s="1053"/>
      <c r="G27" s="1053"/>
      <c r="H27" s="1053"/>
      <c r="I27" s="1053"/>
      <c r="J27" s="90"/>
      <c r="K27" s="90"/>
      <c r="L27" s="90"/>
      <c r="M27" s="90"/>
      <c r="N27" s="90"/>
    </row>
    <row r="28" spans="1:14" s="1" customFormat="1" ht="13.8">
      <c r="A28" s="429" t="s">
        <v>413</v>
      </c>
      <c r="B28" s="1054">
        <v>90</v>
      </c>
      <c r="C28" s="1054">
        <v>157</v>
      </c>
      <c r="D28" s="1054">
        <v>179</v>
      </c>
      <c r="E28" s="1053">
        <v>199</v>
      </c>
      <c r="F28" s="1053">
        <v>163</v>
      </c>
      <c r="G28" s="1053">
        <v>222</v>
      </c>
      <c r="H28" s="1053">
        <v>213</v>
      </c>
      <c r="I28" s="1053">
        <v>292</v>
      </c>
      <c r="J28" s="90"/>
      <c r="K28" s="90"/>
      <c r="L28" s="90"/>
      <c r="M28" s="90"/>
      <c r="N28" s="90"/>
    </row>
    <row r="29" spans="1:14" s="1" customFormat="1" ht="13.8">
      <c r="A29" s="429" t="s">
        <v>414</v>
      </c>
      <c r="B29" s="1054">
        <v>1672</v>
      </c>
      <c r="C29" s="1054">
        <v>1426</v>
      </c>
      <c r="D29" s="1054">
        <v>1532</v>
      </c>
      <c r="E29" s="1053">
        <v>1468</v>
      </c>
      <c r="F29" s="1053">
        <v>1552</v>
      </c>
      <c r="G29" s="1053">
        <v>1567</v>
      </c>
      <c r="H29" s="1053">
        <v>1784</v>
      </c>
      <c r="I29" s="1053">
        <v>1623</v>
      </c>
      <c r="J29" s="90"/>
      <c r="K29" s="90"/>
      <c r="L29" s="90"/>
      <c r="M29" s="90"/>
      <c r="N29" s="90"/>
    </row>
    <row r="30" spans="1:14" s="1" customFormat="1" ht="13.8">
      <c r="A30" s="429" t="s">
        <v>89</v>
      </c>
      <c r="B30" s="1054">
        <v>2037</v>
      </c>
      <c r="C30" s="1054">
        <v>1414</v>
      </c>
      <c r="D30" s="1054">
        <v>1603</v>
      </c>
      <c r="E30" s="1053">
        <v>1584</v>
      </c>
      <c r="F30" s="1053">
        <v>1804</v>
      </c>
      <c r="G30" s="1053">
        <v>1823</v>
      </c>
      <c r="H30" s="1053">
        <v>2279</v>
      </c>
      <c r="I30" s="1053">
        <v>2387</v>
      </c>
      <c r="J30" s="90"/>
      <c r="K30" s="90"/>
      <c r="L30" s="90"/>
      <c r="M30" s="90"/>
      <c r="N30" s="90"/>
    </row>
    <row r="31" spans="1:14" s="1" customFormat="1" ht="13.8">
      <c r="A31" s="422" t="s">
        <v>90</v>
      </c>
      <c r="B31" s="1054"/>
      <c r="C31" s="1054"/>
      <c r="D31" s="1054"/>
      <c r="E31" s="1053"/>
      <c r="F31" s="1053"/>
      <c r="G31" s="1053"/>
      <c r="H31" s="1053"/>
      <c r="I31" s="1053"/>
      <c r="J31" s="90"/>
      <c r="K31" s="90"/>
      <c r="L31" s="90"/>
      <c r="M31" s="90"/>
      <c r="N31" s="90"/>
    </row>
    <row r="32" spans="1:14" s="1" customFormat="1" ht="13.8">
      <c r="A32" s="429" t="s">
        <v>91</v>
      </c>
      <c r="B32" s="1055">
        <v>0</v>
      </c>
      <c r="C32" s="1054">
        <v>4</v>
      </c>
      <c r="D32" s="1054">
        <v>3</v>
      </c>
      <c r="E32" s="1055">
        <v>0</v>
      </c>
      <c r="F32" s="1055">
        <v>0</v>
      </c>
      <c r="G32" s="1055">
        <v>0</v>
      </c>
      <c r="H32" s="1055">
        <v>0</v>
      </c>
      <c r="I32" s="1055">
        <v>0</v>
      </c>
      <c r="J32" s="90"/>
      <c r="K32" s="90"/>
      <c r="L32" s="90"/>
      <c r="M32" s="90"/>
      <c r="N32" s="90"/>
    </row>
    <row r="33" spans="1:14" s="1" customFormat="1" ht="13.8">
      <c r="A33" s="422" t="s">
        <v>92</v>
      </c>
      <c r="B33" s="1054"/>
      <c r="C33" s="1054"/>
      <c r="D33" s="1054"/>
      <c r="E33" s="1053"/>
      <c r="F33" s="1053"/>
      <c r="G33" s="1053"/>
      <c r="H33" s="1053"/>
      <c r="I33" s="1053"/>
      <c r="J33" s="90"/>
      <c r="K33" s="90"/>
      <c r="L33" s="90"/>
      <c r="M33" s="90"/>
      <c r="N33" s="90"/>
    </row>
    <row r="34" spans="1:14" s="1" customFormat="1" ht="39.6">
      <c r="A34" s="429" t="s">
        <v>93</v>
      </c>
      <c r="B34" s="1054">
        <v>314</v>
      </c>
      <c r="C34" s="1054">
        <v>274</v>
      </c>
      <c r="D34" s="1054">
        <v>289</v>
      </c>
      <c r="E34" s="1053">
        <v>289</v>
      </c>
      <c r="F34" s="1053">
        <v>336</v>
      </c>
      <c r="G34" s="1053">
        <v>280</v>
      </c>
      <c r="H34" s="1053">
        <v>226</v>
      </c>
      <c r="I34" s="1053">
        <v>253</v>
      </c>
      <c r="J34" s="90"/>
      <c r="K34" s="90"/>
      <c r="L34" s="90"/>
      <c r="M34" s="90"/>
      <c r="N34" s="90"/>
    </row>
    <row r="35" spans="1:14" s="1" customFormat="1" ht="39.6">
      <c r="A35" s="422" t="s">
        <v>94</v>
      </c>
      <c r="B35" s="1054"/>
      <c r="C35" s="1054"/>
      <c r="D35" s="1054"/>
      <c r="E35" s="1053"/>
      <c r="F35" s="1053"/>
      <c r="G35" s="1053"/>
      <c r="H35" s="1053"/>
      <c r="I35" s="1053"/>
      <c r="J35" s="90"/>
      <c r="K35" s="90"/>
      <c r="L35" s="90"/>
      <c r="M35" s="90"/>
      <c r="N35" s="90"/>
    </row>
    <row r="36" spans="1:14" s="1" customFormat="1" ht="13.8">
      <c r="A36" s="429" t="s">
        <v>95</v>
      </c>
      <c r="B36" s="1054">
        <v>15</v>
      </c>
      <c r="C36" s="1054">
        <v>18</v>
      </c>
      <c r="D36" s="1054">
        <v>22</v>
      </c>
      <c r="E36" s="1053">
        <v>29</v>
      </c>
      <c r="F36" s="1053">
        <v>12</v>
      </c>
      <c r="G36" s="1053">
        <v>41</v>
      </c>
      <c r="H36" s="1053">
        <v>9</v>
      </c>
      <c r="I36" s="1053">
        <v>9</v>
      </c>
      <c r="J36" s="90"/>
      <c r="K36" s="90"/>
      <c r="L36" s="90"/>
      <c r="M36" s="90"/>
      <c r="N36" s="90"/>
    </row>
    <row r="37" spans="1:14" s="1" customFormat="1" ht="13.8">
      <c r="A37" s="422" t="s">
        <v>96</v>
      </c>
      <c r="B37" s="1054"/>
      <c r="C37" s="1054"/>
      <c r="D37" s="1054"/>
      <c r="E37" s="1053"/>
      <c r="F37" s="1053"/>
      <c r="G37" s="1053"/>
      <c r="H37" s="1053"/>
      <c r="I37" s="1053"/>
      <c r="J37" s="90"/>
      <c r="K37" s="90"/>
      <c r="L37" s="90"/>
      <c r="M37" s="90"/>
      <c r="N37" s="90"/>
    </row>
    <row r="38" spans="1:14" s="1" customFormat="1" ht="13.8">
      <c r="A38" s="429" t="s">
        <v>97</v>
      </c>
      <c r="B38" s="1054">
        <v>21</v>
      </c>
      <c r="C38" s="1054">
        <v>37</v>
      </c>
      <c r="D38" s="1054">
        <v>42</v>
      </c>
      <c r="E38" s="1053">
        <v>43</v>
      </c>
      <c r="F38" s="1053">
        <v>49</v>
      </c>
      <c r="G38" s="1053">
        <v>46</v>
      </c>
      <c r="H38" s="1053">
        <v>43</v>
      </c>
      <c r="I38" s="1053">
        <v>34</v>
      </c>
      <c r="J38" s="90"/>
      <c r="K38" s="90"/>
      <c r="L38" s="90"/>
      <c r="M38" s="90"/>
      <c r="N38" s="90"/>
    </row>
    <row r="39" spans="1:14" s="1" customFormat="1" ht="13.8">
      <c r="A39" s="422" t="s">
        <v>98</v>
      </c>
      <c r="B39" s="1054"/>
      <c r="C39" s="1054"/>
      <c r="D39" s="1054"/>
      <c r="E39" s="1053"/>
      <c r="F39" s="1053"/>
      <c r="G39" s="1053"/>
      <c r="H39" s="1053"/>
      <c r="I39" s="1053"/>
      <c r="J39" s="90"/>
      <c r="K39" s="90"/>
      <c r="L39" s="90"/>
      <c r="M39" s="90"/>
      <c r="N39" s="90"/>
    </row>
    <row r="40" spans="1:14" s="1" customFormat="1" ht="13.8">
      <c r="A40" s="429" t="s">
        <v>99</v>
      </c>
      <c r="B40" s="1054">
        <v>256</v>
      </c>
      <c r="C40" s="1054">
        <v>216</v>
      </c>
      <c r="D40" s="1054">
        <v>187</v>
      </c>
      <c r="E40" s="1053">
        <v>169</v>
      </c>
      <c r="F40" s="1053">
        <v>150</v>
      </c>
      <c r="G40" s="1053">
        <v>118</v>
      </c>
      <c r="H40" s="1053">
        <v>70</v>
      </c>
      <c r="I40" s="1053">
        <v>100</v>
      </c>
      <c r="J40" s="90"/>
      <c r="K40" s="90"/>
      <c r="L40" s="90"/>
      <c r="M40" s="90"/>
      <c r="N40" s="90"/>
    </row>
    <row r="41" spans="1:14" s="1" customFormat="1" ht="26.4">
      <c r="A41" s="422" t="s">
        <v>100</v>
      </c>
      <c r="B41" s="1054"/>
      <c r="C41" s="1054"/>
      <c r="D41" s="1054"/>
      <c r="E41" s="1053"/>
      <c r="F41" s="1053"/>
      <c r="G41" s="1053"/>
      <c r="H41" s="1053"/>
      <c r="I41" s="1053"/>
      <c r="J41" s="90"/>
      <c r="K41" s="90"/>
      <c r="L41" s="90"/>
      <c r="M41" s="90"/>
      <c r="N41" s="90"/>
    </row>
    <row r="42" spans="1:14" s="1" customFormat="1" ht="13.8">
      <c r="A42" s="429" t="s">
        <v>101</v>
      </c>
      <c r="B42" s="1054">
        <v>241</v>
      </c>
      <c r="C42" s="1054">
        <v>257</v>
      </c>
      <c r="D42" s="1054">
        <v>247</v>
      </c>
      <c r="E42" s="1053">
        <v>280</v>
      </c>
      <c r="F42" s="1053">
        <v>255</v>
      </c>
      <c r="G42" s="1053">
        <v>259</v>
      </c>
      <c r="H42" s="1053">
        <v>264</v>
      </c>
      <c r="I42" s="1053">
        <v>193</v>
      </c>
      <c r="J42" s="90"/>
      <c r="K42" s="90"/>
      <c r="L42" s="90"/>
      <c r="M42" s="90"/>
      <c r="N42" s="90"/>
    </row>
    <row r="43" spans="1:14" s="1" customFormat="1" ht="26.4">
      <c r="A43" s="422" t="s">
        <v>102</v>
      </c>
      <c r="B43" s="1054"/>
      <c r="C43" s="1054"/>
      <c r="D43" s="1054"/>
      <c r="E43" s="1053"/>
      <c r="F43" s="1053"/>
      <c r="G43" s="1053"/>
      <c r="H43" s="1053"/>
      <c r="I43" s="1053"/>
      <c r="J43" s="90"/>
      <c r="K43" s="90"/>
      <c r="L43" s="90"/>
      <c r="M43" s="90"/>
      <c r="N43" s="90"/>
    </row>
    <row r="44" spans="1:14" s="1" customFormat="1" ht="13.8">
      <c r="A44" s="429" t="s">
        <v>103</v>
      </c>
      <c r="B44" s="1054">
        <v>71</v>
      </c>
      <c r="C44" s="1054">
        <v>181</v>
      </c>
      <c r="D44" s="1054">
        <v>244</v>
      </c>
      <c r="E44" s="1053">
        <v>148</v>
      </c>
      <c r="F44" s="1053">
        <v>128</v>
      </c>
      <c r="G44" s="1053">
        <v>94</v>
      </c>
      <c r="H44" s="1053">
        <v>111</v>
      </c>
      <c r="I44" s="1053">
        <v>108</v>
      </c>
      <c r="J44" s="90"/>
      <c r="K44" s="90"/>
      <c r="L44" s="90"/>
      <c r="M44" s="90"/>
      <c r="N44" s="90"/>
    </row>
    <row r="45" spans="1:14" s="1" customFormat="1" ht="13.8">
      <c r="A45" s="422" t="s">
        <v>104</v>
      </c>
      <c r="B45" s="1054"/>
      <c r="C45" s="1054"/>
      <c r="D45" s="1054"/>
      <c r="E45" s="1053"/>
      <c r="F45" s="1053"/>
      <c r="G45" s="1053"/>
      <c r="H45" s="1053"/>
      <c r="I45" s="1053"/>
      <c r="J45" s="90"/>
      <c r="K45" s="90"/>
      <c r="L45" s="90"/>
      <c r="M45" s="90"/>
      <c r="N45" s="90"/>
    </row>
    <row r="46" spans="1:14" s="1" customFormat="1" ht="13.8">
      <c r="A46" s="429" t="s">
        <v>105</v>
      </c>
      <c r="B46" s="1054">
        <v>331</v>
      </c>
      <c r="C46" s="1054">
        <v>427</v>
      </c>
      <c r="D46" s="1054">
        <v>386</v>
      </c>
      <c r="E46" s="1053">
        <v>431</v>
      </c>
      <c r="F46" s="1053">
        <v>499</v>
      </c>
      <c r="G46" s="1053">
        <v>503</v>
      </c>
      <c r="H46" s="1053">
        <v>441</v>
      </c>
      <c r="I46" s="1053">
        <v>393</v>
      </c>
      <c r="J46" s="90"/>
      <c r="K46" s="90"/>
      <c r="L46" s="90"/>
      <c r="M46" s="90"/>
      <c r="N46" s="90"/>
    </row>
    <row r="47" spans="1:14" s="1" customFormat="1" ht="26.4">
      <c r="A47" s="422" t="s">
        <v>106</v>
      </c>
      <c r="B47" s="1054"/>
      <c r="C47" s="1054"/>
      <c r="D47" s="1054"/>
      <c r="E47" s="1053"/>
      <c r="F47" s="1053"/>
      <c r="G47" s="1053"/>
      <c r="H47" s="1053"/>
      <c r="I47" s="1053"/>
      <c r="J47" s="90"/>
      <c r="K47" s="90"/>
      <c r="L47" s="90"/>
      <c r="M47" s="90"/>
      <c r="N47" s="90"/>
    </row>
    <row r="48" spans="1:14" s="1" customFormat="1" ht="26.4">
      <c r="A48" s="429" t="s">
        <v>415</v>
      </c>
      <c r="B48" s="1054">
        <v>10</v>
      </c>
      <c r="C48" s="1054">
        <v>290</v>
      </c>
      <c r="D48" s="1054">
        <v>291</v>
      </c>
      <c r="E48" s="1053">
        <v>450</v>
      </c>
      <c r="F48" s="1053">
        <v>425</v>
      </c>
      <c r="G48" s="1053">
        <v>407</v>
      </c>
      <c r="H48" s="1053">
        <v>411</v>
      </c>
      <c r="I48" s="1053">
        <v>361</v>
      </c>
      <c r="J48" s="90"/>
      <c r="K48" s="90"/>
      <c r="L48" s="90"/>
      <c r="M48" s="90"/>
      <c r="N48" s="90"/>
    </row>
    <row r="49" spans="1:14" s="1" customFormat="1" ht="26.4">
      <c r="A49" s="429" t="s">
        <v>109</v>
      </c>
      <c r="B49" s="1054">
        <v>9</v>
      </c>
      <c r="C49" s="1054">
        <v>22</v>
      </c>
      <c r="D49" s="1054">
        <v>28</v>
      </c>
      <c r="E49" s="1053">
        <v>33</v>
      </c>
      <c r="F49" s="1053">
        <v>39</v>
      </c>
      <c r="G49" s="1053">
        <v>46</v>
      </c>
      <c r="H49" s="1053">
        <v>65</v>
      </c>
      <c r="I49" s="1053">
        <v>68</v>
      </c>
      <c r="J49" s="90"/>
      <c r="K49" s="90"/>
      <c r="L49" s="90"/>
      <c r="M49" s="90"/>
      <c r="N49" s="90"/>
    </row>
    <row r="50" spans="1:14" s="1" customFormat="1" ht="26.4">
      <c r="A50" s="422" t="s">
        <v>110</v>
      </c>
      <c r="B50" s="1054"/>
      <c r="C50" s="1054"/>
      <c r="D50" s="1054"/>
      <c r="E50" s="1053"/>
      <c r="F50" s="1053"/>
      <c r="G50" s="1053"/>
      <c r="H50" s="1053"/>
      <c r="I50" s="1053"/>
      <c r="J50" s="90"/>
      <c r="K50" s="90"/>
      <c r="L50" s="90"/>
      <c r="M50" s="90"/>
      <c r="N50" s="90"/>
    </row>
    <row r="51" spans="1:14" s="1" customFormat="1" ht="26.4">
      <c r="A51" s="429" t="s">
        <v>111</v>
      </c>
      <c r="B51" s="1054">
        <v>7</v>
      </c>
      <c r="C51" s="1054">
        <v>16</v>
      </c>
      <c r="D51" s="1054">
        <v>16</v>
      </c>
      <c r="E51" s="1053">
        <v>5</v>
      </c>
      <c r="F51" s="1053">
        <v>3</v>
      </c>
      <c r="G51" s="1053">
        <v>3</v>
      </c>
      <c r="H51" s="1053">
        <v>4</v>
      </c>
      <c r="I51" s="1053">
        <v>3</v>
      </c>
      <c r="J51" s="90"/>
      <c r="K51" s="90"/>
      <c r="L51" s="90"/>
      <c r="M51" s="90"/>
      <c r="N51" s="90"/>
    </row>
    <row r="52" spans="1:14" s="1" customFormat="1" ht="26.4">
      <c r="A52" s="422" t="s">
        <v>112</v>
      </c>
      <c r="B52" s="1054"/>
      <c r="C52" s="1054"/>
      <c r="D52" s="1054"/>
      <c r="E52" s="1053"/>
      <c r="F52" s="1053"/>
      <c r="G52" s="1053"/>
      <c r="H52" s="1053"/>
      <c r="I52" s="1053"/>
      <c r="J52" s="90"/>
      <c r="K52" s="90"/>
      <c r="L52" s="90"/>
      <c r="M52" s="90"/>
      <c r="N52" s="90"/>
    </row>
    <row r="53" spans="1:14" s="1" customFormat="1" ht="13.8">
      <c r="A53" s="429" t="s">
        <v>113</v>
      </c>
      <c r="B53" s="956">
        <v>0</v>
      </c>
      <c r="C53" s="1055">
        <v>0</v>
      </c>
      <c r="D53" s="1055">
        <v>0</v>
      </c>
      <c r="E53" s="1053">
        <v>6</v>
      </c>
      <c r="F53" s="1053">
        <v>4</v>
      </c>
      <c r="G53" s="1053">
        <v>4</v>
      </c>
      <c r="H53" s="1053">
        <v>1</v>
      </c>
      <c r="I53" s="914" t="s">
        <v>302</v>
      </c>
      <c r="J53" s="90"/>
      <c r="K53" s="90"/>
      <c r="L53" s="90"/>
      <c r="M53" s="90"/>
      <c r="N53" s="90"/>
    </row>
    <row r="54" spans="1:14" s="1" customFormat="1" ht="13.8">
      <c r="A54" s="422" t="s">
        <v>264</v>
      </c>
      <c r="B54" s="1054"/>
      <c r="C54" s="1054"/>
      <c r="D54" s="1054"/>
      <c r="E54" s="1053"/>
      <c r="F54" s="1053"/>
      <c r="G54" s="1053"/>
      <c r="H54" s="1053"/>
      <c r="I54" s="1053"/>
      <c r="J54" s="90"/>
      <c r="K54" s="90"/>
      <c r="L54" s="90"/>
      <c r="M54" s="90"/>
      <c r="N54" s="90"/>
    </row>
    <row r="55" spans="1:14" s="1" customFormat="1" ht="26.4">
      <c r="A55" s="429" t="s">
        <v>114</v>
      </c>
      <c r="B55" s="1054">
        <v>56</v>
      </c>
      <c r="C55" s="1054">
        <v>85</v>
      </c>
      <c r="D55" s="1054">
        <v>75</v>
      </c>
      <c r="E55" s="1053">
        <v>73</v>
      </c>
      <c r="F55" s="1053">
        <v>71</v>
      </c>
      <c r="G55" s="1053">
        <v>77</v>
      </c>
      <c r="H55" s="1053">
        <v>80</v>
      </c>
      <c r="I55" s="1053">
        <v>52</v>
      </c>
      <c r="J55" s="90"/>
      <c r="K55" s="90"/>
      <c r="L55" s="90"/>
      <c r="M55" s="90"/>
      <c r="N55" s="90"/>
    </row>
    <row r="56" spans="1:14" s="1" customFormat="1" ht="26.4">
      <c r="A56" s="422" t="s">
        <v>115</v>
      </c>
      <c r="B56" s="1054"/>
      <c r="C56" s="1054"/>
      <c r="D56" s="1054"/>
      <c r="E56" s="1053"/>
      <c r="F56" s="1053"/>
      <c r="G56" s="1053"/>
      <c r="H56" s="1053"/>
      <c r="I56" s="1053"/>
      <c r="J56" s="90"/>
      <c r="K56" s="90"/>
      <c r="L56" s="90"/>
      <c r="M56" s="90"/>
      <c r="N56" s="90"/>
    </row>
    <row r="57" spans="1:14" s="1" customFormat="1" ht="13.8">
      <c r="A57" s="429" t="s">
        <v>116</v>
      </c>
      <c r="B57" s="956">
        <v>0</v>
      </c>
      <c r="C57" s="1055">
        <v>0</v>
      </c>
      <c r="D57" s="1055">
        <v>0</v>
      </c>
      <c r="E57" s="956">
        <v>0</v>
      </c>
      <c r="F57" s="1053">
        <v>1</v>
      </c>
      <c r="G57" s="956">
        <v>0</v>
      </c>
      <c r="H57" s="1055">
        <v>2</v>
      </c>
      <c r="I57" s="1053">
        <v>2</v>
      </c>
      <c r="J57" s="90"/>
      <c r="K57" s="90"/>
      <c r="L57" s="90"/>
      <c r="M57" s="90"/>
      <c r="N57" s="90"/>
    </row>
    <row r="58" spans="1:14" s="1" customFormat="1" ht="26.4">
      <c r="A58" s="422" t="s">
        <v>117</v>
      </c>
      <c r="B58" s="1054"/>
      <c r="C58" s="1054"/>
      <c r="D58" s="1054"/>
      <c r="E58" s="1053"/>
      <c r="F58" s="1053"/>
      <c r="G58" s="1053"/>
      <c r="H58" s="1053"/>
      <c r="I58" s="1053"/>
      <c r="J58" s="90"/>
      <c r="K58" s="90"/>
      <c r="L58" s="90"/>
      <c r="M58" s="90"/>
      <c r="N58" s="90"/>
    </row>
    <row r="59" spans="1:14" s="1" customFormat="1" ht="13.8">
      <c r="A59" s="429" t="s">
        <v>118</v>
      </c>
      <c r="B59" s="1054">
        <v>46</v>
      </c>
      <c r="C59" s="1054">
        <v>100</v>
      </c>
      <c r="D59" s="1054">
        <v>46</v>
      </c>
      <c r="E59" s="1053">
        <v>42</v>
      </c>
      <c r="F59" s="1053">
        <v>52</v>
      </c>
      <c r="G59" s="1053">
        <v>50</v>
      </c>
      <c r="H59" s="1053">
        <v>28</v>
      </c>
      <c r="I59" s="1053">
        <v>25</v>
      </c>
      <c r="J59" s="90"/>
      <c r="K59" s="90"/>
      <c r="L59" s="90"/>
      <c r="M59" s="90"/>
      <c r="N59" s="90"/>
    </row>
    <row r="60" spans="1:14" s="1" customFormat="1" ht="13.8">
      <c r="A60" s="422" t="s">
        <v>119</v>
      </c>
      <c r="B60" s="1054"/>
      <c r="C60" s="1054"/>
      <c r="D60" s="1054"/>
      <c r="E60" s="1053"/>
      <c r="F60" s="1053"/>
      <c r="G60" s="1053"/>
      <c r="H60" s="1053"/>
      <c r="I60" s="1053"/>
      <c r="J60" s="90"/>
      <c r="K60" s="90"/>
      <c r="L60" s="90"/>
      <c r="M60" s="90"/>
      <c r="N60" s="90"/>
    </row>
    <row r="61" spans="1:14" s="1" customFormat="1" ht="13.8">
      <c r="A61" s="429" t="s">
        <v>120</v>
      </c>
      <c r="B61" s="1054">
        <v>1</v>
      </c>
      <c r="C61" s="1054">
        <v>24</v>
      </c>
      <c r="D61" s="1054">
        <v>5</v>
      </c>
      <c r="E61" s="1053">
        <v>107</v>
      </c>
      <c r="F61" s="1053">
        <v>68</v>
      </c>
      <c r="G61" s="1053">
        <v>69</v>
      </c>
      <c r="H61" s="1053">
        <v>60</v>
      </c>
      <c r="I61" s="1053">
        <v>29</v>
      </c>
      <c r="J61" s="90"/>
      <c r="K61" s="90"/>
      <c r="L61" s="90"/>
      <c r="M61" s="90"/>
      <c r="N61" s="90"/>
    </row>
    <row r="62" spans="1:14" s="1" customFormat="1" ht="13.8">
      <c r="A62" s="422" t="s">
        <v>121</v>
      </c>
      <c r="B62" s="1054"/>
      <c r="C62" s="1054"/>
      <c r="D62" s="1054"/>
      <c r="E62" s="1053"/>
      <c r="F62" s="1053"/>
      <c r="G62" s="1053"/>
      <c r="H62" s="1053"/>
      <c r="I62" s="1053"/>
      <c r="J62" s="90"/>
      <c r="K62" s="90"/>
      <c r="L62" s="90"/>
      <c r="M62" s="90"/>
      <c r="N62" s="90"/>
    </row>
    <row r="63" spans="1:14" s="1" customFormat="1" ht="26.4">
      <c r="A63" s="429" t="s">
        <v>122</v>
      </c>
      <c r="B63" s="956">
        <v>0</v>
      </c>
      <c r="C63" s="1055">
        <v>0</v>
      </c>
      <c r="D63" s="1054">
        <v>2</v>
      </c>
      <c r="E63" s="1055">
        <v>1</v>
      </c>
      <c r="F63" s="956">
        <v>0</v>
      </c>
      <c r="G63" s="1055">
        <v>12</v>
      </c>
      <c r="H63" s="1055">
        <v>98</v>
      </c>
      <c r="I63" s="1053">
        <v>15</v>
      </c>
      <c r="J63" s="90"/>
      <c r="K63" s="90"/>
      <c r="L63" s="90"/>
      <c r="M63" s="90"/>
      <c r="N63" s="90"/>
    </row>
    <row r="64" spans="1:14" s="1" customFormat="1" ht="26.4">
      <c r="A64" s="422" t="s">
        <v>123</v>
      </c>
      <c r="B64" s="754"/>
      <c r="C64" s="754"/>
      <c r="D64" s="754"/>
      <c r="E64" s="1053"/>
      <c r="F64" s="1053"/>
      <c r="G64" s="1053"/>
      <c r="H64" s="1053"/>
      <c r="I64" s="1053"/>
      <c r="J64" s="90"/>
      <c r="K64" s="90"/>
      <c r="L64" s="90"/>
      <c r="M64" s="90"/>
      <c r="N64" s="90"/>
    </row>
    <row r="65" spans="1:14" s="1" customFormat="1" ht="26.4">
      <c r="A65" s="423" t="s">
        <v>124</v>
      </c>
      <c r="B65" s="754">
        <v>224</v>
      </c>
      <c r="C65" s="754">
        <v>255</v>
      </c>
      <c r="D65" s="754">
        <f>287+15</f>
        <v>302</v>
      </c>
      <c r="E65" s="755">
        <v>277</v>
      </c>
      <c r="F65" s="755">
        <v>254</v>
      </c>
      <c r="G65" s="755">
        <v>274</v>
      </c>
      <c r="H65" s="755">
        <v>258</v>
      </c>
      <c r="I65" s="755">
        <v>282</v>
      </c>
      <c r="J65" s="90"/>
      <c r="K65" s="90"/>
      <c r="L65" s="90"/>
      <c r="M65" s="90"/>
      <c r="N65" s="90"/>
    </row>
    <row r="66" spans="1:14" s="1" customFormat="1" ht="26.4">
      <c r="A66" s="418" t="s">
        <v>125</v>
      </c>
      <c r="B66" s="1054"/>
      <c r="C66" s="1054"/>
      <c r="D66" s="1054"/>
      <c r="E66" s="1053"/>
      <c r="F66" s="1053"/>
      <c r="G66" s="1053"/>
      <c r="H66" s="1053"/>
      <c r="I66" s="1053"/>
      <c r="J66" s="90"/>
      <c r="K66" s="90"/>
      <c r="L66" s="90"/>
      <c r="M66" s="90"/>
      <c r="N66" s="90"/>
    </row>
    <row r="67" spans="1:14" s="1" customFormat="1" ht="26.4">
      <c r="A67" s="429" t="s">
        <v>126</v>
      </c>
      <c r="B67" s="1054">
        <v>224</v>
      </c>
      <c r="C67" s="1054">
        <v>255</v>
      </c>
      <c r="D67" s="1054">
        <v>302</v>
      </c>
      <c r="E67" s="1053">
        <v>277</v>
      </c>
      <c r="F67" s="1053">
        <v>254</v>
      </c>
      <c r="G67" s="1053">
        <v>274</v>
      </c>
      <c r="H67" s="1053">
        <v>258</v>
      </c>
      <c r="I67" s="1053">
        <f>98+184</f>
        <v>282</v>
      </c>
      <c r="J67" s="90"/>
      <c r="K67" s="90"/>
      <c r="L67" s="90"/>
      <c r="M67" s="90"/>
      <c r="N67" s="90"/>
    </row>
    <row r="68" spans="1:14" s="1" customFormat="1" ht="26.4">
      <c r="A68" s="422" t="s">
        <v>125</v>
      </c>
      <c r="B68" s="754"/>
      <c r="C68" s="754"/>
      <c r="D68" s="754"/>
      <c r="E68" s="1053"/>
      <c r="F68" s="1053"/>
      <c r="G68" s="1053"/>
      <c r="H68" s="1053"/>
      <c r="I68" s="1053"/>
      <c r="J68" s="90"/>
      <c r="K68" s="90"/>
      <c r="L68" s="90"/>
      <c r="M68" s="90"/>
      <c r="N68" s="90"/>
    </row>
    <row r="69" spans="1:14" s="1" customFormat="1" ht="26.4">
      <c r="A69" s="423" t="s">
        <v>127</v>
      </c>
      <c r="B69" s="754">
        <v>449</v>
      </c>
      <c r="C69" s="754">
        <v>442</v>
      </c>
      <c r="D69" s="754">
        <v>450</v>
      </c>
      <c r="E69" s="755">
        <v>466</v>
      </c>
      <c r="F69" s="755">
        <v>478</v>
      </c>
      <c r="G69" s="755">
        <v>458</v>
      </c>
      <c r="H69" s="755">
        <v>461</v>
      </c>
      <c r="I69" s="755">
        <v>437</v>
      </c>
      <c r="J69" s="90"/>
      <c r="K69" s="90"/>
      <c r="L69" s="90"/>
      <c r="M69" s="90"/>
      <c r="N69" s="90"/>
    </row>
    <row r="70" spans="1:14" s="1" customFormat="1" ht="26.4">
      <c r="A70" s="418" t="s">
        <v>128</v>
      </c>
      <c r="B70" s="1054"/>
      <c r="C70" s="1054"/>
      <c r="D70" s="1054"/>
      <c r="E70" s="1053"/>
      <c r="F70" s="1053"/>
      <c r="G70" s="1053"/>
      <c r="H70" s="1053"/>
      <c r="I70" s="1053"/>
      <c r="J70" s="90"/>
      <c r="K70" s="90"/>
      <c r="L70" s="90"/>
      <c r="M70" s="90"/>
      <c r="N70" s="90"/>
    </row>
    <row r="71" spans="1:14" s="1" customFormat="1" ht="13.8">
      <c r="A71" s="429" t="s">
        <v>129</v>
      </c>
      <c r="B71" s="1054">
        <v>143</v>
      </c>
      <c r="C71" s="1054">
        <v>148</v>
      </c>
      <c r="D71" s="1054">
        <v>154</v>
      </c>
      <c r="E71" s="1053">
        <v>160</v>
      </c>
      <c r="F71" s="1053">
        <v>178</v>
      </c>
      <c r="G71" s="1053">
        <v>173</v>
      </c>
      <c r="H71" s="1053">
        <v>170</v>
      </c>
      <c r="I71" s="1053">
        <v>148</v>
      </c>
      <c r="J71" s="90"/>
      <c r="K71" s="90"/>
      <c r="L71" s="90"/>
      <c r="M71" s="90"/>
      <c r="N71" s="90"/>
    </row>
    <row r="72" spans="1:14" s="1" customFormat="1" ht="13.8">
      <c r="A72" s="422" t="s">
        <v>130</v>
      </c>
      <c r="B72" s="1054"/>
      <c r="C72" s="1054"/>
      <c r="D72" s="1054"/>
      <c r="E72" s="1053"/>
      <c r="F72" s="1053"/>
      <c r="G72" s="1053"/>
      <c r="H72" s="1053"/>
      <c r="I72" s="1053"/>
      <c r="J72" s="90"/>
      <c r="K72" s="90"/>
      <c r="L72" s="90"/>
      <c r="M72" s="90"/>
      <c r="N72" s="90"/>
    </row>
    <row r="73" spans="1:14" s="1" customFormat="1" ht="26.4">
      <c r="A73" s="429" t="s">
        <v>131</v>
      </c>
      <c r="B73" s="1054">
        <v>306</v>
      </c>
      <c r="C73" s="1054">
        <v>294</v>
      </c>
      <c r="D73" s="1054">
        <v>296</v>
      </c>
      <c r="E73" s="1053">
        <v>306</v>
      </c>
      <c r="F73" s="1053">
        <v>290</v>
      </c>
      <c r="G73" s="1053">
        <v>285</v>
      </c>
      <c r="H73" s="1053">
        <v>285</v>
      </c>
      <c r="I73" s="1053">
        <v>288</v>
      </c>
      <c r="J73" s="90"/>
      <c r="K73" s="90"/>
      <c r="L73" s="90"/>
      <c r="M73" s="90"/>
      <c r="N73" s="90"/>
    </row>
    <row r="74" spans="1:14" s="1" customFormat="1" ht="26.4">
      <c r="A74" s="422" t="s">
        <v>132</v>
      </c>
      <c r="B74" s="1054"/>
      <c r="C74" s="1054"/>
      <c r="D74" s="1054"/>
      <c r="E74" s="1053"/>
      <c r="F74" s="1053"/>
      <c r="G74" s="1053"/>
      <c r="H74" s="1053"/>
      <c r="I74" s="1053"/>
      <c r="J74" s="90"/>
      <c r="K74" s="90"/>
      <c r="L74" s="90"/>
      <c r="M74" s="90"/>
      <c r="N74" s="90"/>
    </row>
    <row r="75" spans="1:14" s="1" customFormat="1" ht="26.4">
      <c r="A75" s="429" t="s">
        <v>133</v>
      </c>
      <c r="B75" s="956">
        <v>0</v>
      </c>
      <c r="C75" s="754"/>
      <c r="D75" s="754"/>
      <c r="E75" s="956">
        <v>0</v>
      </c>
      <c r="F75" s="956">
        <v>0</v>
      </c>
      <c r="G75" s="956">
        <v>0</v>
      </c>
      <c r="H75" s="1053">
        <v>6</v>
      </c>
      <c r="I75" s="1053">
        <v>1</v>
      </c>
      <c r="J75" s="90"/>
      <c r="K75" s="90"/>
      <c r="L75" s="90"/>
      <c r="M75" s="90"/>
      <c r="N75" s="90"/>
    </row>
    <row r="76" spans="1:14" s="1" customFormat="1" ht="26.4">
      <c r="A76" s="422" t="s">
        <v>134</v>
      </c>
      <c r="B76" s="754"/>
      <c r="C76" s="754"/>
      <c r="D76" s="754"/>
      <c r="E76" s="1053"/>
      <c r="F76" s="1053"/>
      <c r="G76" s="1053"/>
      <c r="H76" s="1053"/>
      <c r="I76" s="1053"/>
      <c r="J76" s="90"/>
      <c r="K76" s="90"/>
      <c r="L76" s="90"/>
      <c r="M76" s="90"/>
      <c r="N76" s="90"/>
    </row>
    <row r="77" spans="1:14" s="1" customFormat="1" ht="13.8">
      <c r="A77" s="426" t="s">
        <v>416</v>
      </c>
      <c r="B77" s="754">
        <v>1704</v>
      </c>
      <c r="C77" s="754">
        <v>2182</v>
      </c>
      <c r="D77" s="754">
        <v>2113</v>
      </c>
      <c r="E77" s="755">
        <v>2049</v>
      </c>
      <c r="F77" s="755">
        <v>2419</v>
      </c>
      <c r="G77" s="755">
        <v>2164</v>
      </c>
      <c r="H77" s="755">
        <v>2075</v>
      </c>
      <c r="I77" s="755">
        <v>2468</v>
      </c>
      <c r="J77" s="90"/>
      <c r="K77" s="90"/>
      <c r="L77" s="90"/>
      <c r="M77" s="90"/>
      <c r="N77" s="90"/>
    </row>
    <row r="78" spans="1:14" s="1" customFormat="1" ht="13.8">
      <c r="A78" s="429" t="s">
        <v>137</v>
      </c>
      <c r="B78" s="1054">
        <v>776</v>
      </c>
      <c r="C78" s="1054">
        <v>969</v>
      </c>
      <c r="D78" s="1054">
        <v>782</v>
      </c>
      <c r="E78" s="1053">
        <v>813</v>
      </c>
      <c r="F78" s="1053">
        <v>1199</v>
      </c>
      <c r="G78" s="1053">
        <v>1040</v>
      </c>
      <c r="H78" s="1053">
        <v>987</v>
      </c>
      <c r="I78" s="1053">
        <v>971</v>
      </c>
      <c r="J78" s="90"/>
      <c r="K78" s="90"/>
      <c r="L78" s="90"/>
      <c r="M78" s="90"/>
      <c r="N78" s="90"/>
    </row>
    <row r="79" spans="1:14" s="1" customFormat="1" ht="13.8">
      <c r="A79" s="422" t="s">
        <v>138</v>
      </c>
      <c r="B79" s="1054"/>
      <c r="C79" s="1054"/>
      <c r="D79" s="1054"/>
      <c r="E79" s="1053"/>
      <c r="F79" s="1053"/>
      <c r="G79" s="1053"/>
      <c r="H79" s="1053"/>
      <c r="I79" s="1053"/>
      <c r="J79" s="90"/>
      <c r="K79" s="90"/>
      <c r="L79" s="90"/>
      <c r="M79" s="90"/>
      <c r="N79" s="90"/>
    </row>
    <row r="80" spans="1:14" s="1" customFormat="1" ht="13.8">
      <c r="A80" s="429" t="s">
        <v>139</v>
      </c>
      <c r="B80" s="1054">
        <v>862</v>
      </c>
      <c r="C80" s="1054">
        <v>1103</v>
      </c>
      <c r="D80" s="1054">
        <v>1231</v>
      </c>
      <c r="E80" s="1053">
        <v>1173</v>
      </c>
      <c r="F80" s="1053">
        <v>1075</v>
      </c>
      <c r="G80" s="1053">
        <v>968</v>
      </c>
      <c r="H80" s="1053">
        <v>937</v>
      </c>
      <c r="I80" s="1053">
        <v>1226</v>
      </c>
      <c r="J80" s="90"/>
      <c r="K80" s="90"/>
      <c r="L80" s="90"/>
      <c r="M80" s="90"/>
      <c r="N80" s="90"/>
    </row>
    <row r="81" spans="1:14" s="1" customFormat="1" ht="13.8">
      <c r="A81" s="422" t="s">
        <v>140</v>
      </c>
      <c r="B81" s="1054"/>
      <c r="C81" s="1054"/>
      <c r="D81" s="1054"/>
      <c r="E81" s="1053"/>
      <c r="F81" s="1053"/>
      <c r="G81" s="1053"/>
      <c r="H81" s="1053"/>
      <c r="I81" s="1053"/>
      <c r="J81" s="90"/>
      <c r="K81" s="90"/>
      <c r="L81" s="90"/>
      <c r="M81" s="90"/>
      <c r="N81" s="90"/>
    </row>
    <row r="82" spans="1:14" s="1" customFormat="1" ht="13.8">
      <c r="A82" s="429" t="s">
        <v>141</v>
      </c>
      <c r="B82" s="1054">
        <v>66</v>
      </c>
      <c r="C82" s="1054">
        <v>110</v>
      </c>
      <c r="D82" s="1054">
        <v>100</v>
      </c>
      <c r="E82" s="1053">
        <v>63</v>
      </c>
      <c r="F82" s="1053">
        <v>145</v>
      </c>
      <c r="G82" s="1053">
        <v>156</v>
      </c>
      <c r="H82" s="1053">
        <v>151</v>
      </c>
      <c r="I82" s="1053">
        <v>271</v>
      </c>
      <c r="J82" s="90"/>
      <c r="K82" s="90"/>
      <c r="L82" s="90"/>
      <c r="M82" s="90"/>
      <c r="N82" s="90"/>
    </row>
    <row r="83" spans="1:14" s="1" customFormat="1" ht="13.8">
      <c r="A83" s="422" t="s">
        <v>142</v>
      </c>
      <c r="B83" s="754"/>
      <c r="C83" s="754"/>
      <c r="D83" s="754"/>
      <c r="E83" s="1053"/>
      <c r="F83" s="1053"/>
      <c r="G83" s="1053"/>
      <c r="H83" s="1053"/>
      <c r="I83" s="1053"/>
      <c r="J83" s="90"/>
      <c r="K83" s="90"/>
      <c r="L83" s="90"/>
      <c r="M83" s="90"/>
      <c r="N83" s="90"/>
    </row>
    <row r="84" spans="1:14" s="1" customFormat="1" ht="26.4">
      <c r="A84" s="423" t="s">
        <v>143</v>
      </c>
      <c r="B84" s="754">
        <v>2136</v>
      </c>
      <c r="C84" s="754">
        <v>2714</v>
      </c>
      <c r="D84" s="754">
        <v>3343</v>
      </c>
      <c r="E84" s="755">
        <v>3527</v>
      </c>
      <c r="F84" s="755">
        <v>4479</v>
      </c>
      <c r="G84" s="755">
        <v>4627</v>
      </c>
      <c r="H84" s="755">
        <f>SUM(H85:H91)</f>
        <v>4566</v>
      </c>
      <c r="I84" s="755">
        <f>SUM(I85:I91)</f>
        <v>4485</v>
      </c>
      <c r="J84" s="90"/>
      <c r="K84" s="90"/>
      <c r="L84" s="90"/>
      <c r="M84" s="90"/>
      <c r="N84" s="90"/>
    </row>
    <row r="85" spans="1:14" s="1" customFormat="1" ht="26.4">
      <c r="A85" s="427" t="s">
        <v>144</v>
      </c>
      <c r="B85" s="1054"/>
      <c r="C85" s="1054"/>
      <c r="D85" s="1054"/>
      <c r="E85" s="1053"/>
      <c r="F85" s="1053"/>
      <c r="G85" s="1053"/>
      <c r="H85" s="1053"/>
      <c r="I85" s="1053"/>
      <c r="J85" s="90"/>
      <c r="K85" s="90"/>
      <c r="L85" s="90"/>
      <c r="M85" s="90"/>
      <c r="N85" s="90"/>
    </row>
    <row r="86" spans="1:14" s="1" customFormat="1" ht="26.4">
      <c r="A86" s="429" t="s">
        <v>145</v>
      </c>
      <c r="B86" s="1054">
        <v>149</v>
      </c>
      <c r="C86" s="1054">
        <v>199</v>
      </c>
      <c r="D86" s="1054">
        <v>211</v>
      </c>
      <c r="E86" s="1053">
        <v>251</v>
      </c>
      <c r="F86" s="1053">
        <v>329</v>
      </c>
      <c r="G86" s="1053">
        <v>334</v>
      </c>
      <c r="H86" s="1053">
        <v>368</v>
      </c>
      <c r="I86" s="1053">
        <v>400</v>
      </c>
      <c r="J86" s="90"/>
      <c r="K86" s="90"/>
      <c r="L86" s="90"/>
      <c r="M86" s="90"/>
      <c r="N86" s="90"/>
    </row>
    <row r="87" spans="1:14" s="1" customFormat="1" ht="26.4">
      <c r="A87" s="422" t="s">
        <v>146</v>
      </c>
      <c r="B87" s="1054"/>
      <c r="C87" s="1054"/>
      <c r="D87" s="1054"/>
      <c r="E87" s="1053"/>
      <c r="F87" s="1053"/>
      <c r="G87" s="1053"/>
      <c r="H87" s="1053"/>
      <c r="I87" s="1053"/>
      <c r="J87" s="90"/>
      <c r="K87" s="90"/>
      <c r="L87" s="90"/>
      <c r="M87" s="90"/>
      <c r="N87" s="90"/>
    </row>
    <row r="88" spans="1:14" s="1" customFormat="1" ht="26.4">
      <c r="A88" s="429" t="s">
        <v>147</v>
      </c>
      <c r="B88" s="1054">
        <v>888</v>
      </c>
      <c r="C88" s="1054">
        <v>1387</v>
      </c>
      <c r="D88" s="1054">
        <v>1894</v>
      </c>
      <c r="E88" s="1053">
        <v>2217</v>
      </c>
      <c r="F88" s="1053">
        <v>2805</v>
      </c>
      <c r="G88" s="1053">
        <v>3027</v>
      </c>
      <c r="H88" s="1053">
        <v>2865</v>
      </c>
      <c r="I88" s="1053">
        <v>2760</v>
      </c>
      <c r="J88" s="90"/>
      <c r="K88" s="90"/>
      <c r="L88" s="90"/>
      <c r="M88" s="90"/>
      <c r="N88" s="90"/>
    </row>
    <row r="89" spans="1:14" s="1" customFormat="1" ht="26.4">
      <c r="A89" s="422" t="s">
        <v>148</v>
      </c>
      <c r="B89" s="1054"/>
      <c r="C89" s="1054"/>
      <c r="D89" s="1054"/>
      <c r="E89" s="1053"/>
      <c r="F89" s="1053"/>
      <c r="G89" s="1053"/>
      <c r="H89" s="1053"/>
      <c r="I89" s="1053"/>
      <c r="J89" s="90"/>
      <c r="K89" s="90"/>
      <c r="L89" s="90"/>
      <c r="M89" s="90"/>
      <c r="N89" s="90"/>
    </row>
    <row r="90" spans="1:14" s="1" customFormat="1" ht="26.4">
      <c r="A90" s="429" t="s">
        <v>149</v>
      </c>
      <c r="B90" s="1054">
        <v>1099</v>
      </c>
      <c r="C90" s="1054">
        <v>1128</v>
      </c>
      <c r="D90" s="1054">
        <v>1238</v>
      </c>
      <c r="E90" s="1053">
        <v>1059</v>
      </c>
      <c r="F90" s="1053">
        <v>1345</v>
      </c>
      <c r="G90" s="1053">
        <v>1266</v>
      </c>
      <c r="H90" s="1053">
        <v>1333</v>
      </c>
      <c r="I90" s="1053">
        <v>1325</v>
      </c>
      <c r="J90" s="90"/>
      <c r="K90" s="90"/>
      <c r="L90" s="90"/>
      <c r="M90" s="90"/>
      <c r="N90" s="90"/>
    </row>
    <row r="91" spans="1:14" s="1" customFormat="1" ht="26.4">
      <c r="A91" s="422" t="s">
        <v>150</v>
      </c>
      <c r="B91" s="754"/>
      <c r="C91" s="754"/>
      <c r="D91" s="754"/>
      <c r="E91" s="1053"/>
      <c r="F91" s="1053"/>
      <c r="G91" s="1053"/>
      <c r="H91" s="1053"/>
      <c r="I91" s="1053"/>
      <c r="J91" s="90"/>
      <c r="K91" s="90"/>
      <c r="L91" s="90"/>
      <c r="M91" s="90"/>
      <c r="N91" s="90"/>
    </row>
    <row r="92" spans="1:14" s="1" customFormat="1" ht="13.8">
      <c r="A92" s="426" t="s">
        <v>417</v>
      </c>
      <c r="B92" s="754">
        <v>269</v>
      </c>
      <c r="C92" s="754">
        <v>308</v>
      </c>
      <c r="D92" s="754">
        <v>552</v>
      </c>
      <c r="E92" s="755">
        <v>608</v>
      </c>
      <c r="F92" s="755">
        <v>671</v>
      </c>
      <c r="G92" s="755">
        <v>677</v>
      </c>
      <c r="H92" s="755">
        <v>954</v>
      </c>
      <c r="I92" s="755">
        <f>SUM(I93:I97)</f>
        <v>895</v>
      </c>
      <c r="J92" s="90"/>
      <c r="K92" s="90"/>
      <c r="L92" s="90"/>
      <c r="M92" s="90"/>
      <c r="N92" s="90"/>
    </row>
    <row r="93" spans="1:14" s="1" customFormat="1" ht="26.4">
      <c r="A93" s="429" t="s">
        <v>153</v>
      </c>
      <c r="B93" s="1054">
        <v>184</v>
      </c>
      <c r="C93" s="1054">
        <v>216</v>
      </c>
      <c r="D93" s="1054">
        <v>287</v>
      </c>
      <c r="E93" s="1053">
        <v>340</v>
      </c>
      <c r="F93" s="1053">
        <v>355</v>
      </c>
      <c r="G93" s="1053">
        <v>374</v>
      </c>
      <c r="H93" s="1053">
        <v>394</v>
      </c>
      <c r="I93" s="1053">
        <v>394</v>
      </c>
      <c r="J93" s="90"/>
      <c r="K93" s="90"/>
      <c r="L93" s="90"/>
      <c r="M93" s="90"/>
      <c r="N93" s="90"/>
    </row>
    <row r="94" spans="1:14" s="1" customFormat="1" ht="26.4">
      <c r="A94" s="422" t="s">
        <v>154</v>
      </c>
      <c r="B94" s="1054"/>
      <c r="C94" s="1054"/>
      <c r="D94" s="1054"/>
      <c r="E94" s="1053"/>
      <c r="F94" s="1053"/>
      <c r="G94" s="1053"/>
      <c r="H94" s="1053"/>
      <c r="I94" s="1053"/>
      <c r="J94" s="90"/>
      <c r="K94" s="90"/>
      <c r="L94" s="90"/>
      <c r="M94" s="90"/>
      <c r="N94" s="90"/>
    </row>
    <row r="95" spans="1:14" s="1" customFormat="1" ht="13.8">
      <c r="A95" s="429" t="s">
        <v>155</v>
      </c>
      <c r="B95" s="1054">
        <v>3</v>
      </c>
      <c r="C95" s="1054">
        <v>92</v>
      </c>
      <c r="D95" s="1054">
        <v>87</v>
      </c>
      <c r="E95" s="1053">
        <v>57</v>
      </c>
      <c r="F95" s="1053">
        <v>111</v>
      </c>
      <c r="G95" s="1053">
        <v>95</v>
      </c>
      <c r="H95" s="1053">
        <v>141</v>
      </c>
      <c r="I95" s="1053">
        <v>124</v>
      </c>
      <c r="J95" s="90"/>
      <c r="K95" s="90"/>
      <c r="L95" s="90"/>
      <c r="M95" s="90"/>
      <c r="N95" s="90"/>
    </row>
    <row r="96" spans="1:14" s="1" customFormat="1" ht="26.4">
      <c r="A96" s="422" t="s">
        <v>156</v>
      </c>
      <c r="B96" s="1054"/>
      <c r="C96" s="1054"/>
      <c r="D96" s="1054"/>
      <c r="E96" s="1053"/>
      <c r="F96" s="1053"/>
      <c r="G96" s="1053"/>
      <c r="H96" s="1053"/>
      <c r="I96" s="1053"/>
      <c r="J96" s="90"/>
      <c r="K96" s="90"/>
      <c r="L96" s="90"/>
      <c r="M96" s="90"/>
      <c r="N96" s="90"/>
    </row>
    <row r="97" spans="1:15" s="1" customFormat="1" ht="13.8">
      <c r="A97" s="429" t="s">
        <v>157</v>
      </c>
      <c r="B97" s="1054">
        <v>82</v>
      </c>
      <c r="C97" s="1055">
        <v>0</v>
      </c>
      <c r="D97" s="1054">
        <v>178</v>
      </c>
      <c r="E97" s="1053">
        <v>211</v>
      </c>
      <c r="F97" s="1053">
        <v>205</v>
      </c>
      <c r="G97" s="1053">
        <v>208</v>
      </c>
      <c r="H97" s="1053">
        <v>419</v>
      </c>
      <c r="I97" s="1053">
        <f>3+374</f>
        <v>377</v>
      </c>
      <c r="J97" s="90"/>
      <c r="K97" s="90"/>
      <c r="L97" s="90"/>
      <c r="M97" s="90"/>
      <c r="N97" s="90"/>
    </row>
    <row r="98" spans="1:15" s="1" customFormat="1" ht="13.8">
      <c r="A98" s="422" t="s">
        <v>158</v>
      </c>
      <c r="B98" s="754"/>
      <c r="C98" s="754"/>
      <c r="D98" s="754"/>
      <c r="E98" s="1053"/>
      <c r="F98" s="1053"/>
      <c r="G98" s="1053"/>
      <c r="H98" s="1053"/>
      <c r="I98" s="1053"/>
      <c r="J98" s="90"/>
      <c r="K98" s="90"/>
      <c r="L98" s="90"/>
      <c r="M98" s="90"/>
      <c r="N98" s="90"/>
    </row>
    <row r="99" spans="1:15" s="1" customFormat="1" ht="13.8">
      <c r="A99" s="423" t="s">
        <v>273</v>
      </c>
      <c r="B99" s="754">
        <v>1679</v>
      </c>
      <c r="C99" s="754">
        <v>2016</v>
      </c>
      <c r="D99" s="754">
        <v>2203</v>
      </c>
      <c r="E99" s="755">
        <v>2355</v>
      </c>
      <c r="F99" s="755">
        <v>2537</v>
      </c>
      <c r="G99" s="755">
        <v>2610</v>
      </c>
      <c r="H99" s="755">
        <f>SUM(H101:H102)</f>
        <v>2665</v>
      </c>
      <c r="I99" s="755">
        <f>SUM(I101:I102)</f>
        <v>3065</v>
      </c>
      <c r="J99" s="90"/>
      <c r="K99" s="90"/>
      <c r="L99" s="90"/>
      <c r="M99" s="90"/>
      <c r="N99" s="90"/>
    </row>
    <row r="100" spans="1:15" s="1" customFormat="1" ht="13.8">
      <c r="A100" s="427" t="s">
        <v>274</v>
      </c>
      <c r="B100" s="1054"/>
      <c r="C100" s="1054"/>
      <c r="D100" s="1054"/>
      <c r="E100" s="1053"/>
      <c r="F100" s="1053"/>
      <c r="G100" s="1053"/>
      <c r="H100" s="1053"/>
      <c r="I100" s="1053"/>
      <c r="J100" s="90"/>
      <c r="K100" s="90"/>
      <c r="L100" s="90"/>
      <c r="M100" s="90"/>
      <c r="N100" s="90"/>
    </row>
    <row r="101" spans="1:15" s="1" customFormat="1" ht="13.8">
      <c r="A101" s="429" t="s">
        <v>418</v>
      </c>
      <c r="B101" s="1054">
        <v>1363</v>
      </c>
      <c r="C101" s="1054">
        <v>1489</v>
      </c>
      <c r="D101" s="1054">
        <v>1635</v>
      </c>
      <c r="E101" s="1053">
        <v>1775</v>
      </c>
      <c r="F101" s="1053">
        <v>1860</v>
      </c>
      <c r="G101" s="1053">
        <v>2112</v>
      </c>
      <c r="H101" s="1053">
        <v>2039</v>
      </c>
      <c r="I101" s="1053">
        <v>2398</v>
      </c>
      <c r="J101" s="90"/>
      <c r="K101" s="90"/>
      <c r="L101" s="90"/>
      <c r="M101" s="90"/>
      <c r="N101" s="90"/>
    </row>
    <row r="102" spans="1:15" s="1" customFormat="1" ht="13.8">
      <c r="A102" s="429" t="s">
        <v>161</v>
      </c>
      <c r="B102" s="1054">
        <v>316</v>
      </c>
      <c r="C102" s="1054">
        <v>527</v>
      </c>
      <c r="D102" s="1054">
        <v>568</v>
      </c>
      <c r="E102" s="1053">
        <v>580</v>
      </c>
      <c r="F102" s="1053">
        <v>677</v>
      </c>
      <c r="G102" s="1053">
        <v>498</v>
      </c>
      <c r="H102" s="1053">
        <v>626</v>
      </c>
      <c r="I102" s="1053">
        <v>667</v>
      </c>
      <c r="J102" s="90"/>
      <c r="K102" s="90"/>
      <c r="L102" s="90"/>
      <c r="M102" s="90"/>
      <c r="N102" s="90"/>
    </row>
    <row r="103" spans="1:15" s="1" customFormat="1" ht="13.8">
      <c r="A103" s="422" t="s">
        <v>162</v>
      </c>
      <c r="B103" s="754"/>
      <c r="C103" s="754"/>
      <c r="D103" s="754"/>
      <c r="E103" s="1053"/>
      <c r="F103" s="1053"/>
      <c r="G103" s="1053"/>
      <c r="H103" s="1053"/>
      <c r="I103" s="694"/>
      <c r="J103" s="90"/>
      <c r="K103" s="90"/>
      <c r="L103" s="90"/>
      <c r="M103" s="90"/>
      <c r="N103" s="90"/>
    </row>
    <row r="104" spans="1:15" s="1" customFormat="1" ht="13.8">
      <c r="A104" s="423" t="s">
        <v>163</v>
      </c>
      <c r="B104" s="754">
        <v>229</v>
      </c>
      <c r="C104" s="754">
        <v>191</v>
      </c>
      <c r="D104" s="754">
        <v>174</v>
      </c>
      <c r="E104" s="755">
        <v>57</v>
      </c>
      <c r="F104" s="755">
        <v>48</v>
      </c>
      <c r="G104" s="755">
        <v>90</v>
      </c>
      <c r="H104" s="755">
        <v>130</v>
      </c>
      <c r="I104" s="755">
        <f>SUM(I106:I115)</f>
        <v>147</v>
      </c>
      <c r="J104" s="90"/>
      <c r="K104" s="90"/>
      <c r="L104" s="90"/>
      <c r="M104" s="90"/>
      <c r="N104" s="90"/>
    </row>
    <row r="105" spans="1:15" s="1" customFormat="1" ht="13.8">
      <c r="A105" s="427" t="s">
        <v>164</v>
      </c>
      <c r="B105" s="1054"/>
      <c r="C105" s="1054"/>
      <c r="D105" s="1054"/>
      <c r="E105" s="1053"/>
      <c r="F105" s="1053"/>
      <c r="G105" s="1053"/>
      <c r="H105" s="1053"/>
      <c r="I105" s="694"/>
      <c r="J105" s="90"/>
      <c r="K105" s="90"/>
      <c r="L105" s="90"/>
      <c r="M105" s="90"/>
      <c r="N105" s="90"/>
    </row>
    <row r="106" spans="1:15" s="1" customFormat="1" ht="13.8">
      <c r="A106" s="429" t="s">
        <v>419</v>
      </c>
      <c r="B106" s="956">
        <v>0</v>
      </c>
      <c r="C106" s="1054">
        <v>28</v>
      </c>
      <c r="D106" s="1055">
        <v>0</v>
      </c>
      <c r="E106" s="956">
        <v>0</v>
      </c>
      <c r="F106" s="1055">
        <v>1</v>
      </c>
      <c r="G106" s="1055">
        <v>1</v>
      </c>
      <c r="H106" s="1055">
        <v>1</v>
      </c>
      <c r="I106" s="1055">
        <v>0</v>
      </c>
      <c r="J106" s="90"/>
      <c r="K106" s="90"/>
      <c r="L106" s="90"/>
      <c r="M106" s="90"/>
      <c r="N106" s="90"/>
    </row>
    <row r="107" spans="1:15" s="6" customFormat="1" ht="26.4">
      <c r="A107" s="429" t="s">
        <v>626</v>
      </c>
      <c r="B107" s="912" t="s">
        <v>302</v>
      </c>
      <c r="C107" s="912">
        <v>0</v>
      </c>
      <c r="D107" s="912">
        <v>0</v>
      </c>
      <c r="E107" s="912">
        <v>0</v>
      </c>
      <c r="F107" s="912">
        <v>0</v>
      </c>
      <c r="G107" s="1005">
        <v>17</v>
      </c>
      <c r="H107" s="1005">
        <v>60</v>
      </c>
      <c r="I107" s="912">
        <v>78</v>
      </c>
      <c r="J107" s="121"/>
      <c r="K107" s="121"/>
      <c r="L107" s="121"/>
      <c r="M107" s="121"/>
      <c r="N107" s="121"/>
      <c r="O107" s="121"/>
    </row>
    <row r="108" spans="1:15" s="6" customFormat="1" ht="39.6">
      <c r="A108" s="422" t="s">
        <v>627</v>
      </c>
      <c r="B108" s="912"/>
      <c r="C108" s="913"/>
      <c r="D108" s="913"/>
      <c r="E108" s="913"/>
      <c r="F108" s="913"/>
      <c r="G108" s="913"/>
      <c r="H108" s="913"/>
      <c r="I108" s="912"/>
      <c r="J108" s="121"/>
      <c r="K108" s="121"/>
      <c r="L108" s="121"/>
      <c r="M108" s="121"/>
      <c r="N108" s="121"/>
      <c r="O108" s="121"/>
    </row>
    <row r="109" spans="1:15" s="6" customFormat="1" ht="26.4">
      <c r="A109" s="429" t="s">
        <v>519</v>
      </c>
      <c r="B109" s="1054">
        <v>59</v>
      </c>
      <c r="C109" s="912">
        <v>0</v>
      </c>
      <c r="D109" s="912">
        <v>0</v>
      </c>
      <c r="E109" s="912">
        <v>0</v>
      </c>
      <c r="F109" s="912">
        <v>0</v>
      </c>
      <c r="G109" s="912" t="s">
        <v>302</v>
      </c>
      <c r="H109" s="912" t="s">
        <v>302</v>
      </c>
      <c r="I109" s="912" t="s">
        <v>302</v>
      </c>
      <c r="J109" s="121"/>
      <c r="K109" s="121"/>
      <c r="L109" s="121"/>
      <c r="M109" s="121"/>
      <c r="N109" s="121"/>
      <c r="O109" s="121"/>
    </row>
    <row r="110" spans="1:15" s="6" customFormat="1" ht="26.4">
      <c r="A110" s="422" t="s">
        <v>520</v>
      </c>
      <c r="B110" s="912"/>
      <c r="C110" s="913"/>
      <c r="D110" s="913"/>
      <c r="E110" s="913"/>
      <c r="F110" s="913"/>
      <c r="G110" s="913"/>
      <c r="H110" s="913"/>
      <c r="I110" s="912"/>
      <c r="J110" s="121"/>
      <c r="K110" s="121"/>
      <c r="L110" s="121"/>
      <c r="M110" s="121"/>
      <c r="N110" s="121"/>
      <c r="O110" s="121"/>
    </row>
    <row r="111" spans="1:15" s="1" customFormat="1" ht="13.8">
      <c r="A111" s="429" t="s">
        <v>420</v>
      </c>
      <c r="B111" s="1054">
        <v>156</v>
      </c>
      <c r="C111" s="1054">
        <v>139</v>
      </c>
      <c r="D111" s="1054">
        <v>146</v>
      </c>
      <c r="E111" s="1053">
        <v>19</v>
      </c>
      <c r="F111" s="1053">
        <v>27</v>
      </c>
      <c r="G111" s="1053">
        <v>22</v>
      </c>
      <c r="H111" s="1053">
        <v>24</v>
      </c>
      <c r="I111" s="1053">
        <f>5+11</f>
        <v>16</v>
      </c>
      <c r="J111" s="90"/>
      <c r="K111" s="90"/>
      <c r="L111" s="90"/>
      <c r="M111" s="90"/>
      <c r="N111" s="90"/>
    </row>
    <row r="112" spans="1:15" s="1" customFormat="1" ht="26.4">
      <c r="A112" s="429" t="s">
        <v>169</v>
      </c>
      <c r="B112" s="1054">
        <v>14</v>
      </c>
      <c r="C112" s="1054">
        <v>24</v>
      </c>
      <c r="D112" s="1054">
        <v>28</v>
      </c>
      <c r="E112" s="1053">
        <v>37</v>
      </c>
      <c r="F112" s="1053">
        <v>20</v>
      </c>
      <c r="G112" s="1053">
        <v>48</v>
      </c>
      <c r="H112" s="1053">
        <v>41</v>
      </c>
      <c r="I112" s="1053">
        <v>51</v>
      </c>
      <c r="J112" s="90"/>
      <c r="K112" s="90"/>
      <c r="L112" s="90"/>
      <c r="M112" s="90"/>
      <c r="N112" s="90"/>
    </row>
    <row r="113" spans="1:14" s="1" customFormat="1" ht="26.4">
      <c r="A113" s="422" t="s">
        <v>170</v>
      </c>
      <c r="B113" s="1054"/>
      <c r="C113" s="1054"/>
      <c r="D113" s="1054"/>
      <c r="E113" s="1053"/>
      <c r="F113" s="1053"/>
      <c r="G113" s="1053"/>
      <c r="H113" s="1053"/>
      <c r="I113" s="1053"/>
      <c r="J113" s="90"/>
      <c r="K113" s="90"/>
      <c r="L113" s="90"/>
      <c r="M113" s="90"/>
      <c r="N113" s="90"/>
    </row>
    <row r="114" spans="1:14" s="1" customFormat="1" ht="13.8">
      <c r="A114" s="429" t="s">
        <v>236</v>
      </c>
      <c r="B114" s="956">
        <v>0</v>
      </c>
      <c r="C114" s="1055">
        <v>0</v>
      </c>
      <c r="D114" s="1055">
        <v>0</v>
      </c>
      <c r="E114" s="1055">
        <v>1</v>
      </c>
      <c r="F114" s="956">
        <v>0</v>
      </c>
      <c r="G114" s="1055">
        <v>2</v>
      </c>
      <c r="H114" s="1055">
        <v>4</v>
      </c>
      <c r="I114" s="1055">
        <v>2</v>
      </c>
      <c r="J114" s="90"/>
      <c r="K114" s="90"/>
      <c r="L114" s="90"/>
      <c r="M114" s="90"/>
      <c r="N114" s="90"/>
    </row>
    <row r="115" spans="1:14" s="1" customFormat="1" ht="13.8">
      <c r="A115" s="422" t="s">
        <v>265</v>
      </c>
      <c r="B115" s="1053"/>
      <c r="C115" s="1053"/>
      <c r="D115" s="1053"/>
      <c r="E115" s="1053"/>
      <c r="F115" s="1053"/>
      <c r="G115" s="1053"/>
      <c r="H115" s="1053"/>
      <c r="I115" s="1053"/>
      <c r="J115" s="90"/>
      <c r="K115" s="90"/>
      <c r="L115" s="90"/>
      <c r="M115" s="90"/>
      <c r="N115" s="90"/>
    </row>
    <row r="116" spans="1:14" s="1" customFormat="1" ht="13.8">
      <c r="A116" s="423" t="s">
        <v>171</v>
      </c>
      <c r="B116" s="754">
        <v>17</v>
      </c>
      <c r="C116" s="754">
        <v>194</v>
      </c>
      <c r="D116" s="754">
        <v>65</v>
      </c>
      <c r="E116" s="755">
        <v>55</v>
      </c>
      <c r="F116" s="755">
        <v>77</v>
      </c>
      <c r="G116" s="755">
        <v>80</v>
      </c>
      <c r="H116" s="755">
        <f>SUM(H118:H122)</f>
        <v>82</v>
      </c>
      <c r="I116" s="755">
        <f>SUM(I118:I122)</f>
        <v>115</v>
      </c>
      <c r="J116" s="90"/>
      <c r="K116" s="90"/>
      <c r="L116" s="90"/>
      <c r="M116" s="90"/>
      <c r="N116" s="90"/>
    </row>
    <row r="117" spans="1:14" s="1" customFormat="1" ht="13.8">
      <c r="A117" s="427" t="s">
        <v>172</v>
      </c>
      <c r="B117" s="1054"/>
      <c r="C117" s="1054"/>
      <c r="D117" s="1054"/>
      <c r="E117" s="1053"/>
      <c r="F117" s="1053"/>
      <c r="G117" s="1053"/>
      <c r="H117" s="1053"/>
      <c r="I117" s="694"/>
      <c r="J117" s="90"/>
      <c r="K117" s="90"/>
      <c r="L117" s="90"/>
      <c r="M117" s="90"/>
      <c r="N117" s="90"/>
    </row>
    <row r="118" spans="1:14" s="1" customFormat="1" ht="26.4">
      <c r="A118" s="429" t="s">
        <v>173</v>
      </c>
      <c r="B118" s="956">
        <v>0</v>
      </c>
      <c r="C118" s="1054">
        <v>132</v>
      </c>
      <c r="D118" s="1054">
        <v>3</v>
      </c>
      <c r="E118" s="1053">
        <v>1</v>
      </c>
      <c r="F118" s="1053">
        <v>2</v>
      </c>
      <c r="G118" s="1053">
        <v>3</v>
      </c>
      <c r="H118" s="1053">
        <v>8</v>
      </c>
      <c r="I118" s="1053">
        <v>22</v>
      </c>
      <c r="J118" s="90"/>
      <c r="K118" s="90"/>
      <c r="L118" s="90"/>
      <c r="M118" s="90"/>
      <c r="N118" s="90"/>
    </row>
    <row r="119" spans="1:14" s="1" customFormat="1" ht="26.4">
      <c r="A119" s="422" t="s">
        <v>174</v>
      </c>
      <c r="B119" s="1054"/>
      <c r="C119" s="1054"/>
      <c r="D119" s="1054"/>
      <c r="E119" s="1053"/>
      <c r="F119" s="1053"/>
      <c r="G119" s="1053"/>
      <c r="H119" s="1053"/>
      <c r="I119" s="694"/>
      <c r="J119" s="90"/>
      <c r="K119" s="90"/>
      <c r="L119" s="90"/>
      <c r="M119" s="90"/>
      <c r="N119" s="90"/>
    </row>
    <row r="120" spans="1:14" s="1" customFormat="1" ht="26.4">
      <c r="A120" s="429" t="s">
        <v>175</v>
      </c>
      <c r="B120" s="1054">
        <v>13</v>
      </c>
      <c r="C120" s="1054">
        <v>62</v>
      </c>
      <c r="D120" s="1054">
        <v>37</v>
      </c>
      <c r="E120" s="1053">
        <v>25</v>
      </c>
      <c r="F120" s="1053">
        <v>31</v>
      </c>
      <c r="G120" s="1053">
        <v>21</v>
      </c>
      <c r="H120" s="1053">
        <v>24</v>
      </c>
      <c r="I120" s="1053">
        <v>27</v>
      </c>
      <c r="J120" s="90"/>
      <c r="K120" s="90"/>
      <c r="L120" s="90"/>
      <c r="M120" s="90"/>
      <c r="N120" s="90"/>
    </row>
    <row r="121" spans="1:14" s="1" customFormat="1" ht="26.4">
      <c r="A121" s="422" t="s">
        <v>176</v>
      </c>
      <c r="B121" s="1054"/>
      <c r="C121" s="1054"/>
      <c r="D121" s="1054"/>
      <c r="E121" s="1053"/>
      <c r="F121" s="1053"/>
      <c r="G121" s="1053"/>
      <c r="H121" s="1053"/>
      <c r="I121" s="694"/>
      <c r="J121" s="90"/>
      <c r="K121" s="90"/>
      <c r="L121" s="90"/>
      <c r="M121" s="90"/>
      <c r="N121" s="90"/>
    </row>
    <row r="122" spans="1:14" s="1" customFormat="1" ht="13.8">
      <c r="A122" s="429" t="s">
        <v>177</v>
      </c>
      <c r="B122" s="1054">
        <v>4</v>
      </c>
      <c r="C122" s="1055">
        <v>0</v>
      </c>
      <c r="D122" s="1054">
        <v>25</v>
      </c>
      <c r="E122" s="1053">
        <v>29</v>
      </c>
      <c r="F122" s="1053">
        <v>44</v>
      </c>
      <c r="G122" s="1053">
        <v>56</v>
      </c>
      <c r="H122" s="1053">
        <v>50</v>
      </c>
      <c r="I122" s="1053">
        <v>66</v>
      </c>
      <c r="J122" s="90"/>
      <c r="K122" s="90"/>
      <c r="L122" s="90"/>
      <c r="M122" s="90"/>
      <c r="N122" s="90"/>
    </row>
    <row r="123" spans="1:14" s="1" customFormat="1" ht="13.8">
      <c r="A123" s="422" t="s">
        <v>178</v>
      </c>
      <c r="B123" s="754"/>
      <c r="C123" s="754"/>
      <c r="D123" s="754"/>
      <c r="E123" s="1053"/>
      <c r="F123" s="1053"/>
      <c r="G123" s="1053"/>
      <c r="H123" s="1053"/>
      <c r="I123" s="694"/>
      <c r="J123" s="90"/>
      <c r="K123" s="90"/>
      <c r="L123" s="90"/>
      <c r="M123" s="90"/>
      <c r="N123" s="90"/>
    </row>
    <row r="124" spans="1:14" s="1" customFormat="1" ht="13.8">
      <c r="A124" s="423" t="s">
        <v>275</v>
      </c>
      <c r="B124" s="754">
        <v>30</v>
      </c>
      <c r="C124" s="754">
        <v>59</v>
      </c>
      <c r="D124" s="754">
        <v>112</v>
      </c>
      <c r="E124" s="755">
        <v>143</v>
      </c>
      <c r="F124" s="755">
        <v>116</v>
      </c>
      <c r="G124" s="755">
        <v>115</v>
      </c>
      <c r="H124" s="755">
        <v>156</v>
      </c>
      <c r="I124" s="755">
        <v>182</v>
      </c>
      <c r="J124" s="90"/>
      <c r="K124" s="90"/>
      <c r="L124" s="90"/>
      <c r="M124" s="90"/>
      <c r="N124" s="90"/>
    </row>
    <row r="125" spans="1:14" s="1" customFormat="1" ht="13.8">
      <c r="A125" s="427" t="s">
        <v>276</v>
      </c>
      <c r="B125" s="1054"/>
      <c r="C125" s="1054"/>
      <c r="D125" s="1054"/>
      <c r="E125" s="1053"/>
      <c r="F125" s="1053"/>
      <c r="G125" s="1053"/>
      <c r="H125" s="1053"/>
      <c r="I125" s="694"/>
      <c r="J125" s="90"/>
      <c r="K125" s="90"/>
      <c r="L125" s="90"/>
      <c r="M125" s="90"/>
      <c r="N125" s="90"/>
    </row>
    <row r="126" spans="1:14" s="1" customFormat="1" ht="13.8">
      <c r="A126" s="429" t="s">
        <v>275</v>
      </c>
      <c r="B126" s="1054">
        <v>30</v>
      </c>
      <c r="C126" s="1054">
        <v>59</v>
      </c>
      <c r="D126" s="1054">
        <v>112</v>
      </c>
      <c r="E126" s="1053">
        <v>143</v>
      </c>
      <c r="F126" s="1053">
        <v>116</v>
      </c>
      <c r="G126" s="1053">
        <v>115</v>
      </c>
      <c r="H126" s="1053">
        <v>156</v>
      </c>
      <c r="I126" s="1053">
        <v>182</v>
      </c>
      <c r="J126" s="90"/>
      <c r="K126" s="90"/>
      <c r="L126" s="90"/>
      <c r="M126" s="90"/>
      <c r="N126" s="90"/>
    </row>
    <row r="127" spans="1:14" s="1" customFormat="1" ht="13.8">
      <c r="A127" s="422" t="s">
        <v>276</v>
      </c>
      <c r="B127" s="754"/>
      <c r="C127" s="754"/>
      <c r="D127" s="754"/>
      <c r="E127" s="1053"/>
      <c r="F127" s="1053"/>
      <c r="G127" s="1053"/>
      <c r="H127" s="1053"/>
      <c r="I127" s="694"/>
      <c r="J127" s="90"/>
      <c r="K127" s="90"/>
      <c r="L127" s="90"/>
      <c r="M127" s="90"/>
      <c r="N127" s="90"/>
    </row>
    <row r="128" spans="1:14" s="1" customFormat="1" ht="26.4">
      <c r="A128" s="423" t="s">
        <v>179</v>
      </c>
      <c r="B128" s="754">
        <v>336</v>
      </c>
      <c r="C128" s="754">
        <v>504</v>
      </c>
      <c r="D128" s="754">
        <v>429</v>
      </c>
      <c r="E128" s="755">
        <v>510</v>
      </c>
      <c r="F128" s="755">
        <v>611</v>
      </c>
      <c r="G128" s="755">
        <v>663</v>
      </c>
      <c r="H128" s="755">
        <v>751</v>
      </c>
      <c r="I128" s="755">
        <v>744</v>
      </c>
      <c r="J128" s="90"/>
      <c r="K128" s="90"/>
      <c r="L128" s="90"/>
      <c r="M128" s="90"/>
      <c r="N128" s="90"/>
    </row>
    <row r="129" spans="1:14" s="1" customFormat="1" ht="13.8">
      <c r="A129" s="427" t="s">
        <v>180</v>
      </c>
      <c r="B129" s="1054"/>
      <c r="C129" s="1054"/>
      <c r="D129" s="1054"/>
      <c r="E129" s="1053"/>
      <c r="F129" s="1053"/>
      <c r="G129" s="1053"/>
      <c r="H129" s="1053"/>
      <c r="I129" s="694"/>
      <c r="J129" s="90"/>
      <c r="K129" s="90"/>
      <c r="L129" s="90"/>
      <c r="M129" s="90"/>
      <c r="N129" s="90"/>
    </row>
    <row r="130" spans="1:14" s="1" customFormat="1" ht="13.8">
      <c r="A130" s="429" t="s">
        <v>181</v>
      </c>
      <c r="B130" s="956">
        <v>0</v>
      </c>
      <c r="C130" s="1054">
        <v>89</v>
      </c>
      <c r="D130" s="1054">
        <v>104</v>
      </c>
      <c r="E130" s="1053">
        <v>136</v>
      </c>
      <c r="F130" s="1053">
        <v>188</v>
      </c>
      <c r="G130" s="1053">
        <v>191</v>
      </c>
      <c r="H130" s="1053">
        <v>186</v>
      </c>
      <c r="I130" s="1053">
        <v>201</v>
      </c>
      <c r="J130" s="90"/>
      <c r="K130" s="90"/>
      <c r="L130" s="90"/>
      <c r="M130" s="90"/>
      <c r="N130" s="90"/>
    </row>
    <row r="131" spans="1:14" s="1" customFormat="1" ht="13.8">
      <c r="A131" s="422" t="s">
        <v>182</v>
      </c>
      <c r="B131" s="1054"/>
      <c r="C131" s="1054"/>
      <c r="D131" s="1054"/>
      <c r="E131" s="1053"/>
      <c r="F131" s="1053"/>
      <c r="G131" s="1053"/>
      <c r="H131" s="1053"/>
      <c r="I131" s="694"/>
      <c r="J131" s="90"/>
      <c r="K131" s="90"/>
      <c r="L131" s="90"/>
      <c r="M131" s="90"/>
      <c r="N131" s="90"/>
    </row>
    <row r="132" spans="1:14" s="1" customFormat="1" ht="26.4">
      <c r="A132" s="429" t="s">
        <v>183</v>
      </c>
      <c r="B132" s="956">
        <v>0</v>
      </c>
      <c r="C132" s="1055">
        <v>0</v>
      </c>
      <c r="D132" s="1054">
        <v>1</v>
      </c>
      <c r="E132" s="1053">
        <v>1</v>
      </c>
      <c r="F132" s="1053">
        <v>2</v>
      </c>
      <c r="G132" s="1053">
        <v>1</v>
      </c>
      <c r="H132" s="1053">
        <v>3</v>
      </c>
      <c r="I132" s="1053">
        <v>18</v>
      </c>
      <c r="J132" s="90"/>
      <c r="K132" s="90"/>
      <c r="L132" s="90"/>
      <c r="M132" s="90"/>
      <c r="N132" s="90"/>
    </row>
    <row r="133" spans="1:14" s="1" customFormat="1" ht="26.4">
      <c r="A133" s="422" t="s">
        <v>184</v>
      </c>
      <c r="B133" s="1054"/>
      <c r="C133" s="1054"/>
      <c r="D133" s="1054"/>
      <c r="E133" s="1053"/>
      <c r="F133" s="1053"/>
      <c r="G133" s="1053"/>
      <c r="H133" s="1053"/>
      <c r="I133" s="694"/>
      <c r="J133" s="90"/>
      <c r="K133" s="90"/>
      <c r="L133" s="90"/>
      <c r="M133" s="90"/>
      <c r="N133" s="90"/>
    </row>
    <row r="134" spans="1:14" s="1" customFormat="1" ht="26.4">
      <c r="A134" s="429" t="s">
        <v>185</v>
      </c>
      <c r="B134" s="1054">
        <v>273</v>
      </c>
      <c r="C134" s="1054">
        <v>316</v>
      </c>
      <c r="D134" s="1054">
        <v>305</v>
      </c>
      <c r="E134" s="1053">
        <v>320</v>
      </c>
      <c r="F134" s="1053">
        <v>343</v>
      </c>
      <c r="G134" s="1053">
        <v>398</v>
      </c>
      <c r="H134" s="1053">
        <v>478</v>
      </c>
      <c r="I134" s="1053">
        <v>431</v>
      </c>
      <c r="J134" s="90"/>
      <c r="K134" s="90"/>
      <c r="L134" s="90"/>
      <c r="M134" s="90"/>
      <c r="N134" s="90"/>
    </row>
    <row r="135" spans="1:14" s="1" customFormat="1" ht="26.4">
      <c r="A135" s="422" t="s">
        <v>186</v>
      </c>
      <c r="B135" s="1054"/>
      <c r="C135" s="1054"/>
      <c r="D135" s="1054"/>
      <c r="E135" s="1053"/>
      <c r="F135" s="1053"/>
      <c r="G135" s="1053"/>
      <c r="H135" s="1053"/>
      <c r="I135" s="1053"/>
      <c r="J135" s="90"/>
      <c r="K135" s="90"/>
      <c r="L135" s="90"/>
      <c r="M135" s="90"/>
      <c r="N135" s="90"/>
    </row>
    <row r="136" spans="1:14" s="1" customFormat="1" ht="13.8">
      <c r="A136" s="429" t="s">
        <v>187</v>
      </c>
      <c r="B136" s="1054">
        <v>39</v>
      </c>
      <c r="C136" s="1054">
        <v>82</v>
      </c>
      <c r="D136" s="1054">
        <v>19</v>
      </c>
      <c r="E136" s="1053">
        <v>43</v>
      </c>
      <c r="F136" s="1053">
        <v>64</v>
      </c>
      <c r="G136" s="1053">
        <v>58</v>
      </c>
      <c r="H136" s="1053">
        <v>52</v>
      </c>
      <c r="I136" s="1053">
        <v>70</v>
      </c>
      <c r="J136" s="90"/>
      <c r="K136" s="90"/>
      <c r="L136" s="90"/>
      <c r="M136" s="90"/>
      <c r="N136" s="90"/>
    </row>
    <row r="137" spans="1:14" s="1" customFormat="1" ht="13.8">
      <c r="A137" s="422" t="s">
        <v>188</v>
      </c>
      <c r="B137" s="1054"/>
      <c r="C137" s="1054"/>
      <c r="D137" s="1054"/>
      <c r="E137" s="1053"/>
      <c r="F137" s="1053"/>
      <c r="G137" s="1053"/>
      <c r="H137" s="1053"/>
      <c r="I137" s="1053"/>
      <c r="J137" s="90"/>
      <c r="K137" s="90"/>
      <c r="L137" s="90"/>
      <c r="M137" s="90"/>
      <c r="N137" s="90"/>
    </row>
    <row r="138" spans="1:14" s="1" customFormat="1" ht="26.4">
      <c r="A138" s="429" t="s">
        <v>189</v>
      </c>
      <c r="B138" s="1055">
        <v>24</v>
      </c>
      <c r="C138" s="1054">
        <v>17</v>
      </c>
      <c r="D138" s="1055">
        <v>0</v>
      </c>
      <c r="E138" s="1053">
        <v>10</v>
      </c>
      <c r="F138" s="1053">
        <v>14</v>
      </c>
      <c r="G138" s="1053">
        <v>15</v>
      </c>
      <c r="H138" s="1053">
        <v>32</v>
      </c>
      <c r="I138" s="1053">
        <v>24</v>
      </c>
      <c r="J138" s="90"/>
      <c r="K138" s="90"/>
      <c r="L138" s="90"/>
      <c r="M138" s="90"/>
      <c r="N138" s="90"/>
    </row>
    <row r="139" spans="1:14" s="1" customFormat="1" ht="26.4">
      <c r="A139" s="422" t="s">
        <v>190</v>
      </c>
      <c r="B139" s="1054"/>
      <c r="C139" s="1054"/>
      <c r="D139" s="1054"/>
      <c r="E139" s="1053"/>
      <c r="F139" s="1053"/>
      <c r="G139" s="1053"/>
      <c r="H139" s="1053"/>
      <c r="I139" s="1053"/>
      <c r="J139" s="90"/>
      <c r="K139" s="90"/>
      <c r="L139" s="90"/>
      <c r="M139" s="90"/>
      <c r="N139" s="90"/>
    </row>
    <row r="140" spans="1:14" s="1" customFormat="1" ht="13.8">
      <c r="A140" s="423" t="s">
        <v>191</v>
      </c>
      <c r="B140" s="754">
        <v>219</v>
      </c>
      <c r="C140" s="754">
        <v>169</v>
      </c>
      <c r="D140" s="754">
        <v>129</v>
      </c>
      <c r="E140" s="755">
        <v>227</v>
      </c>
      <c r="F140" s="755">
        <v>211</v>
      </c>
      <c r="G140" s="755">
        <v>223</v>
      </c>
      <c r="H140" s="755">
        <f>SUM(H142:H153)</f>
        <v>238</v>
      </c>
      <c r="I140" s="755">
        <f>SUM(I142:I153)</f>
        <v>262</v>
      </c>
      <c r="J140" s="90"/>
      <c r="K140" s="90"/>
      <c r="L140" s="90"/>
      <c r="M140" s="90"/>
      <c r="N140" s="90"/>
    </row>
    <row r="141" spans="1:14" s="1" customFormat="1" ht="13.8">
      <c r="A141" s="427" t="s">
        <v>277</v>
      </c>
      <c r="B141" s="1054"/>
      <c r="C141" s="1054"/>
      <c r="D141" s="1054"/>
      <c r="E141" s="1053"/>
      <c r="F141" s="1053"/>
      <c r="G141" s="1053"/>
      <c r="H141" s="1053"/>
      <c r="I141" s="694"/>
      <c r="J141" s="90"/>
      <c r="K141" s="90"/>
      <c r="L141" s="90"/>
      <c r="M141" s="90"/>
      <c r="N141" s="90"/>
    </row>
    <row r="142" spans="1:14" s="1" customFormat="1" ht="39.6">
      <c r="A142" s="429" t="s">
        <v>192</v>
      </c>
      <c r="B142" s="956">
        <v>0</v>
      </c>
      <c r="C142" s="1054">
        <v>1</v>
      </c>
      <c r="D142" s="1054">
        <v>8</v>
      </c>
      <c r="E142" s="1053">
        <v>10</v>
      </c>
      <c r="F142" s="1053">
        <v>24</v>
      </c>
      <c r="G142" s="1053">
        <v>25</v>
      </c>
      <c r="H142" s="1053">
        <v>11</v>
      </c>
      <c r="I142" s="1053">
        <v>6</v>
      </c>
      <c r="J142" s="90"/>
      <c r="K142" s="90"/>
      <c r="L142" s="90"/>
      <c r="M142" s="90"/>
      <c r="N142" s="90"/>
    </row>
    <row r="143" spans="1:14" s="1" customFormat="1" ht="52.8">
      <c r="A143" s="422" t="s">
        <v>193</v>
      </c>
      <c r="B143" s="1054"/>
      <c r="C143" s="1054"/>
      <c r="D143" s="1054"/>
      <c r="E143" s="1053"/>
      <c r="F143" s="1053"/>
      <c r="G143" s="1053"/>
      <c r="H143" s="1053"/>
      <c r="I143" s="1053"/>
      <c r="J143" s="90"/>
      <c r="K143" s="90"/>
      <c r="L143" s="90"/>
      <c r="M143" s="90"/>
      <c r="N143" s="90"/>
    </row>
    <row r="144" spans="1:14" s="1" customFormat="1" ht="13.8">
      <c r="A144" s="429" t="s">
        <v>194</v>
      </c>
      <c r="B144" s="1054">
        <v>1</v>
      </c>
      <c r="C144" s="1054">
        <v>22</v>
      </c>
      <c r="D144" s="1054">
        <v>17</v>
      </c>
      <c r="E144" s="1053">
        <v>6</v>
      </c>
      <c r="F144" s="1053">
        <v>4</v>
      </c>
      <c r="G144" s="1053">
        <v>12</v>
      </c>
      <c r="H144" s="1053">
        <v>19</v>
      </c>
      <c r="I144" s="1053">
        <v>8</v>
      </c>
      <c r="J144" s="90"/>
      <c r="K144" s="90"/>
      <c r="L144" s="90"/>
      <c r="M144" s="90"/>
      <c r="N144" s="90"/>
    </row>
    <row r="145" spans="1:14" s="1" customFormat="1" ht="13.8">
      <c r="A145" s="422" t="s">
        <v>195</v>
      </c>
      <c r="B145" s="1054"/>
      <c r="C145" s="1054"/>
      <c r="D145" s="1054"/>
      <c r="E145" s="1053"/>
      <c r="F145" s="1053"/>
      <c r="G145" s="1053"/>
      <c r="H145" s="1053"/>
      <c r="I145" s="1053"/>
      <c r="J145" s="90"/>
      <c r="K145" s="90"/>
      <c r="L145" s="90"/>
      <c r="M145" s="90"/>
      <c r="N145" s="90"/>
    </row>
    <row r="146" spans="1:14" s="1" customFormat="1" ht="39.6">
      <c r="A146" s="429" t="s">
        <v>196</v>
      </c>
      <c r="B146" s="1054">
        <v>166</v>
      </c>
      <c r="C146" s="1054">
        <v>58</v>
      </c>
      <c r="D146" s="1054">
        <v>41</v>
      </c>
      <c r="E146" s="1053">
        <v>109</v>
      </c>
      <c r="F146" s="1053">
        <v>63</v>
      </c>
      <c r="G146" s="1053">
        <v>83</v>
      </c>
      <c r="H146" s="1053">
        <v>105</v>
      </c>
      <c r="I146" s="1053">
        <v>131</v>
      </c>
      <c r="J146" s="90"/>
      <c r="K146" s="90"/>
      <c r="L146" s="90"/>
      <c r="M146" s="90"/>
      <c r="N146" s="90"/>
    </row>
    <row r="147" spans="1:14" s="1" customFormat="1" ht="26.4">
      <c r="A147" s="422" t="s">
        <v>197</v>
      </c>
      <c r="B147" s="1054"/>
      <c r="C147" s="1054"/>
      <c r="D147" s="1054"/>
      <c r="E147" s="1053"/>
      <c r="F147" s="1053"/>
      <c r="G147" s="1053"/>
      <c r="H147" s="1053"/>
      <c r="I147" s="1053"/>
      <c r="J147" s="90"/>
      <c r="K147" s="90"/>
      <c r="L147" s="90"/>
      <c r="M147" s="90"/>
      <c r="N147" s="90"/>
    </row>
    <row r="148" spans="1:14" s="1" customFormat="1" ht="13.8">
      <c r="A148" s="429" t="s">
        <v>198</v>
      </c>
      <c r="B148" s="1054">
        <v>18</v>
      </c>
      <c r="C148" s="1054">
        <v>44</v>
      </c>
      <c r="D148" s="1054">
        <v>33</v>
      </c>
      <c r="E148" s="1053">
        <v>37</v>
      </c>
      <c r="F148" s="1053">
        <v>44</v>
      </c>
      <c r="G148" s="1053">
        <v>60</v>
      </c>
      <c r="H148" s="1053">
        <v>62</v>
      </c>
      <c r="I148" s="1053">
        <v>54</v>
      </c>
      <c r="J148" s="90"/>
      <c r="K148" s="90"/>
      <c r="L148" s="90"/>
      <c r="M148" s="90"/>
      <c r="N148" s="90"/>
    </row>
    <row r="149" spans="1:14" s="1" customFormat="1" ht="13.8">
      <c r="A149" s="422" t="s">
        <v>199</v>
      </c>
      <c r="B149" s="1054"/>
      <c r="C149" s="1054"/>
      <c r="D149" s="1054"/>
      <c r="E149" s="1053"/>
      <c r="F149" s="1053"/>
      <c r="G149" s="1053"/>
      <c r="H149" s="1053"/>
      <c r="I149" s="1053"/>
      <c r="J149" s="90"/>
      <c r="K149" s="90"/>
      <c r="L149" s="90"/>
      <c r="M149" s="90"/>
      <c r="N149" s="90"/>
    </row>
    <row r="150" spans="1:14" s="1" customFormat="1" ht="26.4">
      <c r="A150" s="429" t="s">
        <v>200</v>
      </c>
      <c r="B150" s="956">
        <v>20</v>
      </c>
      <c r="C150" s="1054">
        <v>32</v>
      </c>
      <c r="D150" s="1055">
        <v>0</v>
      </c>
      <c r="E150" s="1053">
        <v>28</v>
      </c>
      <c r="F150" s="1053">
        <v>33</v>
      </c>
      <c r="G150" s="1053">
        <v>18</v>
      </c>
      <c r="H150" s="1053">
        <v>27</v>
      </c>
      <c r="I150" s="1053">
        <v>24</v>
      </c>
      <c r="J150" s="90"/>
      <c r="K150" s="90"/>
      <c r="L150" s="90"/>
      <c r="M150" s="90"/>
      <c r="N150" s="90"/>
    </row>
    <row r="151" spans="1:14" s="1" customFormat="1" ht="13.8">
      <c r="A151" s="422" t="s">
        <v>201</v>
      </c>
      <c r="B151" s="1054"/>
      <c r="C151" s="1054"/>
      <c r="D151" s="1054"/>
      <c r="E151" s="1053"/>
      <c r="F151" s="1053"/>
      <c r="G151" s="1053"/>
      <c r="H151" s="1053"/>
      <c r="I151" s="694"/>
      <c r="J151" s="90"/>
      <c r="K151" s="90"/>
      <c r="L151" s="90"/>
      <c r="M151" s="90"/>
      <c r="N151" s="90"/>
    </row>
    <row r="152" spans="1:14" s="1" customFormat="1" ht="26.4">
      <c r="A152" s="429" t="s">
        <v>202</v>
      </c>
      <c r="B152" s="1054">
        <v>14</v>
      </c>
      <c r="C152" s="1054">
        <v>12</v>
      </c>
      <c r="D152" s="1054">
        <v>30</v>
      </c>
      <c r="E152" s="1053">
        <v>37</v>
      </c>
      <c r="F152" s="1053">
        <v>43</v>
      </c>
      <c r="G152" s="1053">
        <v>25</v>
      </c>
      <c r="H152" s="1053">
        <v>14</v>
      </c>
      <c r="I152" s="1053">
        <v>39</v>
      </c>
      <c r="J152" s="90"/>
      <c r="K152" s="90"/>
      <c r="L152" s="90"/>
      <c r="M152" s="90"/>
      <c r="N152" s="90"/>
    </row>
    <row r="153" spans="1:14" s="1" customFormat="1" ht="26.4">
      <c r="A153" s="422" t="s">
        <v>203</v>
      </c>
      <c r="B153" s="754"/>
      <c r="C153" s="754"/>
      <c r="D153" s="754"/>
      <c r="E153" s="1053"/>
      <c r="F153" s="1053"/>
      <c r="G153" s="1053"/>
      <c r="H153" s="1053"/>
      <c r="I153" s="694"/>
      <c r="J153" s="90"/>
      <c r="K153" s="90"/>
      <c r="L153" s="90"/>
      <c r="M153" s="90"/>
      <c r="N153" s="90"/>
    </row>
    <row r="154" spans="1:14" s="1" customFormat="1" ht="13.8">
      <c r="A154" s="423" t="s">
        <v>421</v>
      </c>
      <c r="B154" s="754">
        <v>50</v>
      </c>
      <c r="C154" s="754">
        <v>150</v>
      </c>
      <c r="D154" s="754">
        <v>115</v>
      </c>
      <c r="E154" s="755">
        <v>237</v>
      </c>
      <c r="F154" s="755">
        <v>194</v>
      </c>
      <c r="G154" s="755">
        <v>230</v>
      </c>
      <c r="H154" s="755">
        <v>241</v>
      </c>
      <c r="I154" s="755">
        <v>237</v>
      </c>
      <c r="J154" s="90"/>
      <c r="K154" s="90"/>
      <c r="L154" s="90"/>
      <c r="M154" s="90"/>
      <c r="N154" s="90"/>
    </row>
    <row r="155" spans="1:14" s="1" customFormat="1">
      <c r="A155" s="379" t="s">
        <v>422</v>
      </c>
      <c r="B155" s="1054">
        <v>50</v>
      </c>
      <c r="C155" s="1054">
        <v>150</v>
      </c>
      <c r="D155" s="1054">
        <v>115</v>
      </c>
      <c r="E155" s="1053">
        <v>237</v>
      </c>
      <c r="F155" s="1053">
        <v>194</v>
      </c>
      <c r="G155" s="1053">
        <v>230</v>
      </c>
      <c r="H155" s="1053">
        <v>241</v>
      </c>
      <c r="I155" s="1053">
        <v>237</v>
      </c>
    </row>
    <row r="156" spans="1:14" s="1" customFormat="1">
      <c r="A156" s="423" t="s">
        <v>206</v>
      </c>
      <c r="B156" s="754">
        <v>121</v>
      </c>
      <c r="C156" s="754">
        <v>119</v>
      </c>
      <c r="D156" s="754">
        <v>138</v>
      </c>
      <c r="E156" s="755">
        <v>147</v>
      </c>
      <c r="F156" s="755">
        <v>192</v>
      </c>
      <c r="G156" s="755">
        <v>248</v>
      </c>
      <c r="H156" s="755">
        <v>305</v>
      </c>
      <c r="I156" s="755">
        <v>343</v>
      </c>
    </row>
    <row r="157" spans="1:14" s="1" customFormat="1">
      <c r="A157" s="427" t="s">
        <v>207</v>
      </c>
      <c r="B157" s="1054"/>
      <c r="C157" s="1054"/>
      <c r="D157" s="1054"/>
      <c r="E157" s="1053"/>
      <c r="F157" s="1053"/>
      <c r="G157" s="1053"/>
      <c r="H157" s="1053"/>
      <c r="I157" s="801"/>
    </row>
    <row r="158" spans="1:14" s="1" customFormat="1">
      <c r="A158" s="429" t="s">
        <v>423</v>
      </c>
      <c r="B158" s="1054">
        <v>121</v>
      </c>
      <c r="C158" s="1054">
        <v>119</v>
      </c>
      <c r="D158" s="1054">
        <v>138</v>
      </c>
      <c r="E158" s="1053">
        <v>147</v>
      </c>
      <c r="F158" s="1053">
        <v>192</v>
      </c>
      <c r="G158" s="1053">
        <v>248</v>
      </c>
      <c r="H158" s="1053">
        <v>304</v>
      </c>
      <c r="I158" s="801">
        <v>343</v>
      </c>
    </row>
    <row r="159" spans="1:14" s="1" customFormat="1">
      <c r="A159" s="468" t="s">
        <v>210</v>
      </c>
      <c r="B159" s="1005" t="s">
        <v>302</v>
      </c>
      <c r="C159" s="1005" t="s">
        <v>302</v>
      </c>
      <c r="D159" s="1005" t="s">
        <v>302</v>
      </c>
      <c r="E159" s="1005" t="s">
        <v>302</v>
      </c>
      <c r="F159" s="1005" t="s">
        <v>302</v>
      </c>
      <c r="G159" s="1005" t="s">
        <v>302</v>
      </c>
      <c r="H159" s="1005" t="s">
        <v>302</v>
      </c>
      <c r="I159" s="1005" t="s">
        <v>302</v>
      </c>
    </row>
    <row r="160" spans="1:14" s="1" customFormat="1">
      <c r="A160" s="422" t="s">
        <v>211</v>
      </c>
      <c r="B160" s="1054"/>
      <c r="C160" s="1054"/>
      <c r="D160" s="1054"/>
      <c r="E160" s="1053"/>
      <c r="F160" s="1053"/>
      <c r="G160" s="1053"/>
      <c r="H160" s="1053"/>
      <c r="I160" s="801"/>
    </row>
    <row r="161" spans="1:9" s="1" customFormat="1" ht="26.4">
      <c r="A161" s="429" t="s">
        <v>597</v>
      </c>
      <c r="B161" s="1005" t="s">
        <v>302</v>
      </c>
      <c r="C161" s="1005" t="s">
        <v>302</v>
      </c>
      <c r="D161" s="1005" t="s">
        <v>302</v>
      </c>
      <c r="E161" s="1005" t="s">
        <v>302</v>
      </c>
      <c r="F161" s="1005" t="s">
        <v>302</v>
      </c>
      <c r="G161" s="1005" t="s">
        <v>302</v>
      </c>
      <c r="H161" s="996">
        <v>1</v>
      </c>
      <c r="I161" s="1005" t="s">
        <v>302</v>
      </c>
    </row>
    <row r="162" spans="1:9" s="1" customFormat="1">
      <c r="A162" s="423" t="s">
        <v>212</v>
      </c>
      <c r="B162" s="754">
        <v>584</v>
      </c>
      <c r="C162" s="754">
        <v>515</v>
      </c>
      <c r="D162" s="754">
        <v>464</v>
      </c>
      <c r="E162" s="755">
        <v>287</v>
      </c>
      <c r="F162" s="755">
        <v>548</v>
      </c>
      <c r="G162" s="755">
        <v>558</v>
      </c>
      <c r="H162" s="755">
        <v>644</v>
      </c>
      <c r="I162" s="755">
        <v>668</v>
      </c>
    </row>
    <row r="163" spans="1:9" s="1" customFormat="1">
      <c r="A163" s="427" t="s">
        <v>213</v>
      </c>
      <c r="B163" s="1054"/>
      <c r="C163" s="1054"/>
      <c r="D163" s="1054"/>
      <c r="E163" s="1053"/>
      <c r="F163" s="1053"/>
      <c r="G163" s="1053"/>
      <c r="H163" s="1053"/>
      <c r="I163" s="801"/>
    </row>
    <row r="164" spans="1:9" s="1" customFormat="1">
      <c r="A164" s="429" t="s">
        <v>214</v>
      </c>
      <c r="B164" s="1055">
        <v>0</v>
      </c>
      <c r="C164" s="1055">
        <v>0</v>
      </c>
      <c r="D164" s="1055">
        <v>0</v>
      </c>
      <c r="E164" s="1055">
        <v>0</v>
      </c>
      <c r="F164" s="1055">
        <v>0</v>
      </c>
      <c r="G164" s="1055">
        <v>0</v>
      </c>
      <c r="H164" s="956" t="s">
        <v>302</v>
      </c>
      <c r="I164" s="1055">
        <v>2</v>
      </c>
    </row>
    <row r="165" spans="1:9" s="1" customFormat="1">
      <c r="A165" s="422" t="s">
        <v>215</v>
      </c>
      <c r="B165" s="1054"/>
      <c r="C165" s="1054"/>
      <c r="D165" s="1054"/>
      <c r="E165" s="1053"/>
      <c r="F165" s="1053"/>
      <c r="G165" s="1053"/>
      <c r="H165" s="1053"/>
      <c r="I165" s="1055"/>
    </row>
    <row r="166" spans="1:9" s="1" customFormat="1" ht="26.4">
      <c r="A166" s="429" t="s">
        <v>216</v>
      </c>
      <c r="B166" s="1054">
        <v>1</v>
      </c>
      <c r="C166" s="1055">
        <v>0</v>
      </c>
      <c r="D166" s="1054">
        <v>3</v>
      </c>
      <c r="E166" s="1053">
        <v>11</v>
      </c>
      <c r="F166" s="1053">
        <v>2</v>
      </c>
      <c r="G166" s="1055">
        <v>0</v>
      </c>
      <c r="H166" s="1055">
        <v>1</v>
      </c>
      <c r="I166" s="956" t="s">
        <v>302</v>
      </c>
    </row>
    <row r="167" spans="1:9" s="1" customFormat="1" ht="26.4">
      <c r="A167" s="422" t="s">
        <v>217</v>
      </c>
      <c r="B167" s="1054"/>
      <c r="C167" s="1054"/>
      <c r="D167" s="1054"/>
      <c r="E167" s="1053"/>
      <c r="F167" s="1053"/>
      <c r="G167" s="1053"/>
      <c r="H167" s="1053"/>
      <c r="I167" s="1055"/>
    </row>
    <row r="168" spans="1:9" s="1" customFormat="1">
      <c r="A168" s="429" t="s">
        <v>218</v>
      </c>
      <c r="B168" s="1054">
        <v>32</v>
      </c>
      <c r="C168" s="1054">
        <v>52</v>
      </c>
      <c r="D168" s="1054">
        <v>54</v>
      </c>
      <c r="E168" s="1053">
        <v>53</v>
      </c>
      <c r="F168" s="1053">
        <v>57</v>
      </c>
      <c r="G168" s="1053">
        <v>60</v>
      </c>
      <c r="H168" s="1053">
        <v>60</v>
      </c>
      <c r="I168" s="1055">
        <v>60</v>
      </c>
    </row>
    <row r="169" spans="1:9" s="1" customFormat="1">
      <c r="A169" s="422" t="s">
        <v>219</v>
      </c>
      <c r="B169" s="1054"/>
      <c r="C169" s="1054"/>
      <c r="D169" s="1054"/>
      <c r="E169" s="1053"/>
      <c r="F169" s="1053"/>
      <c r="G169" s="1053"/>
      <c r="H169" s="1053"/>
      <c r="I169" s="1055"/>
    </row>
    <row r="170" spans="1:9" s="1" customFormat="1">
      <c r="A170" s="429" t="s">
        <v>220</v>
      </c>
      <c r="B170" s="1054">
        <v>551</v>
      </c>
      <c r="C170" s="1054">
        <v>463</v>
      </c>
      <c r="D170" s="1054">
        <v>407</v>
      </c>
      <c r="E170" s="1053">
        <v>223</v>
      </c>
      <c r="F170" s="1053">
        <v>489</v>
      </c>
      <c r="G170" s="1053">
        <v>498</v>
      </c>
      <c r="H170" s="1053">
        <v>583</v>
      </c>
      <c r="I170" s="1055">
        <v>606</v>
      </c>
    </row>
    <row r="171" spans="1:9" s="1" customFormat="1" ht="26.4">
      <c r="A171" s="422" t="s">
        <v>221</v>
      </c>
      <c r="B171" s="754"/>
      <c r="C171" s="754"/>
      <c r="D171" s="754"/>
      <c r="E171" s="1053"/>
      <c r="F171" s="1053"/>
      <c r="G171" s="1053"/>
      <c r="H171" s="1053"/>
      <c r="I171" s="1055"/>
    </row>
    <row r="172" spans="1:9" s="1" customFormat="1">
      <c r="A172" s="423" t="s">
        <v>222</v>
      </c>
      <c r="B172" s="754">
        <v>49</v>
      </c>
      <c r="C172" s="754">
        <v>33</v>
      </c>
      <c r="D172" s="754">
        <v>26</v>
      </c>
      <c r="E172" s="755">
        <v>17</v>
      </c>
      <c r="F172" s="755">
        <v>20</v>
      </c>
      <c r="G172" s="755">
        <v>42</v>
      </c>
      <c r="H172" s="755">
        <v>60</v>
      </c>
      <c r="I172" s="755">
        <v>93</v>
      </c>
    </row>
    <row r="173" spans="1:9" s="1" customFormat="1">
      <c r="A173" s="427" t="s">
        <v>223</v>
      </c>
      <c r="B173" s="1054"/>
      <c r="C173" s="1054"/>
      <c r="D173" s="1054"/>
      <c r="E173" s="1053"/>
      <c r="F173" s="1053"/>
      <c r="G173" s="1053"/>
      <c r="H173" s="1053"/>
      <c r="I173" s="801"/>
    </row>
    <row r="174" spans="1:9" s="1" customFormat="1">
      <c r="A174" s="429" t="s">
        <v>224</v>
      </c>
      <c r="B174" s="1056" t="s">
        <v>302</v>
      </c>
      <c r="C174" s="1056" t="s">
        <v>302</v>
      </c>
      <c r="D174" s="1056" t="s">
        <v>302</v>
      </c>
      <c r="E174" s="1055">
        <v>0</v>
      </c>
      <c r="F174" s="1055">
        <v>0</v>
      </c>
      <c r="G174" s="1055">
        <v>0</v>
      </c>
      <c r="H174" s="956" t="s">
        <v>302</v>
      </c>
      <c r="I174" s="956" t="s">
        <v>302</v>
      </c>
    </row>
    <row r="175" spans="1:9" s="1" customFormat="1">
      <c r="A175" s="422" t="s">
        <v>225</v>
      </c>
      <c r="B175" s="1054"/>
      <c r="C175" s="1054"/>
      <c r="D175" s="1054"/>
      <c r="E175" s="995"/>
      <c r="F175" s="995"/>
      <c r="G175" s="995"/>
      <c r="H175" s="995"/>
      <c r="I175" s="801"/>
    </row>
    <row r="176" spans="1:9" s="1" customFormat="1" ht="26.4">
      <c r="A176" s="429" t="s">
        <v>226</v>
      </c>
      <c r="B176" s="1055">
        <v>3</v>
      </c>
      <c r="C176" s="1055">
        <v>0</v>
      </c>
      <c r="D176" s="1055">
        <v>0</v>
      </c>
      <c r="E176" s="1055">
        <v>0</v>
      </c>
      <c r="F176" s="1055">
        <v>7</v>
      </c>
      <c r="G176" s="1055">
        <v>10</v>
      </c>
      <c r="H176" s="1055">
        <v>11</v>
      </c>
      <c r="I176" s="1055">
        <v>15</v>
      </c>
    </row>
    <row r="177" spans="1:9" s="1" customFormat="1" ht="26.4">
      <c r="A177" s="422" t="s">
        <v>227</v>
      </c>
      <c r="B177" s="1054"/>
      <c r="C177" s="1054"/>
      <c r="D177" s="1054"/>
      <c r="E177" s="1053"/>
      <c r="F177" s="1053"/>
      <c r="G177" s="1053"/>
      <c r="H177" s="1053"/>
      <c r="I177" s="801"/>
    </row>
    <row r="178" spans="1:9" s="28" customFormat="1">
      <c r="A178" s="429" t="s">
        <v>228</v>
      </c>
      <c r="B178" s="1054">
        <v>46</v>
      </c>
      <c r="C178" s="1054">
        <v>33</v>
      </c>
      <c r="D178" s="1054">
        <v>26</v>
      </c>
      <c r="E178" s="1053">
        <v>17</v>
      </c>
      <c r="F178" s="1053">
        <v>13</v>
      </c>
      <c r="G178" s="1053">
        <v>32</v>
      </c>
      <c r="H178" s="1053">
        <v>49</v>
      </c>
      <c r="I178" s="992">
        <v>78</v>
      </c>
    </row>
    <row r="179" spans="1:9" s="28" customFormat="1">
      <c r="A179" s="422" t="s">
        <v>229</v>
      </c>
      <c r="B179" s="753"/>
      <c r="C179" s="753"/>
      <c r="D179" s="753"/>
      <c r="E179" s="753"/>
      <c r="F179" s="753"/>
      <c r="G179" s="753"/>
      <c r="H179" s="753"/>
      <c r="I179" s="992"/>
    </row>
    <row r="180" spans="1:9" s="1" customFormat="1">
      <c r="A180" s="1057"/>
      <c r="B180" s="756"/>
      <c r="C180" s="756"/>
      <c r="D180" s="756"/>
      <c r="E180" s="756"/>
      <c r="F180" s="756"/>
      <c r="G180" s="756"/>
      <c r="H180" s="756"/>
      <c r="I180" s="808"/>
    </row>
    <row r="181" spans="1:9" s="1" customFormat="1">
      <c r="A181" s="1058"/>
      <c r="B181" s="757"/>
      <c r="C181" s="757"/>
      <c r="D181" s="757"/>
      <c r="E181" s="757"/>
      <c r="F181" s="757"/>
      <c r="G181" s="757"/>
      <c r="H181" s="801"/>
      <c r="I181" s="801"/>
    </row>
    <row r="182" spans="1:9">
      <c r="B182" s="992"/>
      <c r="C182" s="992"/>
      <c r="D182" s="992"/>
      <c r="E182" s="992"/>
      <c r="F182" s="992"/>
      <c r="G182" s="992"/>
    </row>
    <row r="183" spans="1:9">
      <c r="B183" s="992"/>
      <c r="C183" s="992"/>
      <c r="D183" s="992"/>
      <c r="E183" s="992"/>
      <c r="F183" s="992"/>
      <c r="G183" s="992"/>
    </row>
    <row r="184" spans="1:9">
      <c r="B184" s="992"/>
      <c r="C184" s="992"/>
      <c r="D184" s="992"/>
      <c r="E184" s="992"/>
      <c r="F184" s="992"/>
      <c r="G184" s="992"/>
    </row>
    <row r="185" spans="1:9">
      <c r="B185" s="992"/>
      <c r="C185" s="992"/>
      <c r="D185" s="992"/>
      <c r="E185" s="992"/>
      <c r="F185" s="992"/>
      <c r="G185" s="992"/>
    </row>
    <row r="186" spans="1:9">
      <c r="B186" s="992"/>
      <c r="C186" s="992"/>
      <c r="D186" s="992"/>
      <c r="E186" s="992"/>
      <c r="F186" s="992"/>
      <c r="G186" s="992"/>
    </row>
    <row r="187" spans="1:9">
      <c r="B187" s="992"/>
      <c r="C187" s="992"/>
      <c r="D187" s="992"/>
      <c r="E187" s="992"/>
      <c r="F187" s="992"/>
      <c r="G187" s="992"/>
    </row>
    <row r="188" spans="1:9">
      <c r="B188" s="992"/>
      <c r="C188" s="992"/>
      <c r="D188" s="992"/>
      <c r="E188" s="992"/>
      <c r="F188" s="992"/>
      <c r="G188" s="992"/>
    </row>
    <row r="189" spans="1:9">
      <c r="B189" s="992"/>
      <c r="C189" s="992"/>
      <c r="D189" s="992"/>
      <c r="E189" s="992"/>
      <c r="F189" s="992"/>
      <c r="G189" s="992"/>
    </row>
    <row r="190" spans="1:9">
      <c r="B190" s="992"/>
      <c r="C190" s="992"/>
      <c r="D190" s="992"/>
      <c r="E190" s="992"/>
      <c r="F190" s="992"/>
      <c r="G190" s="992"/>
    </row>
    <row r="191" spans="1:9">
      <c r="B191" s="992"/>
      <c r="C191" s="992"/>
      <c r="D191" s="992"/>
      <c r="E191" s="992"/>
      <c r="F191" s="992"/>
      <c r="G191" s="992"/>
    </row>
    <row r="192" spans="1:9">
      <c r="B192" s="992"/>
      <c r="C192" s="992"/>
      <c r="D192" s="992"/>
      <c r="E192" s="992"/>
      <c r="F192" s="992"/>
      <c r="G192" s="992"/>
    </row>
    <row r="193" spans="2:7">
      <c r="B193" s="992"/>
      <c r="C193" s="992"/>
      <c r="D193" s="992"/>
      <c r="E193" s="992"/>
      <c r="F193" s="992"/>
      <c r="G193" s="992"/>
    </row>
    <row r="194" spans="2:7">
      <c r="B194" s="992"/>
      <c r="C194" s="992"/>
      <c r="D194" s="992"/>
      <c r="E194" s="992"/>
      <c r="F194" s="992"/>
      <c r="G194" s="992"/>
    </row>
    <row r="195" spans="2:7">
      <c r="B195" s="992"/>
      <c r="C195" s="992"/>
      <c r="D195" s="992"/>
      <c r="E195" s="992"/>
      <c r="F195" s="992"/>
      <c r="G195" s="992"/>
    </row>
    <row r="196" spans="2:7">
      <c r="B196" s="992"/>
      <c r="C196" s="992"/>
      <c r="D196" s="992"/>
      <c r="E196" s="992"/>
      <c r="F196" s="992"/>
      <c r="G196" s="992"/>
    </row>
    <row r="197" spans="2:7">
      <c r="B197" s="992"/>
      <c r="C197" s="992"/>
      <c r="D197" s="992"/>
      <c r="E197" s="992"/>
      <c r="F197" s="992"/>
      <c r="G197" s="992"/>
    </row>
    <row r="198" spans="2:7">
      <c r="B198" s="992"/>
      <c r="C198" s="992"/>
      <c r="D198" s="992"/>
      <c r="E198" s="992"/>
      <c r="F198" s="992"/>
      <c r="G198" s="992"/>
    </row>
    <row r="199" spans="2:7">
      <c r="B199" s="992"/>
      <c r="C199" s="992"/>
      <c r="D199" s="992"/>
      <c r="E199" s="992"/>
      <c r="F199" s="992"/>
      <c r="G199" s="992"/>
    </row>
    <row r="200" spans="2:7">
      <c r="B200" s="992"/>
      <c r="C200" s="992"/>
      <c r="D200" s="992"/>
      <c r="E200" s="992"/>
      <c r="F200" s="992"/>
      <c r="G200" s="992"/>
    </row>
    <row r="201" spans="2:7">
      <c r="B201" s="992"/>
      <c r="C201" s="992"/>
      <c r="D201" s="992"/>
      <c r="E201" s="992"/>
      <c r="F201" s="992"/>
      <c r="G201" s="992"/>
    </row>
    <row r="202" spans="2:7">
      <c r="B202" s="992"/>
      <c r="C202" s="992"/>
      <c r="D202" s="992"/>
      <c r="E202" s="992"/>
      <c r="F202" s="992"/>
      <c r="G202" s="992"/>
    </row>
    <row r="203" spans="2:7">
      <c r="B203" s="992"/>
      <c r="C203" s="992"/>
      <c r="D203" s="992"/>
      <c r="E203" s="992"/>
      <c r="F203" s="992"/>
      <c r="G203" s="992"/>
    </row>
    <row r="204" spans="2:7">
      <c r="B204" s="992"/>
      <c r="C204" s="992"/>
      <c r="D204" s="992"/>
      <c r="E204" s="992"/>
      <c r="F204" s="992"/>
      <c r="G204" s="992"/>
    </row>
    <row r="205" spans="2:7">
      <c r="B205" s="992"/>
      <c r="C205" s="992"/>
      <c r="D205" s="992"/>
      <c r="E205" s="992"/>
      <c r="F205" s="992"/>
      <c r="G205" s="992"/>
    </row>
    <row r="206" spans="2:7">
      <c r="B206" s="992"/>
      <c r="C206" s="992"/>
      <c r="D206" s="992"/>
      <c r="E206" s="992"/>
      <c r="F206" s="992"/>
      <c r="G206" s="992"/>
    </row>
    <row r="207" spans="2:7">
      <c r="B207" s="992"/>
      <c r="C207" s="992"/>
      <c r="D207" s="992"/>
      <c r="E207" s="992"/>
      <c r="F207" s="992"/>
      <c r="G207" s="992"/>
    </row>
    <row r="208" spans="2:7">
      <c r="B208" s="992"/>
      <c r="C208" s="992"/>
      <c r="D208" s="992"/>
      <c r="E208" s="992"/>
      <c r="F208" s="992"/>
      <c r="G208" s="992"/>
    </row>
    <row r="209" spans="2:7">
      <c r="B209" s="992"/>
      <c r="C209" s="992"/>
      <c r="D209" s="992"/>
      <c r="E209" s="992"/>
      <c r="F209" s="992"/>
      <c r="G209" s="992"/>
    </row>
    <row r="210" spans="2:7">
      <c r="B210" s="992"/>
      <c r="C210" s="992"/>
      <c r="D210" s="992"/>
      <c r="E210" s="992"/>
      <c r="F210" s="992"/>
      <c r="G210" s="992"/>
    </row>
    <row r="211" spans="2:7">
      <c r="B211" s="992"/>
      <c r="C211" s="992"/>
      <c r="D211" s="992"/>
      <c r="E211" s="992"/>
      <c r="F211" s="992"/>
      <c r="G211" s="992"/>
    </row>
    <row r="212" spans="2:7">
      <c r="B212" s="992"/>
      <c r="C212" s="992"/>
      <c r="D212" s="992"/>
      <c r="E212" s="992"/>
      <c r="F212" s="992"/>
      <c r="G212" s="992"/>
    </row>
    <row r="213" spans="2:7">
      <c r="B213" s="992"/>
      <c r="C213" s="992"/>
      <c r="D213" s="992"/>
      <c r="E213" s="992"/>
      <c r="F213" s="992"/>
      <c r="G213" s="992"/>
    </row>
    <row r="214" spans="2:7">
      <c r="B214" s="992"/>
      <c r="C214" s="992"/>
      <c r="D214" s="992"/>
      <c r="E214" s="992"/>
      <c r="F214" s="992"/>
      <c r="G214" s="992"/>
    </row>
    <row r="215" spans="2:7">
      <c r="B215" s="992"/>
      <c r="C215" s="992"/>
      <c r="D215" s="992"/>
      <c r="E215" s="992"/>
      <c r="F215" s="992"/>
      <c r="G215" s="992"/>
    </row>
    <row r="216" spans="2:7">
      <c r="B216" s="992"/>
      <c r="C216" s="992"/>
      <c r="D216" s="992"/>
      <c r="E216" s="992"/>
      <c r="F216" s="992"/>
      <c r="G216" s="992"/>
    </row>
    <row r="217" spans="2:7">
      <c r="B217" s="992"/>
      <c r="C217" s="992"/>
      <c r="D217" s="992"/>
      <c r="E217" s="992"/>
      <c r="F217" s="992"/>
      <c r="G217" s="992"/>
    </row>
    <row r="218" spans="2:7">
      <c r="B218" s="992"/>
      <c r="C218" s="992"/>
      <c r="D218" s="992"/>
      <c r="E218" s="992"/>
      <c r="F218" s="992"/>
      <c r="G218" s="992"/>
    </row>
    <row r="219" spans="2:7">
      <c r="B219" s="992"/>
      <c r="C219" s="992"/>
      <c r="D219" s="992"/>
      <c r="E219" s="992"/>
      <c r="F219" s="992"/>
      <c r="G219" s="992"/>
    </row>
    <row r="220" spans="2:7">
      <c r="B220" s="992"/>
      <c r="C220" s="992"/>
      <c r="D220" s="992"/>
      <c r="E220" s="992"/>
      <c r="F220" s="992"/>
      <c r="G220" s="992"/>
    </row>
    <row r="221" spans="2:7">
      <c r="B221" s="992"/>
      <c r="C221" s="992"/>
      <c r="D221" s="992"/>
      <c r="E221" s="992"/>
      <c r="F221" s="992"/>
      <c r="G221" s="992"/>
    </row>
    <row r="222" spans="2:7">
      <c r="B222" s="992"/>
      <c r="C222" s="992"/>
      <c r="D222" s="992"/>
      <c r="E222" s="992"/>
      <c r="F222" s="992"/>
      <c r="G222" s="992"/>
    </row>
    <row r="223" spans="2:7">
      <c r="B223" s="992"/>
      <c r="C223" s="992"/>
      <c r="D223" s="992"/>
      <c r="E223" s="992"/>
      <c r="F223" s="992"/>
      <c r="G223" s="992"/>
    </row>
    <row r="224" spans="2:7">
      <c r="B224" s="992"/>
      <c r="C224" s="992"/>
      <c r="D224" s="992"/>
      <c r="E224" s="992"/>
      <c r="F224" s="992"/>
      <c r="G224" s="992"/>
    </row>
    <row r="225" spans="2:7">
      <c r="B225" s="992"/>
      <c r="C225" s="992"/>
      <c r="D225" s="992"/>
      <c r="E225" s="992"/>
      <c r="F225" s="992"/>
      <c r="G225" s="992"/>
    </row>
    <row r="226" spans="2:7">
      <c r="B226" s="992"/>
      <c r="C226" s="992"/>
      <c r="D226" s="992"/>
      <c r="E226" s="992"/>
      <c r="F226" s="992"/>
      <c r="G226" s="992"/>
    </row>
    <row r="227" spans="2:7">
      <c r="B227" s="992"/>
      <c r="C227" s="992"/>
      <c r="D227" s="992"/>
      <c r="E227" s="992"/>
      <c r="F227" s="992"/>
      <c r="G227" s="992"/>
    </row>
    <row r="228" spans="2:7">
      <c r="B228" s="992"/>
      <c r="C228" s="992"/>
      <c r="D228" s="992"/>
      <c r="E228" s="992"/>
      <c r="F228" s="992"/>
      <c r="G228" s="992"/>
    </row>
    <row r="229" spans="2:7">
      <c r="B229" s="992"/>
      <c r="C229" s="992"/>
      <c r="D229" s="992"/>
      <c r="E229" s="992"/>
      <c r="F229" s="992"/>
      <c r="G229" s="992"/>
    </row>
    <row r="230" spans="2:7">
      <c r="B230" s="992"/>
      <c r="C230" s="992"/>
      <c r="D230" s="992"/>
      <c r="E230" s="992"/>
      <c r="F230" s="992"/>
      <c r="G230" s="992"/>
    </row>
    <row r="231" spans="2:7">
      <c r="B231" s="992"/>
      <c r="C231" s="992"/>
      <c r="D231" s="992"/>
      <c r="E231" s="992"/>
      <c r="F231" s="992"/>
      <c r="G231" s="992"/>
    </row>
    <row r="232" spans="2:7">
      <c r="B232" s="992"/>
      <c r="C232" s="992"/>
      <c r="D232" s="992"/>
      <c r="E232" s="992"/>
      <c r="F232" s="992"/>
      <c r="G232" s="992"/>
    </row>
    <row r="233" spans="2:7">
      <c r="B233" s="992"/>
      <c r="C233" s="992"/>
      <c r="D233" s="992"/>
      <c r="E233" s="992"/>
      <c r="F233" s="992"/>
      <c r="G233" s="992"/>
    </row>
    <row r="234" spans="2:7">
      <c r="B234" s="992"/>
      <c r="C234" s="992"/>
      <c r="D234" s="992"/>
      <c r="E234" s="992"/>
      <c r="F234" s="992"/>
      <c r="G234" s="992"/>
    </row>
    <row r="235" spans="2:7">
      <c r="B235" s="992"/>
      <c r="C235" s="992"/>
      <c r="D235" s="992"/>
      <c r="E235" s="992"/>
      <c r="F235" s="992"/>
      <c r="G235" s="992"/>
    </row>
    <row r="236" spans="2:7">
      <c r="B236" s="992"/>
      <c r="C236" s="992"/>
      <c r="D236" s="992"/>
      <c r="E236" s="992"/>
      <c r="F236" s="992"/>
      <c r="G236" s="992"/>
    </row>
    <row r="237" spans="2:7">
      <c r="B237" s="992"/>
      <c r="C237" s="992"/>
      <c r="D237" s="992"/>
      <c r="E237" s="992"/>
      <c r="F237" s="992"/>
      <c r="G237" s="992"/>
    </row>
    <row r="238" spans="2:7">
      <c r="B238" s="992"/>
      <c r="C238" s="992"/>
      <c r="D238" s="992"/>
      <c r="E238" s="992"/>
      <c r="F238" s="992"/>
      <c r="G238" s="992"/>
    </row>
    <row r="239" spans="2:7">
      <c r="B239" s="992"/>
      <c r="C239" s="992"/>
      <c r="D239" s="992"/>
      <c r="E239" s="992"/>
      <c r="F239" s="992"/>
      <c r="G239" s="992"/>
    </row>
    <row r="240" spans="2:7">
      <c r="B240" s="992"/>
      <c r="C240" s="992"/>
      <c r="D240" s="992"/>
      <c r="E240" s="992"/>
      <c r="F240" s="992"/>
      <c r="G240" s="992"/>
    </row>
    <row r="241" spans="2:7">
      <c r="B241" s="992"/>
      <c r="C241" s="992"/>
      <c r="D241" s="992"/>
      <c r="E241" s="992"/>
      <c r="F241" s="992"/>
      <c r="G241" s="992"/>
    </row>
    <row r="242" spans="2:7">
      <c r="B242" s="992"/>
      <c r="C242" s="992"/>
      <c r="D242" s="992"/>
      <c r="E242" s="992"/>
      <c r="F242" s="992"/>
      <c r="G242" s="992"/>
    </row>
    <row r="243" spans="2:7">
      <c r="B243" s="992"/>
      <c r="C243" s="992"/>
      <c r="D243" s="992"/>
      <c r="E243" s="992"/>
      <c r="F243" s="992"/>
      <c r="G243" s="992"/>
    </row>
    <row r="244" spans="2:7">
      <c r="B244" s="992"/>
      <c r="C244" s="992"/>
      <c r="D244" s="992"/>
      <c r="E244" s="992"/>
      <c r="F244" s="992"/>
      <c r="G244" s="992"/>
    </row>
    <row r="245" spans="2:7">
      <c r="B245" s="992"/>
      <c r="C245" s="992"/>
      <c r="D245" s="992"/>
      <c r="E245" s="992"/>
      <c r="F245" s="992"/>
      <c r="G245" s="992"/>
    </row>
    <row r="246" spans="2:7">
      <c r="B246" s="992"/>
      <c r="C246" s="992"/>
      <c r="D246" s="992"/>
      <c r="E246" s="992"/>
      <c r="F246" s="992"/>
      <c r="G246" s="992"/>
    </row>
    <row r="247" spans="2:7">
      <c r="B247" s="992"/>
      <c r="C247" s="992"/>
      <c r="D247" s="992"/>
      <c r="E247" s="992"/>
      <c r="F247" s="992"/>
      <c r="G247" s="992"/>
    </row>
    <row r="248" spans="2:7">
      <c r="B248" s="992"/>
      <c r="C248" s="992"/>
      <c r="D248" s="992"/>
      <c r="E248" s="992"/>
      <c r="F248" s="992"/>
      <c r="G248" s="992"/>
    </row>
    <row r="249" spans="2:7">
      <c r="B249" s="992"/>
      <c r="C249" s="992"/>
      <c r="D249" s="992"/>
      <c r="E249" s="992"/>
      <c r="F249" s="992"/>
      <c r="G249" s="992"/>
    </row>
    <row r="250" spans="2:7">
      <c r="B250" s="992"/>
      <c r="C250" s="992"/>
      <c r="D250" s="992"/>
      <c r="E250" s="992"/>
      <c r="F250" s="992"/>
      <c r="G250" s="992"/>
    </row>
    <row r="251" spans="2:7">
      <c r="B251" s="992"/>
      <c r="C251" s="992"/>
      <c r="D251" s="992"/>
      <c r="E251" s="992"/>
      <c r="F251" s="992"/>
      <c r="G251" s="992"/>
    </row>
    <row r="252" spans="2:7">
      <c r="B252" s="992"/>
      <c r="C252" s="992"/>
      <c r="D252" s="992"/>
      <c r="E252" s="992"/>
      <c r="F252" s="992"/>
      <c r="G252" s="992"/>
    </row>
    <row r="253" spans="2:7">
      <c r="B253" s="992"/>
      <c r="C253" s="992"/>
      <c r="D253" s="992"/>
      <c r="E253" s="992"/>
      <c r="F253" s="992"/>
      <c r="G253" s="992"/>
    </row>
    <row r="254" spans="2:7">
      <c r="B254" s="992"/>
      <c r="C254" s="992"/>
      <c r="D254" s="992"/>
      <c r="E254" s="992"/>
      <c r="F254" s="992"/>
      <c r="G254" s="992"/>
    </row>
    <row r="255" spans="2:7">
      <c r="B255" s="992"/>
      <c r="C255" s="992"/>
      <c r="D255" s="992"/>
      <c r="E255" s="992"/>
      <c r="F255" s="992"/>
      <c r="G255" s="992"/>
    </row>
    <row r="256" spans="2:7">
      <c r="B256" s="992"/>
      <c r="C256" s="992"/>
      <c r="D256" s="992"/>
      <c r="E256" s="992"/>
      <c r="F256" s="992"/>
      <c r="G256" s="992"/>
    </row>
    <row r="257" spans="2:7">
      <c r="B257" s="992"/>
      <c r="C257" s="992"/>
      <c r="D257" s="992"/>
      <c r="E257" s="992"/>
      <c r="F257" s="992"/>
      <c r="G257" s="992"/>
    </row>
    <row r="258" spans="2:7">
      <c r="B258" s="992"/>
      <c r="C258" s="992"/>
      <c r="D258" s="992"/>
      <c r="E258" s="992"/>
      <c r="F258" s="992"/>
      <c r="G258" s="992"/>
    </row>
    <row r="259" spans="2:7">
      <c r="B259" s="992"/>
      <c r="C259" s="992"/>
      <c r="D259" s="992"/>
      <c r="E259" s="992"/>
      <c r="F259" s="992"/>
      <c r="G259" s="992"/>
    </row>
    <row r="260" spans="2:7">
      <c r="B260" s="992"/>
      <c r="C260" s="992"/>
      <c r="D260" s="992"/>
      <c r="E260" s="992"/>
      <c r="F260" s="992"/>
      <c r="G260" s="992"/>
    </row>
    <row r="261" spans="2:7">
      <c r="B261" s="992"/>
      <c r="C261" s="992"/>
      <c r="D261" s="992"/>
      <c r="E261" s="992"/>
      <c r="F261" s="992"/>
      <c r="G261" s="992"/>
    </row>
    <row r="262" spans="2:7">
      <c r="B262" s="992"/>
      <c r="C262" s="992"/>
      <c r="D262" s="992"/>
      <c r="E262" s="992"/>
      <c r="F262" s="992"/>
      <c r="G262" s="992"/>
    </row>
    <row r="263" spans="2:7">
      <c r="B263" s="992"/>
      <c r="C263" s="992"/>
      <c r="D263" s="992"/>
      <c r="E263" s="992"/>
      <c r="F263" s="992"/>
      <c r="G263" s="992"/>
    </row>
    <row r="264" spans="2:7">
      <c r="B264" s="992"/>
      <c r="C264" s="992"/>
      <c r="D264" s="992"/>
      <c r="E264" s="992"/>
      <c r="F264" s="992"/>
      <c r="G264" s="992"/>
    </row>
    <row r="265" spans="2:7">
      <c r="B265" s="992"/>
      <c r="C265" s="992"/>
      <c r="D265" s="992"/>
      <c r="E265" s="992"/>
      <c r="F265" s="992"/>
      <c r="G265" s="992"/>
    </row>
    <row r="266" spans="2:7">
      <c r="B266" s="992"/>
      <c r="C266" s="992"/>
      <c r="D266" s="992"/>
      <c r="E266" s="992"/>
      <c r="F266" s="992"/>
      <c r="G266" s="992"/>
    </row>
    <row r="267" spans="2:7">
      <c r="B267" s="992"/>
      <c r="C267" s="992"/>
      <c r="D267" s="992"/>
      <c r="E267" s="992"/>
      <c r="F267" s="992"/>
      <c r="G267" s="992"/>
    </row>
    <row r="268" spans="2:7">
      <c r="B268" s="992"/>
      <c r="C268" s="992"/>
      <c r="D268" s="992"/>
      <c r="E268" s="992"/>
      <c r="F268" s="992"/>
      <c r="G268" s="992"/>
    </row>
    <row r="269" spans="2:7">
      <c r="B269" s="992"/>
      <c r="C269" s="992"/>
      <c r="D269" s="992"/>
      <c r="E269" s="992"/>
      <c r="F269" s="992"/>
      <c r="G269" s="992"/>
    </row>
    <row r="270" spans="2:7">
      <c r="B270" s="992"/>
      <c r="C270" s="992"/>
      <c r="D270" s="992"/>
      <c r="E270" s="992"/>
      <c r="F270" s="992"/>
      <c r="G270" s="992"/>
    </row>
    <row r="271" spans="2:7">
      <c r="B271" s="992"/>
      <c r="C271" s="992"/>
      <c r="D271" s="992"/>
      <c r="E271" s="992"/>
      <c r="F271" s="992"/>
      <c r="G271" s="992"/>
    </row>
    <row r="272" spans="2:7">
      <c r="B272" s="992"/>
      <c r="C272" s="992"/>
      <c r="D272" s="992"/>
      <c r="E272" s="992"/>
      <c r="F272" s="992"/>
      <c r="G272" s="992"/>
    </row>
    <row r="273" spans="2:7">
      <c r="B273" s="992"/>
      <c r="C273" s="992"/>
      <c r="D273" s="992"/>
      <c r="E273" s="992"/>
      <c r="F273" s="992"/>
      <c r="G273" s="992"/>
    </row>
    <row r="274" spans="2:7">
      <c r="B274" s="992"/>
      <c r="C274" s="992"/>
      <c r="D274" s="992"/>
      <c r="E274" s="992"/>
      <c r="F274" s="992"/>
      <c r="G274" s="992"/>
    </row>
    <row r="275" spans="2:7">
      <c r="B275" s="992"/>
      <c r="C275" s="992"/>
      <c r="D275" s="992"/>
      <c r="E275" s="992"/>
      <c r="F275" s="992"/>
      <c r="G275" s="992"/>
    </row>
    <row r="276" spans="2:7">
      <c r="B276" s="992"/>
      <c r="C276" s="992"/>
      <c r="D276" s="992"/>
      <c r="E276" s="992"/>
      <c r="F276" s="992"/>
      <c r="G276" s="992"/>
    </row>
    <row r="277" spans="2:7">
      <c r="B277" s="992"/>
      <c r="C277" s="992"/>
      <c r="D277" s="992"/>
      <c r="E277" s="992"/>
      <c r="F277" s="992"/>
      <c r="G277" s="992"/>
    </row>
    <row r="278" spans="2:7">
      <c r="B278" s="992"/>
      <c r="C278" s="992"/>
      <c r="D278" s="992"/>
      <c r="E278" s="992"/>
      <c r="F278" s="992"/>
      <c r="G278" s="992"/>
    </row>
    <row r="279" spans="2:7">
      <c r="B279" s="992"/>
      <c r="C279" s="992"/>
      <c r="D279" s="992"/>
      <c r="E279" s="992"/>
      <c r="F279" s="992"/>
      <c r="G279" s="992"/>
    </row>
    <row r="280" spans="2:7">
      <c r="B280" s="992"/>
      <c r="C280" s="992"/>
      <c r="D280" s="992"/>
      <c r="E280" s="992"/>
      <c r="F280" s="992"/>
      <c r="G280" s="992"/>
    </row>
    <row r="281" spans="2:7">
      <c r="B281" s="992"/>
      <c r="C281" s="992"/>
      <c r="D281" s="992"/>
      <c r="E281" s="992"/>
      <c r="F281" s="992"/>
      <c r="G281" s="992"/>
    </row>
    <row r="282" spans="2:7">
      <c r="B282" s="992"/>
      <c r="C282" s="992"/>
      <c r="D282" s="992"/>
      <c r="E282" s="992"/>
      <c r="F282" s="992"/>
      <c r="G282" s="992"/>
    </row>
    <row r="283" spans="2:7">
      <c r="B283" s="992"/>
      <c r="C283" s="992"/>
      <c r="D283" s="992"/>
      <c r="E283" s="992"/>
      <c r="F283" s="992"/>
      <c r="G283" s="992"/>
    </row>
    <row r="284" spans="2:7">
      <c r="B284" s="992"/>
      <c r="C284" s="992"/>
      <c r="D284" s="992"/>
      <c r="E284" s="992"/>
      <c r="F284" s="992"/>
      <c r="G284" s="992"/>
    </row>
    <row r="285" spans="2:7">
      <c r="B285" s="992"/>
      <c r="C285" s="992"/>
      <c r="D285" s="992"/>
      <c r="E285" s="992"/>
      <c r="F285" s="992"/>
      <c r="G285" s="992"/>
    </row>
    <row r="286" spans="2:7">
      <c r="B286" s="992"/>
      <c r="C286" s="992"/>
      <c r="D286" s="992"/>
      <c r="E286" s="992"/>
      <c r="F286" s="992"/>
      <c r="G286" s="992"/>
    </row>
    <row r="287" spans="2:7">
      <c r="B287" s="992"/>
      <c r="C287" s="992"/>
      <c r="D287" s="992"/>
      <c r="E287" s="992"/>
      <c r="F287" s="992"/>
      <c r="G287" s="992"/>
    </row>
    <row r="288" spans="2:7">
      <c r="B288" s="992"/>
      <c r="C288" s="992"/>
      <c r="D288" s="992"/>
      <c r="E288" s="992"/>
      <c r="F288" s="992"/>
      <c r="G288" s="992"/>
    </row>
    <row r="289" spans="2:7">
      <c r="B289" s="992"/>
      <c r="C289" s="992"/>
      <c r="D289" s="992"/>
      <c r="E289" s="992"/>
      <c r="F289" s="992"/>
      <c r="G289" s="992"/>
    </row>
    <row r="290" spans="2:7">
      <c r="B290" s="992"/>
      <c r="C290" s="992"/>
      <c r="D290" s="992"/>
      <c r="E290" s="992"/>
      <c r="F290" s="992"/>
      <c r="G290" s="992"/>
    </row>
    <row r="291" spans="2:7">
      <c r="B291" s="992"/>
      <c r="C291" s="992"/>
      <c r="D291" s="992"/>
      <c r="E291" s="992"/>
      <c r="F291" s="992"/>
      <c r="G291" s="992"/>
    </row>
    <row r="292" spans="2:7">
      <c r="B292" s="992"/>
      <c r="C292" s="992"/>
      <c r="D292" s="992"/>
      <c r="E292" s="992"/>
      <c r="F292" s="992"/>
      <c r="G292" s="992"/>
    </row>
    <row r="293" spans="2:7">
      <c r="B293" s="992"/>
      <c r="C293" s="992"/>
      <c r="D293" s="992"/>
      <c r="E293" s="992"/>
      <c r="F293" s="992"/>
      <c r="G293" s="992"/>
    </row>
    <row r="294" spans="2:7">
      <c r="B294" s="992"/>
      <c r="C294" s="992"/>
      <c r="D294" s="992"/>
      <c r="E294" s="992"/>
      <c r="F294" s="992"/>
      <c r="G294" s="992"/>
    </row>
    <row r="295" spans="2:7">
      <c r="B295" s="992"/>
      <c r="C295" s="992"/>
      <c r="D295" s="992"/>
      <c r="E295" s="992"/>
      <c r="F295" s="992"/>
      <c r="G295" s="992"/>
    </row>
    <row r="296" spans="2:7">
      <c r="B296" s="992"/>
      <c r="C296" s="992"/>
      <c r="D296" s="992"/>
      <c r="E296" s="992"/>
      <c r="F296" s="992"/>
      <c r="G296" s="992"/>
    </row>
    <row r="297" spans="2:7">
      <c r="B297" s="992"/>
      <c r="C297" s="992"/>
      <c r="D297" s="992"/>
      <c r="E297" s="992"/>
      <c r="F297" s="992"/>
      <c r="G297" s="992"/>
    </row>
    <row r="298" spans="2:7">
      <c r="B298" s="992"/>
      <c r="C298" s="992"/>
      <c r="D298" s="992"/>
      <c r="E298" s="992"/>
      <c r="F298" s="992"/>
      <c r="G298" s="992"/>
    </row>
    <row r="299" spans="2:7">
      <c r="B299" s="992"/>
      <c r="C299" s="992"/>
      <c r="D299" s="992"/>
      <c r="E299" s="992"/>
      <c r="F299" s="992"/>
      <c r="G299" s="992"/>
    </row>
    <row r="300" spans="2:7">
      <c r="B300" s="992"/>
      <c r="C300" s="992"/>
      <c r="D300" s="992"/>
      <c r="E300" s="992"/>
      <c r="F300" s="992"/>
      <c r="G300" s="992"/>
    </row>
    <row r="301" spans="2:7">
      <c r="B301" s="992"/>
      <c r="C301" s="992"/>
      <c r="D301" s="992"/>
      <c r="E301" s="992"/>
      <c r="F301" s="992"/>
      <c r="G301" s="992"/>
    </row>
    <row r="302" spans="2:7">
      <c r="B302" s="992"/>
      <c r="C302" s="992"/>
      <c r="D302" s="992"/>
      <c r="E302" s="992"/>
      <c r="F302" s="992"/>
      <c r="G302" s="992"/>
    </row>
    <row r="303" spans="2:7">
      <c r="B303" s="992"/>
      <c r="C303" s="992"/>
      <c r="D303" s="992"/>
      <c r="E303" s="992"/>
      <c r="F303" s="992"/>
      <c r="G303" s="992"/>
    </row>
    <row r="304" spans="2:7">
      <c r="B304" s="992"/>
      <c r="C304" s="992"/>
      <c r="D304" s="992"/>
      <c r="E304" s="992"/>
      <c r="F304" s="992"/>
      <c r="G304" s="992"/>
    </row>
    <row r="305" spans="2:7">
      <c r="B305" s="992"/>
      <c r="C305" s="992"/>
      <c r="D305" s="992"/>
      <c r="E305" s="992"/>
      <c r="F305" s="992"/>
      <c r="G305" s="992"/>
    </row>
    <row r="306" spans="2:7">
      <c r="B306" s="992"/>
      <c r="C306" s="992"/>
      <c r="D306" s="992"/>
      <c r="E306" s="992"/>
      <c r="F306" s="992"/>
      <c r="G306" s="992"/>
    </row>
    <row r="307" spans="2:7">
      <c r="B307" s="992"/>
      <c r="C307" s="992"/>
      <c r="D307" s="992"/>
      <c r="E307" s="992"/>
      <c r="F307" s="992"/>
      <c r="G307" s="992"/>
    </row>
    <row r="308" spans="2:7">
      <c r="B308" s="992"/>
      <c r="C308" s="992"/>
      <c r="D308" s="992"/>
      <c r="E308" s="992"/>
      <c r="F308" s="992"/>
      <c r="G308" s="992"/>
    </row>
    <row r="309" spans="2:7">
      <c r="B309" s="992"/>
      <c r="C309" s="992"/>
      <c r="D309" s="992"/>
      <c r="E309" s="992"/>
      <c r="F309" s="992"/>
      <c r="G309" s="992"/>
    </row>
    <row r="310" spans="2:7">
      <c r="B310" s="992"/>
      <c r="C310" s="992"/>
      <c r="D310" s="992"/>
      <c r="E310" s="992"/>
      <c r="F310" s="992"/>
      <c r="G310" s="992"/>
    </row>
    <row r="311" spans="2:7">
      <c r="B311" s="992"/>
      <c r="C311" s="992"/>
      <c r="D311" s="992"/>
      <c r="E311" s="992"/>
      <c r="F311" s="992"/>
      <c r="G311" s="992"/>
    </row>
    <row r="312" spans="2:7">
      <c r="B312" s="992"/>
      <c r="C312" s="992"/>
      <c r="D312" s="992"/>
      <c r="E312" s="992"/>
      <c r="F312" s="992"/>
      <c r="G312" s="992"/>
    </row>
    <row r="313" spans="2:7">
      <c r="B313" s="992"/>
      <c r="C313" s="992"/>
      <c r="D313" s="992"/>
      <c r="E313" s="992"/>
      <c r="F313" s="992"/>
      <c r="G313" s="992"/>
    </row>
    <row r="314" spans="2:7">
      <c r="B314" s="992"/>
      <c r="C314" s="992"/>
      <c r="D314" s="992"/>
      <c r="E314" s="992"/>
      <c r="F314" s="992"/>
      <c r="G314" s="992"/>
    </row>
    <row r="315" spans="2:7">
      <c r="B315" s="992"/>
      <c r="C315" s="992"/>
      <c r="D315" s="992"/>
      <c r="E315" s="992"/>
      <c r="F315" s="992"/>
      <c r="G315" s="992"/>
    </row>
    <row r="316" spans="2:7">
      <c r="B316" s="992"/>
      <c r="C316" s="992"/>
      <c r="D316" s="992"/>
      <c r="E316" s="992"/>
      <c r="F316" s="992"/>
      <c r="G316" s="992"/>
    </row>
    <row r="317" spans="2:7">
      <c r="B317" s="992"/>
      <c r="C317" s="992"/>
      <c r="D317" s="992"/>
      <c r="E317" s="992"/>
      <c r="F317" s="992"/>
      <c r="G317" s="992"/>
    </row>
    <row r="318" spans="2:7">
      <c r="B318" s="992"/>
      <c r="C318" s="992"/>
      <c r="D318" s="992"/>
      <c r="E318" s="992"/>
      <c r="F318" s="992"/>
      <c r="G318" s="992"/>
    </row>
    <row r="319" spans="2:7">
      <c r="B319" s="992"/>
      <c r="C319" s="992"/>
      <c r="D319" s="992"/>
      <c r="E319" s="992"/>
      <c r="F319" s="992"/>
      <c r="G319" s="992"/>
    </row>
    <row r="320" spans="2:7">
      <c r="B320" s="992"/>
      <c r="C320" s="992"/>
      <c r="D320" s="992"/>
      <c r="E320" s="992"/>
      <c r="F320" s="992"/>
      <c r="G320" s="992"/>
    </row>
    <row r="321" spans="2:7">
      <c r="B321" s="992"/>
      <c r="C321" s="992"/>
      <c r="D321" s="992"/>
      <c r="E321" s="992"/>
      <c r="F321" s="992"/>
      <c r="G321" s="992"/>
    </row>
    <row r="322" spans="2:7">
      <c r="B322" s="992"/>
      <c r="C322" s="992"/>
      <c r="D322" s="992"/>
      <c r="E322" s="992"/>
      <c r="F322" s="992"/>
      <c r="G322" s="992"/>
    </row>
    <row r="323" spans="2:7">
      <c r="B323" s="992"/>
      <c r="C323" s="992"/>
      <c r="D323" s="992"/>
      <c r="E323" s="992"/>
      <c r="F323" s="992"/>
      <c r="G323" s="992"/>
    </row>
    <row r="324" spans="2:7">
      <c r="B324" s="992"/>
      <c r="C324" s="992"/>
      <c r="D324" s="992"/>
      <c r="E324" s="992"/>
      <c r="F324" s="992"/>
      <c r="G324" s="992"/>
    </row>
    <row r="325" spans="2:7">
      <c r="B325" s="992"/>
      <c r="C325" s="992"/>
      <c r="D325" s="992"/>
      <c r="E325" s="992"/>
      <c r="F325" s="992"/>
      <c r="G325" s="992"/>
    </row>
    <row r="326" spans="2:7">
      <c r="B326" s="992"/>
      <c r="C326" s="992"/>
      <c r="D326" s="992"/>
      <c r="E326" s="992"/>
      <c r="F326" s="992"/>
      <c r="G326" s="992"/>
    </row>
    <row r="327" spans="2:7">
      <c r="B327" s="992"/>
      <c r="C327" s="992"/>
      <c r="D327" s="992"/>
      <c r="E327" s="992"/>
      <c r="F327" s="992"/>
      <c r="G327" s="992"/>
    </row>
    <row r="328" spans="2:7">
      <c r="B328" s="992"/>
      <c r="C328" s="992"/>
      <c r="D328" s="992"/>
      <c r="E328" s="992"/>
      <c r="F328" s="992"/>
      <c r="G328" s="992"/>
    </row>
    <row r="329" spans="2:7">
      <c r="B329" s="992"/>
      <c r="C329" s="992"/>
      <c r="D329" s="992"/>
      <c r="E329" s="992"/>
      <c r="F329" s="992"/>
      <c r="G329" s="992"/>
    </row>
    <row r="330" spans="2:7">
      <c r="B330" s="992"/>
      <c r="C330" s="992"/>
      <c r="D330" s="992"/>
      <c r="E330" s="992"/>
      <c r="F330" s="992"/>
      <c r="G330" s="992"/>
    </row>
    <row r="331" spans="2:7">
      <c r="B331" s="992"/>
      <c r="C331" s="992"/>
      <c r="D331" s="992"/>
      <c r="E331" s="992"/>
      <c r="F331" s="992"/>
      <c r="G331" s="992"/>
    </row>
    <row r="332" spans="2:7">
      <c r="B332" s="992"/>
      <c r="C332" s="992"/>
      <c r="D332" s="992"/>
      <c r="E332" s="992"/>
      <c r="F332" s="992"/>
      <c r="G332" s="992"/>
    </row>
    <row r="333" spans="2:7">
      <c r="B333" s="992"/>
      <c r="C333" s="992"/>
      <c r="D333" s="992"/>
      <c r="E333" s="992"/>
      <c r="F333" s="992"/>
      <c r="G333" s="992"/>
    </row>
    <row r="334" spans="2:7">
      <c r="B334" s="992"/>
      <c r="C334" s="992"/>
      <c r="D334" s="992"/>
      <c r="E334" s="992"/>
      <c r="F334" s="992"/>
      <c r="G334" s="992"/>
    </row>
    <row r="335" spans="2:7">
      <c r="B335" s="992"/>
      <c r="C335" s="992"/>
      <c r="D335" s="992"/>
      <c r="E335" s="992"/>
      <c r="F335" s="992"/>
      <c r="G335" s="992"/>
    </row>
    <row r="336" spans="2:7">
      <c r="B336" s="992"/>
      <c r="C336" s="992"/>
      <c r="D336" s="992"/>
      <c r="E336" s="992"/>
      <c r="F336" s="992"/>
      <c r="G336" s="992"/>
    </row>
    <row r="337" spans="2:7">
      <c r="B337" s="992"/>
      <c r="C337" s="992"/>
      <c r="D337" s="992"/>
      <c r="E337" s="992"/>
      <c r="F337" s="992"/>
      <c r="G337" s="992"/>
    </row>
    <row r="338" spans="2:7">
      <c r="B338" s="992"/>
      <c r="C338" s="992"/>
      <c r="D338" s="992"/>
      <c r="E338" s="992"/>
      <c r="F338" s="992"/>
      <c r="G338" s="992"/>
    </row>
    <row r="339" spans="2:7">
      <c r="B339" s="992"/>
      <c r="C339" s="992"/>
      <c r="D339" s="992"/>
      <c r="E339" s="992"/>
      <c r="F339" s="992"/>
      <c r="G339" s="992"/>
    </row>
    <row r="340" spans="2:7">
      <c r="B340" s="992"/>
      <c r="C340" s="992"/>
      <c r="D340" s="992"/>
      <c r="E340" s="992"/>
      <c r="F340" s="992"/>
      <c r="G340" s="992"/>
    </row>
    <row r="341" spans="2:7">
      <c r="B341" s="992"/>
      <c r="C341" s="992"/>
      <c r="D341" s="992"/>
      <c r="E341" s="992"/>
      <c r="F341" s="992"/>
      <c r="G341" s="992"/>
    </row>
    <row r="342" spans="2:7">
      <c r="B342" s="992"/>
      <c r="C342" s="992"/>
      <c r="D342" s="992"/>
      <c r="E342" s="992"/>
      <c r="F342" s="992"/>
      <c r="G342" s="992"/>
    </row>
    <row r="343" spans="2:7">
      <c r="B343" s="992"/>
      <c r="C343" s="992"/>
      <c r="D343" s="992"/>
      <c r="E343" s="992"/>
      <c r="F343" s="992"/>
      <c r="G343" s="992"/>
    </row>
    <row r="344" spans="2:7">
      <c r="B344" s="992"/>
      <c r="C344" s="992"/>
      <c r="D344" s="992"/>
      <c r="E344" s="992"/>
      <c r="F344" s="992"/>
      <c r="G344" s="992"/>
    </row>
    <row r="345" spans="2:7">
      <c r="B345" s="992"/>
      <c r="C345" s="992"/>
      <c r="D345" s="992"/>
      <c r="E345" s="992"/>
      <c r="F345" s="992"/>
      <c r="G345" s="992"/>
    </row>
    <row r="346" spans="2:7">
      <c r="B346" s="992"/>
      <c r="C346" s="992"/>
      <c r="D346" s="992"/>
      <c r="E346" s="992"/>
      <c r="F346" s="992"/>
      <c r="G346" s="992"/>
    </row>
    <row r="347" spans="2:7">
      <c r="B347" s="992"/>
      <c r="C347" s="992"/>
      <c r="D347" s="992"/>
      <c r="E347" s="992"/>
      <c r="F347" s="992"/>
      <c r="G347" s="992"/>
    </row>
    <row r="348" spans="2:7">
      <c r="B348" s="992"/>
      <c r="C348" s="992"/>
      <c r="D348" s="992"/>
      <c r="E348" s="992"/>
      <c r="F348" s="992"/>
      <c r="G348" s="992"/>
    </row>
    <row r="349" spans="2:7">
      <c r="B349" s="992"/>
      <c r="C349" s="992"/>
      <c r="D349" s="992"/>
      <c r="E349" s="992"/>
      <c r="F349" s="992"/>
      <c r="G349" s="992"/>
    </row>
    <row r="350" spans="2:7">
      <c r="B350" s="992"/>
      <c r="C350" s="992"/>
      <c r="D350" s="992"/>
      <c r="E350" s="992"/>
      <c r="F350" s="992"/>
      <c r="G350" s="992"/>
    </row>
    <row r="351" spans="2:7">
      <c r="B351" s="992"/>
      <c r="C351" s="992"/>
      <c r="D351" s="992"/>
      <c r="E351" s="992"/>
      <c r="F351" s="992"/>
      <c r="G351" s="992"/>
    </row>
    <row r="352" spans="2:7">
      <c r="B352" s="992"/>
      <c r="C352" s="992"/>
      <c r="D352" s="992"/>
      <c r="E352" s="992"/>
      <c r="F352" s="992"/>
      <c r="G352" s="992"/>
    </row>
    <row r="353" spans="2:7">
      <c r="B353" s="992"/>
      <c r="C353" s="992"/>
      <c r="D353" s="992"/>
      <c r="E353" s="992"/>
      <c r="F353" s="992"/>
      <c r="G353" s="992"/>
    </row>
    <row r="354" spans="2:7">
      <c r="B354" s="992"/>
      <c r="C354" s="992"/>
      <c r="D354" s="992"/>
      <c r="E354" s="992"/>
      <c r="F354" s="992"/>
      <c r="G354" s="992"/>
    </row>
    <row r="355" spans="2:7">
      <c r="B355" s="992"/>
      <c r="C355" s="992"/>
      <c r="D355" s="992"/>
      <c r="E355" s="992"/>
      <c r="F355" s="992"/>
      <c r="G355" s="992"/>
    </row>
    <row r="356" spans="2:7">
      <c r="B356" s="992"/>
      <c r="C356" s="992"/>
      <c r="D356" s="992"/>
      <c r="E356" s="992"/>
      <c r="F356" s="992"/>
      <c r="G356" s="992"/>
    </row>
    <row r="357" spans="2:7">
      <c r="B357" s="992"/>
      <c r="C357" s="992"/>
      <c r="D357" s="992"/>
      <c r="E357" s="992"/>
      <c r="F357" s="992"/>
      <c r="G357" s="992"/>
    </row>
    <row r="358" spans="2:7">
      <c r="B358" s="992"/>
      <c r="C358" s="992"/>
      <c r="D358" s="992"/>
      <c r="E358" s="992"/>
      <c r="F358" s="992"/>
      <c r="G358" s="992"/>
    </row>
    <row r="359" spans="2:7">
      <c r="B359" s="992"/>
      <c r="C359" s="992"/>
      <c r="D359" s="992"/>
      <c r="E359" s="992"/>
      <c r="F359" s="992"/>
      <c r="G359" s="992"/>
    </row>
    <row r="360" spans="2:7">
      <c r="B360" s="992"/>
      <c r="C360" s="992"/>
      <c r="D360" s="992"/>
      <c r="E360" s="992"/>
      <c r="F360" s="992"/>
      <c r="G360" s="992"/>
    </row>
    <row r="361" spans="2:7">
      <c r="B361" s="992"/>
      <c r="C361" s="992"/>
      <c r="D361" s="992"/>
      <c r="E361" s="992"/>
      <c r="F361" s="992"/>
      <c r="G361" s="992"/>
    </row>
    <row r="362" spans="2:7">
      <c r="B362" s="992"/>
      <c r="C362" s="992"/>
      <c r="D362" s="992"/>
      <c r="E362" s="992"/>
      <c r="F362" s="992"/>
      <c r="G362" s="992"/>
    </row>
    <row r="363" spans="2:7">
      <c r="B363" s="992"/>
      <c r="C363" s="992"/>
      <c r="D363" s="992"/>
      <c r="E363" s="992"/>
      <c r="F363" s="992"/>
      <c r="G363" s="992"/>
    </row>
    <row r="364" spans="2:7">
      <c r="B364" s="992"/>
      <c r="C364" s="992"/>
      <c r="D364" s="992"/>
      <c r="E364" s="992"/>
      <c r="F364" s="992"/>
      <c r="G364" s="992"/>
    </row>
    <row r="365" spans="2:7">
      <c r="B365" s="992"/>
      <c r="C365" s="992"/>
      <c r="D365" s="992"/>
      <c r="E365" s="992"/>
      <c r="F365" s="992"/>
      <c r="G365" s="992"/>
    </row>
    <row r="366" spans="2:7">
      <c r="B366" s="992"/>
      <c r="C366" s="992"/>
      <c r="D366" s="992"/>
      <c r="E366" s="992"/>
      <c r="F366" s="992"/>
      <c r="G366" s="992"/>
    </row>
    <row r="367" spans="2:7">
      <c r="B367" s="992"/>
      <c r="C367" s="992"/>
      <c r="D367" s="992"/>
      <c r="E367" s="992"/>
      <c r="F367" s="992"/>
      <c r="G367" s="992"/>
    </row>
    <row r="368" spans="2:7">
      <c r="B368" s="992"/>
      <c r="C368" s="992"/>
      <c r="D368" s="992"/>
      <c r="E368" s="992"/>
      <c r="F368" s="992"/>
      <c r="G368" s="992"/>
    </row>
    <row r="369" spans="2:7">
      <c r="B369" s="992"/>
      <c r="C369" s="992"/>
      <c r="D369" s="992"/>
      <c r="E369" s="992"/>
      <c r="F369" s="992"/>
      <c r="G369" s="992"/>
    </row>
    <row r="370" spans="2:7">
      <c r="B370" s="992"/>
      <c r="C370" s="992"/>
      <c r="D370" s="992"/>
      <c r="E370" s="992"/>
      <c r="F370" s="992"/>
      <c r="G370" s="992"/>
    </row>
    <row r="371" spans="2:7">
      <c r="B371" s="992"/>
      <c r="C371" s="992"/>
      <c r="D371" s="992"/>
      <c r="E371" s="992"/>
      <c r="F371" s="992"/>
      <c r="G371" s="992"/>
    </row>
    <row r="372" spans="2:7">
      <c r="B372" s="992"/>
      <c r="C372" s="992"/>
      <c r="D372" s="992"/>
      <c r="E372" s="992"/>
      <c r="F372" s="992"/>
      <c r="G372" s="992"/>
    </row>
    <row r="373" spans="2:7">
      <c r="B373" s="992"/>
      <c r="C373" s="992"/>
      <c r="D373" s="992"/>
      <c r="E373" s="992"/>
      <c r="F373" s="992"/>
      <c r="G373" s="992"/>
    </row>
    <row r="374" spans="2:7">
      <c r="B374" s="992"/>
      <c r="C374" s="992"/>
      <c r="D374" s="992"/>
      <c r="E374" s="992"/>
      <c r="F374" s="992"/>
      <c r="G374" s="992"/>
    </row>
    <row r="375" spans="2:7">
      <c r="B375" s="992"/>
      <c r="C375" s="992"/>
      <c r="D375" s="992"/>
      <c r="E375" s="992"/>
      <c r="F375" s="992"/>
      <c r="G375" s="992"/>
    </row>
    <row r="376" spans="2:7">
      <c r="B376" s="992"/>
      <c r="C376" s="992"/>
      <c r="D376" s="992"/>
      <c r="E376" s="992"/>
      <c r="F376" s="992"/>
      <c r="G376" s="992"/>
    </row>
    <row r="377" spans="2:7">
      <c r="B377" s="992"/>
      <c r="C377" s="992"/>
      <c r="D377" s="992"/>
      <c r="E377" s="992"/>
      <c r="F377" s="992"/>
      <c r="G377" s="992"/>
    </row>
    <row r="378" spans="2:7">
      <c r="B378" s="992"/>
      <c r="C378" s="992"/>
      <c r="D378" s="992"/>
      <c r="E378" s="992"/>
      <c r="F378" s="992"/>
      <c r="G378" s="992"/>
    </row>
    <row r="379" spans="2:7">
      <c r="B379" s="992"/>
      <c r="C379" s="992"/>
      <c r="D379" s="992"/>
      <c r="E379" s="992"/>
      <c r="F379" s="992"/>
      <c r="G379" s="992"/>
    </row>
    <row r="380" spans="2:7">
      <c r="B380" s="992"/>
      <c r="C380" s="992"/>
      <c r="D380" s="992"/>
      <c r="E380" s="992"/>
      <c r="F380" s="992"/>
      <c r="G380" s="992"/>
    </row>
  </sheetData>
  <pageMargins left="0.98425196850393704" right="1.02362204724409" top="0.94488188976377996" bottom="1.49606299212598" header="0.511811023622047" footer="1.1811023622047201"/>
  <pageSetup paperSize="9" firstPageNumber="186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J378"/>
  <sheetViews>
    <sheetView workbookViewId="0">
      <selection activeCell="M5" sqref="M5"/>
    </sheetView>
  </sheetViews>
  <sheetFormatPr defaultColWidth="9.109375" defaultRowHeight="13.2"/>
  <cols>
    <col min="1" max="1" width="27.44140625" style="801" customWidth="1"/>
    <col min="2" max="2" width="11.109375" style="801" hidden="1" customWidth="1"/>
    <col min="3" max="3" width="9.6640625" style="801" hidden="1" customWidth="1"/>
    <col min="4" max="4" width="10.33203125" style="801" hidden="1" customWidth="1"/>
    <col min="5" max="8" width="10.33203125" style="801" customWidth="1"/>
    <col min="9" max="9" width="9.109375" style="801"/>
    <col min="10" max="16384" width="9.109375" style="27"/>
  </cols>
  <sheetData>
    <row r="1" spans="1:10" s="36" customFormat="1" ht="19.5" customHeight="1">
      <c r="A1" s="401" t="s">
        <v>657</v>
      </c>
      <c r="B1" s="848"/>
      <c r="C1" s="799"/>
      <c r="D1" s="799"/>
      <c r="E1" s="799"/>
      <c r="F1" s="799"/>
      <c r="G1" s="799"/>
      <c r="H1" s="799"/>
      <c r="I1" s="799"/>
    </row>
    <row r="2" spans="1:10" s="36" customFormat="1" ht="19.5" customHeight="1">
      <c r="A2" s="401" t="s">
        <v>428</v>
      </c>
      <c r="B2" s="848"/>
      <c r="C2" s="799"/>
      <c r="D2" s="799"/>
      <c r="E2" s="799"/>
      <c r="F2" s="799"/>
      <c r="G2" s="799"/>
      <c r="H2" s="799"/>
      <c r="I2" s="799"/>
    </row>
    <row r="3" spans="1:10" s="36" customFormat="1" ht="19.5" customHeight="1">
      <c r="A3" s="402" t="s">
        <v>443</v>
      </c>
      <c r="B3" s="848"/>
      <c r="C3" s="799"/>
      <c r="D3" s="799"/>
      <c r="E3" s="799"/>
      <c r="F3" s="799"/>
      <c r="G3" s="799"/>
      <c r="H3" s="799"/>
      <c r="I3" s="799"/>
    </row>
    <row r="4" spans="1:10" s="36" customFormat="1" ht="18.75" customHeight="1">
      <c r="A4" s="402" t="s">
        <v>444</v>
      </c>
      <c r="B4" s="848"/>
      <c r="C4" s="698"/>
      <c r="D4" s="799"/>
      <c r="E4" s="799"/>
      <c r="F4" s="799"/>
      <c r="G4" s="799"/>
      <c r="H4" s="799"/>
      <c r="I4" s="799"/>
    </row>
    <row r="5" spans="1:10" s="36" customFormat="1" ht="9.75" customHeight="1">
      <c r="A5" s="402"/>
      <c r="B5" s="848"/>
      <c r="C5" s="698"/>
      <c r="D5" s="799"/>
      <c r="E5" s="799"/>
      <c r="F5" s="799"/>
      <c r="G5" s="799"/>
      <c r="H5" s="799"/>
      <c r="I5" s="799"/>
    </row>
    <row r="6" spans="1:10" s="36" customFormat="1" ht="23.25" customHeight="1">
      <c r="A6" s="866"/>
      <c r="B6" s="868"/>
      <c r="C6" s="799"/>
      <c r="D6" s="1022"/>
      <c r="E6" s="799"/>
      <c r="F6" s="799"/>
      <c r="G6" s="1048"/>
      <c r="H6" s="799"/>
      <c r="I6" s="1049" t="s">
        <v>369</v>
      </c>
    </row>
    <row r="7" spans="1:10" s="39" customFormat="1" ht="21.75" customHeight="1">
      <c r="A7" s="723"/>
      <c r="B7" s="686">
        <v>2010</v>
      </c>
      <c r="C7" s="724">
        <v>2013</v>
      </c>
      <c r="D7" s="724">
        <v>2014</v>
      </c>
      <c r="E7" s="724">
        <v>2015</v>
      </c>
      <c r="F7" s="686">
        <v>2016</v>
      </c>
      <c r="G7" s="686">
        <v>2017</v>
      </c>
      <c r="H7" s="686">
        <v>2018</v>
      </c>
      <c r="I7" s="686">
        <v>2019</v>
      </c>
      <c r="J7" s="112"/>
    </row>
    <row r="8" spans="1:10" s="36" customFormat="1" ht="9" customHeight="1">
      <c r="A8" s="694"/>
      <c r="B8" s="694"/>
      <c r="C8" s="694"/>
      <c r="D8" s="694"/>
      <c r="E8" s="694"/>
      <c r="F8" s="694"/>
      <c r="G8" s="694"/>
      <c r="H8" s="694"/>
      <c r="I8" s="266"/>
      <c r="J8" s="98"/>
    </row>
    <row r="9" spans="1:10" s="36" customFormat="1" ht="16.5" customHeight="1">
      <c r="A9" s="447" t="s">
        <v>303</v>
      </c>
      <c r="B9" s="744">
        <v>20260</v>
      </c>
      <c r="C9" s="744">
        <v>20717</v>
      </c>
      <c r="D9" s="744">
        <v>21600</v>
      </c>
      <c r="E9" s="744">
        <v>22124</v>
      </c>
      <c r="F9" s="744">
        <v>25196</v>
      </c>
      <c r="G9" s="744">
        <v>26249</v>
      </c>
      <c r="H9" s="744">
        <f>SUM(H11:H33)</f>
        <v>27474</v>
      </c>
      <c r="I9" s="744">
        <f>SUM(I11:I33)</f>
        <v>28292</v>
      </c>
      <c r="J9" s="98"/>
    </row>
    <row r="10" spans="1:10" s="36" customFormat="1" ht="9.75" customHeight="1">
      <c r="A10" s="745"/>
      <c r="B10" s="744"/>
      <c r="C10" s="744"/>
      <c r="D10" s="744"/>
      <c r="E10" s="744"/>
      <c r="F10" s="744"/>
      <c r="G10" s="744"/>
      <c r="H10" s="744"/>
      <c r="I10" s="266"/>
      <c r="J10" s="98"/>
    </row>
    <row r="11" spans="1:10" s="36" customFormat="1" ht="19.5" customHeight="1">
      <c r="A11" s="746" t="s">
        <v>281</v>
      </c>
      <c r="B11" s="747">
        <v>11211</v>
      </c>
      <c r="C11" s="747">
        <v>9533</v>
      </c>
      <c r="D11" s="747">
        <v>9508</v>
      </c>
      <c r="E11" s="747">
        <v>9727</v>
      </c>
      <c r="F11" s="747">
        <v>11065</v>
      </c>
      <c r="G11" s="747">
        <v>11455</v>
      </c>
      <c r="H11" s="747">
        <v>12696</v>
      </c>
      <c r="I11" s="747">
        <f>12453+184+385</f>
        <v>13022</v>
      </c>
      <c r="J11" s="98"/>
    </row>
    <row r="12" spans="1:10" ht="19.5" customHeight="1">
      <c r="A12" s="748" t="s">
        <v>278</v>
      </c>
      <c r="B12" s="747"/>
      <c r="C12" s="634"/>
      <c r="D12" s="634"/>
      <c r="E12" s="634"/>
      <c r="F12" s="634"/>
      <c r="G12" s="634"/>
      <c r="H12" s="634"/>
      <c r="I12" s="747"/>
      <c r="J12" s="90"/>
    </row>
    <row r="13" spans="1:10" ht="19.5" customHeight="1">
      <c r="A13" s="746" t="s">
        <v>282</v>
      </c>
      <c r="B13" s="747">
        <v>4414</v>
      </c>
      <c r="C13" s="747">
        <v>4329</v>
      </c>
      <c r="D13" s="747">
        <v>4917</v>
      </c>
      <c r="E13" s="747">
        <v>4912</v>
      </c>
      <c r="F13" s="747">
        <v>5698</v>
      </c>
      <c r="G13" s="747">
        <v>5617</v>
      </c>
      <c r="H13" s="747">
        <v>5766</v>
      </c>
      <c r="I13" s="747">
        <v>6184</v>
      </c>
      <c r="J13" s="90"/>
    </row>
    <row r="14" spans="1:10" ht="19.5" customHeight="1">
      <c r="A14" s="748" t="s">
        <v>279</v>
      </c>
      <c r="B14" s="747"/>
      <c r="C14" s="634"/>
      <c r="D14" s="634"/>
      <c r="E14" s="634"/>
      <c r="F14" s="634"/>
      <c r="G14" s="634"/>
      <c r="H14" s="634"/>
      <c r="I14" s="747"/>
      <c r="J14" s="90"/>
    </row>
    <row r="15" spans="1:10" ht="19.5" customHeight="1">
      <c r="A15" s="746" t="s">
        <v>283</v>
      </c>
      <c r="B15" s="747">
        <v>34</v>
      </c>
      <c r="C15" s="747">
        <v>49</v>
      </c>
      <c r="D15" s="747">
        <v>45</v>
      </c>
      <c r="E15" s="747">
        <v>83</v>
      </c>
      <c r="F15" s="747">
        <v>82</v>
      </c>
      <c r="G15" s="747">
        <v>76</v>
      </c>
      <c r="H15" s="747">
        <v>80</v>
      </c>
      <c r="I15" s="747">
        <v>128</v>
      </c>
      <c r="J15" s="90"/>
    </row>
    <row r="16" spans="1:10" ht="19.5" customHeight="1">
      <c r="A16" s="748" t="s">
        <v>280</v>
      </c>
      <c r="B16" s="747"/>
      <c r="C16" s="634"/>
      <c r="D16" s="634"/>
      <c r="E16" s="634"/>
      <c r="F16" s="634"/>
      <c r="G16" s="634"/>
      <c r="H16" s="634"/>
      <c r="I16" s="747"/>
      <c r="J16" s="90"/>
    </row>
    <row r="17" spans="1:10" ht="19.5" customHeight="1">
      <c r="A17" s="746" t="s">
        <v>284</v>
      </c>
      <c r="B17" s="747">
        <v>92</v>
      </c>
      <c r="C17" s="747">
        <v>243</v>
      </c>
      <c r="D17" s="747">
        <v>285</v>
      </c>
      <c r="E17" s="747">
        <v>274</v>
      </c>
      <c r="F17" s="747">
        <v>343</v>
      </c>
      <c r="G17" s="747">
        <v>340</v>
      </c>
      <c r="H17" s="747">
        <v>434</v>
      </c>
      <c r="I17" s="747">
        <v>534</v>
      </c>
      <c r="J17" s="90"/>
    </row>
    <row r="18" spans="1:10" ht="19.5" customHeight="1">
      <c r="A18" s="748" t="s">
        <v>285</v>
      </c>
      <c r="B18" s="747"/>
      <c r="C18" s="634"/>
      <c r="D18" s="634"/>
      <c r="E18" s="634"/>
      <c r="F18" s="634"/>
      <c r="G18" s="634"/>
      <c r="H18" s="634"/>
      <c r="I18" s="747"/>
      <c r="J18" s="90"/>
    </row>
    <row r="19" spans="1:10" ht="19.5" customHeight="1">
      <c r="A19" s="746" t="s">
        <v>286</v>
      </c>
      <c r="B19" s="747">
        <v>380</v>
      </c>
      <c r="C19" s="747">
        <v>552</v>
      </c>
      <c r="D19" s="747">
        <v>675</v>
      </c>
      <c r="E19" s="747">
        <v>821</v>
      </c>
      <c r="F19" s="747">
        <v>885</v>
      </c>
      <c r="G19" s="747">
        <v>1044</v>
      </c>
      <c r="H19" s="747">
        <v>1089</v>
      </c>
      <c r="I19" s="747">
        <v>1081</v>
      </c>
      <c r="J19" s="90"/>
    </row>
    <row r="20" spans="1:10" ht="19.5" customHeight="1">
      <c r="A20" s="748" t="s">
        <v>287</v>
      </c>
      <c r="B20" s="744"/>
      <c r="C20" s="744"/>
      <c r="D20" s="744"/>
      <c r="E20" s="744"/>
      <c r="F20" s="744"/>
      <c r="G20" s="744"/>
      <c r="H20" s="744"/>
      <c r="I20" s="747"/>
      <c r="J20" s="90"/>
    </row>
    <row r="21" spans="1:10" ht="19.5" customHeight="1">
      <c r="A21" s="746" t="s">
        <v>288</v>
      </c>
      <c r="B21" s="747">
        <v>766</v>
      </c>
      <c r="C21" s="747">
        <v>716</v>
      </c>
      <c r="D21" s="747">
        <v>737</v>
      </c>
      <c r="E21" s="747">
        <v>785</v>
      </c>
      <c r="F21" s="747">
        <v>1001</v>
      </c>
      <c r="G21" s="747">
        <v>1191</v>
      </c>
      <c r="H21" s="747">
        <v>1220</v>
      </c>
      <c r="I21" s="747">
        <v>1176</v>
      </c>
      <c r="J21" s="90"/>
    </row>
    <row r="22" spans="1:10" ht="19.5" customHeight="1">
      <c r="A22" s="748" t="s">
        <v>289</v>
      </c>
      <c r="B22" s="747"/>
      <c r="C22" s="634"/>
      <c r="D22" s="634"/>
      <c r="E22" s="634"/>
      <c r="F22" s="634"/>
      <c r="G22" s="634"/>
      <c r="H22" s="634"/>
      <c r="I22" s="747"/>
      <c r="J22" s="90"/>
    </row>
    <row r="23" spans="1:10" ht="19.5" customHeight="1">
      <c r="A23" s="746" t="s">
        <v>290</v>
      </c>
      <c r="B23" s="747">
        <v>1174</v>
      </c>
      <c r="C23" s="747">
        <v>1972</v>
      </c>
      <c r="D23" s="747">
        <v>2113</v>
      </c>
      <c r="E23" s="747">
        <v>2077</v>
      </c>
      <c r="F23" s="747">
        <v>2171</v>
      </c>
      <c r="G23" s="747">
        <v>2257</v>
      </c>
      <c r="H23" s="747">
        <v>2379</v>
      </c>
      <c r="I23" s="747">
        <v>2287</v>
      </c>
      <c r="J23" s="90"/>
    </row>
    <row r="24" spans="1:10" ht="19.5" customHeight="1">
      <c r="A24" s="748" t="s">
        <v>291</v>
      </c>
      <c r="B24" s="747"/>
      <c r="C24" s="634"/>
      <c r="D24" s="634"/>
      <c r="E24" s="634"/>
      <c r="F24" s="634"/>
      <c r="G24" s="634"/>
      <c r="H24" s="634"/>
      <c r="I24" s="747"/>
      <c r="J24" s="90"/>
    </row>
    <row r="25" spans="1:10" ht="19.5" customHeight="1">
      <c r="A25" s="746" t="s">
        <v>292</v>
      </c>
      <c r="B25" s="747">
        <v>639</v>
      </c>
      <c r="C25" s="747">
        <v>1075</v>
      </c>
      <c r="D25" s="747">
        <v>1070</v>
      </c>
      <c r="E25" s="747">
        <v>1127</v>
      </c>
      <c r="F25" s="747">
        <v>1410</v>
      </c>
      <c r="G25" s="747">
        <v>1432</v>
      </c>
      <c r="H25" s="747">
        <v>1236</v>
      </c>
      <c r="I25" s="747">
        <v>1347</v>
      </c>
      <c r="J25" s="90"/>
    </row>
    <row r="26" spans="1:10" ht="19.5" customHeight="1">
      <c r="A26" s="748" t="s">
        <v>293</v>
      </c>
      <c r="B26" s="747"/>
      <c r="C26" s="634"/>
      <c r="D26" s="634"/>
      <c r="E26" s="634"/>
      <c r="F26" s="634"/>
      <c r="G26" s="634"/>
      <c r="H26" s="634"/>
      <c r="I26" s="747"/>
      <c r="J26" s="90"/>
    </row>
    <row r="27" spans="1:10" ht="19.5" customHeight="1">
      <c r="A27" s="746" t="s">
        <v>294</v>
      </c>
      <c r="B27" s="747">
        <v>782</v>
      </c>
      <c r="C27" s="747">
        <v>1029</v>
      </c>
      <c r="D27" s="747">
        <v>1320</v>
      </c>
      <c r="E27" s="747">
        <v>1295</v>
      </c>
      <c r="F27" s="747">
        <v>1299</v>
      </c>
      <c r="G27" s="747">
        <v>1342</v>
      </c>
      <c r="H27" s="747">
        <v>1490</v>
      </c>
      <c r="I27" s="747">
        <v>1472</v>
      </c>
      <c r="J27" s="90"/>
    </row>
    <row r="28" spans="1:10" ht="19.5" customHeight="1">
      <c r="A28" s="748" t="s">
        <v>295</v>
      </c>
      <c r="B28" s="747"/>
      <c r="C28" s="634"/>
      <c r="D28" s="634"/>
      <c r="E28" s="634"/>
      <c r="F28" s="634"/>
      <c r="G28" s="634"/>
      <c r="H28" s="634"/>
      <c r="I28" s="747"/>
      <c r="J28" s="90"/>
    </row>
    <row r="29" spans="1:10" ht="19.5" customHeight="1">
      <c r="A29" s="746" t="s">
        <v>296</v>
      </c>
      <c r="B29" s="747">
        <v>436</v>
      </c>
      <c r="C29" s="747">
        <v>550</v>
      </c>
      <c r="D29" s="747">
        <v>480</v>
      </c>
      <c r="E29" s="747">
        <v>557</v>
      </c>
      <c r="F29" s="747">
        <v>782</v>
      </c>
      <c r="G29" s="747">
        <v>993</v>
      </c>
      <c r="H29" s="747">
        <v>664</v>
      </c>
      <c r="I29" s="747">
        <v>524</v>
      </c>
      <c r="J29" s="90"/>
    </row>
    <row r="30" spans="1:10" ht="19.5" customHeight="1">
      <c r="A30" s="748" t="s">
        <v>297</v>
      </c>
      <c r="B30" s="747"/>
      <c r="C30" s="634"/>
      <c r="D30" s="634"/>
      <c r="E30" s="634"/>
      <c r="F30" s="634"/>
      <c r="G30" s="634"/>
      <c r="H30" s="634"/>
      <c r="I30" s="747"/>
      <c r="J30" s="90"/>
    </row>
    <row r="31" spans="1:10" ht="19.5" customHeight="1">
      <c r="A31" s="746" t="s">
        <v>298</v>
      </c>
      <c r="B31" s="747">
        <v>155</v>
      </c>
      <c r="C31" s="747">
        <v>414</v>
      </c>
      <c r="D31" s="747">
        <v>328</v>
      </c>
      <c r="E31" s="747">
        <v>333</v>
      </c>
      <c r="F31" s="747">
        <v>250</v>
      </c>
      <c r="G31" s="747">
        <v>406</v>
      </c>
      <c r="H31" s="747">
        <v>287</v>
      </c>
      <c r="I31" s="747">
        <v>341</v>
      </c>
      <c r="J31" s="90"/>
    </row>
    <row r="32" spans="1:10" ht="19.5" customHeight="1">
      <c r="A32" s="748" t="s">
        <v>299</v>
      </c>
      <c r="B32" s="747"/>
      <c r="C32" s="634"/>
      <c r="D32" s="634"/>
      <c r="E32" s="634"/>
      <c r="F32" s="634"/>
      <c r="G32" s="634"/>
      <c r="H32" s="634"/>
      <c r="I32" s="747"/>
      <c r="J32" s="90"/>
    </row>
    <row r="33" spans="1:10" ht="19.5" customHeight="1">
      <c r="A33" s="746" t="s">
        <v>300</v>
      </c>
      <c r="B33" s="749">
        <v>177</v>
      </c>
      <c r="C33" s="749">
        <v>255</v>
      </c>
      <c r="D33" s="749">
        <v>122</v>
      </c>
      <c r="E33" s="749">
        <v>133</v>
      </c>
      <c r="F33" s="749">
        <v>210</v>
      </c>
      <c r="G33" s="749">
        <v>96</v>
      </c>
      <c r="H33" s="749">
        <v>133</v>
      </c>
      <c r="I33" s="747">
        <v>196</v>
      </c>
      <c r="J33" s="90"/>
    </row>
    <row r="34" spans="1:10" ht="19.5" customHeight="1">
      <c r="A34" s="748" t="s">
        <v>301</v>
      </c>
      <c r="B34" s="749"/>
      <c r="C34" s="749"/>
      <c r="D34" s="749"/>
      <c r="E34" s="634"/>
      <c r="F34" s="634"/>
      <c r="G34" s="634"/>
      <c r="H34" s="634"/>
      <c r="I34" s="694"/>
      <c r="J34" s="90"/>
    </row>
    <row r="35" spans="1:10" ht="18.75" customHeight="1">
      <c r="A35" s="726"/>
      <c r="B35" s="684"/>
      <c r="C35" s="684"/>
      <c r="D35" s="684"/>
      <c r="E35" s="684"/>
      <c r="F35" s="684"/>
      <c r="G35" s="684"/>
      <c r="H35" s="684"/>
      <c r="I35" s="696"/>
      <c r="J35" s="90"/>
    </row>
    <row r="36" spans="1:10" ht="13.8">
      <c r="A36" s="634"/>
      <c r="B36" s="634"/>
      <c r="C36" s="634"/>
      <c r="D36" s="634"/>
      <c r="E36" s="634"/>
      <c r="F36" s="634"/>
      <c r="G36" s="634"/>
      <c r="H36" s="634"/>
      <c r="I36" s="694"/>
      <c r="J36" s="90"/>
    </row>
    <row r="37" spans="1:10" ht="13.8">
      <c r="A37" s="634"/>
      <c r="B37" s="634"/>
      <c r="C37" s="634"/>
      <c r="D37" s="634"/>
      <c r="E37" s="634"/>
      <c r="F37" s="634"/>
      <c r="G37" s="634"/>
      <c r="H37" s="634"/>
      <c r="I37" s="694"/>
      <c r="J37" s="90"/>
    </row>
    <row r="38" spans="1:10" ht="13.8">
      <c r="A38" s="694"/>
      <c r="B38" s="634"/>
      <c r="C38" s="634"/>
      <c r="D38" s="634"/>
      <c r="E38" s="634"/>
      <c r="F38" s="634"/>
      <c r="G38" s="634"/>
      <c r="H38" s="694"/>
      <c r="I38" s="694"/>
      <c r="J38" s="90"/>
    </row>
    <row r="39" spans="1:10" ht="13.8">
      <c r="A39" s="694"/>
      <c r="B39" s="634"/>
      <c r="C39" s="634"/>
      <c r="D39" s="634"/>
      <c r="E39" s="634"/>
      <c r="F39" s="634"/>
      <c r="G39" s="634"/>
      <c r="H39" s="694"/>
      <c r="I39" s="694"/>
      <c r="J39" s="90"/>
    </row>
    <row r="40" spans="1:10" ht="13.8">
      <c r="A40" s="694"/>
      <c r="B40" s="634"/>
      <c r="C40" s="634"/>
      <c r="D40" s="634"/>
      <c r="E40" s="634"/>
      <c r="F40" s="634"/>
      <c r="G40" s="634"/>
      <c r="H40" s="694"/>
      <c r="I40" s="694"/>
      <c r="J40" s="90"/>
    </row>
    <row r="41" spans="1:10" ht="13.8">
      <c r="A41" s="694"/>
      <c r="B41" s="634"/>
      <c r="C41" s="634"/>
      <c r="D41" s="634"/>
      <c r="E41" s="634"/>
      <c r="F41" s="634"/>
      <c r="G41" s="634"/>
      <c r="H41" s="694"/>
      <c r="I41" s="694"/>
      <c r="J41" s="90"/>
    </row>
    <row r="42" spans="1:10" ht="13.8">
      <c r="A42" s="694"/>
      <c r="B42" s="634"/>
      <c r="C42" s="634"/>
      <c r="D42" s="634"/>
      <c r="E42" s="634"/>
      <c r="F42" s="634"/>
      <c r="G42" s="634"/>
      <c r="H42" s="694"/>
      <c r="I42" s="694"/>
      <c r="J42" s="90"/>
    </row>
    <row r="43" spans="1:10" ht="13.8">
      <c r="A43" s="694"/>
      <c r="B43" s="634"/>
      <c r="C43" s="634"/>
      <c r="D43" s="634"/>
      <c r="E43" s="634"/>
      <c r="F43" s="634"/>
      <c r="G43" s="634"/>
      <c r="H43" s="694"/>
      <c r="I43" s="694"/>
      <c r="J43" s="90"/>
    </row>
    <row r="44" spans="1:10" ht="13.8">
      <c r="A44" s="694"/>
      <c r="B44" s="634"/>
      <c r="C44" s="634"/>
      <c r="D44" s="634"/>
      <c r="E44" s="634"/>
      <c r="F44" s="634"/>
      <c r="G44" s="634"/>
      <c r="H44" s="694"/>
      <c r="I44" s="694"/>
      <c r="J44" s="90"/>
    </row>
    <row r="45" spans="1:10" ht="13.8">
      <c r="A45" s="694"/>
      <c r="B45" s="634"/>
      <c r="C45" s="634"/>
      <c r="D45" s="634"/>
      <c r="E45" s="634"/>
      <c r="F45" s="634"/>
      <c r="G45" s="634"/>
      <c r="H45" s="694"/>
      <c r="I45" s="694"/>
      <c r="J45" s="90"/>
    </row>
    <row r="46" spans="1:10" ht="13.8">
      <c r="A46" s="694"/>
      <c r="B46" s="634"/>
      <c r="C46" s="634"/>
      <c r="D46" s="634"/>
      <c r="E46" s="634"/>
      <c r="F46" s="634"/>
      <c r="G46" s="634"/>
      <c r="H46" s="694"/>
      <c r="I46" s="694"/>
      <c r="J46" s="90"/>
    </row>
    <row r="47" spans="1:10" ht="13.8">
      <c r="A47" s="694"/>
      <c r="B47" s="634"/>
      <c r="C47" s="634"/>
      <c r="D47" s="634"/>
      <c r="E47" s="634"/>
      <c r="F47" s="634"/>
      <c r="G47" s="634"/>
      <c r="H47" s="694"/>
      <c r="I47" s="694"/>
      <c r="J47" s="90"/>
    </row>
    <row r="48" spans="1:10" ht="13.8">
      <c r="A48" s="694"/>
      <c r="B48" s="634"/>
      <c r="C48" s="634"/>
      <c r="D48" s="634"/>
      <c r="E48" s="634"/>
      <c r="F48" s="634"/>
      <c r="G48" s="634"/>
      <c r="H48" s="694"/>
      <c r="I48" s="694"/>
      <c r="J48" s="90"/>
    </row>
    <row r="49" spans="1:10" ht="13.8">
      <c r="A49" s="694"/>
      <c r="B49" s="634"/>
      <c r="C49" s="634"/>
      <c r="D49" s="634"/>
      <c r="E49" s="634"/>
      <c r="F49" s="634"/>
      <c r="G49" s="634"/>
      <c r="H49" s="694"/>
      <c r="I49" s="694"/>
      <c r="J49" s="90"/>
    </row>
    <row r="50" spans="1:10" ht="13.8">
      <c r="A50" s="694"/>
      <c r="B50" s="634"/>
      <c r="C50" s="634"/>
      <c r="D50" s="634"/>
      <c r="E50" s="634"/>
      <c r="F50" s="634"/>
      <c r="G50" s="634"/>
      <c r="H50" s="694"/>
      <c r="I50" s="694"/>
      <c r="J50" s="90"/>
    </row>
    <row r="51" spans="1:10" ht="13.8">
      <c r="A51" s="694"/>
      <c r="B51" s="634"/>
      <c r="C51" s="634"/>
      <c r="D51" s="634"/>
      <c r="E51" s="634"/>
      <c r="F51" s="634"/>
      <c r="G51" s="634"/>
      <c r="H51" s="694"/>
      <c r="I51" s="694"/>
      <c r="J51" s="90"/>
    </row>
    <row r="52" spans="1:10" ht="13.8">
      <c r="A52" s="694"/>
      <c r="B52" s="634"/>
      <c r="C52" s="634"/>
      <c r="D52" s="634"/>
      <c r="E52" s="634"/>
      <c r="F52" s="634"/>
      <c r="G52" s="634"/>
      <c r="H52" s="694"/>
      <c r="I52" s="694"/>
      <c r="J52" s="90"/>
    </row>
    <row r="53" spans="1:10" ht="13.8">
      <c r="A53" s="694"/>
      <c r="B53" s="634"/>
      <c r="C53" s="634"/>
      <c r="D53" s="634"/>
      <c r="E53" s="634"/>
      <c r="F53" s="634"/>
      <c r="G53" s="634"/>
      <c r="H53" s="694"/>
      <c r="I53" s="694"/>
      <c r="J53" s="90"/>
    </row>
    <row r="54" spans="1:10" ht="13.8">
      <c r="A54" s="694"/>
      <c r="B54" s="634"/>
      <c r="C54" s="634"/>
      <c r="D54" s="634"/>
      <c r="E54" s="634"/>
      <c r="F54" s="634"/>
      <c r="G54" s="634"/>
      <c r="H54" s="694"/>
      <c r="I54" s="694"/>
      <c r="J54" s="90"/>
    </row>
    <row r="55" spans="1:10" ht="13.8">
      <c r="A55" s="694"/>
      <c r="B55" s="634"/>
      <c r="C55" s="634"/>
      <c r="D55" s="634"/>
      <c r="E55" s="634"/>
      <c r="F55" s="634"/>
      <c r="G55" s="634"/>
      <c r="H55" s="694"/>
      <c r="I55" s="694"/>
      <c r="J55" s="90"/>
    </row>
    <row r="56" spans="1:10" ht="13.8">
      <c r="A56" s="694"/>
      <c r="B56" s="634"/>
      <c r="C56" s="634"/>
      <c r="D56" s="634"/>
      <c r="E56" s="634"/>
      <c r="F56" s="634"/>
      <c r="G56" s="634"/>
      <c r="H56" s="694"/>
      <c r="I56" s="694"/>
      <c r="J56" s="90"/>
    </row>
    <row r="57" spans="1:10" ht="13.8">
      <c r="A57" s="694"/>
      <c r="B57" s="634"/>
      <c r="C57" s="634"/>
      <c r="D57" s="634"/>
      <c r="E57" s="634"/>
      <c r="F57" s="634"/>
      <c r="G57" s="634"/>
      <c r="H57" s="694"/>
      <c r="I57" s="694"/>
      <c r="J57" s="90"/>
    </row>
    <row r="58" spans="1:10" ht="13.8">
      <c r="A58" s="694"/>
      <c r="B58" s="634"/>
      <c r="C58" s="634"/>
      <c r="D58" s="634"/>
      <c r="E58" s="634"/>
      <c r="F58" s="634"/>
      <c r="G58" s="634"/>
      <c r="H58" s="694"/>
      <c r="I58" s="694"/>
      <c r="J58" s="90"/>
    </row>
    <row r="59" spans="1:10" ht="13.8">
      <c r="A59" s="694"/>
      <c r="B59" s="634"/>
      <c r="C59" s="634"/>
      <c r="D59" s="634"/>
      <c r="E59" s="634"/>
      <c r="F59" s="634"/>
      <c r="G59" s="634"/>
      <c r="H59" s="694"/>
      <c r="I59" s="694"/>
      <c r="J59" s="90"/>
    </row>
    <row r="60" spans="1:10" ht="13.8">
      <c r="A60" s="694"/>
      <c r="B60" s="634"/>
      <c r="C60" s="634"/>
      <c r="D60" s="634"/>
      <c r="E60" s="634"/>
      <c r="F60" s="634"/>
      <c r="G60" s="634"/>
      <c r="H60" s="694"/>
      <c r="I60" s="694"/>
      <c r="J60" s="90"/>
    </row>
    <row r="61" spans="1:10" ht="13.8">
      <c r="A61" s="694"/>
      <c r="B61" s="634"/>
      <c r="C61" s="634"/>
      <c r="D61" s="634"/>
      <c r="E61" s="634"/>
      <c r="F61" s="634"/>
      <c r="G61" s="634"/>
      <c r="H61" s="694"/>
      <c r="I61" s="694"/>
      <c r="J61" s="90"/>
    </row>
    <row r="62" spans="1:10" ht="13.8">
      <c r="A62" s="694"/>
      <c r="B62" s="634"/>
      <c r="C62" s="634"/>
      <c r="D62" s="634"/>
      <c r="E62" s="634"/>
      <c r="F62" s="634"/>
      <c r="G62" s="634"/>
      <c r="H62" s="694"/>
      <c r="I62" s="694"/>
      <c r="J62" s="90"/>
    </row>
    <row r="63" spans="1:10" ht="13.8">
      <c r="A63" s="694"/>
      <c r="B63" s="634"/>
      <c r="C63" s="634"/>
      <c r="D63" s="634"/>
      <c r="E63" s="634"/>
      <c r="F63" s="634"/>
      <c r="G63" s="634"/>
      <c r="H63" s="694"/>
      <c r="I63" s="694"/>
      <c r="J63" s="90"/>
    </row>
    <row r="64" spans="1:10" ht="13.8">
      <c r="A64" s="694"/>
      <c r="B64" s="634"/>
      <c r="C64" s="634"/>
      <c r="D64" s="634"/>
      <c r="E64" s="634"/>
      <c r="F64" s="634"/>
      <c r="G64" s="634"/>
      <c r="H64" s="694"/>
      <c r="I64" s="694"/>
      <c r="J64" s="90"/>
    </row>
    <row r="65" spans="1:10" ht="13.8">
      <c r="A65" s="694"/>
      <c r="B65" s="634"/>
      <c r="C65" s="634"/>
      <c r="D65" s="634"/>
      <c r="E65" s="634"/>
      <c r="F65" s="634"/>
      <c r="G65" s="634"/>
      <c r="H65" s="694"/>
      <c r="I65" s="694"/>
      <c r="J65" s="90"/>
    </row>
    <row r="66" spans="1:10" ht="13.8">
      <c r="A66" s="694"/>
      <c r="B66" s="634"/>
      <c r="C66" s="634"/>
      <c r="D66" s="634"/>
      <c r="E66" s="634"/>
      <c r="F66" s="634"/>
      <c r="G66" s="634"/>
      <c r="H66" s="694"/>
      <c r="I66" s="694"/>
      <c r="J66" s="90"/>
    </row>
    <row r="67" spans="1:10" ht="13.8">
      <c r="A67" s="694"/>
      <c r="B67" s="634"/>
      <c r="C67" s="634"/>
      <c r="D67" s="634"/>
      <c r="E67" s="634"/>
      <c r="F67" s="634"/>
      <c r="G67" s="634"/>
      <c r="H67" s="694"/>
      <c r="I67" s="694"/>
      <c r="J67" s="90"/>
    </row>
    <row r="68" spans="1:10" ht="13.8">
      <c r="A68" s="694"/>
      <c r="B68" s="634"/>
      <c r="C68" s="634"/>
      <c r="D68" s="634"/>
      <c r="E68" s="634"/>
      <c r="F68" s="634"/>
      <c r="G68" s="634"/>
      <c r="H68" s="694"/>
      <c r="I68" s="694"/>
      <c r="J68" s="90"/>
    </row>
    <row r="69" spans="1:10" ht="13.8">
      <c r="A69" s="694"/>
      <c r="B69" s="634"/>
      <c r="C69" s="634"/>
      <c r="D69" s="634"/>
      <c r="E69" s="634"/>
      <c r="F69" s="634"/>
      <c r="G69" s="634"/>
      <c r="H69" s="694"/>
      <c r="I69" s="694"/>
      <c r="J69" s="90"/>
    </row>
    <row r="70" spans="1:10" ht="13.8">
      <c r="A70" s="694"/>
      <c r="B70" s="634"/>
      <c r="C70" s="634"/>
      <c r="D70" s="634"/>
      <c r="E70" s="634"/>
      <c r="F70" s="634"/>
      <c r="G70" s="634"/>
      <c r="H70" s="694"/>
      <c r="I70" s="694"/>
      <c r="J70" s="90"/>
    </row>
    <row r="71" spans="1:10" ht="13.8">
      <c r="A71" s="694"/>
      <c r="B71" s="634"/>
      <c r="C71" s="634"/>
      <c r="D71" s="634"/>
      <c r="E71" s="634"/>
      <c r="F71" s="634"/>
      <c r="G71" s="634"/>
      <c r="H71" s="694"/>
      <c r="I71" s="694"/>
      <c r="J71" s="90"/>
    </row>
    <row r="72" spans="1:10" ht="13.8">
      <c r="A72" s="694"/>
      <c r="B72" s="634"/>
      <c r="C72" s="634"/>
      <c r="D72" s="634"/>
      <c r="E72" s="634"/>
      <c r="F72" s="634"/>
      <c r="G72" s="634"/>
      <c r="H72" s="694"/>
      <c r="I72" s="694"/>
      <c r="J72" s="90"/>
    </row>
    <row r="73" spans="1:10" ht="13.8">
      <c r="A73" s="694"/>
      <c r="B73" s="634"/>
      <c r="C73" s="634"/>
      <c r="D73" s="634"/>
      <c r="E73" s="634"/>
      <c r="F73" s="634"/>
      <c r="G73" s="634"/>
      <c r="H73" s="694"/>
      <c r="I73" s="694"/>
      <c r="J73" s="90"/>
    </row>
    <row r="74" spans="1:10" ht="13.8">
      <c r="A74" s="694"/>
      <c r="B74" s="634"/>
      <c r="C74" s="634"/>
      <c r="D74" s="634"/>
      <c r="E74" s="634"/>
      <c r="F74" s="634"/>
      <c r="G74" s="634"/>
      <c r="H74" s="694"/>
      <c r="I74" s="694"/>
      <c r="J74" s="90"/>
    </row>
    <row r="75" spans="1:10" ht="13.8">
      <c r="A75" s="694"/>
      <c r="B75" s="634"/>
      <c r="C75" s="634"/>
      <c r="D75" s="634"/>
      <c r="E75" s="634"/>
      <c r="F75" s="634"/>
      <c r="G75" s="634"/>
      <c r="H75" s="694"/>
      <c r="I75" s="694"/>
      <c r="J75" s="90"/>
    </row>
    <row r="76" spans="1:10" ht="13.8">
      <c r="A76" s="694"/>
      <c r="B76" s="634"/>
      <c r="C76" s="634"/>
      <c r="D76" s="634"/>
      <c r="E76" s="634"/>
      <c r="F76" s="634"/>
      <c r="G76" s="634"/>
      <c r="H76" s="694"/>
      <c r="I76" s="694"/>
      <c r="J76" s="90"/>
    </row>
    <row r="77" spans="1:10" ht="13.8">
      <c r="A77" s="694"/>
      <c r="B77" s="634"/>
      <c r="C77" s="634"/>
      <c r="D77" s="634"/>
      <c r="E77" s="634"/>
      <c r="F77" s="634"/>
      <c r="G77" s="634"/>
      <c r="H77" s="694"/>
      <c r="I77" s="694"/>
      <c r="J77" s="90"/>
    </row>
    <row r="78" spans="1:10" ht="13.8">
      <c r="A78" s="694"/>
      <c r="B78" s="634"/>
      <c r="C78" s="634"/>
      <c r="D78" s="634"/>
      <c r="E78" s="634"/>
      <c r="F78" s="634"/>
      <c r="G78" s="634"/>
      <c r="H78" s="694"/>
      <c r="I78" s="694"/>
      <c r="J78" s="90"/>
    </row>
    <row r="79" spans="1:10" ht="13.8">
      <c r="A79" s="694"/>
      <c r="B79" s="634"/>
      <c r="C79" s="634"/>
      <c r="D79" s="634"/>
      <c r="E79" s="634"/>
      <c r="F79" s="634"/>
      <c r="G79" s="634"/>
      <c r="H79" s="694"/>
      <c r="I79" s="694"/>
      <c r="J79" s="90"/>
    </row>
    <row r="80" spans="1:10" ht="13.8">
      <c r="A80" s="694"/>
      <c r="B80" s="634"/>
      <c r="C80" s="634"/>
      <c r="D80" s="634"/>
      <c r="E80" s="634"/>
      <c r="F80" s="634"/>
      <c r="G80" s="634"/>
      <c r="H80" s="694"/>
      <c r="I80" s="694"/>
      <c r="J80" s="90"/>
    </row>
    <row r="81" spans="1:10" ht="13.8">
      <c r="A81" s="694"/>
      <c r="B81" s="634"/>
      <c r="C81" s="634"/>
      <c r="D81" s="634"/>
      <c r="E81" s="634"/>
      <c r="F81" s="634"/>
      <c r="G81" s="634"/>
      <c r="H81" s="694"/>
      <c r="I81" s="694"/>
      <c r="J81" s="90"/>
    </row>
    <row r="82" spans="1:10" ht="13.8">
      <c r="A82" s="694"/>
      <c r="B82" s="634"/>
      <c r="C82" s="634"/>
      <c r="D82" s="634"/>
      <c r="E82" s="634"/>
      <c r="F82" s="634"/>
      <c r="G82" s="634"/>
      <c r="H82" s="694"/>
      <c r="I82" s="694"/>
      <c r="J82" s="90"/>
    </row>
    <row r="83" spans="1:10" ht="13.8">
      <c r="A83" s="694"/>
      <c r="B83" s="634"/>
      <c r="C83" s="634"/>
      <c r="D83" s="634"/>
      <c r="E83" s="634"/>
      <c r="F83" s="634"/>
      <c r="G83" s="634"/>
      <c r="H83" s="694"/>
      <c r="I83" s="694"/>
      <c r="J83" s="90"/>
    </row>
    <row r="84" spans="1:10" ht="13.8">
      <c r="A84" s="694"/>
      <c r="B84" s="634"/>
      <c r="C84" s="634"/>
      <c r="D84" s="634"/>
      <c r="E84" s="634"/>
      <c r="F84" s="634"/>
      <c r="G84" s="634"/>
      <c r="H84" s="694"/>
      <c r="I84" s="694"/>
      <c r="J84" s="90"/>
    </row>
    <row r="85" spans="1:10" ht="13.8">
      <c r="A85" s="694"/>
      <c r="B85" s="634"/>
      <c r="C85" s="634"/>
      <c r="D85" s="634"/>
      <c r="E85" s="634"/>
      <c r="F85" s="634"/>
      <c r="G85" s="634"/>
      <c r="H85" s="694"/>
      <c r="I85" s="694"/>
      <c r="J85" s="90"/>
    </row>
    <row r="86" spans="1:10" ht="13.8">
      <c r="A86" s="694"/>
      <c r="B86" s="634"/>
      <c r="C86" s="634"/>
      <c r="D86" s="634"/>
      <c r="E86" s="634"/>
      <c r="F86" s="634"/>
      <c r="G86" s="634"/>
      <c r="H86" s="694"/>
      <c r="I86" s="694"/>
      <c r="J86" s="90"/>
    </row>
    <row r="87" spans="1:10" ht="13.8">
      <c r="A87" s="694"/>
      <c r="B87" s="634"/>
      <c r="C87" s="634"/>
      <c r="D87" s="634"/>
      <c r="E87" s="634"/>
      <c r="F87" s="634"/>
      <c r="G87" s="634"/>
      <c r="H87" s="694"/>
      <c r="I87" s="694"/>
      <c r="J87" s="90"/>
    </row>
    <row r="88" spans="1:10" ht="13.8">
      <c r="A88" s="694"/>
      <c r="B88" s="634"/>
      <c r="C88" s="634"/>
      <c r="D88" s="634"/>
      <c r="E88" s="634"/>
      <c r="F88" s="634"/>
      <c r="G88" s="634"/>
      <c r="H88" s="694"/>
      <c r="I88" s="694"/>
      <c r="J88" s="90"/>
    </row>
    <row r="89" spans="1:10" ht="13.8">
      <c r="A89" s="694"/>
      <c r="B89" s="634"/>
      <c r="C89" s="634"/>
      <c r="D89" s="634"/>
      <c r="E89" s="634"/>
      <c r="F89" s="634"/>
      <c r="G89" s="634"/>
      <c r="H89" s="694"/>
      <c r="I89" s="694"/>
      <c r="J89" s="90"/>
    </row>
    <row r="90" spans="1:10" ht="13.8">
      <c r="A90" s="694"/>
      <c r="B90" s="634"/>
      <c r="C90" s="634"/>
      <c r="D90" s="634"/>
      <c r="E90" s="634"/>
      <c r="F90" s="634"/>
      <c r="G90" s="634"/>
      <c r="H90" s="694"/>
      <c r="I90" s="694"/>
      <c r="J90" s="90"/>
    </row>
    <row r="91" spans="1:10" ht="13.8">
      <c r="A91" s="694"/>
      <c r="B91" s="634"/>
      <c r="C91" s="634"/>
      <c r="D91" s="634"/>
      <c r="E91" s="634"/>
      <c r="F91" s="634"/>
      <c r="G91" s="634"/>
      <c r="H91" s="694"/>
      <c r="I91" s="694"/>
      <c r="J91" s="90"/>
    </row>
    <row r="92" spans="1:10" ht="13.8">
      <c r="A92" s="694"/>
      <c r="B92" s="634"/>
      <c r="C92" s="634"/>
      <c r="D92" s="634"/>
      <c r="E92" s="634"/>
      <c r="F92" s="634"/>
      <c r="G92" s="634"/>
      <c r="H92" s="694"/>
      <c r="I92" s="694"/>
      <c r="J92" s="90"/>
    </row>
    <row r="93" spans="1:10" ht="13.8">
      <c r="A93" s="694"/>
      <c r="B93" s="634"/>
      <c r="C93" s="634"/>
      <c r="D93" s="634"/>
      <c r="E93" s="634"/>
      <c r="F93" s="634"/>
      <c r="G93" s="634"/>
      <c r="H93" s="694"/>
      <c r="I93" s="694"/>
      <c r="J93" s="90"/>
    </row>
    <row r="94" spans="1:10" ht="13.8">
      <c r="A94" s="694"/>
      <c r="B94" s="634"/>
      <c r="C94" s="634"/>
      <c r="D94" s="634"/>
      <c r="E94" s="634"/>
      <c r="F94" s="634"/>
      <c r="G94" s="634"/>
      <c r="H94" s="694"/>
      <c r="I94" s="694"/>
      <c r="J94" s="90"/>
    </row>
    <row r="95" spans="1:10" ht="13.8">
      <c r="A95" s="694"/>
      <c r="B95" s="634"/>
      <c r="C95" s="634"/>
      <c r="D95" s="634"/>
      <c r="E95" s="634"/>
      <c r="F95" s="634"/>
      <c r="G95" s="634"/>
      <c r="H95" s="694"/>
      <c r="I95" s="694"/>
      <c r="J95" s="90"/>
    </row>
    <row r="96" spans="1:10" ht="13.8">
      <c r="A96" s="694"/>
      <c r="B96" s="634"/>
      <c r="C96" s="634"/>
      <c r="D96" s="634"/>
      <c r="E96" s="634"/>
      <c r="F96" s="634"/>
      <c r="G96" s="634"/>
      <c r="H96" s="694"/>
      <c r="I96" s="694"/>
      <c r="J96" s="90"/>
    </row>
    <row r="97" spans="1:10" ht="13.8">
      <c r="A97" s="694"/>
      <c r="B97" s="634"/>
      <c r="C97" s="634"/>
      <c r="D97" s="634"/>
      <c r="E97" s="634"/>
      <c r="F97" s="634"/>
      <c r="G97" s="634"/>
      <c r="H97" s="694"/>
      <c r="I97" s="694"/>
      <c r="J97" s="90"/>
    </row>
    <row r="98" spans="1:10" ht="13.8">
      <c r="A98" s="694"/>
      <c r="B98" s="634"/>
      <c r="C98" s="634"/>
      <c r="D98" s="634"/>
      <c r="E98" s="634"/>
      <c r="F98" s="634"/>
      <c r="G98" s="634"/>
      <c r="H98" s="694"/>
      <c r="I98" s="694"/>
      <c r="J98" s="90"/>
    </row>
    <row r="99" spans="1:10" ht="13.8">
      <c r="A99" s="694"/>
      <c r="B99" s="634"/>
      <c r="C99" s="634"/>
      <c r="D99" s="634"/>
      <c r="E99" s="634"/>
      <c r="F99" s="634"/>
      <c r="G99" s="634"/>
      <c r="H99" s="694"/>
      <c r="I99" s="694"/>
      <c r="J99" s="90"/>
    </row>
    <row r="100" spans="1:10" ht="13.8">
      <c r="A100" s="694"/>
      <c r="B100" s="634"/>
      <c r="C100" s="634"/>
      <c r="D100" s="634"/>
      <c r="E100" s="634"/>
      <c r="F100" s="634"/>
      <c r="G100" s="634"/>
      <c r="H100" s="694"/>
      <c r="I100" s="694"/>
      <c r="J100" s="90"/>
    </row>
    <row r="101" spans="1:10" ht="13.8">
      <c r="A101" s="694"/>
      <c r="B101" s="634"/>
      <c r="C101" s="634"/>
      <c r="D101" s="634"/>
      <c r="E101" s="634"/>
      <c r="F101" s="634"/>
      <c r="G101" s="634"/>
      <c r="H101" s="694"/>
      <c r="I101" s="694"/>
      <c r="J101" s="90"/>
    </row>
    <row r="102" spans="1:10" ht="13.8">
      <c r="A102" s="694"/>
      <c r="B102" s="634"/>
      <c r="C102" s="634"/>
      <c r="D102" s="634"/>
      <c r="E102" s="634"/>
      <c r="F102" s="634"/>
      <c r="G102" s="634"/>
      <c r="H102" s="694"/>
      <c r="I102" s="694"/>
      <c r="J102" s="90"/>
    </row>
    <row r="103" spans="1:10" ht="13.8">
      <c r="A103" s="694"/>
      <c r="B103" s="634"/>
      <c r="C103" s="634"/>
      <c r="D103" s="634"/>
      <c r="E103" s="634"/>
      <c r="F103" s="634"/>
      <c r="G103" s="634"/>
      <c r="H103" s="694"/>
      <c r="I103" s="694"/>
      <c r="J103" s="90"/>
    </row>
    <row r="104" spans="1:10" ht="13.8">
      <c r="A104" s="694"/>
      <c r="B104" s="634"/>
      <c r="C104" s="634"/>
      <c r="D104" s="634"/>
      <c r="E104" s="634"/>
      <c r="F104" s="634"/>
      <c r="G104" s="634"/>
      <c r="H104" s="694"/>
      <c r="I104" s="694"/>
      <c r="J104" s="90"/>
    </row>
    <row r="105" spans="1:10" ht="13.8">
      <c r="A105" s="694"/>
      <c r="B105" s="634"/>
      <c r="C105" s="634"/>
      <c r="D105" s="634"/>
      <c r="E105" s="634"/>
      <c r="F105" s="634"/>
      <c r="G105" s="634"/>
      <c r="H105" s="694"/>
      <c r="I105" s="694"/>
      <c r="J105" s="90"/>
    </row>
    <row r="106" spans="1:10" ht="13.8">
      <c r="A106" s="694"/>
      <c r="B106" s="634"/>
      <c r="C106" s="634"/>
      <c r="D106" s="634"/>
      <c r="E106" s="634"/>
      <c r="F106" s="634"/>
      <c r="G106" s="634"/>
      <c r="H106" s="694"/>
      <c r="I106" s="694"/>
      <c r="J106" s="90"/>
    </row>
    <row r="107" spans="1:10" ht="13.8">
      <c r="A107" s="694"/>
      <c r="B107" s="634"/>
      <c r="C107" s="634"/>
      <c r="D107" s="634"/>
      <c r="E107" s="634"/>
      <c r="F107" s="634"/>
      <c r="G107" s="634"/>
      <c r="H107" s="694"/>
      <c r="I107" s="694"/>
      <c r="J107" s="90"/>
    </row>
    <row r="108" spans="1:10" ht="13.8">
      <c r="A108" s="694"/>
      <c r="B108" s="634"/>
      <c r="C108" s="634"/>
      <c r="D108" s="634"/>
      <c r="E108" s="634"/>
      <c r="F108" s="634"/>
      <c r="G108" s="634"/>
      <c r="H108" s="694"/>
      <c r="I108" s="694"/>
      <c r="J108" s="90"/>
    </row>
    <row r="109" spans="1:10" ht="13.8">
      <c r="A109" s="694"/>
      <c r="B109" s="634"/>
      <c r="C109" s="634"/>
      <c r="D109" s="634"/>
      <c r="E109" s="634"/>
      <c r="F109" s="634"/>
      <c r="G109" s="634"/>
      <c r="H109" s="694"/>
      <c r="I109" s="694"/>
      <c r="J109" s="90"/>
    </row>
    <row r="110" spans="1:10" ht="13.8">
      <c r="A110" s="694"/>
      <c r="B110" s="634"/>
      <c r="C110" s="634"/>
      <c r="D110" s="634"/>
      <c r="E110" s="634"/>
      <c r="F110" s="634"/>
      <c r="G110" s="634"/>
      <c r="H110" s="694"/>
      <c r="I110" s="694"/>
      <c r="J110" s="90"/>
    </row>
    <row r="111" spans="1:10" ht="13.8">
      <c r="A111" s="694"/>
      <c r="B111" s="634"/>
      <c r="C111" s="634"/>
      <c r="D111" s="634"/>
      <c r="E111" s="634"/>
      <c r="F111" s="634"/>
      <c r="G111" s="634"/>
      <c r="H111" s="694"/>
      <c r="I111" s="694"/>
      <c r="J111" s="90"/>
    </row>
    <row r="112" spans="1:10" ht="13.8">
      <c r="A112" s="694"/>
      <c r="B112" s="634"/>
      <c r="C112" s="634"/>
      <c r="D112" s="634"/>
      <c r="E112" s="634"/>
      <c r="F112" s="634"/>
      <c r="G112" s="634"/>
      <c r="H112" s="694"/>
      <c r="I112" s="694"/>
      <c r="J112" s="90"/>
    </row>
    <row r="113" spans="1:10" ht="13.8">
      <c r="A113" s="694"/>
      <c r="B113" s="634"/>
      <c r="C113" s="634"/>
      <c r="D113" s="634"/>
      <c r="E113" s="634"/>
      <c r="F113" s="634"/>
      <c r="G113" s="634"/>
      <c r="H113" s="694"/>
      <c r="I113" s="694"/>
      <c r="J113" s="90"/>
    </row>
    <row r="114" spans="1:10" ht="13.8">
      <c r="A114" s="694"/>
      <c r="B114" s="634"/>
      <c r="C114" s="634"/>
      <c r="D114" s="634"/>
      <c r="E114" s="634"/>
      <c r="F114" s="634"/>
      <c r="G114" s="634"/>
      <c r="H114" s="694"/>
      <c r="I114" s="694"/>
      <c r="J114" s="90"/>
    </row>
    <row r="115" spans="1:10" ht="13.8">
      <c r="A115" s="694"/>
      <c r="B115" s="634"/>
      <c r="C115" s="634"/>
      <c r="D115" s="634"/>
      <c r="E115" s="634"/>
      <c r="F115" s="634"/>
      <c r="G115" s="634"/>
      <c r="H115" s="694"/>
      <c r="I115" s="694"/>
      <c r="J115" s="90"/>
    </row>
    <row r="116" spans="1:10" ht="13.8">
      <c r="A116" s="694"/>
      <c r="B116" s="634"/>
      <c r="C116" s="634"/>
      <c r="D116" s="634"/>
      <c r="E116" s="634"/>
      <c r="F116" s="634"/>
      <c r="G116" s="634"/>
      <c r="H116" s="694"/>
      <c r="I116" s="694"/>
      <c r="J116" s="90"/>
    </row>
    <row r="117" spans="1:10" ht="13.8">
      <c r="A117" s="694"/>
      <c r="B117" s="634"/>
      <c r="C117" s="634"/>
      <c r="D117" s="634"/>
      <c r="E117" s="634"/>
      <c r="F117" s="634"/>
      <c r="G117" s="634"/>
      <c r="H117" s="694"/>
      <c r="I117" s="694"/>
      <c r="J117" s="90"/>
    </row>
    <row r="118" spans="1:10" ht="13.8">
      <c r="A118" s="694"/>
      <c r="B118" s="634"/>
      <c r="C118" s="634"/>
      <c r="D118" s="634"/>
      <c r="E118" s="634"/>
      <c r="F118" s="634"/>
      <c r="G118" s="634"/>
      <c r="H118" s="694"/>
      <c r="I118" s="694"/>
      <c r="J118" s="90"/>
    </row>
    <row r="119" spans="1:10" ht="13.8">
      <c r="A119" s="694"/>
      <c r="B119" s="634"/>
      <c r="C119" s="634"/>
      <c r="D119" s="634"/>
      <c r="E119" s="634"/>
      <c r="F119" s="634"/>
      <c r="G119" s="634"/>
      <c r="H119" s="694"/>
      <c r="I119" s="694"/>
      <c r="J119" s="90"/>
    </row>
    <row r="120" spans="1:10" ht="13.8">
      <c r="A120" s="694"/>
      <c r="B120" s="634"/>
      <c r="C120" s="634"/>
      <c r="D120" s="634"/>
      <c r="E120" s="634"/>
      <c r="F120" s="634"/>
      <c r="G120" s="634"/>
      <c r="H120" s="694"/>
      <c r="I120" s="694"/>
      <c r="J120" s="90"/>
    </row>
    <row r="121" spans="1:10" ht="13.8">
      <c r="A121" s="694"/>
      <c r="B121" s="634"/>
      <c r="C121" s="634"/>
      <c r="D121" s="634"/>
      <c r="E121" s="634"/>
      <c r="F121" s="634"/>
      <c r="G121" s="634"/>
      <c r="H121" s="694"/>
      <c r="I121" s="694"/>
      <c r="J121" s="90"/>
    </row>
    <row r="122" spans="1:10" ht="13.8">
      <c r="A122" s="694"/>
      <c r="B122" s="634"/>
      <c r="C122" s="634"/>
      <c r="D122" s="634"/>
      <c r="E122" s="634"/>
      <c r="F122" s="634"/>
      <c r="G122" s="634"/>
      <c r="H122" s="694"/>
      <c r="I122" s="694"/>
      <c r="J122" s="90"/>
    </row>
    <row r="123" spans="1:10" ht="13.8">
      <c r="A123" s="694"/>
      <c r="B123" s="634"/>
      <c r="C123" s="634"/>
      <c r="D123" s="634"/>
      <c r="E123" s="634"/>
      <c r="F123" s="634"/>
      <c r="G123" s="634"/>
      <c r="H123" s="694"/>
      <c r="I123" s="694"/>
      <c r="J123" s="90"/>
    </row>
    <row r="124" spans="1:10" ht="13.8">
      <c r="A124" s="694"/>
      <c r="B124" s="634"/>
      <c r="C124" s="634"/>
      <c r="D124" s="634"/>
      <c r="E124" s="634"/>
      <c r="F124" s="634"/>
      <c r="G124" s="634"/>
      <c r="H124" s="694"/>
      <c r="I124" s="694"/>
      <c r="J124" s="90"/>
    </row>
    <row r="125" spans="1:10" ht="13.8">
      <c r="A125" s="694"/>
      <c r="B125" s="634"/>
      <c r="C125" s="634"/>
      <c r="D125" s="634"/>
      <c r="E125" s="634"/>
      <c r="F125" s="634"/>
      <c r="G125" s="634"/>
      <c r="H125" s="694"/>
      <c r="I125" s="694"/>
      <c r="J125" s="90"/>
    </row>
    <row r="126" spans="1:10" ht="13.8">
      <c r="A126" s="694"/>
      <c r="B126" s="634"/>
      <c r="C126" s="634"/>
      <c r="D126" s="634"/>
      <c r="E126" s="634"/>
      <c r="F126" s="634"/>
      <c r="G126" s="634"/>
      <c r="H126" s="694"/>
      <c r="I126" s="694"/>
      <c r="J126" s="90"/>
    </row>
    <row r="127" spans="1:10" ht="13.8">
      <c r="A127" s="694"/>
      <c r="B127" s="634"/>
      <c r="C127" s="634"/>
      <c r="D127" s="634"/>
      <c r="E127" s="634"/>
      <c r="F127" s="634"/>
      <c r="G127" s="634"/>
      <c r="H127" s="694"/>
      <c r="I127" s="694"/>
      <c r="J127" s="90"/>
    </row>
    <row r="128" spans="1:10" ht="13.8">
      <c r="A128" s="694"/>
      <c r="B128" s="634"/>
      <c r="C128" s="634"/>
      <c r="D128" s="634"/>
      <c r="E128" s="634"/>
      <c r="F128" s="634"/>
      <c r="G128" s="634"/>
      <c r="H128" s="694"/>
      <c r="I128" s="694"/>
      <c r="J128" s="90"/>
    </row>
    <row r="129" spans="1:10" ht="13.8">
      <c r="A129" s="694"/>
      <c r="B129" s="634"/>
      <c r="C129" s="634"/>
      <c r="D129" s="634"/>
      <c r="E129" s="634"/>
      <c r="F129" s="634"/>
      <c r="G129" s="634"/>
      <c r="H129" s="694"/>
      <c r="I129" s="694"/>
      <c r="J129" s="90"/>
    </row>
    <row r="130" spans="1:10" ht="13.8">
      <c r="A130" s="694"/>
      <c r="B130" s="634"/>
      <c r="C130" s="634"/>
      <c r="D130" s="634"/>
      <c r="E130" s="634"/>
      <c r="F130" s="634"/>
      <c r="G130" s="634"/>
      <c r="H130" s="694"/>
      <c r="I130" s="694"/>
      <c r="J130" s="90"/>
    </row>
    <row r="131" spans="1:10" ht="13.8">
      <c r="A131" s="694"/>
      <c r="B131" s="634"/>
      <c r="C131" s="634"/>
      <c r="D131" s="634"/>
      <c r="E131" s="634"/>
      <c r="F131" s="634"/>
      <c r="G131" s="634"/>
      <c r="H131" s="694"/>
      <c r="I131" s="694"/>
      <c r="J131" s="90"/>
    </row>
    <row r="132" spans="1:10" ht="13.8">
      <c r="A132" s="694"/>
      <c r="B132" s="634"/>
      <c r="C132" s="634"/>
      <c r="D132" s="634"/>
      <c r="E132" s="634"/>
      <c r="F132" s="634"/>
      <c r="G132" s="634"/>
      <c r="H132" s="694"/>
      <c r="I132" s="694"/>
      <c r="J132" s="90"/>
    </row>
    <row r="133" spans="1:10" ht="13.8">
      <c r="A133" s="694"/>
      <c r="B133" s="634"/>
      <c r="C133" s="634"/>
      <c r="D133" s="634"/>
      <c r="E133" s="634"/>
      <c r="F133" s="634"/>
      <c r="G133" s="634"/>
      <c r="H133" s="694"/>
      <c r="I133" s="694"/>
      <c r="J133" s="90"/>
    </row>
    <row r="134" spans="1:10" ht="13.8">
      <c r="A134" s="694"/>
      <c r="B134" s="634"/>
      <c r="C134" s="634"/>
      <c r="D134" s="634"/>
      <c r="E134" s="634"/>
      <c r="F134" s="634"/>
      <c r="G134" s="634"/>
      <c r="H134" s="694"/>
      <c r="I134" s="694"/>
      <c r="J134" s="90"/>
    </row>
    <row r="135" spans="1:10" ht="13.8">
      <c r="A135" s="694"/>
      <c r="B135" s="634"/>
      <c r="C135" s="634"/>
      <c r="D135" s="634"/>
      <c r="E135" s="634"/>
      <c r="F135" s="634"/>
      <c r="G135" s="634"/>
      <c r="H135" s="694"/>
      <c r="I135" s="694"/>
      <c r="J135" s="90"/>
    </row>
    <row r="136" spans="1:10" ht="13.8">
      <c r="A136" s="694"/>
      <c r="B136" s="634"/>
      <c r="C136" s="634"/>
      <c r="D136" s="634"/>
      <c r="E136" s="634"/>
      <c r="F136" s="634"/>
      <c r="G136" s="634"/>
      <c r="H136" s="694"/>
      <c r="I136" s="694"/>
      <c r="J136" s="90"/>
    </row>
    <row r="137" spans="1:10" ht="13.8">
      <c r="A137" s="694"/>
      <c r="B137" s="634"/>
      <c r="C137" s="634"/>
      <c r="D137" s="634"/>
      <c r="E137" s="634"/>
      <c r="F137" s="634"/>
      <c r="G137" s="634"/>
      <c r="H137" s="694"/>
      <c r="I137" s="694"/>
      <c r="J137" s="90"/>
    </row>
    <row r="138" spans="1:10" ht="13.8">
      <c r="A138" s="694"/>
      <c r="B138" s="634"/>
      <c r="C138" s="634"/>
      <c r="D138" s="634"/>
      <c r="E138" s="634"/>
      <c r="F138" s="634"/>
      <c r="G138" s="634"/>
      <c r="H138" s="694"/>
      <c r="I138" s="694"/>
      <c r="J138" s="90"/>
    </row>
    <row r="139" spans="1:10" ht="13.8">
      <c r="A139" s="694"/>
      <c r="B139" s="634"/>
      <c r="C139" s="634"/>
      <c r="D139" s="634"/>
      <c r="E139" s="634"/>
      <c r="F139" s="634"/>
      <c r="G139" s="634"/>
      <c r="H139" s="694"/>
      <c r="I139" s="694"/>
      <c r="J139" s="90"/>
    </row>
    <row r="140" spans="1:10" ht="13.8">
      <c r="A140" s="694"/>
      <c r="B140" s="634"/>
      <c r="C140" s="634"/>
      <c r="D140" s="634"/>
      <c r="E140" s="634"/>
      <c r="F140" s="634"/>
      <c r="G140" s="634"/>
      <c r="H140" s="694"/>
      <c r="I140" s="694"/>
      <c r="J140" s="90"/>
    </row>
    <row r="141" spans="1:10" ht="13.8">
      <c r="A141" s="694"/>
      <c r="B141" s="634"/>
      <c r="C141" s="634"/>
      <c r="D141" s="634"/>
      <c r="E141" s="634"/>
      <c r="F141" s="634"/>
      <c r="G141" s="634"/>
      <c r="H141" s="694"/>
      <c r="I141" s="694"/>
      <c r="J141" s="90"/>
    </row>
    <row r="142" spans="1:10" ht="13.8">
      <c r="A142" s="694"/>
      <c r="B142" s="634"/>
      <c r="C142" s="634"/>
      <c r="D142" s="634"/>
      <c r="E142" s="634"/>
      <c r="F142" s="634"/>
      <c r="G142" s="634"/>
      <c r="H142" s="694"/>
      <c r="I142" s="694"/>
      <c r="J142" s="90"/>
    </row>
    <row r="143" spans="1:10" ht="13.8">
      <c r="A143" s="694"/>
      <c r="B143" s="634"/>
      <c r="C143" s="634"/>
      <c r="D143" s="634"/>
      <c r="E143" s="634"/>
      <c r="F143" s="634"/>
      <c r="G143" s="634"/>
      <c r="H143" s="694"/>
      <c r="I143" s="694"/>
      <c r="J143" s="90"/>
    </row>
    <row r="144" spans="1:10" ht="13.8">
      <c r="A144" s="694"/>
      <c r="B144" s="634"/>
      <c r="C144" s="634"/>
      <c r="D144" s="634"/>
      <c r="E144" s="634"/>
      <c r="F144" s="634"/>
      <c r="G144" s="634"/>
      <c r="H144" s="694"/>
      <c r="I144" s="694"/>
      <c r="J144" s="90"/>
    </row>
    <row r="145" spans="1:10" ht="13.8">
      <c r="A145" s="694"/>
      <c r="B145" s="634"/>
      <c r="C145" s="634"/>
      <c r="D145" s="634"/>
      <c r="E145" s="634"/>
      <c r="F145" s="634"/>
      <c r="G145" s="634"/>
      <c r="H145" s="694"/>
      <c r="I145" s="694"/>
      <c r="J145" s="90"/>
    </row>
    <row r="146" spans="1:10" ht="13.8">
      <c r="A146" s="694"/>
      <c r="B146" s="634"/>
      <c r="C146" s="634"/>
      <c r="D146" s="634"/>
      <c r="E146" s="634"/>
      <c r="F146" s="634"/>
      <c r="G146" s="634"/>
      <c r="H146" s="694"/>
      <c r="I146" s="694"/>
      <c r="J146" s="90"/>
    </row>
    <row r="147" spans="1:10" ht="13.8">
      <c r="A147" s="694"/>
      <c r="B147" s="634"/>
      <c r="C147" s="634"/>
      <c r="D147" s="634"/>
      <c r="E147" s="634"/>
      <c r="F147" s="634"/>
      <c r="G147" s="634"/>
      <c r="H147" s="694"/>
      <c r="I147" s="694"/>
      <c r="J147" s="90"/>
    </row>
    <row r="148" spans="1:10" ht="13.8">
      <c r="A148" s="694"/>
      <c r="B148" s="634"/>
      <c r="C148" s="634"/>
      <c r="D148" s="634"/>
      <c r="E148" s="634"/>
      <c r="F148" s="634"/>
      <c r="G148" s="634"/>
      <c r="H148" s="694"/>
      <c r="I148" s="694"/>
      <c r="J148" s="90"/>
    </row>
    <row r="149" spans="1:10" ht="13.8">
      <c r="A149" s="694"/>
      <c r="B149" s="634"/>
      <c r="C149" s="634"/>
      <c r="D149" s="634"/>
      <c r="E149" s="634"/>
      <c r="F149" s="634"/>
      <c r="G149" s="634"/>
      <c r="H149" s="694"/>
      <c r="I149" s="694"/>
      <c r="J149" s="90"/>
    </row>
    <row r="150" spans="1:10" ht="13.8">
      <c r="A150" s="694"/>
      <c r="B150" s="634"/>
      <c r="C150" s="634"/>
      <c r="D150" s="634"/>
      <c r="E150" s="634"/>
      <c r="F150" s="634"/>
      <c r="G150" s="634"/>
      <c r="H150" s="694"/>
      <c r="I150" s="694"/>
      <c r="J150" s="90"/>
    </row>
    <row r="151" spans="1:10" ht="13.8">
      <c r="A151" s="694"/>
      <c r="B151" s="634"/>
      <c r="C151" s="634"/>
      <c r="D151" s="634"/>
      <c r="E151" s="634"/>
      <c r="F151" s="634"/>
      <c r="G151" s="634"/>
      <c r="H151" s="694"/>
      <c r="I151" s="694"/>
      <c r="J151" s="90"/>
    </row>
    <row r="152" spans="1:10" ht="13.8">
      <c r="A152" s="694"/>
      <c r="B152" s="634"/>
      <c r="C152" s="634"/>
      <c r="D152" s="634"/>
      <c r="E152" s="634"/>
      <c r="F152" s="634"/>
      <c r="G152" s="634"/>
      <c r="H152" s="694"/>
      <c r="I152" s="694"/>
      <c r="J152" s="90"/>
    </row>
    <row r="153" spans="1:10" ht="13.8">
      <c r="A153" s="694"/>
      <c r="B153" s="634"/>
      <c r="C153" s="634"/>
      <c r="D153" s="634"/>
      <c r="E153" s="634"/>
      <c r="F153" s="634"/>
      <c r="G153" s="634"/>
      <c r="H153" s="694"/>
      <c r="I153" s="694"/>
      <c r="J153" s="90"/>
    </row>
    <row r="154" spans="1:10" ht="13.8">
      <c r="A154" s="694"/>
      <c r="B154" s="634"/>
      <c r="C154" s="634"/>
      <c r="D154" s="634"/>
      <c r="E154" s="634"/>
      <c r="F154" s="634"/>
      <c r="G154" s="634"/>
      <c r="H154" s="694"/>
      <c r="I154" s="694"/>
      <c r="J154" s="90"/>
    </row>
    <row r="155" spans="1:10" ht="13.8">
      <c r="A155" s="694"/>
      <c r="B155" s="634"/>
      <c r="C155" s="634"/>
      <c r="D155" s="634"/>
      <c r="E155" s="634"/>
      <c r="F155" s="634"/>
      <c r="G155" s="634"/>
      <c r="H155" s="694"/>
      <c r="I155" s="694"/>
      <c r="J155" s="90"/>
    </row>
    <row r="156" spans="1:10" ht="13.8">
      <c r="A156" s="694"/>
      <c r="B156" s="634"/>
      <c r="C156" s="634"/>
      <c r="D156" s="634"/>
      <c r="E156" s="634"/>
      <c r="F156" s="634"/>
      <c r="G156" s="634"/>
      <c r="H156" s="694"/>
      <c r="I156" s="694"/>
      <c r="J156" s="90"/>
    </row>
    <row r="157" spans="1:10" ht="13.8">
      <c r="A157" s="694"/>
      <c r="B157" s="634"/>
      <c r="C157" s="634"/>
      <c r="D157" s="634"/>
      <c r="E157" s="634"/>
      <c r="F157" s="634"/>
      <c r="G157" s="634"/>
      <c r="H157" s="694"/>
      <c r="I157" s="694"/>
      <c r="J157" s="90"/>
    </row>
    <row r="158" spans="1:10" ht="13.8">
      <c r="A158" s="694"/>
      <c r="B158" s="634"/>
      <c r="C158" s="634"/>
      <c r="D158" s="634"/>
      <c r="E158" s="634"/>
      <c r="F158" s="634"/>
      <c r="G158" s="634"/>
      <c r="H158" s="694"/>
      <c r="I158" s="694"/>
      <c r="J158" s="90"/>
    </row>
    <row r="159" spans="1:10" ht="13.8">
      <c r="A159" s="694"/>
      <c r="B159" s="634"/>
      <c r="C159" s="634"/>
      <c r="D159" s="634"/>
      <c r="E159" s="634"/>
      <c r="F159" s="634"/>
      <c r="G159" s="634"/>
      <c r="H159" s="694"/>
      <c r="I159" s="694"/>
      <c r="J159" s="90"/>
    </row>
    <row r="160" spans="1:10" ht="13.8">
      <c r="A160" s="694"/>
      <c r="B160" s="634"/>
      <c r="C160" s="634"/>
      <c r="D160" s="634"/>
      <c r="E160" s="634"/>
      <c r="F160" s="634"/>
      <c r="G160" s="634"/>
      <c r="H160" s="694"/>
      <c r="I160" s="694"/>
      <c r="J160" s="90"/>
    </row>
    <row r="161" spans="1:10" ht="13.8">
      <c r="A161" s="694"/>
      <c r="B161" s="634"/>
      <c r="C161" s="634"/>
      <c r="D161" s="634"/>
      <c r="E161" s="634"/>
      <c r="F161" s="634"/>
      <c r="G161" s="634"/>
      <c r="H161" s="694"/>
      <c r="I161" s="694"/>
      <c r="J161" s="90"/>
    </row>
    <row r="162" spans="1:10" ht="13.8">
      <c r="A162" s="694"/>
      <c r="B162" s="634"/>
      <c r="C162" s="634"/>
      <c r="D162" s="634"/>
      <c r="E162" s="634"/>
      <c r="F162" s="634"/>
      <c r="G162" s="634"/>
      <c r="H162" s="694"/>
      <c r="I162" s="694"/>
      <c r="J162" s="90"/>
    </row>
    <row r="163" spans="1:10" ht="13.8">
      <c r="A163" s="694"/>
      <c r="B163" s="634"/>
      <c r="C163" s="634"/>
      <c r="D163" s="634"/>
      <c r="E163" s="634"/>
      <c r="F163" s="634"/>
      <c r="G163" s="634"/>
      <c r="H163" s="694"/>
      <c r="I163" s="694"/>
      <c r="J163" s="90"/>
    </row>
    <row r="164" spans="1:10" ht="13.8">
      <c r="A164" s="694"/>
      <c r="B164" s="634"/>
      <c r="C164" s="634"/>
      <c r="D164" s="634"/>
      <c r="E164" s="634"/>
      <c r="F164" s="634"/>
      <c r="G164" s="634"/>
      <c r="H164" s="694"/>
      <c r="I164" s="694"/>
      <c r="J164" s="90"/>
    </row>
    <row r="165" spans="1:10">
      <c r="B165" s="992"/>
      <c r="C165" s="992"/>
      <c r="D165" s="992"/>
      <c r="E165" s="992"/>
      <c r="F165" s="992"/>
      <c r="G165" s="992"/>
    </row>
    <row r="166" spans="1:10">
      <c r="B166" s="992"/>
      <c r="C166" s="992"/>
      <c r="D166" s="992"/>
      <c r="E166" s="992"/>
      <c r="F166" s="992"/>
      <c r="G166" s="992"/>
    </row>
    <row r="167" spans="1:10">
      <c r="B167" s="992"/>
      <c r="C167" s="992"/>
      <c r="D167" s="992"/>
      <c r="E167" s="992"/>
      <c r="F167" s="992"/>
      <c r="G167" s="992"/>
    </row>
    <row r="168" spans="1:10">
      <c r="B168" s="992"/>
      <c r="C168" s="992"/>
      <c r="D168" s="992"/>
      <c r="E168" s="992"/>
      <c r="F168" s="992"/>
      <c r="G168" s="992"/>
    </row>
    <row r="169" spans="1:10">
      <c r="B169" s="992"/>
      <c r="C169" s="992"/>
      <c r="D169" s="992"/>
      <c r="E169" s="992"/>
      <c r="F169" s="992"/>
      <c r="G169" s="992"/>
    </row>
    <row r="170" spans="1:10">
      <c r="B170" s="992"/>
      <c r="C170" s="992"/>
      <c r="D170" s="992"/>
      <c r="E170" s="992"/>
      <c r="F170" s="992"/>
      <c r="G170" s="992"/>
    </row>
    <row r="171" spans="1:10">
      <c r="B171" s="992"/>
      <c r="C171" s="992"/>
      <c r="D171" s="992"/>
      <c r="E171" s="992"/>
      <c r="F171" s="992"/>
      <c r="G171" s="992"/>
    </row>
    <row r="172" spans="1:10">
      <c r="B172" s="992"/>
      <c r="C172" s="992"/>
      <c r="D172" s="992"/>
      <c r="E172" s="992"/>
      <c r="F172" s="992"/>
      <c r="G172" s="992"/>
    </row>
    <row r="173" spans="1:10">
      <c r="B173" s="992"/>
      <c r="C173" s="992"/>
      <c r="D173" s="992"/>
      <c r="E173" s="992"/>
      <c r="F173" s="992"/>
      <c r="G173" s="992"/>
    </row>
    <row r="174" spans="1:10">
      <c r="B174" s="992"/>
      <c r="C174" s="992"/>
      <c r="D174" s="992"/>
      <c r="E174" s="992"/>
      <c r="F174" s="992"/>
      <c r="G174" s="992"/>
    </row>
    <row r="175" spans="1:10">
      <c r="B175" s="992"/>
      <c r="C175" s="992"/>
      <c r="D175" s="992"/>
      <c r="E175" s="992"/>
      <c r="F175" s="992"/>
      <c r="G175" s="992"/>
    </row>
    <row r="176" spans="1:10">
      <c r="B176" s="992"/>
      <c r="C176" s="992"/>
      <c r="D176" s="992"/>
      <c r="E176" s="992"/>
      <c r="F176" s="992"/>
      <c r="G176" s="992"/>
    </row>
    <row r="177" spans="2:7">
      <c r="B177" s="992"/>
      <c r="C177" s="992"/>
      <c r="D177" s="992"/>
      <c r="E177" s="992"/>
      <c r="F177" s="992"/>
      <c r="G177" s="992"/>
    </row>
    <row r="178" spans="2:7">
      <c r="B178" s="992"/>
      <c r="C178" s="992"/>
      <c r="D178" s="992"/>
      <c r="E178" s="992"/>
      <c r="F178" s="992"/>
      <c r="G178" s="992"/>
    </row>
    <row r="179" spans="2:7">
      <c r="B179" s="992"/>
      <c r="C179" s="992"/>
      <c r="D179" s="992"/>
      <c r="E179" s="992"/>
      <c r="F179" s="992"/>
      <c r="G179" s="992"/>
    </row>
    <row r="180" spans="2:7">
      <c r="B180" s="992"/>
      <c r="C180" s="992"/>
      <c r="D180" s="992"/>
      <c r="E180" s="992"/>
      <c r="F180" s="992"/>
      <c r="G180" s="992"/>
    </row>
    <row r="181" spans="2:7">
      <c r="B181" s="992"/>
      <c r="C181" s="992"/>
      <c r="D181" s="992"/>
      <c r="E181" s="992"/>
      <c r="F181" s="992"/>
      <c r="G181" s="992"/>
    </row>
    <row r="182" spans="2:7">
      <c r="B182" s="992"/>
      <c r="C182" s="992"/>
      <c r="D182" s="992"/>
      <c r="E182" s="992"/>
      <c r="F182" s="992"/>
      <c r="G182" s="992"/>
    </row>
    <row r="183" spans="2:7">
      <c r="B183" s="992"/>
      <c r="C183" s="992"/>
      <c r="D183" s="992"/>
      <c r="E183" s="992"/>
      <c r="F183" s="992"/>
      <c r="G183" s="992"/>
    </row>
    <row r="184" spans="2:7">
      <c r="B184" s="992"/>
      <c r="C184" s="992"/>
      <c r="D184" s="992"/>
      <c r="E184" s="992"/>
      <c r="F184" s="992"/>
      <c r="G184" s="992"/>
    </row>
    <row r="185" spans="2:7">
      <c r="B185" s="992"/>
      <c r="C185" s="992"/>
      <c r="D185" s="992"/>
      <c r="E185" s="992"/>
      <c r="F185" s="992"/>
      <c r="G185" s="992"/>
    </row>
    <row r="186" spans="2:7">
      <c r="B186" s="992"/>
      <c r="C186" s="992"/>
      <c r="D186" s="992"/>
      <c r="E186" s="992"/>
      <c r="F186" s="992"/>
      <c r="G186" s="992"/>
    </row>
    <row r="187" spans="2:7">
      <c r="B187" s="992"/>
      <c r="C187" s="992"/>
      <c r="D187" s="992"/>
      <c r="E187" s="992"/>
      <c r="F187" s="992"/>
      <c r="G187" s="992"/>
    </row>
    <row r="188" spans="2:7">
      <c r="B188" s="992"/>
      <c r="C188" s="992"/>
      <c r="D188" s="992"/>
      <c r="E188" s="992"/>
      <c r="F188" s="992"/>
      <c r="G188" s="992"/>
    </row>
    <row r="189" spans="2:7">
      <c r="B189" s="992"/>
      <c r="C189" s="992"/>
      <c r="D189" s="992"/>
      <c r="E189" s="992"/>
      <c r="F189" s="992"/>
      <c r="G189" s="992"/>
    </row>
    <row r="190" spans="2:7">
      <c r="B190" s="992"/>
      <c r="C190" s="992"/>
      <c r="D190" s="992"/>
      <c r="E190" s="992"/>
      <c r="F190" s="992"/>
      <c r="G190" s="992"/>
    </row>
    <row r="191" spans="2:7">
      <c r="B191" s="992"/>
      <c r="C191" s="992"/>
      <c r="D191" s="992"/>
      <c r="E191" s="992"/>
      <c r="F191" s="992"/>
      <c r="G191" s="992"/>
    </row>
    <row r="192" spans="2:7">
      <c r="B192" s="992"/>
      <c r="C192" s="992"/>
      <c r="D192" s="992"/>
      <c r="E192" s="992"/>
      <c r="F192" s="992"/>
      <c r="G192" s="992"/>
    </row>
    <row r="193" spans="2:7">
      <c r="B193" s="992"/>
      <c r="C193" s="992"/>
      <c r="D193" s="992"/>
      <c r="E193" s="992"/>
      <c r="F193" s="992"/>
      <c r="G193" s="992"/>
    </row>
    <row r="194" spans="2:7">
      <c r="B194" s="992"/>
      <c r="C194" s="992"/>
      <c r="D194" s="992"/>
      <c r="E194" s="992"/>
      <c r="F194" s="992"/>
      <c r="G194" s="992"/>
    </row>
    <row r="195" spans="2:7">
      <c r="B195" s="992"/>
      <c r="C195" s="992"/>
      <c r="D195" s="992"/>
      <c r="E195" s="992"/>
      <c r="F195" s="992"/>
      <c r="G195" s="992"/>
    </row>
    <row r="196" spans="2:7">
      <c r="B196" s="992"/>
      <c r="C196" s="992"/>
      <c r="D196" s="992"/>
      <c r="E196" s="992"/>
      <c r="F196" s="992"/>
      <c r="G196" s="992"/>
    </row>
    <row r="197" spans="2:7">
      <c r="B197" s="992"/>
      <c r="C197" s="992"/>
      <c r="D197" s="992"/>
      <c r="E197" s="992"/>
      <c r="F197" s="992"/>
      <c r="G197" s="992"/>
    </row>
    <row r="198" spans="2:7">
      <c r="B198" s="992"/>
      <c r="C198" s="992"/>
      <c r="D198" s="992"/>
      <c r="E198" s="992"/>
      <c r="F198" s="992"/>
      <c r="G198" s="992"/>
    </row>
    <row r="199" spans="2:7">
      <c r="B199" s="992"/>
      <c r="C199" s="992"/>
      <c r="D199" s="992"/>
      <c r="E199" s="992"/>
      <c r="F199" s="992"/>
      <c r="G199" s="992"/>
    </row>
    <row r="200" spans="2:7">
      <c r="B200" s="992"/>
      <c r="C200" s="992"/>
      <c r="D200" s="992"/>
      <c r="E200" s="992"/>
      <c r="F200" s="992"/>
      <c r="G200" s="992"/>
    </row>
    <row r="201" spans="2:7">
      <c r="B201" s="992"/>
      <c r="C201" s="992"/>
      <c r="D201" s="992"/>
      <c r="E201" s="992"/>
      <c r="F201" s="992"/>
      <c r="G201" s="992"/>
    </row>
    <row r="202" spans="2:7">
      <c r="B202" s="992"/>
      <c r="C202" s="992"/>
      <c r="D202" s="992"/>
      <c r="E202" s="992"/>
      <c r="F202" s="992"/>
      <c r="G202" s="992"/>
    </row>
    <row r="203" spans="2:7">
      <c r="B203" s="992"/>
      <c r="C203" s="992"/>
      <c r="D203" s="992"/>
      <c r="E203" s="992"/>
      <c r="F203" s="992"/>
      <c r="G203" s="992"/>
    </row>
    <row r="204" spans="2:7">
      <c r="B204" s="992"/>
      <c r="C204" s="992"/>
      <c r="D204" s="992"/>
      <c r="E204" s="992"/>
      <c r="F204" s="992"/>
      <c r="G204" s="992"/>
    </row>
    <row r="205" spans="2:7">
      <c r="B205" s="992"/>
      <c r="C205" s="992"/>
      <c r="D205" s="992"/>
      <c r="E205" s="992"/>
      <c r="F205" s="992"/>
      <c r="G205" s="992"/>
    </row>
    <row r="206" spans="2:7">
      <c r="B206" s="992"/>
      <c r="C206" s="992"/>
      <c r="D206" s="992"/>
      <c r="E206" s="992"/>
      <c r="F206" s="992"/>
      <c r="G206" s="992"/>
    </row>
    <row r="207" spans="2:7">
      <c r="B207" s="992"/>
      <c r="C207" s="992"/>
      <c r="D207" s="992"/>
      <c r="E207" s="992"/>
      <c r="F207" s="992"/>
      <c r="G207" s="992"/>
    </row>
    <row r="208" spans="2:7">
      <c r="B208" s="992"/>
      <c r="C208" s="992"/>
      <c r="D208" s="992"/>
      <c r="E208" s="992"/>
      <c r="F208" s="992"/>
      <c r="G208" s="992"/>
    </row>
    <row r="209" spans="2:7">
      <c r="B209" s="992"/>
      <c r="C209" s="992"/>
      <c r="D209" s="992"/>
      <c r="E209" s="992"/>
      <c r="F209" s="992"/>
      <c r="G209" s="992"/>
    </row>
    <row r="210" spans="2:7">
      <c r="B210" s="992"/>
      <c r="C210" s="992"/>
      <c r="D210" s="992"/>
      <c r="E210" s="992"/>
      <c r="F210" s="992"/>
      <c r="G210" s="992"/>
    </row>
    <row r="211" spans="2:7">
      <c r="B211" s="992"/>
      <c r="C211" s="992"/>
      <c r="D211" s="992"/>
      <c r="E211" s="992"/>
      <c r="F211" s="992"/>
      <c r="G211" s="992"/>
    </row>
    <row r="212" spans="2:7">
      <c r="B212" s="992"/>
      <c r="C212" s="992"/>
      <c r="D212" s="992"/>
      <c r="E212" s="992"/>
      <c r="F212" s="992"/>
      <c r="G212" s="992"/>
    </row>
    <row r="213" spans="2:7">
      <c r="B213" s="992"/>
      <c r="C213" s="992"/>
      <c r="D213" s="992"/>
      <c r="E213" s="992"/>
      <c r="F213" s="992"/>
      <c r="G213" s="992"/>
    </row>
    <row r="214" spans="2:7">
      <c r="B214" s="992"/>
      <c r="C214" s="992"/>
      <c r="D214" s="992"/>
      <c r="E214" s="992"/>
      <c r="F214" s="992"/>
      <c r="G214" s="992"/>
    </row>
    <row r="215" spans="2:7">
      <c r="B215" s="992"/>
      <c r="C215" s="992"/>
      <c r="D215" s="992"/>
      <c r="E215" s="992"/>
      <c r="F215" s="992"/>
      <c r="G215" s="992"/>
    </row>
    <row r="216" spans="2:7">
      <c r="B216" s="992"/>
      <c r="C216" s="992"/>
      <c r="D216" s="992"/>
      <c r="E216" s="992"/>
      <c r="F216" s="992"/>
      <c r="G216" s="992"/>
    </row>
    <row r="217" spans="2:7">
      <c r="B217" s="992"/>
      <c r="C217" s="992"/>
      <c r="D217" s="992"/>
      <c r="E217" s="992"/>
      <c r="F217" s="992"/>
      <c r="G217" s="992"/>
    </row>
    <row r="218" spans="2:7">
      <c r="B218" s="992"/>
      <c r="C218" s="992"/>
      <c r="D218" s="992"/>
      <c r="E218" s="992"/>
      <c r="F218" s="992"/>
      <c r="G218" s="992"/>
    </row>
    <row r="219" spans="2:7">
      <c r="B219" s="992"/>
      <c r="C219" s="992"/>
      <c r="D219" s="992"/>
      <c r="E219" s="992"/>
      <c r="F219" s="992"/>
      <c r="G219" s="992"/>
    </row>
    <row r="220" spans="2:7">
      <c r="B220" s="992"/>
      <c r="C220" s="992"/>
      <c r="D220" s="992"/>
      <c r="E220" s="992"/>
      <c r="F220" s="992"/>
      <c r="G220" s="992"/>
    </row>
    <row r="221" spans="2:7">
      <c r="B221" s="992"/>
      <c r="C221" s="992"/>
      <c r="D221" s="992"/>
      <c r="E221" s="992"/>
      <c r="F221" s="992"/>
      <c r="G221" s="992"/>
    </row>
    <row r="222" spans="2:7">
      <c r="B222" s="992"/>
      <c r="C222" s="992"/>
      <c r="D222" s="992"/>
      <c r="E222" s="992"/>
      <c r="F222" s="992"/>
      <c r="G222" s="992"/>
    </row>
    <row r="223" spans="2:7">
      <c r="B223" s="992"/>
      <c r="C223" s="992"/>
      <c r="D223" s="992"/>
      <c r="E223" s="992"/>
      <c r="F223" s="992"/>
      <c r="G223" s="992"/>
    </row>
    <row r="224" spans="2:7">
      <c r="B224" s="992"/>
      <c r="C224" s="992"/>
      <c r="D224" s="992"/>
      <c r="E224" s="992"/>
      <c r="F224" s="992"/>
      <c r="G224" s="992"/>
    </row>
    <row r="225" spans="2:7">
      <c r="B225" s="992"/>
      <c r="C225" s="992"/>
      <c r="D225" s="992"/>
      <c r="E225" s="992"/>
      <c r="F225" s="992"/>
      <c r="G225" s="992"/>
    </row>
    <row r="226" spans="2:7">
      <c r="B226" s="992"/>
      <c r="C226" s="992"/>
      <c r="D226" s="992"/>
      <c r="E226" s="992"/>
      <c r="F226" s="992"/>
      <c r="G226" s="992"/>
    </row>
    <row r="227" spans="2:7">
      <c r="B227" s="992"/>
      <c r="C227" s="992"/>
      <c r="D227" s="992"/>
      <c r="E227" s="992"/>
      <c r="F227" s="992"/>
      <c r="G227" s="992"/>
    </row>
    <row r="228" spans="2:7">
      <c r="B228" s="992"/>
      <c r="C228" s="992"/>
      <c r="D228" s="992"/>
      <c r="E228" s="992"/>
      <c r="F228" s="992"/>
      <c r="G228" s="992"/>
    </row>
    <row r="229" spans="2:7">
      <c r="B229" s="992"/>
      <c r="C229" s="992"/>
      <c r="D229" s="992"/>
      <c r="E229" s="992"/>
      <c r="F229" s="992"/>
      <c r="G229" s="992"/>
    </row>
    <row r="230" spans="2:7">
      <c r="B230" s="992"/>
      <c r="C230" s="992"/>
      <c r="D230" s="992"/>
      <c r="E230" s="992"/>
      <c r="F230" s="992"/>
      <c r="G230" s="992"/>
    </row>
    <row r="231" spans="2:7">
      <c r="B231" s="992"/>
      <c r="C231" s="992"/>
      <c r="D231" s="992"/>
      <c r="E231" s="992"/>
      <c r="F231" s="992"/>
      <c r="G231" s="992"/>
    </row>
    <row r="232" spans="2:7">
      <c r="B232" s="992"/>
      <c r="C232" s="992"/>
      <c r="D232" s="992"/>
      <c r="E232" s="992"/>
      <c r="F232" s="992"/>
      <c r="G232" s="992"/>
    </row>
    <row r="233" spans="2:7">
      <c r="B233" s="992"/>
      <c r="C233" s="992"/>
      <c r="D233" s="992"/>
      <c r="E233" s="992"/>
      <c r="F233" s="992"/>
      <c r="G233" s="992"/>
    </row>
    <row r="234" spans="2:7">
      <c r="B234" s="992"/>
      <c r="C234" s="992"/>
      <c r="D234" s="992"/>
      <c r="E234" s="992"/>
      <c r="F234" s="992"/>
      <c r="G234" s="992"/>
    </row>
    <row r="235" spans="2:7">
      <c r="B235" s="992"/>
      <c r="C235" s="992"/>
      <c r="D235" s="992"/>
      <c r="E235" s="992"/>
      <c r="F235" s="992"/>
      <c r="G235" s="992"/>
    </row>
    <row r="236" spans="2:7">
      <c r="B236" s="992"/>
      <c r="C236" s="992"/>
      <c r="D236" s="992"/>
      <c r="E236" s="992"/>
      <c r="F236" s="992"/>
      <c r="G236" s="992"/>
    </row>
    <row r="237" spans="2:7">
      <c r="B237" s="992"/>
      <c r="C237" s="992"/>
      <c r="D237" s="992"/>
      <c r="E237" s="992"/>
      <c r="F237" s="992"/>
      <c r="G237" s="992"/>
    </row>
    <row r="238" spans="2:7">
      <c r="B238" s="992"/>
      <c r="C238" s="992"/>
      <c r="D238" s="992"/>
      <c r="E238" s="992"/>
      <c r="F238" s="992"/>
      <c r="G238" s="992"/>
    </row>
    <row r="239" spans="2:7">
      <c r="B239" s="992"/>
      <c r="C239" s="992"/>
      <c r="D239" s="992"/>
      <c r="E239" s="992"/>
      <c r="F239" s="992"/>
      <c r="G239" s="992"/>
    </row>
    <row r="240" spans="2:7">
      <c r="B240" s="992"/>
      <c r="C240" s="992"/>
      <c r="D240" s="992"/>
      <c r="E240" s="992"/>
      <c r="F240" s="992"/>
      <c r="G240" s="992"/>
    </row>
    <row r="241" spans="2:7">
      <c r="B241" s="992"/>
      <c r="C241" s="992"/>
      <c r="D241" s="992"/>
      <c r="E241" s="992"/>
      <c r="F241" s="992"/>
      <c r="G241" s="992"/>
    </row>
    <row r="242" spans="2:7">
      <c r="B242" s="992"/>
      <c r="C242" s="992"/>
      <c r="D242" s="992"/>
      <c r="E242" s="992"/>
      <c r="F242" s="992"/>
      <c r="G242" s="992"/>
    </row>
    <row r="243" spans="2:7">
      <c r="B243" s="992"/>
      <c r="C243" s="992"/>
      <c r="D243" s="992"/>
      <c r="E243" s="992"/>
      <c r="F243" s="992"/>
      <c r="G243" s="992"/>
    </row>
    <row r="244" spans="2:7">
      <c r="B244" s="992"/>
      <c r="C244" s="992"/>
      <c r="D244" s="992"/>
      <c r="E244" s="992"/>
      <c r="F244" s="992"/>
      <c r="G244" s="992"/>
    </row>
    <row r="245" spans="2:7">
      <c r="B245" s="992"/>
      <c r="C245" s="992"/>
      <c r="D245" s="992"/>
      <c r="E245" s="992"/>
      <c r="F245" s="992"/>
      <c r="G245" s="992"/>
    </row>
    <row r="246" spans="2:7">
      <c r="B246" s="992"/>
      <c r="C246" s="992"/>
      <c r="D246" s="992"/>
      <c r="E246" s="992"/>
      <c r="F246" s="992"/>
      <c r="G246" s="992"/>
    </row>
    <row r="247" spans="2:7">
      <c r="B247" s="992"/>
      <c r="C247" s="992"/>
      <c r="D247" s="992"/>
      <c r="E247" s="992"/>
      <c r="F247" s="992"/>
      <c r="G247" s="992"/>
    </row>
    <row r="248" spans="2:7">
      <c r="B248" s="992"/>
      <c r="C248" s="992"/>
      <c r="D248" s="992"/>
      <c r="E248" s="992"/>
      <c r="F248" s="992"/>
      <c r="G248" s="992"/>
    </row>
    <row r="249" spans="2:7">
      <c r="B249" s="992"/>
      <c r="C249" s="992"/>
      <c r="D249" s="992"/>
      <c r="E249" s="992"/>
      <c r="F249" s="992"/>
      <c r="G249" s="992"/>
    </row>
    <row r="250" spans="2:7">
      <c r="B250" s="992"/>
      <c r="C250" s="992"/>
      <c r="D250" s="992"/>
      <c r="E250" s="992"/>
      <c r="F250" s="992"/>
      <c r="G250" s="992"/>
    </row>
    <row r="251" spans="2:7">
      <c r="B251" s="992"/>
      <c r="C251" s="992"/>
      <c r="D251" s="992"/>
      <c r="E251" s="992"/>
      <c r="F251" s="992"/>
      <c r="G251" s="992"/>
    </row>
    <row r="252" spans="2:7">
      <c r="B252" s="992"/>
      <c r="C252" s="992"/>
      <c r="D252" s="992"/>
      <c r="E252" s="992"/>
      <c r="F252" s="992"/>
      <c r="G252" s="992"/>
    </row>
    <row r="253" spans="2:7">
      <c r="B253" s="992"/>
      <c r="C253" s="992"/>
      <c r="D253" s="992"/>
      <c r="E253" s="992"/>
      <c r="F253" s="992"/>
      <c r="G253" s="992"/>
    </row>
    <row r="254" spans="2:7">
      <c r="B254" s="992"/>
      <c r="C254" s="992"/>
      <c r="D254" s="992"/>
      <c r="E254" s="992"/>
      <c r="F254" s="992"/>
      <c r="G254" s="992"/>
    </row>
    <row r="255" spans="2:7">
      <c r="B255" s="992"/>
      <c r="C255" s="992"/>
      <c r="D255" s="992"/>
      <c r="E255" s="992"/>
      <c r="F255" s="992"/>
      <c r="G255" s="992"/>
    </row>
    <row r="256" spans="2:7">
      <c r="B256" s="992"/>
      <c r="C256" s="992"/>
      <c r="D256" s="992"/>
      <c r="E256" s="992"/>
      <c r="F256" s="992"/>
      <c r="G256" s="992"/>
    </row>
    <row r="257" spans="2:7">
      <c r="B257" s="992"/>
      <c r="C257" s="992"/>
      <c r="D257" s="992"/>
      <c r="E257" s="992"/>
      <c r="F257" s="992"/>
      <c r="G257" s="992"/>
    </row>
    <row r="258" spans="2:7">
      <c r="B258" s="992"/>
      <c r="C258" s="992"/>
      <c r="D258" s="992"/>
      <c r="E258" s="992"/>
      <c r="F258" s="992"/>
      <c r="G258" s="992"/>
    </row>
    <row r="259" spans="2:7">
      <c r="B259" s="992"/>
      <c r="C259" s="992"/>
      <c r="D259" s="992"/>
      <c r="E259" s="992"/>
      <c r="F259" s="992"/>
      <c r="G259" s="992"/>
    </row>
    <row r="260" spans="2:7">
      <c r="B260" s="992"/>
      <c r="C260" s="992"/>
      <c r="D260" s="992"/>
      <c r="E260" s="992"/>
      <c r="F260" s="992"/>
      <c r="G260" s="992"/>
    </row>
    <row r="261" spans="2:7">
      <c r="B261" s="992"/>
      <c r="C261" s="992"/>
      <c r="D261" s="992"/>
      <c r="E261" s="992"/>
      <c r="F261" s="992"/>
      <c r="G261" s="992"/>
    </row>
    <row r="262" spans="2:7">
      <c r="B262" s="992"/>
      <c r="C262" s="992"/>
      <c r="D262" s="992"/>
      <c r="E262" s="992"/>
      <c r="F262" s="992"/>
      <c r="G262" s="992"/>
    </row>
    <row r="263" spans="2:7">
      <c r="B263" s="992"/>
      <c r="C263" s="992"/>
      <c r="D263" s="992"/>
      <c r="E263" s="992"/>
      <c r="F263" s="992"/>
      <c r="G263" s="992"/>
    </row>
    <row r="264" spans="2:7">
      <c r="B264" s="992"/>
      <c r="C264" s="992"/>
      <c r="D264" s="992"/>
      <c r="E264" s="992"/>
      <c r="F264" s="992"/>
      <c r="G264" s="992"/>
    </row>
    <row r="265" spans="2:7">
      <c r="B265" s="992"/>
      <c r="C265" s="992"/>
      <c r="D265" s="992"/>
      <c r="E265" s="992"/>
      <c r="F265" s="992"/>
      <c r="G265" s="992"/>
    </row>
    <row r="266" spans="2:7">
      <c r="B266" s="992"/>
      <c r="C266" s="992"/>
      <c r="D266" s="992"/>
      <c r="E266" s="992"/>
      <c r="F266" s="992"/>
      <c r="G266" s="992"/>
    </row>
    <row r="267" spans="2:7">
      <c r="B267" s="992"/>
      <c r="C267" s="992"/>
      <c r="D267" s="992"/>
      <c r="E267" s="992"/>
      <c r="F267" s="992"/>
      <c r="G267" s="992"/>
    </row>
    <row r="268" spans="2:7">
      <c r="B268" s="992"/>
      <c r="C268" s="992"/>
      <c r="D268" s="992"/>
      <c r="E268" s="992"/>
      <c r="F268" s="992"/>
      <c r="G268" s="992"/>
    </row>
    <row r="269" spans="2:7">
      <c r="B269" s="992"/>
      <c r="C269" s="992"/>
      <c r="D269" s="992"/>
      <c r="E269" s="992"/>
      <c r="F269" s="992"/>
      <c r="G269" s="992"/>
    </row>
    <row r="270" spans="2:7">
      <c r="B270" s="992"/>
      <c r="C270" s="992"/>
      <c r="D270" s="992"/>
      <c r="E270" s="992"/>
      <c r="F270" s="992"/>
      <c r="G270" s="992"/>
    </row>
    <row r="271" spans="2:7">
      <c r="B271" s="992"/>
      <c r="C271" s="992"/>
      <c r="D271" s="992"/>
      <c r="E271" s="992"/>
      <c r="F271" s="992"/>
      <c r="G271" s="992"/>
    </row>
    <row r="272" spans="2:7">
      <c r="B272" s="992"/>
      <c r="C272" s="992"/>
      <c r="D272" s="992"/>
      <c r="E272" s="992"/>
      <c r="F272" s="992"/>
      <c r="G272" s="992"/>
    </row>
    <row r="273" spans="2:7">
      <c r="B273" s="992"/>
      <c r="C273" s="992"/>
      <c r="D273" s="992"/>
      <c r="E273" s="992"/>
      <c r="F273" s="992"/>
      <c r="G273" s="992"/>
    </row>
    <row r="274" spans="2:7">
      <c r="B274" s="992"/>
      <c r="C274" s="992"/>
      <c r="D274" s="992"/>
      <c r="E274" s="992"/>
      <c r="F274" s="992"/>
      <c r="G274" s="992"/>
    </row>
    <row r="275" spans="2:7">
      <c r="B275" s="992"/>
      <c r="C275" s="992"/>
      <c r="D275" s="992"/>
      <c r="E275" s="992"/>
      <c r="F275" s="992"/>
      <c r="G275" s="992"/>
    </row>
    <row r="276" spans="2:7">
      <c r="B276" s="992"/>
      <c r="C276" s="992"/>
      <c r="D276" s="992"/>
      <c r="E276" s="992"/>
      <c r="F276" s="992"/>
      <c r="G276" s="992"/>
    </row>
    <row r="277" spans="2:7">
      <c r="B277" s="992"/>
      <c r="C277" s="992"/>
      <c r="D277" s="992"/>
      <c r="E277" s="992"/>
      <c r="F277" s="992"/>
      <c r="G277" s="992"/>
    </row>
    <row r="278" spans="2:7">
      <c r="B278" s="992"/>
      <c r="C278" s="992"/>
      <c r="D278" s="992"/>
      <c r="E278" s="992"/>
      <c r="F278" s="992"/>
      <c r="G278" s="992"/>
    </row>
    <row r="279" spans="2:7">
      <c r="B279" s="992"/>
      <c r="C279" s="992"/>
      <c r="D279" s="992"/>
      <c r="E279" s="992"/>
      <c r="F279" s="992"/>
      <c r="G279" s="992"/>
    </row>
    <row r="280" spans="2:7">
      <c r="B280" s="992"/>
      <c r="C280" s="992"/>
      <c r="D280" s="992"/>
      <c r="E280" s="992"/>
      <c r="F280" s="992"/>
      <c r="G280" s="992"/>
    </row>
    <row r="281" spans="2:7">
      <c r="B281" s="992"/>
      <c r="C281" s="992"/>
      <c r="D281" s="992"/>
      <c r="E281" s="992"/>
      <c r="F281" s="992"/>
      <c r="G281" s="992"/>
    </row>
    <row r="282" spans="2:7">
      <c r="B282" s="992"/>
      <c r="C282" s="992"/>
      <c r="D282" s="992"/>
      <c r="E282" s="992"/>
      <c r="F282" s="992"/>
      <c r="G282" s="992"/>
    </row>
    <row r="283" spans="2:7">
      <c r="B283" s="992"/>
      <c r="C283" s="992"/>
      <c r="D283" s="992"/>
      <c r="E283" s="992"/>
      <c r="F283" s="992"/>
      <c r="G283" s="992"/>
    </row>
    <row r="284" spans="2:7">
      <c r="B284" s="992"/>
      <c r="C284" s="992"/>
      <c r="D284" s="992"/>
      <c r="E284" s="992"/>
      <c r="F284" s="992"/>
      <c r="G284" s="992"/>
    </row>
    <row r="285" spans="2:7">
      <c r="B285" s="992"/>
      <c r="C285" s="992"/>
      <c r="D285" s="992"/>
      <c r="E285" s="992"/>
      <c r="F285" s="992"/>
      <c r="G285" s="992"/>
    </row>
    <row r="286" spans="2:7">
      <c r="B286" s="992"/>
      <c r="C286" s="992"/>
      <c r="D286" s="992"/>
      <c r="E286" s="992"/>
      <c r="F286" s="992"/>
      <c r="G286" s="992"/>
    </row>
    <row r="287" spans="2:7">
      <c r="B287" s="992"/>
      <c r="C287" s="992"/>
      <c r="D287" s="992"/>
      <c r="E287" s="992"/>
      <c r="F287" s="992"/>
      <c r="G287" s="992"/>
    </row>
    <row r="288" spans="2:7">
      <c r="B288" s="992"/>
      <c r="C288" s="992"/>
      <c r="D288" s="992"/>
      <c r="E288" s="992"/>
      <c r="F288" s="992"/>
      <c r="G288" s="992"/>
    </row>
    <row r="289" spans="2:7">
      <c r="B289" s="992"/>
      <c r="C289" s="992"/>
      <c r="D289" s="992"/>
      <c r="E289" s="992"/>
      <c r="F289" s="992"/>
      <c r="G289" s="992"/>
    </row>
    <row r="290" spans="2:7">
      <c r="B290" s="992"/>
      <c r="C290" s="992"/>
      <c r="D290" s="992"/>
      <c r="E290" s="992"/>
      <c r="F290" s="992"/>
      <c r="G290" s="992"/>
    </row>
    <row r="291" spans="2:7">
      <c r="B291" s="992"/>
      <c r="C291" s="992"/>
      <c r="D291" s="992"/>
      <c r="E291" s="992"/>
      <c r="F291" s="992"/>
      <c r="G291" s="992"/>
    </row>
    <row r="292" spans="2:7">
      <c r="B292" s="992"/>
      <c r="C292" s="992"/>
      <c r="D292" s="992"/>
      <c r="E292" s="992"/>
      <c r="F292" s="992"/>
      <c r="G292" s="992"/>
    </row>
    <row r="293" spans="2:7">
      <c r="B293" s="992"/>
      <c r="C293" s="992"/>
      <c r="D293" s="992"/>
      <c r="E293" s="992"/>
      <c r="F293" s="992"/>
      <c r="G293" s="992"/>
    </row>
    <row r="294" spans="2:7">
      <c r="B294" s="992"/>
      <c r="C294" s="992"/>
      <c r="D294" s="992"/>
      <c r="E294" s="992"/>
      <c r="F294" s="992"/>
      <c r="G294" s="992"/>
    </row>
    <row r="295" spans="2:7">
      <c r="B295" s="992"/>
      <c r="C295" s="992"/>
      <c r="D295" s="992"/>
      <c r="E295" s="992"/>
      <c r="F295" s="992"/>
      <c r="G295" s="992"/>
    </row>
    <row r="296" spans="2:7">
      <c r="B296" s="992"/>
      <c r="C296" s="992"/>
      <c r="D296" s="992"/>
      <c r="E296" s="992"/>
      <c r="F296" s="992"/>
      <c r="G296" s="992"/>
    </row>
    <row r="297" spans="2:7">
      <c r="B297" s="992"/>
      <c r="C297" s="992"/>
      <c r="D297" s="992"/>
      <c r="E297" s="992"/>
      <c r="F297" s="992"/>
      <c r="G297" s="992"/>
    </row>
    <row r="298" spans="2:7">
      <c r="B298" s="992"/>
      <c r="C298" s="992"/>
      <c r="D298" s="992"/>
      <c r="E298" s="992"/>
      <c r="F298" s="992"/>
      <c r="G298" s="992"/>
    </row>
    <row r="299" spans="2:7">
      <c r="B299" s="992"/>
      <c r="C299" s="992"/>
      <c r="D299" s="992"/>
      <c r="E299" s="992"/>
      <c r="F299" s="992"/>
      <c r="G299" s="992"/>
    </row>
    <row r="300" spans="2:7">
      <c r="B300" s="992"/>
      <c r="C300" s="992"/>
      <c r="D300" s="992"/>
      <c r="E300" s="992"/>
      <c r="F300" s="992"/>
      <c r="G300" s="992"/>
    </row>
    <row r="301" spans="2:7">
      <c r="B301" s="992"/>
      <c r="C301" s="992"/>
      <c r="D301" s="992"/>
      <c r="E301" s="992"/>
      <c r="F301" s="992"/>
      <c r="G301" s="992"/>
    </row>
    <row r="302" spans="2:7">
      <c r="B302" s="992"/>
      <c r="C302" s="992"/>
      <c r="D302" s="992"/>
      <c r="E302" s="992"/>
      <c r="F302" s="992"/>
      <c r="G302" s="992"/>
    </row>
    <row r="303" spans="2:7">
      <c r="B303" s="992"/>
      <c r="C303" s="992"/>
      <c r="D303" s="992"/>
      <c r="E303" s="992"/>
      <c r="F303" s="992"/>
      <c r="G303" s="992"/>
    </row>
    <row r="304" spans="2:7">
      <c r="B304" s="992"/>
      <c r="C304" s="992"/>
      <c r="D304" s="992"/>
      <c r="E304" s="992"/>
      <c r="F304" s="992"/>
      <c r="G304" s="992"/>
    </row>
    <row r="305" spans="2:7">
      <c r="B305" s="992"/>
      <c r="C305" s="992"/>
      <c r="D305" s="992"/>
      <c r="E305" s="992"/>
      <c r="F305" s="992"/>
      <c r="G305" s="992"/>
    </row>
    <row r="306" spans="2:7">
      <c r="B306" s="992"/>
      <c r="C306" s="992"/>
      <c r="D306" s="992"/>
      <c r="E306" s="992"/>
      <c r="F306" s="992"/>
      <c r="G306" s="992"/>
    </row>
    <row r="307" spans="2:7">
      <c r="B307" s="992"/>
      <c r="C307" s="992"/>
      <c r="D307" s="992"/>
      <c r="E307" s="992"/>
      <c r="F307" s="992"/>
      <c r="G307" s="992"/>
    </row>
    <row r="308" spans="2:7">
      <c r="B308" s="992"/>
      <c r="C308" s="992"/>
      <c r="D308" s="992"/>
      <c r="E308" s="992"/>
      <c r="F308" s="992"/>
      <c r="G308" s="992"/>
    </row>
    <row r="309" spans="2:7">
      <c r="B309" s="992"/>
      <c r="C309" s="992"/>
      <c r="D309" s="992"/>
      <c r="E309" s="992"/>
      <c r="F309" s="992"/>
      <c r="G309" s="992"/>
    </row>
    <row r="310" spans="2:7">
      <c r="B310" s="992"/>
      <c r="C310" s="992"/>
      <c r="D310" s="992"/>
      <c r="E310" s="992"/>
      <c r="F310" s="992"/>
      <c r="G310" s="992"/>
    </row>
    <row r="311" spans="2:7">
      <c r="B311" s="992"/>
      <c r="C311" s="992"/>
      <c r="D311" s="992"/>
      <c r="E311" s="992"/>
      <c r="F311" s="992"/>
      <c r="G311" s="992"/>
    </row>
    <row r="312" spans="2:7">
      <c r="B312" s="992"/>
      <c r="C312" s="992"/>
      <c r="D312" s="992"/>
      <c r="E312" s="992"/>
      <c r="F312" s="992"/>
      <c r="G312" s="992"/>
    </row>
    <row r="313" spans="2:7">
      <c r="B313" s="992"/>
      <c r="C313" s="992"/>
      <c r="D313" s="992"/>
      <c r="E313" s="992"/>
      <c r="F313" s="992"/>
      <c r="G313" s="992"/>
    </row>
    <row r="314" spans="2:7">
      <c r="B314" s="992"/>
      <c r="C314" s="992"/>
      <c r="D314" s="992"/>
      <c r="E314" s="992"/>
      <c r="F314" s="992"/>
      <c r="G314" s="992"/>
    </row>
    <row r="315" spans="2:7">
      <c r="B315" s="992"/>
      <c r="C315" s="992"/>
      <c r="D315" s="992"/>
      <c r="E315" s="992"/>
      <c r="F315" s="992"/>
      <c r="G315" s="992"/>
    </row>
    <row r="316" spans="2:7">
      <c r="B316" s="992"/>
      <c r="C316" s="992"/>
      <c r="D316" s="992"/>
      <c r="E316" s="992"/>
      <c r="F316" s="992"/>
      <c r="G316" s="992"/>
    </row>
    <row r="317" spans="2:7">
      <c r="B317" s="992"/>
      <c r="C317" s="992"/>
      <c r="D317" s="992"/>
      <c r="E317" s="992"/>
      <c r="F317" s="992"/>
      <c r="G317" s="992"/>
    </row>
    <row r="318" spans="2:7">
      <c r="B318" s="992"/>
      <c r="C318" s="992"/>
      <c r="D318" s="992"/>
      <c r="E318" s="992"/>
      <c r="F318" s="992"/>
      <c r="G318" s="992"/>
    </row>
    <row r="319" spans="2:7">
      <c r="B319" s="992"/>
      <c r="C319" s="992"/>
      <c r="D319" s="992"/>
      <c r="E319" s="992"/>
      <c r="F319" s="992"/>
      <c r="G319" s="992"/>
    </row>
    <row r="320" spans="2:7">
      <c r="B320" s="992"/>
      <c r="C320" s="992"/>
      <c r="D320" s="992"/>
      <c r="E320" s="992"/>
      <c r="F320" s="992"/>
      <c r="G320" s="992"/>
    </row>
    <row r="321" spans="2:7">
      <c r="B321" s="992"/>
      <c r="C321" s="992"/>
      <c r="D321" s="992"/>
      <c r="E321" s="992"/>
      <c r="F321" s="992"/>
      <c r="G321" s="992"/>
    </row>
    <row r="322" spans="2:7">
      <c r="B322" s="992"/>
      <c r="C322" s="992"/>
      <c r="D322" s="992"/>
      <c r="E322" s="992"/>
      <c r="F322" s="992"/>
      <c r="G322" s="992"/>
    </row>
    <row r="323" spans="2:7">
      <c r="B323" s="992"/>
      <c r="C323" s="992"/>
      <c r="D323" s="992"/>
      <c r="E323" s="992"/>
      <c r="F323" s="992"/>
      <c r="G323" s="992"/>
    </row>
    <row r="324" spans="2:7">
      <c r="B324" s="992"/>
      <c r="C324" s="992"/>
      <c r="D324" s="992"/>
      <c r="E324" s="992"/>
      <c r="F324" s="992"/>
      <c r="G324" s="992"/>
    </row>
    <row r="325" spans="2:7">
      <c r="B325" s="992"/>
      <c r="C325" s="992"/>
      <c r="D325" s="992"/>
      <c r="E325" s="992"/>
      <c r="F325" s="992"/>
      <c r="G325" s="992"/>
    </row>
    <row r="326" spans="2:7">
      <c r="B326" s="992"/>
      <c r="C326" s="992"/>
      <c r="D326" s="992"/>
      <c r="E326" s="992"/>
      <c r="F326" s="992"/>
      <c r="G326" s="992"/>
    </row>
    <row r="327" spans="2:7">
      <c r="B327" s="992"/>
      <c r="C327" s="992"/>
      <c r="D327" s="992"/>
      <c r="E327" s="992"/>
      <c r="F327" s="992"/>
      <c r="G327" s="992"/>
    </row>
    <row r="328" spans="2:7">
      <c r="B328" s="992"/>
      <c r="C328" s="992"/>
      <c r="D328" s="992"/>
      <c r="E328" s="992"/>
      <c r="F328" s="992"/>
      <c r="G328" s="992"/>
    </row>
    <row r="329" spans="2:7">
      <c r="B329" s="992"/>
      <c r="C329" s="992"/>
      <c r="D329" s="992"/>
      <c r="E329" s="992"/>
      <c r="F329" s="992"/>
      <c r="G329" s="992"/>
    </row>
    <row r="330" spans="2:7">
      <c r="B330" s="992"/>
      <c r="C330" s="992"/>
      <c r="D330" s="992"/>
      <c r="E330" s="992"/>
      <c r="F330" s="992"/>
      <c r="G330" s="992"/>
    </row>
    <row r="331" spans="2:7">
      <c r="B331" s="992"/>
      <c r="C331" s="992"/>
      <c r="D331" s="992"/>
      <c r="E331" s="992"/>
      <c r="F331" s="992"/>
      <c r="G331" s="992"/>
    </row>
    <row r="332" spans="2:7">
      <c r="B332" s="992"/>
      <c r="C332" s="992"/>
      <c r="D332" s="992"/>
      <c r="E332" s="992"/>
      <c r="F332" s="992"/>
      <c r="G332" s="992"/>
    </row>
    <row r="333" spans="2:7">
      <c r="B333" s="992"/>
      <c r="C333" s="992"/>
      <c r="D333" s="992"/>
      <c r="E333" s="992"/>
      <c r="F333" s="992"/>
      <c r="G333" s="992"/>
    </row>
    <row r="334" spans="2:7">
      <c r="B334" s="992"/>
      <c r="C334" s="992"/>
      <c r="D334" s="992"/>
      <c r="E334" s="992"/>
      <c r="F334" s="992"/>
      <c r="G334" s="992"/>
    </row>
    <row r="335" spans="2:7">
      <c r="B335" s="992"/>
      <c r="C335" s="992"/>
      <c r="D335" s="992"/>
      <c r="E335" s="992"/>
      <c r="F335" s="992"/>
      <c r="G335" s="992"/>
    </row>
    <row r="336" spans="2:7">
      <c r="B336" s="992"/>
      <c r="C336" s="992"/>
      <c r="D336" s="992"/>
      <c r="E336" s="992"/>
      <c r="F336" s="992"/>
      <c r="G336" s="992"/>
    </row>
    <row r="337" spans="2:7">
      <c r="B337" s="992"/>
      <c r="C337" s="992"/>
      <c r="D337" s="992"/>
      <c r="E337" s="992"/>
      <c r="F337" s="992"/>
      <c r="G337" s="992"/>
    </row>
    <row r="338" spans="2:7">
      <c r="B338" s="992"/>
      <c r="C338" s="992"/>
      <c r="D338" s="992"/>
      <c r="E338" s="992"/>
      <c r="F338" s="992"/>
      <c r="G338" s="992"/>
    </row>
    <row r="339" spans="2:7">
      <c r="B339" s="992"/>
      <c r="C339" s="992"/>
      <c r="D339" s="992"/>
      <c r="E339" s="992"/>
      <c r="F339" s="992"/>
      <c r="G339" s="992"/>
    </row>
    <row r="340" spans="2:7">
      <c r="B340" s="992"/>
      <c r="C340" s="992"/>
      <c r="D340" s="992"/>
      <c r="E340" s="992"/>
      <c r="F340" s="992"/>
      <c r="G340" s="992"/>
    </row>
    <row r="341" spans="2:7">
      <c r="B341" s="992"/>
      <c r="C341" s="992"/>
      <c r="D341" s="992"/>
      <c r="E341" s="992"/>
      <c r="F341" s="992"/>
      <c r="G341" s="992"/>
    </row>
    <row r="342" spans="2:7">
      <c r="B342" s="992"/>
      <c r="C342" s="992"/>
      <c r="D342" s="992"/>
      <c r="E342" s="992"/>
      <c r="F342" s="992"/>
      <c r="G342" s="992"/>
    </row>
    <row r="343" spans="2:7">
      <c r="B343" s="992"/>
      <c r="C343" s="992"/>
      <c r="D343" s="992"/>
      <c r="E343" s="992"/>
      <c r="F343" s="992"/>
      <c r="G343" s="992"/>
    </row>
    <row r="344" spans="2:7">
      <c r="B344" s="992"/>
      <c r="C344" s="992"/>
      <c r="D344" s="992"/>
      <c r="E344" s="992"/>
      <c r="F344" s="992"/>
      <c r="G344" s="992"/>
    </row>
    <row r="345" spans="2:7">
      <c r="B345" s="992"/>
      <c r="C345" s="992"/>
      <c r="D345" s="992"/>
      <c r="E345" s="992"/>
      <c r="F345" s="992"/>
      <c r="G345" s="992"/>
    </row>
    <row r="346" spans="2:7">
      <c r="B346" s="992"/>
      <c r="C346" s="992"/>
      <c r="D346" s="992"/>
      <c r="E346" s="992"/>
      <c r="F346" s="992"/>
      <c r="G346" s="992"/>
    </row>
    <row r="347" spans="2:7">
      <c r="B347" s="992"/>
      <c r="C347" s="992"/>
      <c r="D347" s="992"/>
      <c r="E347" s="992"/>
      <c r="F347" s="992"/>
      <c r="G347" s="992"/>
    </row>
    <row r="348" spans="2:7">
      <c r="B348" s="992"/>
      <c r="C348" s="992"/>
      <c r="D348" s="992"/>
      <c r="E348" s="992"/>
      <c r="F348" s="992"/>
      <c r="G348" s="992"/>
    </row>
    <row r="349" spans="2:7">
      <c r="B349" s="992"/>
      <c r="C349" s="992"/>
      <c r="D349" s="992"/>
      <c r="E349" s="992"/>
      <c r="F349" s="992"/>
      <c r="G349" s="992"/>
    </row>
    <row r="350" spans="2:7">
      <c r="B350" s="992"/>
      <c r="C350" s="992"/>
      <c r="D350" s="992"/>
      <c r="E350" s="992"/>
      <c r="F350" s="992"/>
      <c r="G350" s="992"/>
    </row>
    <row r="351" spans="2:7">
      <c r="B351" s="992"/>
      <c r="C351" s="992"/>
      <c r="D351" s="992"/>
      <c r="E351" s="992"/>
      <c r="F351" s="992"/>
      <c r="G351" s="992"/>
    </row>
    <row r="352" spans="2:7">
      <c r="B352" s="992"/>
      <c r="C352" s="992"/>
      <c r="D352" s="992"/>
      <c r="E352" s="992"/>
      <c r="F352" s="992"/>
      <c r="G352" s="992"/>
    </row>
    <row r="353" spans="2:7">
      <c r="B353" s="992"/>
      <c r="C353" s="992"/>
      <c r="D353" s="992"/>
      <c r="E353" s="992"/>
      <c r="F353" s="992"/>
      <c r="G353" s="992"/>
    </row>
    <row r="354" spans="2:7">
      <c r="B354" s="992"/>
      <c r="C354" s="992"/>
      <c r="D354" s="992"/>
      <c r="E354" s="992"/>
      <c r="F354" s="992"/>
      <c r="G354" s="992"/>
    </row>
    <row r="355" spans="2:7">
      <c r="B355" s="992"/>
      <c r="C355" s="992"/>
      <c r="D355" s="992"/>
      <c r="E355" s="992"/>
      <c r="F355" s="992"/>
      <c r="G355" s="992"/>
    </row>
    <row r="356" spans="2:7">
      <c r="B356" s="992"/>
      <c r="C356" s="992"/>
      <c r="D356" s="992"/>
      <c r="E356" s="992"/>
      <c r="F356" s="992"/>
      <c r="G356" s="992"/>
    </row>
    <row r="357" spans="2:7">
      <c r="B357" s="992"/>
      <c r="C357" s="992"/>
      <c r="D357" s="992"/>
      <c r="E357" s="992"/>
      <c r="F357" s="992"/>
      <c r="G357" s="992"/>
    </row>
    <row r="358" spans="2:7">
      <c r="B358" s="992"/>
      <c r="C358" s="992"/>
      <c r="D358" s="992"/>
      <c r="E358" s="992"/>
      <c r="F358" s="992"/>
      <c r="G358" s="992"/>
    </row>
    <row r="359" spans="2:7">
      <c r="B359" s="992"/>
      <c r="C359" s="992"/>
      <c r="D359" s="992"/>
      <c r="E359" s="992"/>
      <c r="F359" s="992"/>
      <c r="G359" s="992"/>
    </row>
    <row r="360" spans="2:7">
      <c r="B360" s="992"/>
      <c r="C360" s="992"/>
      <c r="D360" s="992"/>
      <c r="E360" s="992"/>
      <c r="F360" s="992"/>
      <c r="G360" s="992"/>
    </row>
    <row r="361" spans="2:7">
      <c r="B361" s="992"/>
      <c r="C361" s="992"/>
      <c r="D361" s="992"/>
      <c r="E361" s="992"/>
      <c r="F361" s="992"/>
      <c r="G361" s="992"/>
    </row>
    <row r="362" spans="2:7">
      <c r="B362" s="992"/>
      <c r="C362" s="992"/>
      <c r="D362" s="992"/>
      <c r="E362" s="992"/>
      <c r="F362" s="992"/>
      <c r="G362" s="992"/>
    </row>
    <row r="363" spans="2:7">
      <c r="B363" s="992"/>
      <c r="C363" s="992"/>
      <c r="D363" s="992"/>
      <c r="E363" s="992"/>
      <c r="F363" s="992"/>
      <c r="G363" s="992"/>
    </row>
    <row r="364" spans="2:7">
      <c r="B364" s="992"/>
      <c r="C364" s="992"/>
      <c r="D364" s="992"/>
      <c r="E364" s="992"/>
      <c r="F364" s="992"/>
      <c r="G364" s="992"/>
    </row>
    <row r="365" spans="2:7">
      <c r="B365" s="992"/>
      <c r="C365" s="992"/>
      <c r="D365" s="992"/>
      <c r="E365" s="992"/>
      <c r="F365" s="992"/>
      <c r="G365" s="992"/>
    </row>
    <row r="366" spans="2:7">
      <c r="B366" s="992"/>
      <c r="C366" s="992"/>
      <c r="D366" s="992"/>
      <c r="E366" s="992"/>
      <c r="F366" s="992"/>
      <c r="G366" s="992"/>
    </row>
    <row r="367" spans="2:7">
      <c r="B367" s="992"/>
      <c r="C367" s="992"/>
      <c r="D367" s="992"/>
      <c r="E367" s="992"/>
      <c r="F367" s="992"/>
      <c r="G367" s="992"/>
    </row>
    <row r="368" spans="2:7">
      <c r="B368" s="992"/>
      <c r="C368" s="992"/>
      <c r="D368" s="992"/>
      <c r="E368" s="992"/>
      <c r="F368" s="992"/>
      <c r="G368" s="992"/>
    </row>
    <row r="369" spans="2:7">
      <c r="B369" s="992"/>
      <c r="C369" s="992"/>
      <c r="D369" s="992"/>
      <c r="E369" s="992"/>
      <c r="F369" s="992"/>
      <c r="G369" s="992"/>
    </row>
    <row r="370" spans="2:7">
      <c r="B370" s="992"/>
      <c r="C370" s="992"/>
      <c r="D370" s="992"/>
      <c r="E370" s="992"/>
      <c r="F370" s="992"/>
      <c r="G370" s="992"/>
    </row>
    <row r="371" spans="2:7">
      <c r="B371" s="992"/>
      <c r="C371" s="992"/>
      <c r="D371" s="992"/>
      <c r="E371" s="992"/>
      <c r="F371" s="992"/>
      <c r="G371" s="992"/>
    </row>
    <row r="372" spans="2:7">
      <c r="B372" s="992"/>
      <c r="C372" s="992"/>
      <c r="D372" s="992"/>
      <c r="E372" s="992"/>
      <c r="F372" s="992"/>
      <c r="G372" s="992"/>
    </row>
    <row r="373" spans="2:7">
      <c r="B373" s="992"/>
      <c r="C373" s="992"/>
      <c r="D373" s="992"/>
      <c r="E373" s="992"/>
      <c r="F373" s="992"/>
      <c r="G373" s="992"/>
    </row>
    <row r="374" spans="2:7">
      <c r="B374" s="992"/>
      <c r="C374" s="992"/>
      <c r="D374" s="992"/>
      <c r="E374" s="992"/>
      <c r="F374" s="992"/>
      <c r="G374" s="992"/>
    </row>
    <row r="375" spans="2:7">
      <c r="B375" s="992"/>
      <c r="C375" s="992"/>
      <c r="D375" s="992"/>
      <c r="E375" s="992"/>
      <c r="F375" s="992"/>
      <c r="G375" s="992"/>
    </row>
    <row r="376" spans="2:7">
      <c r="B376" s="992"/>
      <c r="C376" s="992"/>
      <c r="D376" s="992"/>
      <c r="E376" s="992"/>
      <c r="F376" s="992"/>
      <c r="G376" s="992"/>
    </row>
    <row r="377" spans="2:7">
      <c r="B377" s="992"/>
      <c r="C377" s="992"/>
      <c r="D377" s="992"/>
      <c r="E377" s="992"/>
      <c r="F377" s="992"/>
      <c r="G377" s="992"/>
    </row>
    <row r="378" spans="2:7">
      <c r="B378" s="992"/>
      <c r="C378" s="992"/>
      <c r="D378" s="992"/>
      <c r="E378" s="992"/>
      <c r="F378" s="992"/>
      <c r="G378" s="992"/>
    </row>
  </sheetData>
  <phoneticPr fontId="119" type="noConversion"/>
  <pageMargins left="1.02362204724409" right="1.0629921259842501" top="0.94488188976377996" bottom="1.49606299212598" header="0.511811023622047" footer="1.1811023622047201"/>
  <pageSetup paperSize="9" firstPageNumber="193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I385"/>
  <sheetViews>
    <sheetView workbookViewId="0">
      <selection activeCell="M5" sqref="M5"/>
    </sheetView>
  </sheetViews>
  <sheetFormatPr defaultColWidth="9.109375" defaultRowHeight="13.2"/>
  <cols>
    <col min="1" max="1" width="25.5546875" style="801" customWidth="1"/>
    <col min="2" max="2" width="10.109375" style="801" hidden="1" customWidth="1"/>
    <col min="3" max="4" width="10.88671875" style="801" hidden="1" customWidth="1"/>
    <col min="5" max="7" width="10.109375" style="801" bestFit="1" customWidth="1"/>
    <col min="8" max="8" width="11.6640625" style="801" bestFit="1" customWidth="1"/>
    <col min="9" max="9" width="11.109375" style="801" bestFit="1" customWidth="1"/>
    <col min="10" max="16384" width="9.109375" style="1"/>
  </cols>
  <sheetData>
    <row r="1" spans="1:9" ht="18" customHeight="1">
      <c r="A1" s="735" t="s">
        <v>513</v>
      </c>
    </row>
    <row r="2" spans="1:9" ht="18" customHeight="1">
      <c r="A2" s="735" t="s">
        <v>230</v>
      </c>
      <c r="B2" s="736"/>
    </row>
    <row r="3" spans="1:9" ht="18" customHeight="1">
      <c r="A3" s="737" t="s">
        <v>231</v>
      </c>
      <c r="B3" s="738"/>
    </row>
    <row r="4" spans="1:9" ht="23.25" customHeight="1">
      <c r="A4" s="739"/>
      <c r="B4" s="740"/>
      <c r="C4" s="739"/>
      <c r="D4" s="739"/>
      <c r="E4" s="739"/>
      <c r="F4" s="739"/>
      <c r="G4" s="739"/>
    </row>
    <row r="5" spans="1:9" ht="26.25" customHeight="1">
      <c r="A5" s="802"/>
      <c r="B5" s="803">
        <v>2010</v>
      </c>
      <c r="C5" s="803">
        <v>2013</v>
      </c>
      <c r="D5" s="803">
        <v>2014</v>
      </c>
      <c r="E5" s="803">
        <v>2015</v>
      </c>
      <c r="F5" s="803">
        <v>2016</v>
      </c>
      <c r="G5" s="803">
        <v>2017</v>
      </c>
      <c r="H5" s="803">
        <v>2018</v>
      </c>
      <c r="I5" s="803">
        <v>2019</v>
      </c>
    </row>
    <row r="6" spans="1:9" ht="20.100000000000001" customHeight="1">
      <c r="A6" s="991"/>
      <c r="B6" s="1084" t="s">
        <v>462</v>
      </c>
      <c r="C6" s="1084"/>
      <c r="D6" s="1084"/>
      <c r="E6" s="1084"/>
      <c r="F6" s="1084"/>
      <c r="G6" s="1084"/>
      <c r="H6" s="1084"/>
      <c r="I6" s="1084"/>
    </row>
    <row r="7" spans="1:9" ht="20.100000000000001" customHeight="1">
      <c r="A7" s="712" t="s">
        <v>303</v>
      </c>
      <c r="B7" s="713">
        <f>B13+B17+B26</f>
        <v>33679166</v>
      </c>
      <c r="C7" s="713">
        <f>C13+C17+C26</f>
        <v>46983788</v>
      </c>
      <c r="D7" s="713">
        <v>53224629</v>
      </c>
      <c r="E7" s="713">
        <f>E13+E17+E26</f>
        <v>50503808</v>
      </c>
      <c r="F7" s="713">
        <f>F13+F17+F26</f>
        <v>62067797</v>
      </c>
      <c r="G7" s="713">
        <v>75932534</v>
      </c>
      <c r="H7" s="713">
        <f>H13+H17+H26</f>
        <v>93613249.199999988</v>
      </c>
      <c r="I7" s="713">
        <f>I13+I17+I26</f>
        <v>103041582.54000001</v>
      </c>
    </row>
    <row r="8" spans="1:9" ht="20.100000000000001" customHeight="1">
      <c r="A8" s="1042" t="s">
        <v>525</v>
      </c>
      <c r="B8" s="1010"/>
      <c r="C8" s="1011"/>
      <c r="D8" s="1011"/>
      <c r="E8" s="1011"/>
      <c r="F8" s="1011"/>
      <c r="G8" s="1011"/>
      <c r="H8" s="1011"/>
    </row>
    <row r="9" spans="1:9" ht="25.5" customHeight="1">
      <c r="A9" s="1043" t="s">
        <v>673</v>
      </c>
      <c r="B9" s="272" t="s">
        <v>592</v>
      </c>
      <c r="C9" s="274"/>
      <c r="D9" s="274" t="s">
        <v>302</v>
      </c>
      <c r="E9" s="272" t="s">
        <v>592</v>
      </c>
      <c r="F9" s="272" t="s">
        <v>592</v>
      </c>
      <c r="G9" s="272" t="s">
        <v>592</v>
      </c>
      <c r="H9" s="1013">
        <v>13093376.85</v>
      </c>
      <c r="I9" s="1013">
        <v>20677571.98</v>
      </c>
    </row>
    <row r="10" spans="1:9" ht="24" customHeight="1">
      <c r="A10" s="1043" t="s">
        <v>674</v>
      </c>
      <c r="B10" s="272" t="s">
        <v>592</v>
      </c>
      <c r="C10" s="274"/>
      <c r="D10" s="274" t="s">
        <v>302</v>
      </c>
      <c r="E10" s="272" t="s">
        <v>592</v>
      </c>
      <c r="F10" s="272" t="s">
        <v>592</v>
      </c>
      <c r="G10" s="272" t="s">
        <v>592</v>
      </c>
      <c r="H10" s="1013">
        <v>25630139</v>
      </c>
      <c r="I10" s="1013">
        <v>26061404.23</v>
      </c>
    </row>
    <row r="11" spans="1:9" ht="27" customHeight="1">
      <c r="A11" s="1043" t="s">
        <v>675</v>
      </c>
      <c r="B11" s="272" t="s">
        <v>592</v>
      </c>
      <c r="C11" s="274"/>
      <c r="D11" s="274" t="s">
        <v>302</v>
      </c>
      <c r="E11" s="272" t="s">
        <v>592</v>
      </c>
      <c r="F11" s="272" t="s">
        <v>592</v>
      </c>
      <c r="G11" s="272" t="s">
        <v>592</v>
      </c>
      <c r="H11" s="1013">
        <v>10561486.449999999</v>
      </c>
      <c r="I11" s="1013">
        <v>14613451.76</v>
      </c>
    </row>
    <row r="12" spans="1:9" ht="27" customHeight="1">
      <c r="A12" s="1043" t="s">
        <v>676</v>
      </c>
      <c r="B12" s="272" t="s">
        <v>592</v>
      </c>
      <c r="C12" s="274"/>
      <c r="D12" s="274" t="s">
        <v>302</v>
      </c>
      <c r="E12" s="272" t="s">
        <v>592</v>
      </c>
      <c r="F12" s="272" t="s">
        <v>592</v>
      </c>
      <c r="G12" s="272" t="s">
        <v>592</v>
      </c>
      <c r="H12" s="1013">
        <v>44328246.899999999</v>
      </c>
      <c r="I12" s="1013">
        <f>40347506.57+973550+268769+99329</f>
        <v>41689154.57</v>
      </c>
    </row>
    <row r="13" spans="1:9" ht="20.100000000000001" customHeight="1">
      <c r="A13" s="714" t="s">
        <v>55</v>
      </c>
      <c r="B13" s="713">
        <f>B15+B16</f>
        <v>15886956</v>
      </c>
      <c r="C13" s="713">
        <f>C15+C16</f>
        <v>17390760</v>
      </c>
      <c r="D13" s="713">
        <v>17367848</v>
      </c>
      <c r="E13" s="713">
        <f>E15+E16</f>
        <v>12741530</v>
      </c>
      <c r="F13" s="713">
        <f>F15+F16</f>
        <v>12820978</v>
      </c>
      <c r="G13" s="713">
        <v>12677445</v>
      </c>
      <c r="H13" s="713">
        <f>H15+H16</f>
        <v>12994930.550000001</v>
      </c>
      <c r="I13" s="713">
        <f>I15+I16</f>
        <v>14421692.51</v>
      </c>
    </row>
    <row r="14" spans="1:9" ht="20.100000000000001" customHeight="1">
      <c r="A14" s="715" t="s">
        <v>56</v>
      </c>
      <c r="B14" s="713"/>
      <c r="C14" s="713"/>
      <c r="D14" s="992"/>
      <c r="E14" s="992"/>
      <c r="F14" s="992"/>
      <c r="G14" s="992"/>
      <c r="H14" s="992"/>
    </row>
    <row r="15" spans="1:9" ht="20.100000000000001" customHeight="1">
      <c r="A15" s="1018" t="s">
        <v>402</v>
      </c>
      <c r="B15" s="718">
        <v>14756644</v>
      </c>
      <c r="C15" s="718">
        <v>15930206</v>
      </c>
      <c r="D15" s="718">
        <v>16005705</v>
      </c>
      <c r="E15" s="718">
        <v>11024571</v>
      </c>
      <c r="F15" s="718">
        <v>11037960</v>
      </c>
      <c r="G15" s="718">
        <f>10675735+1000000</f>
        <v>11675735</v>
      </c>
      <c r="H15" s="718">
        <v>11263955.050000001</v>
      </c>
      <c r="I15" s="1013">
        <f>12132115.51</f>
        <v>12132115.51</v>
      </c>
    </row>
    <row r="16" spans="1:9" ht="20.100000000000001" customHeight="1">
      <c r="A16" s="1018" t="s">
        <v>403</v>
      </c>
      <c r="B16" s="718">
        <v>1130312</v>
      </c>
      <c r="C16" s="718">
        <v>1460554</v>
      </c>
      <c r="D16" s="718">
        <v>1362143</v>
      </c>
      <c r="E16" s="718">
        <v>1716959</v>
      </c>
      <c r="F16" s="718">
        <v>1783018</v>
      </c>
      <c r="G16" s="718">
        <v>2001710</v>
      </c>
      <c r="H16" s="718">
        <v>1730975.5</v>
      </c>
      <c r="I16" s="1013">
        <v>2289577</v>
      </c>
    </row>
    <row r="17" spans="1:9" ht="27.9" customHeight="1">
      <c r="A17" s="714" t="s">
        <v>591</v>
      </c>
      <c r="B17" s="741">
        <f>B19+B21+B22+B24</f>
        <v>14760232</v>
      </c>
      <c r="C17" s="741">
        <f>C18+C19+C20+C21+C22+C24</f>
        <v>25164141</v>
      </c>
      <c r="D17" s="741">
        <v>31444633</v>
      </c>
      <c r="E17" s="741">
        <f>E19+E20+E21+E22+E24</f>
        <v>33453820</v>
      </c>
      <c r="F17" s="741">
        <f>F19+F20+F21+F22+F24</f>
        <v>44620884</v>
      </c>
      <c r="G17" s="741">
        <v>57327993</v>
      </c>
      <c r="H17" s="741">
        <f>H19+H20+H21+H22+H24</f>
        <v>74335923.549999997</v>
      </c>
      <c r="I17" s="741">
        <f>I19+I20+I21+I22+I24</f>
        <v>83254332.230000004</v>
      </c>
    </row>
    <row r="18" spans="1:9" hidden="1">
      <c r="A18" s="1018" t="s">
        <v>404</v>
      </c>
      <c r="B18" s="718">
        <v>2025722</v>
      </c>
      <c r="C18" s="718">
        <v>2798934</v>
      </c>
      <c r="D18" s="1010">
        <v>4103267</v>
      </c>
      <c r="E18" s="718">
        <v>5387133</v>
      </c>
      <c r="F18" s="718">
        <v>4569722</v>
      </c>
      <c r="G18" s="718"/>
      <c r="H18" s="718"/>
    </row>
    <row r="19" spans="1:9" ht="27.9" customHeight="1">
      <c r="A19" s="1018" t="s">
        <v>405</v>
      </c>
      <c r="B19" s="718">
        <v>2371346</v>
      </c>
      <c r="C19" s="718">
        <v>2994074</v>
      </c>
      <c r="D19" s="718">
        <v>4718679</v>
      </c>
      <c r="E19" s="718">
        <v>5596850</v>
      </c>
      <c r="F19" s="718">
        <v>3984847</v>
      </c>
      <c r="G19" s="718">
        <v>4074340</v>
      </c>
      <c r="H19" s="718">
        <v>3830866.2</v>
      </c>
      <c r="I19" s="718">
        <v>3678328.65</v>
      </c>
    </row>
    <row r="20" spans="1:9" ht="27.9" customHeight="1">
      <c r="A20" s="1018" t="s">
        <v>406</v>
      </c>
      <c r="B20" s="998">
        <v>0</v>
      </c>
      <c r="C20" s="718">
        <v>6469</v>
      </c>
      <c r="D20" s="718">
        <v>3174</v>
      </c>
      <c r="E20" s="718">
        <v>4985</v>
      </c>
      <c r="F20" s="718">
        <v>9958</v>
      </c>
      <c r="G20" s="718">
        <v>32368</v>
      </c>
      <c r="H20" s="718">
        <v>39522.300000000003</v>
      </c>
      <c r="I20" s="718">
        <v>50939.360000000001</v>
      </c>
    </row>
    <row r="21" spans="1:9" ht="27.9" customHeight="1">
      <c r="A21" s="1018" t="s">
        <v>407</v>
      </c>
      <c r="B21" s="718">
        <v>7663517</v>
      </c>
      <c r="C21" s="718">
        <v>10745570</v>
      </c>
      <c r="D21" s="718">
        <v>16930563</v>
      </c>
      <c r="E21" s="718">
        <v>19345388</v>
      </c>
      <c r="F21" s="718">
        <v>21350441</v>
      </c>
      <c r="G21" s="718">
        <f>29423999-1000000</f>
        <v>28423999</v>
      </c>
      <c r="H21" s="718">
        <v>35799329.649999999</v>
      </c>
      <c r="I21" s="718">
        <v>42029511.090000004</v>
      </c>
    </row>
    <row r="22" spans="1:9" ht="27.9" customHeight="1">
      <c r="A22" s="1018" t="s">
        <v>59</v>
      </c>
      <c r="B22" s="718">
        <v>1340761</v>
      </c>
      <c r="C22" s="718">
        <v>1365840</v>
      </c>
      <c r="D22" s="718">
        <v>1484245</v>
      </c>
      <c r="E22" s="718">
        <v>935007</v>
      </c>
      <c r="F22" s="718">
        <v>1530418</v>
      </c>
      <c r="G22" s="718">
        <v>1933577</v>
      </c>
      <c r="H22" s="718">
        <v>5867830.7000000002</v>
      </c>
      <c r="I22" s="718">
        <f>4540434.27+973550+268769+99329</f>
        <v>5882082.2699999996</v>
      </c>
    </row>
    <row r="23" spans="1:9" ht="27.9" customHeight="1">
      <c r="A23" s="668" t="s">
        <v>60</v>
      </c>
      <c r="B23" s="718"/>
      <c r="C23" s="992"/>
      <c r="D23" s="718"/>
      <c r="E23" s="992"/>
      <c r="F23" s="992"/>
      <c r="G23" s="718"/>
    </row>
    <row r="24" spans="1:9" ht="27.9" customHeight="1">
      <c r="A24" s="1018" t="s">
        <v>61</v>
      </c>
      <c r="B24" s="718">
        <f>3382008+2600</f>
        <v>3384608</v>
      </c>
      <c r="C24" s="718">
        <v>7253254</v>
      </c>
      <c r="D24" s="718">
        <v>8307972</v>
      </c>
      <c r="E24" s="718">
        <v>7571590</v>
      </c>
      <c r="F24" s="718">
        <v>17745220</v>
      </c>
      <c r="G24" s="718">
        <v>21863710</v>
      </c>
      <c r="H24" s="718">
        <v>28798374.699999999</v>
      </c>
      <c r="I24" s="718">
        <v>31613470.859999999</v>
      </c>
    </row>
    <row r="25" spans="1:9" ht="30" customHeight="1">
      <c r="A25" s="668" t="s">
        <v>62</v>
      </c>
      <c r="B25" s="718"/>
      <c r="C25" s="718"/>
      <c r="D25" s="718"/>
      <c r="E25" s="992"/>
      <c r="F25" s="992"/>
      <c r="G25" s="992"/>
      <c r="H25" s="992"/>
    </row>
    <row r="26" spans="1:9" ht="30" customHeight="1">
      <c r="A26" s="714" t="s">
        <v>63</v>
      </c>
      <c r="B26" s="713">
        <f>B28+B29</f>
        <v>3031978</v>
      </c>
      <c r="C26" s="713">
        <f>C28+C29</f>
        <v>4428887</v>
      </c>
      <c r="D26" s="713">
        <v>4412148</v>
      </c>
      <c r="E26" s="713">
        <f>E28+E29</f>
        <v>4308458</v>
      </c>
      <c r="F26" s="713">
        <f>F28+F29</f>
        <v>4625935</v>
      </c>
      <c r="G26" s="713">
        <v>5927097</v>
      </c>
      <c r="H26" s="713">
        <f>H28+H29</f>
        <v>6282395.1000000006</v>
      </c>
      <c r="I26" s="713">
        <f>I28+I29</f>
        <v>5365557.8</v>
      </c>
    </row>
    <row r="27" spans="1:9" ht="30" customHeight="1">
      <c r="A27" s="715" t="s">
        <v>64</v>
      </c>
      <c r="B27" s="713"/>
      <c r="C27" s="741"/>
      <c r="D27" s="992"/>
      <c r="E27" s="992"/>
      <c r="F27" s="992"/>
      <c r="G27" s="992"/>
      <c r="H27" s="992"/>
    </row>
    <row r="28" spans="1:9" ht="30" customHeight="1">
      <c r="A28" s="1018" t="s">
        <v>408</v>
      </c>
      <c r="B28" s="718">
        <v>2828019</v>
      </c>
      <c r="C28" s="718">
        <v>4307728</v>
      </c>
      <c r="D28" s="718">
        <v>4166938</v>
      </c>
      <c r="E28" s="718">
        <v>4091087</v>
      </c>
      <c r="F28" s="718">
        <v>4370163</v>
      </c>
      <c r="G28" s="718">
        <v>5717847</v>
      </c>
      <c r="H28" s="718">
        <v>6041959.4500000002</v>
      </c>
      <c r="I28" s="718">
        <v>5060371</v>
      </c>
    </row>
    <row r="29" spans="1:9" ht="30" customHeight="1">
      <c r="A29" s="1018" t="s">
        <v>409</v>
      </c>
      <c r="B29" s="718">
        <v>203959</v>
      </c>
      <c r="C29" s="718">
        <v>121159</v>
      </c>
      <c r="D29" s="718">
        <v>245210</v>
      </c>
      <c r="E29" s="718">
        <v>217371</v>
      </c>
      <c r="F29" s="718">
        <v>255772</v>
      </c>
      <c r="G29" s="718">
        <v>209250</v>
      </c>
      <c r="H29" s="718">
        <v>240435.65</v>
      </c>
      <c r="I29" s="718">
        <v>305186.8</v>
      </c>
    </row>
    <row r="30" spans="1:9" ht="20.100000000000001" customHeight="1">
      <c r="A30" s="742"/>
      <c r="B30" s="1085" t="s">
        <v>445</v>
      </c>
      <c r="C30" s="1085"/>
      <c r="D30" s="1085"/>
      <c r="E30" s="1085"/>
      <c r="F30" s="1085"/>
      <c r="G30" s="1085"/>
      <c r="H30" s="1085"/>
      <c r="I30" s="1085"/>
    </row>
    <row r="31" spans="1:9" ht="20.100000000000001" customHeight="1">
      <c r="A31" s="712" t="s">
        <v>303</v>
      </c>
      <c r="B31" s="719">
        <f>B37+B41+B50</f>
        <v>100</v>
      </c>
      <c r="C31" s="719">
        <v>100.00000000000001</v>
      </c>
      <c r="D31" s="720">
        <v>100.00000000000001</v>
      </c>
      <c r="E31" s="720">
        <f>E37+E41+E50</f>
        <v>100</v>
      </c>
      <c r="F31" s="720">
        <f>F37+F41+F50</f>
        <v>100.00000000000001</v>
      </c>
      <c r="G31" s="720">
        <f>G37+G41+G50</f>
        <v>100.00000131695856</v>
      </c>
      <c r="H31" s="720">
        <f>H37+H41+H50</f>
        <v>100</v>
      </c>
      <c r="I31" s="720">
        <f>I37+I41+I50</f>
        <v>99.999999999999986</v>
      </c>
    </row>
    <row r="32" spans="1:9" ht="20.100000000000001" customHeight="1">
      <c r="A32" s="1042" t="s">
        <v>525</v>
      </c>
      <c r="B32" s="1010"/>
      <c r="C32" s="1011"/>
      <c r="D32" s="1011"/>
      <c r="E32" s="1011"/>
      <c r="F32" s="1011"/>
      <c r="G32" s="1011"/>
      <c r="H32" s="1011"/>
    </row>
    <row r="33" spans="1:9" ht="24" customHeight="1">
      <c r="A33" s="1043" t="s">
        <v>673</v>
      </c>
      <c r="B33" s="272" t="s">
        <v>592</v>
      </c>
      <c r="C33" s="274"/>
      <c r="D33" s="274" t="s">
        <v>302</v>
      </c>
      <c r="E33" s="272" t="s">
        <v>592</v>
      </c>
      <c r="F33" s="272" t="s">
        <v>592</v>
      </c>
      <c r="G33" s="272" t="s">
        <v>592</v>
      </c>
      <c r="H33" s="1021">
        <f t="shared" ref="H33:I37" si="0">H9/H$7*100</f>
        <v>13.986670649607152</v>
      </c>
      <c r="I33" s="1021">
        <f t="shared" si="0"/>
        <v>20.067211188233756</v>
      </c>
    </row>
    <row r="34" spans="1:9" ht="26.25" customHeight="1">
      <c r="A34" s="1043" t="s">
        <v>674</v>
      </c>
      <c r="B34" s="272" t="s">
        <v>592</v>
      </c>
      <c r="C34" s="274"/>
      <c r="D34" s="274" t="s">
        <v>302</v>
      </c>
      <c r="E34" s="272" t="s">
        <v>592</v>
      </c>
      <c r="F34" s="272" t="s">
        <v>592</v>
      </c>
      <c r="G34" s="272" t="s">
        <v>592</v>
      </c>
      <c r="H34" s="1021">
        <f t="shared" si="0"/>
        <v>27.378751639356626</v>
      </c>
      <c r="I34" s="1021">
        <f t="shared" si="0"/>
        <v>25.292123420060197</v>
      </c>
    </row>
    <row r="35" spans="1:9" ht="25.5" customHeight="1">
      <c r="A35" s="1043" t="s">
        <v>675</v>
      </c>
      <c r="B35" s="272" t="s">
        <v>592</v>
      </c>
      <c r="C35" s="274"/>
      <c r="D35" s="274" t="s">
        <v>302</v>
      </c>
      <c r="E35" s="272" t="s">
        <v>592</v>
      </c>
      <c r="F35" s="272" t="s">
        <v>592</v>
      </c>
      <c r="G35" s="272" t="s">
        <v>592</v>
      </c>
      <c r="H35" s="1021">
        <f t="shared" si="0"/>
        <v>11.282042382094778</v>
      </c>
      <c r="I35" s="1021">
        <f t="shared" si="0"/>
        <v>14.18209173401152</v>
      </c>
    </row>
    <row r="36" spans="1:9" ht="24.75" customHeight="1">
      <c r="A36" s="1043" t="s">
        <v>676</v>
      </c>
      <c r="B36" s="272" t="s">
        <v>592</v>
      </c>
      <c r="C36" s="274"/>
      <c r="D36" s="274" t="s">
        <v>302</v>
      </c>
      <c r="E36" s="272" t="s">
        <v>592</v>
      </c>
      <c r="F36" s="272" t="s">
        <v>592</v>
      </c>
      <c r="G36" s="272" t="s">
        <v>592</v>
      </c>
      <c r="H36" s="1021">
        <f t="shared" si="0"/>
        <v>47.35253532894145</v>
      </c>
      <c r="I36" s="1021">
        <f t="shared" si="0"/>
        <v>40.458573657694522</v>
      </c>
    </row>
    <row r="37" spans="1:9" ht="20.100000000000001" customHeight="1">
      <c r="A37" s="714" t="s">
        <v>55</v>
      </c>
      <c r="B37" s="719">
        <f>B39+B40</f>
        <v>47.171464994115354</v>
      </c>
      <c r="C37" s="719">
        <v>37.014384621350665</v>
      </c>
      <c r="D37" s="720">
        <v>32.631224165038333</v>
      </c>
      <c r="E37" s="720">
        <f>E13/E$7*100</f>
        <v>25.228850070077886</v>
      </c>
      <c r="F37" s="720">
        <f>F39+F40</f>
        <v>20.656408990961928</v>
      </c>
      <c r="G37" s="720">
        <f>G13/G$7*100</f>
        <v>16.695669605863543</v>
      </c>
      <c r="H37" s="720">
        <f t="shared" si="0"/>
        <v>13.881507864594026</v>
      </c>
      <c r="I37" s="720">
        <f t="shared" si="0"/>
        <v>13.995992835612361</v>
      </c>
    </row>
    <row r="38" spans="1:9" ht="20.100000000000001" customHeight="1">
      <c r="A38" s="715" t="s">
        <v>56</v>
      </c>
      <c r="B38" s="992"/>
      <c r="C38" s="992"/>
      <c r="D38" s="992"/>
      <c r="E38" s="992"/>
      <c r="F38" s="992"/>
      <c r="G38" s="992"/>
      <c r="H38" s="992"/>
    </row>
    <row r="39" spans="1:9" ht="20.100000000000001" customHeight="1">
      <c r="A39" s="1018" t="s">
        <v>402</v>
      </c>
      <c r="B39" s="1032">
        <f>B15/$B$7*100</f>
        <v>43.815348634226872</v>
      </c>
      <c r="C39" s="1032">
        <v>33.905750638922513</v>
      </c>
      <c r="D39" s="1044">
        <v>30.0719897925451</v>
      </c>
      <c r="E39" s="1044">
        <f>E15/E$7*100</f>
        <v>21.829187612941979</v>
      </c>
      <c r="F39" s="1044">
        <f>F15/$F$7*100</f>
        <v>17.783714798190758</v>
      </c>
      <c r="G39" s="1044">
        <f t="shared" ref="G39:I42" si="1">G15/G$7*100</f>
        <v>15.376459055086981</v>
      </c>
      <c r="H39" s="1044">
        <f t="shared" si="1"/>
        <v>12.032436803827979</v>
      </c>
      <c r="I39" s="1044">
        <f t="shared" si="1"/>
        <v>11.77399959408659</v>
      </c>
    </row>
    <row r="40" spans="1:9" ht="20.100000000000001" customHeight="1">
      <c r="A40" s="1018" t="s">
        <v>403</v>
      </c>
      <c r="B40" s="1032">
        <f>B16/$B$7*100</f>
        <v>3.3561163598884844</v>
      </c>
      <c r="C40" s="1032">
        <v>3.1</v>
      </c>
      <c r="D40" s="1044">
        <v>2.5592343724932305</v>
      </c>
      <c r="E40" s="1044">
        <f>E16/E$7*100</f>
        <v>3.3996624571359053</v>
      </c>
      <c r="F40" s="1044">
        <f>F16/$F$7*100</f>
        <v>2.8726941927711724</v>
      </c>
      <c r="G40" s="1044">
        <f t="shared" si="1"/>
        <v>2.6361691024297964</v>
      </c>
      <c r="H40" s="1044">
        <f t="shared" si="1"/>
        <v>1.8490710607660439</v>
      </c>
      <c r="I40" s="1044">
        <f t="shared" si="1"/>
        <v>2.2219932415257717</v>
      </c>
    </row>
    <row r="41" spans="1:9" ht="27" customHeight="1">
      <c r="A41" s="714" t="s">
        <v>591</v>
      </c>
      <c r="B41" s="719">
        <f>B43+B45+B46+B48</f>
        <v>43.826002104683944</v>
      </c>
      <c r="C41" s="719">
        <v>53.559200037255408</v>
      </c>
      <c r="D41" s="720">
        <v>59.079102270492108</v>
      </c>
      <c r="E41" s="720">
        <f>E17/E$7*100</f>
        <v>66.240193214737388</v>
      </c>
      <c r="F41" s="720">
        <f>F43+F44+F45+F46+F48</f>
        <v>71.890555419584175</v>
      </c>
      <c r="G41" s="720">
        <f t="shared" si="1"/>
        <v>75.498590630466779</v>
      </c>
      <c r="H41" s="720">
        <f t="shared" si="1"/>
        <v>79.407481510640693</v>
      </c>
      <c r="I41" s="720">
        <f t="shared" si="1"/>
        <v>80.796829957149839</v>
      </c>
    </row>
    <row r="42" spans="1:9" ht="27.75" hidden="1" customHeight="1">
      <c r="A42" s="1018" t="s">
        <v>404</v>
      </c>
      <c r="B42" s="1032">
        <v>5.6739276765679554</v>
      </c>
      <c r="C42" s="1032">
        <v>5.9572335887434189</v>
      </c>
      <c r="D42" s="1044">
        <v>7.7093388476225915</v>
      </c>
      <c r="E42" s="1044">
        <f t="shared" ref="E42:G46" si="2">E18/E$7*100</f>
        <v>10.666785759996552</v>
      </c>
      <c r="F42" s="1044">
        <f t="shared" si="2"/>
        <v>7.3624684955388373</v>
      </c>
      <c r="G42" s="1044">
        <f t="shared" si="2"/>
        <v>0</v>
      </c>
      <c r="H42" s="720">
        <f t="shared" si="1"/>
        <v>0</v>
      </c>
    </row>
    <row r="43" spans="1:9" ht="20.100000000000001" customHeight="1">
      <c r="A43" s="1018" t="s">
        <v>405</v>
      </c>
      <c r="B43" s="1032">
        <f>B19/$B$7*100</f>
        <v>7.0409878914460062</v>
      </c>
      <c r="C43" s="1032">
        <v>6.3725683420842945</v>
      </c>
      <c r="D43" s="1044">
        <v>8.8655930321280394</v>
      </c>
      <c r="E43" s="1044">
        <f t="shared" si="2"/>
        <v>11.082035635807898</v>
      </c>
      <c r="F43" s="1044">
        <f t="shared" si="2"/>
        <v>6.4201521442753959</v>
      </c>
      <c r="G43" s="1044">
        <f t="shared" si="2"/>
        <v>5.3657369053428408</v>
      </c>
      <c r="H43" s="1044">
        <f t="shared" ref="H43:I46" si="3">H19/H$7*100</f>
        <v>4.0922265093219314</v>
      </c>
      <c r="I43" s="1044">
        <f t="shared" si="3"/>
        <v>3.5697517054069885</v>
      </c>
    </row>
    <row r="44" spans="1:9" ht="27.9" customHeight="1">
      <c r="A44" s="1018" t="s">
        <v>406</v>
      </c>
      <c r="B44" s="1045" t="s">
        <v>302</v>
      </c>
      <c r="C44" s="1032">
        <v>1.3768579068167088E-2</v>
      </c>
      <c r="D44" s="1044">
        <v>5.9634046486261088E-3</v>
      </c>
      <c r="E44" s="1044">
        <f t="shared" si="2"/>
        <v>9.8705428311465157E-3</v>
      </c>
      <c r="F44" s="1044">
        <f t="shared" si="2"/>
        <v>1.6043746485798427E-2</v>
      </c>
      <c r="G44" s="1044">
        <f t="shared" si="2"/>
        <v>4.2627314399911902E-2</v>
      </c>
      <c r="H44" s="1044">
        <f t="shared" si="3"/>
        <v>4.2218703375590139E-2</v>
      </c>
      <c r="I44" s="1044">
        <f t="shared" si="3"/>
        <v>4.9435731424471961E-2</v>
      </c>
    </row>
    <row r="45" spans="1:9" ht="27.9" customHeight="1">
      <c r="A45" s="1018" t="s">
        <v>407</v>
      </c>
      <c r="B45" s="1032">
        <f>B21/$B$7*100</f>
        <v>22.754473789523171</v>
      </c>
      <c r="C45" s="1032">
        <v>22.870803861110563</v>
      </c>
      <c r="D45" s="1044">
        <v>31.8096402325322</v>
      </c>
      <c r="E45" s="1044">
        <f t="shared" si="2"/>
        <v>38.304810599628446</v>
      </c>
      <c r="F45" s="1044">
        <f t="shared" si="2"/>
        <v>34.398580313717275</v>
      </c>
      <c r="G45" s="1044">
        <f t="shared" si="2"/>
        <v>37.433228555232986</v>
      </c>
      <c r="H45" s="1044">
        <f t="shared" si="3"/>
        <v>38.241733895505043</v>
      </c>
      <c r="I45" s="1044">
        <f t="shared" si="3"/>
        <v>40.788883530282007</v>
      </c>
    </row>
    <row r="46" spans="1:9" ht="27.9" customHeight="1">
      <c r="A46" s="1018" t="s">
        <v>59</v>
      </c>
      <c r="B46" s="1032">
        <f>B22/$B$7*100</f>
        <v>3.9809804078877726</v>
      </c>
      <c r="C46" s="1032">
        <v>2.907045298263307</v>
      </c>
      <c r="D46" s="1044">
        <v>2.7886432050094703</v>
      </c>
      <c r="E46" s="1044">
        <f t="shared" si="2"/>
        <v>1.8513594064035725</v>
      </c>
      <c r="F46" s="1044">
        <f t="shared" si="2"/>
        <v>2.46571986436058</v>
      </c>
      <c r="G46" s="1044">
        <f t="shared" si="2"/>
        <v>2.5464407654300065</v>
      </c>
      <c r="H46" s="1044">
        <f t="shared" si="3"/>
        <v>6.2681626267064781</v>
      </c>
      <c r="I46" s="1044">
        <f t="shared" si="3"/>
        <v>5.7084549023852746</v>
      </c>
    </row>
    <row r="47" spans="1:9" ht="27.9" customHeight="1">
      <c r="A47" s="668" t="s">
        <v>60</v>
      </c>
      <c r="B47" s="1032"/>
      <c r="C47" s="1032"/>
      <c r="D47" s="1044"/>
      <c r="E47" s="1044"/>
      <c r="F47" s="1044"/>
      <c r="G47" s="1044"/>
      <c r="H47" s="1044"/>
    </row>
    <row r="48" spans="1:9" ht="27.9" customHeight="1">
      <c r="A48" s="1018" t="s">
        <v>61</v>
      </c>
      <c r="B48" s="1032">
        <f>B24/$B$7*100</f>
        <v>10.049560015826996</v>
      </c>
      <c r="C48" s="1032">
        <v>15.437780367985654</v>
      </c>
      <c r="D48" s="1044">
        <v>15.60926239617377</v>
      </c>
      <c r="E48" s="1044">
        <f>E24/E$7*100</f>
        <v>14.992117030066327</v>
      </c>
      <c r="F48" s="1044">
        <f>F24/F$7*100</f>
        <v>28.590059350745122</v>
      </c>
      <c r="G48" s="1044">
        <f>G24/G$7*100</f>
        <v>28.793599855366342</v>
      </c>
      <c r="H48" s="1044">
        <f>H24/H$7*100</f>
        <v>30.763139775731663</v>
      </c>
      <c r="I48" s="1044">
        <f>I24/I$7*100</f>
        <v>30.680304087651095</v>
      </c>
    </row>
    <row r="49" spans="1:9" ht="27.9" customHeight="1">
      <c r="A49" s="668" t="s">
        <v>62</v>
      </c>
      <c r="B49" s="1032"/>
      <c r="C49" s="1032"/>
      <c r="D49" s="1044"/>
      <c r="E49" s="1044"/>
      <c r="F49" s="1044"/>
      <c r="G49" s="1044"/>
      <c r="H49" s="1044"/>
    </row>
    <row r="50" spans="1:9" ht="27.9" customHeight="1">
      <c r="A50" s="714" t="s">
        <v>63</v>
      </c>
      <c r="B50" s="719">
        <f>B52+B53</f>
        <v>9.002532901200702</v>
      </c>
      <c r="C50" s="719">
        <v>9.4264153413939287</v>
      </c>
      <c r="D50" s="720">
        <v>8.2896735644695614</v>
      </c>
      <c r="E50" s="720">
        <f>E26/E$7*100</f>
        <v>8.5309567151847254</v>
      </c>
      <c r="F50" s="720">
        <f>F52+F53</f>
        <v>7.4530355894539007</v>
      </c>
      <c r="G50" s="720">
        <f>G26/G$7*100</f>
        <v>7.8057410806282324</v>
      </c>
      <c r="H50" s="720">
        <f>H26/H$7*100</f>
        <v>6.711010624765283</v>
      </c>
      <c r="I50" s="720">
        <f>I26/I$7*100</f>
        <v>5.2071772072377955</v>
      </c>
    </row>
    <row r="51" spans="1:9" ht="27.9" customHeight="1">
      <c r="A51" s="715" t="s">
        <v>64</v>
      </c>
      <c r="B51" s="719"/>
      <c r="C51" s="719"/>
      <c r="D51" s="1044"/>
      <c r="E51" s="1044"/>
      <c r="F51" s="1044"/>
      <c r="G51" s="1044"/>
      <c r="H51" s="1044"/>
    </row>
    <row r="52" spans="1:9" ht="27.9" customHeight="1">
      <c r="A52" s="1018" t="s">
        <v>408</v>
      </c>
      <c r="B52" s="1032">
        <f>B28/$B$7*100</f>
        <v>8.3969389265755581</v>
      </c>
      <c r="C52" s="1032">
        <v>9.1685412849215133</v>
      </c>
      <c r="D52" s="1044">
        <v>7.8289657970185198</v>
      </c>
      <c r="E52" s="1044">
        <f t="shared" ref="E52:G53" si="4">E28/E$7*100</f>
        <v>8.1005515465289264</v>
      </c>
      <c r="F52" s="1044">
        <f t="shared" si="4"/>
        <v>7.040950720387257</v>
      </c>
      <c r="G52" s="1044">
        <f t="shared" si="4"/>
        <v>7.530167503694793</v>
      </c>
      <c r="H52" s="1044">
        <f>H28/H$7*100</f>
        <v>6.454171286258485</v>
      </c>
      <c r="I52" s="1044">
        <f>I28/I$7*100</f>
        <v>4.9109989144776582</v>
      </c>
    </row>
    <row r="53" spans="1:9" ht="27.9" customHeight="1">
      <c r="A53" s="1046" t="s">
        <v>409</v>
      </c>
      <c r="B53" s="1032">
        <f>B29/$B$7*100</f>
        <v>0.60559397462514364</v>
      </c>
      <c r="C53" s="1047">
        <v>0.25787405647241551</v>
      </c>
      <c r="D53" s="1047">
        <v>0.46070776745104225</v>
      </c>
      <c r="E53" s="1047">
        <f t="shared" si="4"/>
        <v>0.43040516865579714</v>
      </c>
      <c r="F53" s="1047">
        <f t="shared" si="4"/>
        <v>0.41208486906664338</v>
      </c>
      <c r="G53" s="1047">
        <f t="shared" si="4"/>
        <v>0.27557357693343937</v>
      </c>
      <c r="H53" s="1047">
        <f>H29/H$7*100</f>
        <v>0.25683933850679763</v>
      </c>
      <c r="I53" s="1047">
        <f>I29/I$7*100</f>
        <v>0.29617829276013757</v>
      </c>
    </row>
    <row r="54" spans="1:9" ht="15" customHeight="1">
      <c r="A54" s="743"/>
      <c r="B54" s="684"/>
      <c r="C54" s="684"/>
      <c r="D54" s="684"/>
      <c r="E54" s="684"/>
      <c r="F54" s="684"/>
      <c r="G54" s="684"/>
      <c r="H54" s="684"/>
      <c r="I54" s="808"/>
    </row>
    <row r="55" spans="1:9" s="28" customFormat="1" ht="13.8">
      <c r="A55" s="721"/>
      <c r="B55" s="1081"/>
      <c r="C55" s="1081"/>
      <c r="D55" s="1081"/>
      <c r="E55" s="1078"/>
      <c r="F55" s="634"/>
      <c r="G55" s="634"/>
      <c r="H55" s="992"/>
      <c r="I55" s="992"/>
    </row>
    <row r="56" spans="1:9" s="28" customFormat="1" ht="13.8">
      <c r="A56" s="625"/>
      <c r="B56" s="481"/>
      <c r="C56" s="482"/>
      <c r="D56" s="722"/>
      <c r="E56" s="634"/>
      <c r="F56" s="634"/>
      <c r="G56" s="634"/>
      <c r="H56" s="992"/>
      <c r="I56" s="992"/>
    </row>
    <row r="57" spans="1:9" ht="20.100000000000001" customHeight="1">
      <c r="A57" s="694"/>
      <c r="B57" s="634"/>
      <c r="C57" s="634"/>
      <c r="D57" s="634"/>
      <c r="E57" s="694"/>
      <c r="F57" s="694"/>
      <c r="G57" s="694"/>
    </row>
    <row r="58" spans="1:9" ht="15" customHeight="1">
      <c r="A58" s="694"/>
      <c r="B58" s="634"/>
      <c r="C58" s="634"/>
      <c r="D58" s="634"/>
      <c r="E58" s="694"/>
      <c r="F58" s="694"/>
      <c r="G58" s="694"/>
    </row>
    <row r="59" spans="1:9" ht="15" customHeight="1">
      <c r="A59" s="694"/>
      <c r="B59" s="634"/>
      <c r="C59" s="634"/>
      <c r="D59" s="634"/>
      <c r="E59" s="694"/>
      <c r="F59" s="694"/>
      <c r="G59" s="694"/>
    </row>
    <row r="60" spans="1:9" ht="15" customHeight="1">
      <c r="A60" s="694"/>
      <c r="B60" s="634"/>
      <c r="C60" s="634"/>
      <c r="D60" s="634"/>
      <c r="E60" s="694"/>
      <c r="F60" s="694"/>
      <c r="G60" s="694"/>
    </row>
    <row r="61" spans="1:9" ht="15" customHeight="1">
      <c r="A61" s="694"/>
      <c r="B61" s="634"/>
      <c r="C61" s="634"/>
      <c r="D61" s="634"/>
      <c r="E61" s="694"/>
      <c r="F61" s="694"/>
      <c r="G61" s="694"/>
    </row>
    <row r="62" spans="1:9" ht="15" customHeight="1">
      <c r="A62" s="694"/>
      <c r="B62" s="634"/>
      <c r="C62" s="634"/>
      <c r="D62" s="634"/>
      <c r="E62" s="694"/>
      <c r="F62" s="694"/>
      <c r="G62" s="694"/>
    </row>
    <row r="63" spans="1:9" ht="15" customHeight="1">
      <c r="A63" s="694"/>
      <c r="B63" s="634"/>
      <c r="C63" s="634"/>
      <c r="D63" s="634"/>
      <c r="E63" s="694"/>
      <c r="F63" s="694"/>
      <c r="G63" s="694"/>
    </row>
    <row r="64" spans="1:9" ht="15" customHeight="1">
      <c r="A64" s="694"/>
      <c r="B64" s="634"/>
      <c r="C64" s="634"/>
      <c r="D64" s="634"/>
      <c r="E64" s="694"/>
      <c r="F64" s="694"/>
      <c r="G64" s="694"/>
    </row>
    <row r="65" spans="1:7" ht="15" customHeight="1">
      <c r="A65" s="694"/>
      <c r="B65" s="634"/>
      <c r="C65" s="634"/>
      <c r="D65" s="634"/>
      <c r="E65" s="694"/>
      <c r="F65" s="694"/>
      <c r="G65" s="694"/>
    </row>
    <row r="66" spans="1:7" ht="15" customHeight="1">
      <c r="A66" s="694"/>
      <c r="B66" s="634"/>
      <c r="C66" s="634"/>
      <c r="D66" s="634"/>
      <c r="E66" s="694"/>
      <c r="F66" s="694"/>
      <c r="G66" s="694"/>
    </row>
    <row r="67" spans="1:7" ht="15.9" customHeight="1">
      <c r="A67" s="694"/>
      <c r="B67" s="634"/>
      <c r="C67" s="634"/>
      <c r="D67" s="634"/>
      <c r="E67" s="694"/>
      <c r="F67" s="694"/>
      <c r="G67" s="694"/>
    </row>
    <row r="68" spans="1:7" ht="15.9" customHeight="1">
      <c r="A68" s="694"/>
      <c r="B68" s="634"/>
      <c r="C68" s="634"/>
      <c r="D68" s="634"/>
      <c r="E68" s="694"/>
      <c r="F68" s="694"/>
      <c r="G68" s="694"/>
    </row>
    <row r="69" spans="1:7" ht="15.9" customHeight="1">
      <c r="A69" s="694"/>
      <c r="B69" s="634"/>
      <c r="C69" s="634"/>
      <c r="D69" s="634"/>
      <c r="E69" s="694"/>
      <c r="F69" s="694"/>
      <c r="G69" s="694"/>
    </row>
    <row r="70" spans="1:7" ht="15.9" customHeight="1">
      <c r="A70" s="694"/>
      <c r="B70" s="634"/>
      <c r="C70" s="634"/>
      <c r="D70" s="634"/>
      <c r="E70" s="694"/>
      <c r="F70" s="694"/>
      <c r="G70" s="694"/>
    </row>
    <row r="71" spans="1:7" ht="15.9" customHeight="1">
      <c r="A71" s="694"/>
      <c r="B71" s="634"/>
      <c r="C71" s="634"/>
      <c r="D71" s="634"/>
      <c r="E71" s="694"/>
      <c r="F71" s="694"/>
      <c r="G71" s="694"/>
    </row>
    <row r="72" spans="1:7" ht="15.9" customHeight="1">
      <c r="A72" s="694"/>
      <c r="B72" s="634"/>
      <c r="C72" s="634"/>
      <c r="D72" s="634"/>
      <c r="E72" s="694"/>
      <c r="F72" s="694"/>
      <c r="G72" s="694"/>
    </row>
    <row r="73" spans="1:7" ht="15.9" customHeight="1">
      <c r="A73" s="694"/>
      <c r="B73" s="634"/>
      <c r="C73" s="634"/>
      <c r="D73" s="634"/>
      <c r="E73" s="694"/>
      <c r="F73" s="694"/>
      <c r="G73" s="694"/>
    </row>
    <row r="74" spans="1:7" ht="15.9" customHeight="1">
      <c r="A74" s="694"/>
      <c r="B74" s="634"/>
      <c r="C74" s="634"/>
      <c r="D74" s="634"/>
      <c r="E74" s="694"/>
      <c r="F74" s="694"/>
      <c r="G74" s="694"/>
    </row>
    <row r="75" spans="1:7" ht="15.9" customHeight="1">
      <c r="A75" s="694"/>
      <c r="B75" s="634"/>
      <c r="C75" s="634"/>
      <c r="D75" s="634"/>
      <c r="E75" s="694"/>
      <c r="F75" s="694"/>
      <c r="G75" s="694"/>
    </row>
    <row r="76" spans="1:7" ht="15.9" customHeight="1">
      <c r="A76" s="694"/>
      <c r="B76" s="634"/>
      <c r="C76" s="634"/>
      <c r="D76" s="634"/>
      <c r="E76" s="694"/>
      <c r="F76" s="694"/>
      <c r="G76" s="694"/>
    </row>
    <row r="77" spans="1:7" ht="15.9" customHeight="1">
      <c r="A77" s="694"/>
      <c r="B77" s="634"/>
      <c r="C77" s="634"/>
      <c r="D77" s="634"/>
      <c r="E77" s="694"/>
      <c r="F77" s="694"/>
      <c r="G77" s="694"/>
    </row>
    <row r="78" spans="1:7" ht="15.9" customHeight="1">
      <c r="A78" s="694"/>
      <c r="B78" s="634"/>
      <c r="C78" s="634"/>
      <c r="D78" s="634"/>
      <c r="E78" s="694"/>
      <c r="F78" s="694"/>
      <c r="G78" s="694"/>
    </row>
    <row r="79" spans="1:7" ht="15.9" customHeight="1">
      <c r="A79" s="694"/>
      <c r="B79" s="634"/>
      <c r="C79" s="634"/>
      <c r="D79" s="634"/>
      <c r="E79" s="694"/>
      <c r="F79" s="694"/>
      <c r="G79" s="694"/>
    </row>
    <row r="80" spans="1:7" ht="15.9" customHeight="1">
      <c r="A80" s="694"/>
      <c r="B80" s="634"/>
      <c r="C80" s="634"/>
      <c r="D80" s="634"/>
      <c r="E80" s="694"/>
      <c r="F80" s="694"/>
      <c r="G80" s="694"/>
    </row>
    <row r="81" spans="1:7" ht="15.9" customHeight="1">
      <c r="A81" s="694"/>
      <c r="B81" s="634"/>
      <c r="C81" s="634"/>
      <c r="D81" s="634"/>
      <c r="E81" s="694"/>
      <c r="F81" s="694"/>
      <c r="G81" s="694"/>
    </row>
    <row r="82" spans="1:7" ht="15.9" customHeight="1">
      <c r="A82" s="694"/>
      <c r="B82" s="634"/>
      <c r="C82" s="634"/>
      <c r="D82" s="634"/>
      <c r="E82" s="694"/>
      <c r="F82" s="694"/>
      <c r="G82" s="694"/>
    </row>
    <row r="83" spans="1:7" ht="15.9" customHeight="1">
      <c r="A83" s="694"/>
      <c r="B83" s="634"/>
      <c r="C83" s="634"/>
      <c r="D83" s="634"/>
      <c r="E83" s="694"/>
      <c r="F83" s="694"/>
      <c r="G83" s="694"/>
    </row>
    <row r="84" spans="1:7" ht="15.9" customHeight="1">
      <c r="A84" s="694"/>
      <c r="B84" s="634"/>
      <c r="C84" s="634"/>
      <c r="D84" s="634"/>
      <c r="E84" s="694"/>
      <c r="F84" s="694"/>
      <c r="G84" s="694"/>
    </row>
    <row r="85" spans="1:7" ht="15.9" customHeight="1">
      <c r="A85" s="694"/>
      <c r="B85" s="634"/>
      <c r="C85" s="634"/>
      <c r="D85" s="634"/>
      <c r="E85" s="694"/>
      <c r="F85" s="694"/>
      <c r="G85" s="694"/>
    </row>
    <row r="86" spans="1:7" ht="15.9" customHeight="1">
      <c r="A86" s="694"/>
      <c r="B86" s="634"/>
      <c r="C86" s="634"/>
      <c r="D86" s="634"/>
      <c r="E86" s="694"/>
      <c r="F86" s="694"/>
      <c r="G86" s="694"/>
    </row>
    <row r="87" spans="1:7" ht="15.9" customHeight="1">
      <c r="A87" s="694"/>
      <c r="B87" s="634"/>
      <c r="C87" s="634"/>
      <c r="D87" s="634"/>
      <c r="E87" s="694"/>
      <c r="F87" s="694"/>
      <c r="G87" s="694"/>
    </row>
    <row r="88" spans="1:7" ht="15.9" customHeight="1">
      <c r="A88" s="694"/>
      <c r="B88" s="634"/>
      <c r="C88" s="634"/>
      <c r="D88" s="634"/>
      <c r="E88" s="694"/>
      <c r="F88" s="694"/>
      <c r="G88" s="694"/>
    </row>
    <row r="89" spans="1:7" ht="15.9" customHeight="1">
      <c r="A89" s="694"/>
      <c r="B89" s="634"/>
      <c r="C89" s="634"/>
      <c r="D89" s="634"/>
      <c r="E89" s="694"/>
      <c r="F89" s="694"/>
      <c r="G89" s="694"/>
    </row>
    <row r="90" spans="1:7" ht="15.9" customHeight="1">
      <c r="A90" s="694"/>
      <c r="B90" s="634"/>
      <c r="C90" s="634"/>
      <c r="D90" s="634"/>
      <c r="E90" s="694"/>
      <c r="F90" s="694"/>
      <c r="G90" s="694"/>
    </row>
    <row r="91" spans="1:7" ht="15.9" customHeight="1">
      <c r="A91" s="694"/>
      <c r="B91" s="634"/>
      <c r="C91" s="634"/>
      <c r="D91" s="634"/>
      <c r="E91" s="694"/>
      <c r="F91" s="694"/>
      <c r="G91" s="694"/>
    </row>
    <row r="92" spans="1:7" ht="15.9" customHeight="1">
      <c r="A92" s="694"/>
      <c r="B92" s="634"/>
      <c r="C92" s="634"/>
      <c r="D92" s="634"/>
      <c r="E92" s="694"/>
      <c r="F92" s="694"/>
      <c r="G92" s="694"/>
    </row>
    <row r="93" spans="1:7" ht="15.9" customHeight="1">
      <c r="A93" s="694"/>
      <c r="B93" s="634"/>
      <c r="C93" s="634"/>
      <c r="D93" s="634"/>
      <c r="E93" s="694"/>
      <c r="F93" s="694"/>
      <c r="G93" s="694"/>
    </row>
    <row r="94" spans="1:7" ht="15.9" customHeight="1">
      <c r="A94" s="694"/>
      <c r="B94" s="634"/>
      <c r="C94" s="634"/>
      <c r="D94" s="634"/>
      <c r="E94" s="694"/>
      <c r="F94" s="694"/>
      <c r="G94" s="694"/>
    </row>
    <row r="95" spans="1:7" ht="15.9" customHeight="1">
      <c r="A95" s="694"/>
      <c r="B95" s="634"/>
      <c r="C95" s="634"/>
      <c r="D95" s="634"/>
      <c r="E95" s="694"/>
      <c r="F95" s="694"/>
      <c r="G95" s="694"/>
    </row>
    <row r="96" spans="1:7" ht="15.9" customHeight="1">
      <c r="A96" s="694"/>
      <c r="B96" s="634"/>
      <c r="C96" s="634"/>
      <c r="D96" s="634"/>
      <c r="E96" s="694"/>
      <c r="F96" s="694"/>
      <c r="G96" s="694"/>
    </row>
    <row r="97" spans="1:7" ht="15.9" customHeight="1">
      <c r="A97" s="694"/>
      <c r="B97" s="634"/>
      <c r="C97" s="634"/>
      <c r="D97" s="634"/>
      <c r="E97" s="694"/>
      <c r="F97" s="694"/>
      <c r="G97" s="694"/>
    </row>
    <row r="98" spans="1:7" ht="15.9" customHeight="1">
      <c r="A98" s="694"/>
      <c r="B98" s="634"/>
      <c r="C98" s="634"/>
      <c r="D98" s="634"/>
      <c r="E98" s="694"/>
      <c r="F98" s="694"/>
      <c r="G98" s="694"/>
    </row>
    <row r="99" spans="1:7" ht="15.9" customHeight="1">
      <c r="A99" s="694"/>
      <c r="B99" s="634"/>
      <c r="C99" s="634"/>
      <c r="D99" s="634"/>
      <c r="E99" s="694"/>
      <c r="F99" s="694"/>
      <c r="G99" s="694"/>
    </row>
    <row r="100" spans="1:7" ht="15.9" customHeight="1">
      <c r="A100" s="694"/>
      <c r="B100" s="634"/>
      <c r="C100" s="634"/>
      <c r="D100" s="634"/>
      <c r="E100" s="694"/>
      <c r="F100" s="694"/>
      <c r="G100" s="694"/>
    </row>
    <row r="101" spans="1:7" ht="15.9" customHeight="1">
      <c r="A101" s="694"/>
      <c r="B101" s="634"/>
      <c r="C101" s="634"/>
      <c r="D101" s="634"/>
      <c r="E101" s="694"/>
      <c r="F101" s="694"/>
      <c r="G101" s="694"/>
    </row>
    <row r="102" spans="1:7" ht="15.9" customHeight="1">
      <c r="A102" s="694"/>
      <c r="B102" s="634"/>
      <c r="C102" s="634"/>
      <c r="D102" s="634"/>
      <c r="E102" s="694"/>
      <c r="F102" s="694"/>
      <c r="G102" s="694"/>
    </row>
    <row r="103" spans="1:7" ht="15.9" customHeight="1">
      <c r="A103" s="694"/>
      <c r="B103" s="634"/>
      <c r="C103" s="634"/>
      <c r="D103" s="634"/>
      <c r="E103" s="694"/>
      <c r="F103" s="694"/>
      <c r="G103" s="694"/>
    </row>
    <row r="104" spans="1:7" ht="15.9" customHeight="1">
      <c r="A104" s="694"/>
      <c r="B104" s="634"/>
      <c r="C104" s="634"/>
      <c r="D104" s="634"/>
      <c r="E104" s="694"/>
      <c r="F104" s="694"/>
      <c r="G104" s="694"/>
    </row>
    <row r="105" spans="1:7" ht="15.9" customHeight="1">
      <c r="A105" s="694"/>
      <c r="B105" s="634"/>
      <c r="C105" s="634"/>
      <c r="D105" s="634"/>
      <c r="E105" s="694"/>
      <c r="F105" s="694"/>
      <c r="G105" s="694"/>
    </row>
    <row r="106" spans="1:7" ht="15.9" customHeight="1">
      <c r="A106" s="694"/>
      <c r="B106" s="634"/>
      <c r="C106" s="634"/>
      <c r="D106" s="634"/>
      <c r="E106" s="694"/>
      <c r="F106" s="694"/>
      <c r="G106" s="694"/>
    </row>
    <row r="107" spans="1:7" ht="15.9" customHeight="1">
      <c r="A107" s="694"/>
      <c r="B107" s="634"/>
      <c r="C107" s="634"/>
      <c r="D107" s="634"/>
      <c r="E107" s="694"/>
      <c r="F107" s="694"/>
      <c r="G107" s="694"/>
    </row>
    <row r="108" spans="1:7" ht="15.9" customHeight="1">
      <c r="A108" s="694"/>
      <c r="B108" s="634"/>
      <c r="C108" s="634"/>
      <c r="D108" s="634"/>
      <c r="E108" s="694"/>
      <c r="F108" s="694"/>
      <c r="G108" s="694"/>
    </row>
    <row r="109" spans="1:7" ht="15.9" customHeight="1">
      <c r="A109" s="694"/>
      <c r="B109" s="634"/>
      <c r="C109" s="634"/>
      <c r="D109" s="634"/>
      <c r="E109" s="694"/>
      <c r="F109" s="694"/>
      <c r="G109" s="694"/>
    </row>
    <row r="110" spans="1:7" ht="15.9" customHeight="1">
      <c r="A110" s="694"/>
      <c r="B110" s="634"/>
      <c r="C110" s="634"/>
      <c r="D110" s="634"/>
      <c r="E110" s="694"/>
      <c r="F110" s="694"/>
      <c r="G110" s="694"/>
    </row>
    <row r="111" spans="1:7" ht="15.9" customHeight="1">
      <c r="A111" s="694"/>
      <c r="B111" s="634"/>
      <c r="C111" s="634"/>
      <c r="D111" s="634"/>
      <c r="E111" s="694"/>
      <c r="F111" s="694"/>
      <c r="G111" s="694"/>
    </row>
    <row r="112" spans="1:7" ht="15.9" customHeight="1">
      <c r="A112" s="694"/>
      <c r="B112" s="634"/>
      <c r="C112" s="634"/>
      <c r="D112" s="634"/>
      <c r="E112" s="694"/>
      <c r="F112" s="694"/>
      <c r="G112" s="694"/>
    </row>
    <row r="113" spans="1:7" ht="15.9" customHeight="1">
      <c r="A113" s="694"/>
      <c r="B113" s="634"/>
      <c r="C113" s="634"/>
      <c r="D113" s="634"/>
      <c r="E113" s="694"/>
      <c r="F113" s="694"/>
      <c r="G113" s="694"/>
    </row>
    <row r="114" spans="1:7" ht="15.9" customHeight="1">
      <c r="A114" s="694"/>
      <c r="B114" s="634"/>
      <c r="C114" s="634"/>
      <c r="D114" s="634"/>
      <c r="E114" s="694"/>
      <c r="F114" s="694"/>
      <c r="G114" s="694"/>
    </row>
    <row r="115" spans="1:7" ht="15.9" customHeight="1">
      <c r="A115" s="694"/>
      <c r="B115" s="634"/>
      <c r="C115" s="634"/>
      <c r="D115" s="634"/>
      <c r="E115" s="694"/>
      <c r="F115" s="694"/>
      <c r="G115" s="694"/>
    </row>
    <row r="116" spans="1:7" ht="15.9" customHeight="1">
      <c r="A116" s="694"/>
      <c r="B116" s="634"/>
      <c r="C116" s="634"/>
      <c r="D116" s="634"/>
      <c r="E116" s="694"/>
      <c r="F116" s="694"/>
      <c r="G116" s="694"/>
    </row>
    <row r="117" spans="1:7" ht="15.9" customHeight="1">
      <c r="A117" s="694"/>
      <c r="B117" s="634"/>
      <c r="C117" s="634"/>
      <c r="D117" s="634"/>
      <c r="E117" s="694"/>
      <c r="F117" s="694"/>
      <c r="G117" s="694"/>
    </row>
    <row r="118" spans="1:7" ht="15.9" customHeight="1">
      <c r="A118" s="694"/>
      <c r="B118" s="634"/>
      <c r="C118" s="634"/>
      <c r="D118" s="634"/>
      <c r="E118" s="694"/>
      <c r="F118" s="694"/>
      <c r="G118" s="694"/>
    </row>
    <row r="119" spans="1:7" ht="15.9" customHeight="1">
      <c r="A119" s="694"/>
      <c r="B119" s="634"/>
      <c r="C119" s="634"/>
      <c r="D119" s="634"/>
      <c r="E119" s="694"/>
      <c r="F119" s="694"/>
      <c r="G119" s="694"/>
    </row>
    <row r="120" spans="1:7" ht="15.9" customHeight="1">
      <c r="A120" s="694"/>
      <c r="B120" s="634"/>
      <c r="C120" s="634"/>
      <c r="D120" s="634"/>
      <c r="E120" s="694"/>
      <c r="F120" s="694"/>
      <c r="G120" s="694"/>
    </row>
    <row r="121" spans="1:7" ht="15.9" customHeight="1">
      <c r="A121" s="694"/>
      <c r="B121" s="634"/>
      <c r="C121" s="634"/>
      <c r="D121" s="634"/>
      <c r="E121" s="694"/>
      <c r="F121" s="694"/>
      <c r="G121" s="694"/>
    </row>
    <row r="122" spans="1:7" ht="15.9" customHeight="1">
      <c r="A122" s="694"/>
      <c r="B122" s="634"/>
      <c r="C122" s="634"/>
      <c r="D122" s="634"/>
      <c r="E122" s="694"/>
      <c r="F122" s="694"/>
      <c r="G122" s="694"/>
    </row>
    <row r="123" spans="1:7" ht="15.9" customHeight="1">
      <c r="A123" s="694"/>
      <c r="B123" s="634"/>
      <c r="C123" s="634"/>
      <c r="D123" s="634"/>
      <c r="E123" s="694"/>
      <c r="F123" s="694"/>
      <c r="G123" s="694"/>
    </row>
    <row r="124" spans="1:7" ht="15.9" customHeight="1">
      <c r="A124" s="694"/>
      <c r="B124" s="634"/>
      <c r="C124" s="634"/>
      <c r="D124" s="634"/>
      <c r="E124" s="694"/>
      <c r="F124" s="694"/>
      <c r="G124" s="694"/>
    </row>
    <row r="125" spans="1:7" ht="15.9" customHeight="1">
      <c r="A125" s="694"/>
      <c r="B125" s="634"/>
      <c r="C125" s="634"/>
      <c r="D125" s="634"/>
      <c r="E125" s="694"/>
      <c r="F125" s="694"/>
      <c r="G125" s="694"/>
    </row>
    <row r="126" spans="1:7" ht="15.9" customHeight="1">
      <c r="A126" s="694"/>
      <c r="B126" s="634"/>
      <c r="C126" s="634"/>
      <c r="D126" s="634"/>
      <c r="E126" s="694"/>
      <c r="F126" s="694"/>
      <c r="G126" s="694"/>
    </row>
    <row r="127" spans="1:7" ht="15.9" customHeight="1">
      <c r="A127" s="694"/>
      <c r="B127" s="634"/>
      <c r="C127" s="634"/>
      <c r="D127" s="634"/>
      <c r="E127" s="694"/>
      <c r="F127" s="694"/>
      <c r="G127" s="694"/>
    </row>
    <row r="128" spans="1:7" ht="15.9" customHeight="1">
      <c r="A128" s="694"/>
      <c r="B128" s="634"/>
      <c r="C128" s="634"/>
      <c r="D128" s="634"/>
      <c r="E128" s="694"/>
      <c r="F128" s="694"/>
      <c r="G128" s="694"/>
    </row>
    <row r="129" spans="1:7" ht="15.9" customHeight="1">
      <c r="A129" s="694"/>
      <c r="B129" s="634"/>
      <c r="C129" s="634"/>
      <c r="D129" s="634"/>
      <c r="E129" s="694"/>
      <c r="F129" s="694"/>
      <c r="G129" s="694"/>
    </row>
    <row r="130" spans="1:7" ht="15.9" customHeight="1">
      <c r="A130" s="694"/>
      <c r="B130" s="634"/>
      <c r="C130" s="634"/>
      <c r="D130" s="634"/>
      <c r="E130" s="694"/>
      <c r="F130" s="694"/>
      <c r="G130" s="694"/>
    </row>
    <row r="131" spans="1:7" ht="15.9" customHeight="1">
      <c r="A131" s="694"/>
      <c r="B131" s="634"/>
      <c r="C131" s="634"/>
      <c r="D131" s="634"/>
      <c r="E131" s="694"/>
      <c r="F131" s="694"/>
      <c r="G131" s="694"/>
    </row>
    <row r="132" spans="1:7" ht="15.9" customHeight="1">
      <c r="A132" s="694"/>
      <c r="B132" s="634"/>
      <c r="C132" s="634"/>
      <c r="D132" s="634"/>
      <c r="E132" s="694"/>
      <c r="F132" s="694"/>
      <c r="G132" s="694"/>
    </row>
    <row r="133" spans="1:7" ht="15.9" customHeight="1">
      <c r="A133" s="694"/>
      <c r="B133" s="634"/>
      <c r="C133" s="634"/>
      <c r="D133" s="634"/>
      <c r="E133" s="694"/>
      <c r="F133" s="694"/>
      <c r="G133" s="694"/>
    </row>
    <row r="134" spans="1:7" ht="15.9" customHeight="1">
      <c r="A134" s="694"/>
      <c r="B134" s="634"/>
      <c r="C134" s="634"/>
      <c r="D134" s="634"/>
      <c r="E134" s="694"/>
      <c r="F134" s="694"/>
      <c r="G134" s="694"/>
    </row>
    <row r="135" spans="1:7" ht="15.9" customHeight="1">
      <c r="A135" s="694"/>
      <c r="B135" s="634"/>
      <c r="C135" s="634"/>
      <c r="D135" s="634"/>
      <c r="E135" s="694"/>
      <c r="F135" s="694"/>
      <c r="G135" s="694"/>
    </row>
    <row r="136" spans="1:7" ht="15.9" customHeight="1">
      <c r="A136" s="694"/>
      <c r="B136" s="634"/>
      <c r="C136" s="634"/>
      <c r="D136" s="634"/>
      <c r="E136" s="694"/>
      <c r="F136" s="694"/>
      <c r="G136" s="694"/>
    </row>
    <row r="137" spans="1:7" ht="15.9" customHeight="1">
      <c r="A137" s="694"/>
      <c r="B137" s="634"/>
      <c r="C137" s="634"/>
      <c r="D137" s="634"/>
      <c r="E137" s="694"/>
      <c r="F137" s="694"/>
      <c r="G137" s="694"/>
    </row>
    <row r="138" spans="1:7" ht="15.9" customHeight="1">
      <c r="A138" s="694"/>
      <c r="B138" s="634"/>
      <c r="C138" s="634"/>
      <c r="D138" s="634"/>
      <c r="E138" s="694"/>
      <c r="F138" s="694"/>
      <c r="G138" s="694"/>
    </row>
    <row r="139" spans="1:7" ht="15.9" customHeight="1">
      <c r="A139" s="694"/>
      <c r="B139" s="634"/>
      <c r="C139" s="634"/>
      <c r="D139" s="634"/>
      <c r="E139" s="694"/>
      <c r="F139" s="694"/>
      <c r="G139" s="694"/>
    </row>
    <row r="140" spans="1:7" ht="15.9" customHeight="1">
      <c r="A140" s="694"/>
      <c r="B140" s="634"/>
      <c r="C140" s="634"/>
      <c r="D140" s="634"/>
      <c r="E140" s="694"/>
      <c r="F140" s="694"/>
      <c r="G140" s="694"/>
    </row>
    <row r="141" spans="1:7" ht="15.9" customHeight="1">
      <c r="A141" s="694"/>
      <c r="B141" s="634"/>
      <c r="C141" s="634"/>
      <c r="D141" s="634"/>
      <c r="E141" s="694"/>
      <c r="F141" s="694"/>
      <c r="G141" s="694"/>
    </row>
    <row r="142" spans="1:7" ht="15.9" customHeight="1">
      <c r="A142" s="694"/>
      <c r="B142" s="634"/>
      <c r="C142" s="634"/>
      <c r="D142" s="634"/>
      <c r="E142" s="694"/>
      <c r="F142" s="694"/>
      <c r="G142" s="694"/>
    </row>
    <row r="143" spans="1:7" ht="15.9" customHeight="1">
      <c r="A143" s="694"/>
      <c r="B143" s="634"/>
      <c r="C143" s="634"/>
      <c r="D143" s="634"/>
      <c r="E143" s="694"/>
      <c r="F143" s="694"/>
      <c r="G143" s="694"/>
    </row>
    <row r="144" spans="1:7" ht="15.9" customHeight="1">
      <c r="A144" s="694"/>
      <c r="B144" s="634"/>
      <c r="C144" s="634"/>
      <c r="D144" s="634"/>
      <c r="E144" s="694"/>
      <c r="F144" s="694"/>
      <c r="G144" s="694"/>
    </row>
    <row r="145" spans="1:7" ht="15.9" customHeight="1">
      <c r="A145" s="694"/>
      <c r="B145" s="634"/>
      <c r="C145" s="634"/>
      <c r="D145" s="634"/>
      <c r="E145" s="694"/>
      <c r="F145" s="694"/>
      <c r="G145" s="694"/>
    </row>
    <row r="146" spans="1:7" ht="15.9" customHeight="1">
      <c r="A146" s="694"/>
      <c r="B146" s="634"/>
      <c r="C146" s="634"/>
      <c r="D146" s="634"/>
      <c r="E146" s="694"/>
      <c r="F146" s="694"/>
      <c r="G146" s="694"/>
    </row>
    <row r="147" spans="1:7" ht="15.9" customHeight="1">
      <c r="A147" s="694"/>
      <c r="B147" s="634"/>
      <c r="C147" s="634"/>
      <c r="D147" s="634"/>
      <c r="E147" s="694"/>
      <c r="F147" s="694"/>
      <c r="G147" s="694"/>
    </row>
    <row r="148" spans="1:7" ht="15.9" customHeight="1">
      <c r="A148" s="694"/>
      <c r="B148" s="634"/>
      <c r="C148" s="634"/>
      <c r="D148" s="634"/>
      <c r="E148" s="694"/>
      <c r="F148" s="694"/>
      <c r="G148" s="694"/>
    </row>
    <row r="149" spans="1:7" ht="15.9" customHeight="1">
      <c r="A149" s="694"/>
      <c r="B149" s="634"/>
      <c r="C149" s="634"/>
      <c r="D149" s="634"/>
      <c r="E149" s="694"/>
      <c r="F149" s="694"/>
      <c r="G149" s="694"/>
    </row>
    <row r="150" spans="1:7" ht="15.9" customHeight="1">
      <c r="A150" s="694"/>
      <c r="B150" s="634"/>
      <c r="C150" s="634"/>
      <c r="D150" s="634"/>
      <c r="E150" s="694"/>
      <c r="F150" s="694"/>
      <c r="G150" s="694"/>
    </row>
    <row r="151" spans="1:7" ht="15.9" customHeight="1">
      <c r="A151" s="694"/>
      <c r="B151" s="634"/>
      <c r="C151" s="634"/>
      <c r="D151" s="634"/>
      <c r="E151" s="694"/>
      <c r="F151" s="694"/>
      <c r="G151" s="694"/>
    </row>
    <row r="152" spans="1:7" ht="15.9" customHeight="1">
      <c r="A152" s="694"/>
      <c r="B152" s="634"/>
      <c r="C152" s="634"/>
      <c r="D152" s="634"/>
      <c r="E152" s="694"/>
      <c r="F152" s="694"/>
      <c r="G152" s="694"/>
    </row>
    <row r="153" spans="1:7" ht="15.9" customHeight="1">
      <c r="A153" s="694"/>
      <c r="B153" s="634"/>
      <c r="C153" s="634"/>
      <c r="D153" s="634"/>
      <c r="E153" s="694"/>
      <c r="F153" s="694"/>
      <c r="G153" s="694"/>
    </row>
    <row r="154" spans="1:7" ht="15.9" customHeight="1">
      <c r="A154" s="694"/>
      <c r="B154" s="634"/>
      <c r="C154" s="634"/>
      <c r="D154" s="634"/>
      <c r="E154" s="694"/>
      <c r="F154" s="694"/>
      <c r="G154" s="694"/>
    </row>
    <row r="155" spans="1:7" ht="15.9" customHeight="1">
      <c r="A155" s="694"/>
      <c r="B155" s="634"/>
      <c r="C155" s="634"/>
      <c r="D155" s="634"/>
      <c r="E155" s="694"/>
      <c r="F155" s="694"/>
      <c r="G155" s="694"/>
    </row>
    <row r="156" spans="1:7" ht="15.9" customHeight="1">
      <c r="A156" s="694"/>
      <c r="B156" s="634"/>
      <c r="C156" s="634"/>
      <c r="D156" s="634"/>
      <c r="E156" s="694"/>
      <c r="F156" s="694"/>
      <c r="G156" s="694"/>
    </row>
    <row r="157" spans="1:7" ht="15.9" customHeight="1">
      <c r="A157" s="694"/>
      <c r="B157" s="634"/>
      <c r="C157" s="634"/>
      <c r="D157" s="634"/>
      <c r="E157" s="694"/>
      <c r="F157" s="694"/>
      <c r="G157" s="694"/>
    </row>
    <row r="158" spans="1:7" ht="15.9" customHeight="1">
      <c r="A158" s="694"/>
      <c r="B158" s="634"/>
      <c r="C158" s="634"/>
      <c r="D158" s="634"/>
      <c r="E158" s="694"/>
      <c r="F158" s="694"/>
      <c r="G158" s="694"/>
    </row>
    <row r="159" spans="1:7" ht="15.9" customHeight="1">
      <c r="A159" s="694"/>
      <c r="B159" s="634"/>
      <c r="C159" s="634"/>
      <c r="D159" s="634"/>
      <c r="E159" s="694"/>
      <c r="F159" s="694"/>
      <c r="G159" s="694"/>
    </row>
    <row r="160" spans="1:7" ht="15.9" customHeight="1">
      <c r="A160" s="694"/>
      <c r="B160" s="634"/>
      <c r="C160" s="634"/>
      <c r="D160" s="634"/>
      <c r="E160" s="694"/>
      <c r="F160" s="694"/>
      <c r="G160" s="694"/>
    </row>
    <row r="161" spans="1:7" ht="15.9" customHeight="1">
      <c r="A161" s="694"/>
      <c r="B161" s="634"/>
      <c r="C161" s="634"/>
      <c r="D161" s="634"/>
      <c r="E161" s="694"/>
      <c r="F161" s="694"/>
      <c r="G161" s="694"/>
    </row>
    <row r="162" spans="1:7" ht="15.9" customHeight="1">
      <c r="A162" s="694"/>
      <c r="B162" s="634"/>
      <c r="C162" s="634"/>
      <c r="D162" s="634"/>
      <c r="E162" s="694"/>
      <c r="F162" s="694"/>
      <c r="G162" s="694"/>
    </row>
    <row r="163" spans="1:7" ht="15.9" customHeight="1">
      <c r="A163" s="694"/>
      <c r="B163" s="634"/>
      <c r="C163" s="634"/>
      <c r="D163" s="634"/>
      <c r="E163" s="694"/>
      <c r="F163" s="694"/>
      <c r="G163" s="694"/>
    </row>
    <row r="164" spans="1:7" ht="15.9" customHeight="1">
      <c r="A164" s="694"/>
      <c r="B164" s="634"/>
      <c r="C164" s="634"/>
      <c r="D164" s="634"/>
      <c r="E164" s="694"/>
      <c r="F164" s="694"/>
      <c r="G164" s="694"/>
    </row>
    <row r="165" spans="1:7" ht="15.9" customHeight="1">
      <c r="A165" s="694"/>
      <c r="B165" s="634"/>
      <c r="C165" s="634"/>
      <c r="D165" s="634"/>
      <c r="E165" s="694"/>
      <c r="F165" s="694"/>
      <c r="G165" s="694"/>
    </row>
    <row r="166" spans="1:7" ht="15.9" customHeight="1">
      <c r="A166" s="694"/>
      <c r="B166" s="634"/>
      <c r="C166" s="634"/>
      <c r="D166" s="634"/>
      <c r="E166" s="694"/>
      <c r="F166" s="694"/>
      <c r="G166" s="694"/>
    </row>
    <row r="167" spans="1:7" ht="15.9" customHeight="1">
      <c r="A167" s="694"/>
      <c r="B167" s="634"/>
      <c r="C167" s="634"/>
      <c r="D167" s="634"/>
      <c r="E167" s="694"/>
      <c r="F167" s="694"/>
      <c r="G167" s="694"/>
    </row>
    <row r="168" spans="1:7" ht="15.9" customHeight="1">
      <c r="A168" s="694"/>
      <c r="B168" s="634"/>
      <c r="C168" s="634"/>
      <c r="D168" s="634"/>
      <c r="E168" s="694"/>
      <c r="F168" s="694"/>
      <c r="G168" s="694"/>
    </row>
    <row r="169" spans="1:7" ht="15.9" customHeight="1">
      <c r="A169" s="694"/>
      <c r="B169" s="634"/>
      <c r="C169" s="634"/>
      <c r="D169" s="634"/>
      <c r="E169" s="694"/>
      <c r="F169" s="694"/>
      <c r="G169" s="694"/>
    </row>
    <row r="170" spans="1:7" ht="15.9" customHeight="1">
      <c r="A170" s="694"/>
      <c r="B170" s="634"/>
      <c r="C170" s="634"/>
      <c r="D170" s="634"/>
      <c r="E170" s="694"/>
      <c r="F170" s="694"/>
      <c r="G170" s="694"/>
    </row>
    <row r="171" spans="1:7" ht="15.9" customHeight="1">
      <c r="B171" s="992"/>
      <c r="C171" s="992"/>
      <c r="D171" s="992"/>
    </row>
    <row r="172" spans="1:7" ht="15.9" customHeight="1">
      <c r="B172" s="992"/>
      <c r="C172" s="992"/>
      <c r="D172" s="992"/>
    </row>
    <row r="173" spans="1:7" ht="15.9" customHeight="1">
      <c r="B173" s="992"/>
      <c r="C173" s="992"/>
      <c r="D173" s="992"/>
    </row>
    <row r="174" spans="1:7" ht="15.9" customHeight="1">
      <c r="B174" s="992"/>
      <c r="C174" s="992"/>
      <c r="D174" s="992"/>
    </row>
    <row r="175" spans="1:7" ht="15.9" customHeight="1">
      <c r="B175" s="992"/>
      <c r="C175" s="992"/>
      <c r="D175" s="992"/>
    </row>
    <row r="176" spans="1:7" ht="15.9" customHeight="1">
      <c r="B176" s="992"/>
      <c r="C176" s="992"/>
      <c r="D176" s="992"/>
    </row>
    <row r="177" spans="2:4" ht="15.9" customHeight="1">
      <c r="B177" s="992"/>
      <c r="C177" s="992"/>
      <c r="D177" s="992"/>
    </row>
    <row r="178" spans="2:4" ht="15.9" customHeight="1">
      <c r="B178" s="992"/>
      <c r="C178" s="992"/>
      <c r="D178" s="992"/>
    </row>
    <row r="179" spans="2:4" ht="15.9" customHeight="1">
      <c r="B179" s="992"/>
      <c r="C179" s="992"/>
      <c r="D179" s="992"/>
    </row>
    <row r="180" spans="2:4" ht="15.9" customHeight="1">
      <c r="B180" s="992"/>
      <c r="C180" s="992"/>
      <c r="D180" s="992"/>
    </row>
    <row r="181" spans="2:4" ht="15.9" customHeight="1">
      <c r="B181" s="992"/>
      <c r="C181" s="992"/>
      <c r="D181" s="992"/>
    </row>
    <row r="182" spans="2:4" ht="15.9" customHeight="1">
      <c r="B182" s="992"/>
      <c r="C182" s="992"/>
      <c r="D182" s="992"/>
    </row>
    <row r="183" spans="2:4" ht="15.9" customHeight="1">
      <c r="B183" s="992"/>
      <c r="C183" s="992"/>
      <c r="D183" s="992"/>
    </row>
    <row r="184" spans="2:4" ht="15.9" customHeight="1">
      <c r="B184" s="992"/>
      <c r="C184" s="992"/>
      <c r="D184" s="992"/>
    </row>
    <row r="185" spans="2:4" ht="15.9" customHeight="1">
      <c r="B185" s="992"/>
      <c r="C185" s="992"/>
      <c r="D185" s="992"/>
    </row>
    <row r="186" spans="2:4" ht="15.9" customHeight="1">
      <c r="B186" s="992"/>
      <c r="C186" s="992"/>
      <c r="D186" s="992"/>
    </row>
    <row r="187" spans="2:4" ht="15.9" customHeight="1">
      <c r="B187" s="992"/>
      <c r="C187" s="992"/>
      <c r="D187" s="992"/>
    </row>
    <row r="188" spans="2:4" ht="15.9" customHeight="1">
      <c r="B188" s="992"/>
      <c r="C188" s="992"/>
      <c r="D188" s="992"/>
    </row>
    <row r="189" spans="2:4" ht="15.9" customHeight="1">
      <c r="B189" s="992"/>
      <c r="C189" s="992"/>
      <c r="D189" s="992"/>
    </row>
    <row r="190" spans="2:4" ht="15.9" customHeight="1">
      <c r="B190" s="992"/>
      <c r="C190" s="992"/>
      <c r="D190" s="992"/>
    </row>
    <row r="191" spans="2:4" ht="15.9" customHeight="1">
      <c r="B191" s="992"/>
      <c r="C191" s="992"/>
      <c r="D191" s="992"/>
    </row>
    <row r="192" spans="2:4" ht="15.9" customHeight="1">
      <c r="B192" s="992"/>
      <c r="C192" s="992"/>
      <c r="D192" s="992"/>
    </row>
    <row r="193" spans="2:4" ht="15.9" customHeight="1">
      <c r="B193" s="992"/>
      <c r="C193" s="992"/>
      <c r="D193" s="992"/>
    </row>
    <row r="194" spans="2:4" ht="15.9" customHeight="1">
      <c r="B194" s="992"/>
      <c r="C194" s="992"/>
      <c r="D194" s="992"/>
    </row>
    <row r="195" spans="2:4" ht="15.9" customHeight="1">
      <c r="B195" s="992"/>
      <c r="C195" s="992"/>
      <c r="D195" s="992"/>
    </row>
    <row r="196" spans="2:4" ht="15.9" customHeight="1">
      <c r="B196" s="992"/>
      <c r="C196" s="992"/>
      <c r="D196" s="992"/>
    </row>
    <row r="197" spans="2:4" ht="15.9" customHeight="1">
      <c r="B197" s="992"/>
      <c r="C197" s="992"/>
      <c r="D197" s="992"/>
    </row>
    <row r="198" spans="2:4" ht="15.9" customHeight="1">
      <c r="B198" s="992"/>
      <c r="C198" s="992"/>
      <c r="D198" s="992"/>
    </row>
    <row r="199" spans="2:4" ht="15.9" customHeight="1">
      <c r="B199" s="992"/>
      <c r="C199" s="992"/>
      <c r="D199" s="992"/>
    </row>
    <row r="200" spans="2:4" ht="15.9" customHeight="1">
      <c r="B200" s="992"/>
      <c r="C200" s="992"/>
      <c r="D200" s="992"/>
    </row>
    <row r="201" spans="2:4" ht="15.9" customHeight="1">
      <c r="B201" s="992"/>
      <c r="C201" s="992"/>
      <c r="D201" s="992"/>
    </row>
    <row r="202" spans="2:4" ht="15.9" customHeight="1">
      <c r="B202" s="992"/>
      <c r="C202" s="992"/>
      <c r="D202" s="992"/>
    </row>
    <row r="203" spans="2:4" ht="15.9" customHeight="1">
      <c r="B203" s="992"/>
      <c r="C203" s="992"/>
      <c r="D203" s="992"/>
    </row>
    <row r="204" spans="2:4" ht="15.9" customHeight="1">
      <c r="B204" s="992"/>
      <c r="C204" s="992"/>
      <c r="D204" s="992"/>
    </row>
    <row r="205" spans="2:4" ht="15.9" customHeight="1">
      <c r="B205" s="992"/>
      <c r="C205" s="992"/>
      <c r="D205" s="992"/>
    </row>
    <row r="206" spans="2:4" ht="15.9" customHeight="1">
      <c r="B206" s="992"/>
      <c r="C206" s="992"/>
      <c r="D206" s="992"/>
    </row>
    <row r="207" spans="2:4" ht="15.9" customHeight="1">
      <c r="B207" s="992"/>
      <c r="C207" s="992"/>
      <c r="D207" s="992"/>
    </row>
    <row r="208" spans="2:4" ht="15.9" customHeight="1">
      <c r="B208" s="992"/>
      <c r="C208" s="992"/>
      <c r="D208" s="992"/>
    </row>
    <row r="209" spans="2:4" ht="15.9" customHeight="1">
      <c r="B209" s="992"/>
      <c r="C209" s="992"/>
      <c r="D209" s="992"/>
    </row>
    <row r="210" spans="2:4" ht="15.9" customHeight="1">
      <c r="B210" s="992"/>
      <c r="C210" s="992"/>
      <c r="D210" s="992"/>
    </row>
    <row r="211" spans="2:4" ht="15.9" customHeight="1">
      <c r="B211" s="992"/>
      <c r="C211" s="992"/>
      <c r="D211" s="992"/>
    </row>
    <row r="212" spans="2:4" ht="15.9" customHeight="1">
      <c r="B212" s="992"/>
      <c r="C212" s="992"/>
      <c r="D212" s="992"/>
    </row>
    <row r="213" spans="2:4" ht="15.9" customHeight="1">
      <c r="B213" s="992"/>
      <c r="C213" s="992"/>
      <c r="D213" s="992"/>
    </row>
    <row r="214" spans="2:4" ht="15.9" customHeight="1">
      <c r="B214" s="992"/>
      <c r="C214" s="992"/>
      <c r="D214" s="992"/>
    </row>
    <row r="215" spans="2:4" ht="15.9" customHeight="1">
      <c r="B215" s="992"/>
      <c r="C215" s="992"/>
      <c r="D215" s="992"/>
    </row>
    <row r="216" spans="2:4" ht="15.9" customHeight="1">
      <c r="B216" s="992"/>
      <c r="C216" s="992"/>
      <c r="D216" s="992"/>
    </row>
    <row r="217" spans="2:4" ht="15.9" customHeight="1">
      <c r="B217" s="992"/>
      <c r="C217" s="992"/>
      <c r="D217" s="992"/>
    </row>
    <row r="218" spans="2:4" ht="15.9" customHeight="1">
      <c r="B218" s="992"/>
      <c r="C218" s="992"/>
      <c r="D218" s="992"/>
    </row>
    <row r="219" spans="2:4" ht="15.9" customHeight="1">
      <c r="B219" s="992"/>
      <c r="C219" s="992"/>
      <c r="D219" s="992"/>
    </row>
    <row r="220" spans="2:4" ht="15.9" customHeight="1">
      <c r="B220" s="992"/>
      <c r="C220" s="992"/>
      <c r="D220" s="992"/>
    </row>
    <row r="221" spans="2:4" ht="15.9" customHeight="1">
      <c r="B221" s="992"/>
      <c r="C221" s="992"/>
      <c r="D221" s="992"/>
    </row>
    <row r="222" spans="2:4" ht="15.9" customHeight="1">
      <c r="B222" s="992"/>
      <c r="C222" s="992"/>
      <c r="D222" s="992"/>
    </row>
    <row r="223" spans="2:4" ht="15.9" customHeight="1">
      <c r="B223" s="992"/>
      <c r="C223" s="992"/>
      <c r="D223" s="992"/>
    </row>
    <row r="224" spans="2:4" ht="15.9" customHeight="1">
      <c r="B224" s="992"/>
      <c r="C224" s="992"/>
      <c r="D224" s="992"/>
    </row>
    <row r="225" spans="2:4" ht="15.9" customHeight="1">
      <c r="B225" s="992"/>
      <c r="C225" s="992"/>
      <c r="D225" s="992"/>
    </row>
    <row r="226" spans="2:4" ht="15.9" customHeight="1">
      <c r="B226" s="992"/>
      <c r="C226" s="992"/>
      <c r="D226" s="992"/>
    </row>
    <row r="227" spans="2:4" ht="15.9" customHeight="1">
      <c r="B227" s="992"/>
      <c r="C227" s="992"/>
      <c r="D227" s="992"/>
    </row>
    <row r="228" spans="2:4" ht="15.9" customHeight="1">
      <c r="B228" s="992"/>
      <c r="C228" s="992"/>
      <c r="D228" s="992"/>
    </row>
    <row r="229" spans="2:4" ht="15.9" customHeight="1">
      <c r="B229" s="992"/>
      <c r="C229" s="992"/>
      <c r="D229" s="992"/>
    </row>
    <row r="230" spans="2:4" ht="15.9" customHeight="1">
      <c r="B230" s="992"/>
      <c r="C230" s="992"/>
      <c r="D230" s="992"/>
    </row>
    <row r="231" spans="2:4" ht="15.9" customHeight="1">
      <c r="B231" s="992"/>
      <c r="C231" s="992"/>
      <c r="D231" s="992"/>
    </row>
    <row r="232" spans="2:4" ht="15.9" customHeight="1">
      <c r="B232" s="992"/>
      <c r="C232" s="992"/>
      <c r="D232" s="992"/>
    </row>
    <row r="233" spans="2:4" ht="15.9" customHeight="1">
      <c r="B233" s="992"/>
      <c r="C233" s="992"/>
      <c r="D233" s="992"/>
    </row>
    <row r="234" spans="2:4" ht="15.9" customHeight="1">
      <c r="B234" s="992"/>
      <c r="C234" s="992"/>
      <c r="D234" s="992"/>
    </row>
    <row r="235" spans="2:4" ht="15.9" customHeight="1">
      <c r="B235" s="992"/>
      <c r="C235" s="992"/>
      <c r="D235" s="992"/>
    </row>
    <row r="236" spans="2:4" ht="15.9" customHeight="1">
      <c r="B236" s="992"/>
      <c r="C236" s="992"/>
      <c r="D236" s="992"/>
    </row>
    <row r="237" spans="2:4" ht="15.9" customHeight="1">
      <c r="B237" s="992"/>
      <c r="C237" s="992"/>
      <c r="D237" s="992"/>
    </row>
    <row r="238" spans="2:4" ht="15.9" customHeight="1">
      <c r="B238" s="992"/>
      <c r="C238" s="992"/>
      <c r="D238" s="992"/>
    </row>
    <row r="239" spans="2:4" ht="15.9" customHeight="1">
      <c r="B239" s="992"/>
      <c r="C239" s="992"/>
      <c r="D239" s="992"/>
    </row>
    <row r="240" spans="2:4" ht="15.9" customHeight="1">
      <c r="B240" s="992"/>
      <c r="C240" s="992"/>
      <c r="D240" s="992"/>
    </row>
    <row r="241" spans="2:4" ht="15.9" customHeight="1">
      <c r="B241" s="992"/>
      <c r="C241" s="992"/>
      <c r="D241" s="992"/>
    </row>
    <row r="242" spans="2:4" ht="15.9" customHeight="1">
      <c r="B242" s="992"/>
      <c r="C242" s="992"/>
      <c r="D242" s="992"/>
    </row>
    <row r="243" spans="2:4" ht="15.9" customHeight="1">
      <c r="B243" s="992"/>
      <c r="C243" s="992"/>
      <c r="D243" s="992"/>
    </row>
    <row r="244" spans="2:4" ht="15.9" customHeight="1">
      <c r="B244" s="992"/>
      <c r="C244" s="992"/>
      <c r="D244" s="992"/>
    </row>
    <row r="245" spans="2:4" ht="15.9" customHeight="1">
      <c r="B245" s="992"/>
      <c r="C245" s="992"/>
      <c r="D245" s="992"/>
    </row>
    <row r="246" spans="2:4" ht="15.9" customHeight="1">
      <c r="B246" s="992"/>
      <c r="C246" s="992"/>
      <c r="D246" s="992"/>
    </row>
    <row r="247" spans="2:4" ht="15.9" customHeight="1">
      <c r="B247" s="992"/>
      <c r="C247" s="992"/>
      <c r="D247" s="992"/>
    </row>
    <row r="248" spans="2:4" ht="15.9" customHeight="1">
      <c r="B248" s="992"/>
      <c r="C248" s="992"/>
      <c r="D248" s="992"/>
    </row>
    <row r="249" spans="2:4" ht="15.9" customHeight="1">
      <c r="B249" s="992"/>
      <c r="C249" s="992"/>
      <c r="D249" s="992"/>
    </row>
    <row r="250" spans="2:4" ht="15.9" customHeight="1">
      <c r="B250" s="992"/>
      <c r="C250" s="992"/>
      <c r="D250" s="992"/>
    </row>
    <row r="251" spans="2:4" ht="15.9" customHeight="1">
      <c r="B251" s="992"/>
      <c r="C251" s="992"/>
      <c r="D251" s="992"/>
    </row>
    <row r="252" spans="2:4" ht="15.9" customHeight="1">
      <c r="B252" s="992"/>
      <c r="C252" s="992"/>
      <c r="D252" s="992"/>
    </row>
    <row r="253" spans="2:4" ht="15.9" customHeight="1">
      <c r="B253" s="992"/>
      <c r="C253" s="992"/>
      <c r="D253" s="992"/>
    </row>
    <row r="254" spans="2:4" ht="15.9" customHeight="1">
      <c r="B254" s="992"/>
      <c r="C254" s="992"/>
      <c r="D254" s="992"/>
    </row>
    <row r="255" spans="2:4" ht="15.9" customHeight="1">
      <c r="B255" s="992"/>
      <c r="C255" s="992"/>
      <c r="D255" s="992"/>
    </row>
    <row r="256" spans="2:4" ht="15.9" customHeight="1">
      <c r="B256" s="992"/>
      <c r="C256" s="992"/>
      <c r="D256" s="992"/>
    </row>
    <row r="257" spans="2:4" ht="15.9" customHeight="1">
      <c r="B257" s="992"/>
      <c r="C257" s="992"/>
      <c r="D257" s="992"/>
    </row>
    <row r="258" spans="2:4" ht="15.9" customHeight="1">
      <c r="B258" s="992"/>
      <c r="C258" s="992"/>
      <c r="D258" s="992"/>
    </row>
    <row r="259" spans="2:4" ht="15.9" customHeight="1">
      <c r="B259" s="992"/>
      <c r="C259" s="992"/>
      <c r="D259" s="992"/>
    </row>
    <row r="260" spans="2:4" ht="15.9" customHeight="1">
      <c r="B260" s="992"/>
      <c r="C260" s="992"/>
      <c r="D260" s="992"/>
    </row>
    <row r="261" spans="2:4" ht="15.9" customHeight="1">
      <c r="B261" s="992"/>
      <c r="C261" s="992"/>
      <c r="D261" s="992"/>
    </row>
    <row r="262" spans="2:4" ht="15.9" customHeight="1">
      <c r="B262" s="992"/>
      <c r="C262" s="992"/>
      <c r="D262" s="992"/>
    </row>
    <row r="263" spans="2:4" ht="15.9" customHeight="1">
      <c r="B263" s="992"/>
      <c r="C263" s="992"/>
      <c r="D263" s="992"/>
    </row>
    <row r="264" spans="2:4" ht="15.9" customHeight="1">
      <c r="B264" s="992"/>
      <c r="C264" s="992"/>
      <c r="D264" s="992"/>
    </row>
    <row r="265" spans="2:4" ht="15.9" customHeight="1">
      <c r="B265" s="992"/>
      <c r="C265" s="992"/>
      <c r="D265" s="992"/>
    </row>
    <row r="266" spans="2:4" ht="15.9" customHeight="1">
      <c r="B266" s="992"/>
      <c r="C266" s="992"/>
      <c r="D266" s="992"/>
    </row>
    <row r="267" spans="2:4" ht="15.9" customHeight="1">
      <c r="B267" s="992"/>
      <c r="C267" s="992"/>
      <c r="D267" s="992"/>
    </row>
    <row r="268" spans="2:4" ht="15.9" customHeight="1">
      <c r="B268" s="992"/>
      <c r="C268" s="992"/>
      <c r="D268" s="992"/>
    </row>
    <row r="269" spans="2:4" ht="15.9" customHeight="1">
      <c r="B269" s="992"/>
      <c r="C269" s="992"/>
      <c r="D269" s="992"/>
    </row>
    <row r="270" spans="2:4" ht="15.9" customHeight="1">
      <c r="B270" s="992"/>
      <c r="C270" s="992"/>
      <c r="D270" s="992"/>
    </row>
    <row r="271" spans="2:4" ht="15.9" customHeight="1">
      <c r="B271" s="992"/>
      <c r="C271" s="992"/>
      <c r="D271" s="992"/>
    </row>
    <row r="272" spans="2:4" ht="15.9" customHeight="1">
      <c r="B272" s="992"/>
      <c r="C272" s="992"/>
      <c r="D272" s="992"/>
    </row>
    <row r="273" spans="2:4" ht="15.9" customHeight="1">
      <c r="B273" s="992"/>
      <c r="C273" s="992"/>
      <c r="D273" s="992"/>
    </row>
    <row r="274" spans="2:4" ht="15.9" customHeight="1">
      <c r="B274" s="992"/>
      <c r="C274" s="992"/>
      <c r="D274" s="992"/>
    </row>
    <row r="275" spans="2:4" ht="15.9" customHeight="1">
      <c r="B275" s="992"/>
      <c r="C275" s="992"/>
      <c r="D275" s="992"/>
    </row>
    <row r="276" spans="2:4" ht="15.9" customHeight="1">
      <c r="B276" s="992"/>
      <c r="C276" s="992"/>
      <c r="D276" s="992"/>
    </row>
    <row r="277" spans="2:4" ht="15.9" customHeight="1">
      <c r="B277" s="992"/>
      <c r="C277" s="992"/>
      <c r="D277" s="992"/>
    </row>
    <row r="278" spans="2:4" ht="15.9" customHeight="1">
      <c r="B278" s="992"/>
      <c r="C278" s="992"/>
      <c r="D278" s="992"/>
    </row>
    <row r="279" spans="2:4" ht="15.9" customHeight="1">
      <c r="B279" s="992"/>
      <c r="C279" s="992"/>
      <c r="D279" s="992"/>
    </row>
    <row r="280" spans="2:4" ht="15.9" customHeight="1">
      <c r="B280" s="992"/>
      <c r="C280" s="992"/>
      <c r="D280" s="992"/>
    </row>
    <row r="281" spans="2:4" ht="15.9" customHeight="1">
      <c r="B281" s="992"/>
      <c r="C281" s="992"/>
      <c r="D281" s="992"/>
    </row>
    <row r="282" spans="2:4" ht="15.9" customHeight="1">
      <c r="B282" s="992"/>
      <c r="C282" s="992"/>
      <c r="D282" s="992"/>
    </row>
    <row r="283" spans="2:4" ht="15.9" customHeight="1">
      <c r="B283" s="992"/>
      <c r="C283" s="992"/>
      <c r="D283" s="992"/>
    </row>
    <row r="284" spans="2:4" ht="15.9" customHeight="1">
      <c r="B284" s="992"/>
      <c r="C284" s="992"/>
      <c r="D284" s="992"/>
    </row>
    <row r="285" spans="2:4" ht="15.9" customHeight="1">
      <c r="B285" s="992"/>
      <c r="C285" s="992"/>
      <c r="D285" s="992"/>
    </row>
    <row r="286" spans="2:4" ht="15.9" customHeight="1">
      <c r="B286" s="992"/>
      <c r="C286" s="992"/>
      <c r="D286" s="992"/>
    </row>
    <row r="287" spans="2:4" ht="15.9" customHeight="1">
      <c r="B287" s="992"/>
      <c r="C287" s="992"/>
      <c r="D287" s="992"/>
    </row>
    <row r="288" spans="2:4" ht="15.9" customHeight="1">
      <c r="B288" s="992"/>
      <c r="C288" s="992"/>
      <c r="D288" s="992"/>
    </row>
    <row r="289" spans="2:4" ht="15.9" customHeight="1">
      <c r="B289" s="992"/>
      <c r="C289" s="992"/>
      <c r="D289" s="992"/>
    </row>
    <row r="290" spans="2:4" ht="15.9" customHeight="1">
      <c r="B290" s="992"/>
      <c r="C290" s="992"/>
      <c r="D290" s="992"/>
    </row>
    <row r="291" spans="2:4" ht="15.9" customHeight="1">
      <c r="B291" s="992"/>
      <c r="C291" s="992"/>
      <c r="D291" s="992"/>
    </row>
    <row r="292" spans="2:4" ht="15.9" customHeight="1">
      <c r="B292" s="992"/>
      <c r="C292" s="992"/>
      <c r="D292" s="992"/>
    </row>
    <row r="293" spans="2:4" ht="15.9" customHeight="1">
      <c r="B293" s="992"/>
      <c r="C293" s="992"/>
      <c r="D293" s="992"/>
    </row>
    <row r="294" spans="2:4" ht="15.9" customHeight="1">
      <c r="B294" s="992"/>
      <c r="C294" s="992"/>
      <c r="D294" s="992"/>
    </row>
    <row r="295" spans="2:4" ht="15.9" customHeight="1">
      <c r="B295" s="992"/>
      <c r="C295" s="992"/>
      <c r="D295" s="992"/>
    </row>
    <row r="296" spans="2:4" ht="15.9" customHeight="1">
      <c r="B296" s="992"/>
      <c r="C296" s="992"/>
      <c r="D296" s="992"/>
    </row>
    <row r="297" spans="2:4" ht="15.9" customHeight="1">
      <c r="B297" s="992"/>
      <c r="C297" s="992"/>
      <c r="D297" s="992"/>
    </row>
    <row r="298" spans="2:4" ht="15.9" customHeight="1">
      <c r="B298" s="992"/>
      <c r="C298" s="992"/>
      <c r="D298" s="992"/>
    </row>
    <row r="299" spans="2:4" ht="15.9" customHeight="1">
      <c r="B299" s="992"/>
      <c r="C299" s="992"/>
      <c r="D299" s="992"/>
    </row>
    <row r="300" spans="2:4" ht="15.9" customHeight="1">
      <c r="B300" s="992"/>
      <c r="C300" s="992"/>
      <c r="D300" s="992"/>
    </row>
    <row r="301" spans="2:4" ht="15.9" customHeight="1">
      <c r="B301" s="992"/>
      <c r="C301" s="992"/>
      <c r="D301" s="992"/>
    </row>
    <row r="302" spans="2:4" ht="15.9" customHeight="1">
      <c r="B302" s="992"/>
      <c r="C302" s="992"/>
      <c r="D302" s="992"/>
    </row>
    <row r="303" spans="2:4" ht="15.9" customHeight="1">
      <c r="B303" s="992"/>
      <c r="C303" s="992"/>
      <c r="D303" s="992"/>
    </row>
    <row r="304" spans="2:4" ht="15.9" customHeight="1">
      <c r="B304" s="992"/>
      <c r="C304" s="992"/>
      <c r="D304" s="992"/>
    </row>
    <row r="305" spans="2:4" ht="15.9" customHeight="1">
      <c r="B305" s="992"/>
      <c r="C305" s="992"/>
      <c r="D305" s="992"/>
    </row>
    <row r="306" spans="2:4" ht="15.9" customHeight="1">
      <c r="B306" s="992"/>
      <c r="C306" s="992"/>
      <c r="D306" s="992"/>
    </row>
    <row r="307" spans="2:4" ht="15.9" customHeight="1">
      <c r="B307" s="992"/>
      <c r="C307" s="992"/>
      <c r="D307" s="992"/>
    </row>
    <row r="308" spans="2:4" ht="15.9" customHeight="1">
      <c r="B308" s="992"/>
      <c r="C308" s="992"/>
      <c r="D308" s="992"/>
    </row>
    <row r="309" spans="2:4" ht="15.9" customHeight="1">
      <c r="B309" s="992"/>
      <c r="C309" s="992"/>
      <c r="D309" s="992"/>
    </row>
    <row r="310" spans="2:4" ht="15.9" customHeight="1">
      <c r="B310" s="992"/>
      <c r="C310" s="992"/>
      <c r="D310" s="992"/>
    </row>
    <row r="311" spans="2:4" ht="15.9" customHeight="1">
      <c r="B311" s="992"/>
      <c r="C311" s="992"/>
      <c r="D311" s="992"/>
    </row>
    <row r="312" spans="2:4" ht="15.9" customHeight="1">
      <c r="B312" s="992"/>
      <c r="C312" s="992"/>
      <c r="D312" s="992"/>
    </row>
    <row r="313" spans="2:4" ht="15.9" customHeight="1">
      <c r="B313" s="992"/>
      <c r="C313" s="992"/>
      <c r="D313" s="992"/>
    </row>
    <row r="314" spans="2:4" ht="15.9" customHeight="1">
      <c r="B314" s="992"/>
      <c r="C314" s="992"/>
      <c r="D314" s="992"/>
    </row>
    <row r="315" spans="2:4" ht="15.9" customHeight="1">
      <c r="B315" s="992"/>
      <c r="C315" s="992"/>
      <c r="D315" s="992"/>
    </row>
    <row r="316" spans="2:4" ht="15.9" customHeight="1">
      <c r="B316" s="992"/>
      <c r="C316" s="992"/>
      <c r="D316" s="992"/>
    </row>
    <row r="317" spans="2:4" ht="15.9" customHeight="1">
      <c r="B317" s="992"/>
      <c r="C317" s="992"/>
      <c r="D317" s="992"/>
    </row>
    <row r="318" spans="2:4" ht="15.9" customHeight="1">
      <c r="B318" s="992"/>
      <c r="C318" s="992"/>
      <c r="D318" s="992"/>
    </row>
    <row r="319" spans="2:4" ht="15.9" customHeight="1">
      <c r="B319" s="992"/>
      <c r="C319" s="992"/>
      <c r="D319" s="992"/>
    </row>
    <row r="320" spans="2:4" ht="15.9" customHeight="1">
      <c r="B320" s="992"/>
      <c r="C320" s="992"/>
      <c r="D320" s="992"/>
    </row>
    <row r="321" spans="2:4" ht="15.9" customHeight="1">
      <c r="B321" s="992"/>
      <c r="C321" s="992"/>
      <c r="D321" s="992"/>
    </row>
    <row r="322" spans="2:4" ht="15.9" customHeight="1">
      <c r="B322" s="992"/>
      <c r="C322" s="992"/>
      <c r="D322" s="992"/>
    </row>
    <row r="323" spans="2:4" ht="15.9" customHeight="1">
      <c r="B323" s="992"/>
      <c r="C323" s="992"/>
      <c r="D323" s="992"/>
    </row>
    <row r="324" spans="2:4" ht="15.9" customHeight="1">
      <c r="B324" s="992"/>
      <c r="C324" s="992"/>
      <c r="D324" s="992"/>
    </row>
    <row r="325" spans="2:4" ht="15.9" customHeight="1">
      <c r="B325" s="992"/>
      <c r="C325" s="992"/>
      <c r="D325" s="992"/>
    </row>
    <row r="326" spans="2:4" ht="15.9" customHeight="1">
      <c r="B326" s="992"/>
      <c r="C326" s="992"/>
      <c r="D326" s="992"/>
    </row>
    <row r="327" spans="2:4" ht="15.9" customHeight="1">
      <c r="B327" s="992"/>
      <c r="C327" s="992"/>
      <c r="D327" s="992"/>
    </row>
    <row r="328" spans="2:4" ht="15.9" customHeight="1">
      <c r="B328" s="992"/>
      <c r="C328" s="992"/>
      <c r="D328" s="992"/>
    </row>
    <row r="329" spans="2:4" ht="15.9" customHeight="1">
      <c r="B329" s="992"/>
      <c r="C329" s="992"/>
      <c r="D329" s="992"/>
    </row>
    <row r="330" spans="2:4" ht="15.9" customHeight="1">
      <c r="B330" s="992"/>
      <c r="C330" s="992"/>
      <c r="D330" s="992"/>
    </row>
    <row r="331" spans="2:4" ht="15.9" customHeight="1">
      <c r="B331" s="992"/>
      <c r="C331" s="992"/>
      <c r="D331" s="992"/>
    </row>
    <row r="332" spans="2:4" ht="15.9" customHeight="1">
      <c r="B332" s="992"/>
      <c r="C332" s="992"/>
      <c r="D332" s="992"/>
    </row>
    <row r="333" spans="2:4" ht="15.9" customHeight="1">
      <c r="B333" s="992"/>
      <c r="C333" s="992"/>
      <c r="D333" s="992"/>
    </row>
    <row r="334" spans="2:4" ht="15.9" customHeight="1">
      <c r="B334" s="992"/>
      <c r="C334" s="992"/>
      <c r="D334" s="992"/>
    </row>
    <row r="335" spans="2:4" ht="15.9" customHeight="1">
      <c r="B335" s="992"/>
      <c r="C335" s="992"/>
      <c r="D335" s="992"/>
    </row>
    <row r="336" spans="2:4">
      <c r="B336" s="992"/>
      <c r="C336" s="992"/>
      <c r="D336" s="992"/>
    </row>
    <row r="337" spans="2:4">
      <c r="B337" s="992"/>
      <c r="C337" s="992"/>
      <c r="D337" s="992"/>
    </row>
    <row r="338" spans="2:4">
      <c r="B338" s="992"/>
      <c r="C338" s="992"/>
      <c r="D338" s="992"/>
    </row>
    <row r="339" spans="2:4">
      <c r="B339" s="992"/>
      <c r="C339" s="992"/>
      <c r="D339" s="992"/>
    </row>
    <row r="340" spans="2:4">
      <c r="B340" s="992"/>
      <c r="C340" s="992"/>
      <c r="D340" s="992"/>
    </row>
    <row r="341" spans="2:4">
      <c r="B341" s="992"/>
      <c r="C341" s="992"/>
      <c r="D341" s="992"/>
    </row>
    <row r="342" spans="2:4">
      <c r="B342" s="992"/>
      <c r="C342" s="992"/>
      <c r="D342" s="992"/>
    </row>
    <row r="343" spans="2:4">
      <c r="B343" s="992"/>
      <c r="C343" s="992"/>
      <c r="D343" s="992"/>
    </row>
    <row r="344" spans="2:4">
      <c r="B344" s="992"/>
      <c r="C344" s="992"/>
      <c r="D344" s="992"/>
    </row>
    <row r="345" spans="2:4">
      <c r="B345" s="992"/>
      <c r="C345" s="992"/>
      <c r="D345" s="992"/>
    </row>
    <row r="346" spans="2:4">
      <c r="B346" s="992"/>
      <c r="C346" s="992"/>
      <c r="D346" s="992"/>
    </row>
    <row r="347" spans="2:4">
      <c r="B347" s="992"/>
      <c r="C347" s="992"/>
      <c r="D347" s="992"/>
    </row>
    <row r="348" spans="2:4">
      <c r="B348" s="992"/>
      <c r="C348" s="992"/>
      <c r="D348" s="992"/>
    </row>
    <row r="349" spans="2:4">
      <c r="B349" s="992"/>
      <c r="C349" s="992"/>
      <c r="D349" s="992"/>
    </row>
    <row r="350" spans="2:4">
      <c r="B350" s="992"/>
      <c r="C350" s="992"/>
      <c r="D350" s="992"/>
    </row>
    <row r="351" spans="2:4">
      <c r="B351" s="992"/>
      <c r="C351" s="992"/>
      <c r="D351" s="992"/>
    </row>
    <row r="352" spans="2:4">
      <c r="B352" s="992"/>
      <c r="C352" s="992"/>
      <c r="D352" s="992"/>
    </row>
    <row r="353" spans="2:4">
      <c r="B353" s="992"/>
      <c r="C353" s="992"/>
      <c r="D353" s="992"/>
    </row>
    <row r="354" spans="2:4">
      <c r="B354" s="992"/>
      <c r="C354" s="992"/>
      <c r="D354" s="992"/>
    </row>
    <row r="355" spans="2:4">
      <c r="B355" s="992"/>
      <c r="C355" s="992"/>
      <c r="D355" s="992"/>
    </row>
    <row r="356" spans="2:4">
      <c r="B356" s="992"/>
      <c r="C356" s="992"/>
      <c r="D356" s="992"/>
    </row>
    <row r="357" spans="2:4">
      <c r="B357" s="992"/>
      <c r="C357" s="992"/>
      <c r="D357" s="992"/>
    </row>
    <row r="358" spans="2:4">
      <c r="B358" s="992"/>
      <c r="C358" s="992"/>
      <c r="D358" s="992"/>
    </row>
    <row r="359" spans="2:4">
      <c r="B359" s="992"/>
      <c r="C359" s="992"/>
      <c r="D359" s="992"/>
    </row>
    <row r="360" spans="2:4">
      <c r="B360" s="992"/>
      <c r="C360" s="992"/>
      <c r="D360" s="992"/>
    </row>
    <row r="361" spans="2:4">
      <c r="B361" s="992"/>
      <c r="C361" s="992"/>
      <c r="D361" s="992"/>
    </row>
    <row r="362" spans="2:4">
      <c r="B362" s="992"/>
      <c r="C362" s="992"/>
      <c r="D362" s="992"/>
    </row>
    <row r="363" spans="2:4">
      <c r="B363" s="992"/>
      <c r="C363" s="992"/>
      <c r="D363" s="992"/>
    </row>
    <row r="364" spans="2:4">
      <c r="B364" s="992"/>
      <c r="C364" s="992"/>
      <c r="D364" s="992"/>
    </row>
    <row r="365" spans="2:4">
      <c r="B365" s="992"/>
      <c r="C365" s="992"/>
      <c r="D365" s="992"/>
    </row>
    <row r="366" spans="2:4">
      <c r="B366" s="992"/>
      <c r="C366" s="992"/>
      <c r="D366" s="992"/>
    </row>
    <row r="367" spans="2:4">
      <c r="B367" s="992"/>
      <c r="C367" s="992"/>
      <c r="D367" s="992"/>
    </row>
    <row r="368" spans="2:4">
      <c r="B368" s="992"/>
      <c r="C368" s="992"/>
      <c r="D368" s="992"/>
    </row>
    <row r="369" spans="2:4">
      <c r="B369" s="992"/>
      <c r="C369" s="992"/>
      <c r="D369" s="992"/>
    </row>
    <row r="370" spans="2:4">
      <c r="B370" s="992"/>
      <c r="C370" s="992"/>
      <c r="D370" s="992"/>
    </row>
    <row r="371" spans="2:4">
      <c r="B371" s="992"/>
      <c r="C371" s="992"/>
      <c r="D371" s="992"/>
    </row>
    <row r="372" spans="2:4">
      <c r="B372" s="992"/>
      <c r="C372" s="992"/>
      <c r="D372" s="992"/>
    </row>
    <row r="373" spans="2:4">
      <c r="B373" s="992"/>
      <c r="C373" s="992"/>
      <c r="D373" s="992"/>
    </row>
    <row r="374" spans="2:4">
      <c r="B374" s="992"/>
      <c r="C374" s="992"/>
      <c r="D374" s="992"/>
    </row>
    <row r="375" spans="2:4">
      <c r="B375" s="992"/>
      <c r="C375" s="992"/>
      <c r="D375" s="992"/>
    </row>
    <row r="376" spans="2:4">
      <c r="B376" s="992"/>
      <c r="C376" s="992"/>
      <c r="D376" s="992"/>
    </row>
    <row r="377" spans="2:4">
      <c r="B377" s="992"/>
      <c r="C377" s="992"/>
      <c r="D377" s="992"/>
    </row>
    <row r="378" spans="2:4">
      <c r="B378" s="992"/>
      <c r="C378" s="992"/>
      <c r="D378" s="992"/>
    </row>
    <row r="379" spans="2:4">
      <c r="B379" s="992"/>
      <c r="C379" s="992"/>
      <c r="D379" s="992"/>
    </row>
    <row r="380" spans="2:4">
      <c r="B380" s="992"/>
      <c r="C380" s="992"/>
      <c r="D380" s="992"/>
    </row>
    <row r="381" spans="2:4">
      <c r="B381" s="992"/>
      <c r="C381" s="992"/>
      <c r="D381" s="992"/>
    </row>
    <row r="382" spans="2:4">
      <c r="B382" s="992"/>
      <c r="C382" s="992"/>
      <c r="D382" s="992"/>
    </row>
    <row r="383" spans="2:4">
      <c r="B383" s="992"/>
      <c r="C383" s="992"/>
      <c r="D383" s="992"/>
    </row>
    <row r="384" spans="2:4">
      <c r="B384" s="992"/>
      <c r="C384" s="992"/>
      <c r="D384" s="992"/>
    </row>
    <row r="385" spans="2:4">
      <c r="B385" s="992"/>
      <c r="C385" s="992"/>
      <c r="D385" s="992"/>
    </row>
  </sheetData>
  <mergeCells count="3">
    <mergeCell ref="B55:E55"/>
    <mergeCell ref="B6:I6"/>
    <mergeCell ref="B30:I30"/>
  </mergeCells>
  <pageMargins left="1.02362204724409" right="1.0629921259842501" top="0.94488188976377996" bottom="1.49606299212598" header="0.511811023622047" footer="1.1811023622047201"/>
  <pageSetup paperSize="9" firstPageNumber="194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K368"/>
  <sheetViews>
    <sheetView workbookViewId="0">
      <selection activeCell="M5" sqref="M5"/>
    </sheetView>
  </sheetViews>
  <sheetFormatPr defaultColWidth="9.109375" defaultRowHeight="13.2"/>
  <cols>
    <col min="1" max="1" width="30.6640625" style="984" customWidth="1"/>
    <col min="2" max="2" width="10.5546875" style="1024" hidden="1" customWidth="1"/>
    <col min="3" max="3" width="10.109375" style="1024" hidden="1" customWidth="1"/>
    <col min="4" max="4" width="11" style="1024" hidden="1" customWidth="1"/>
    <col min="5" max="7" width="10.5546875" style="1024" customWidth="1"/>
    <col min="8" max="8" width="10.5546875" style="984" customWidth="1"/>
    <col min="9" max="9" width="11.109375" style="1034" bestFit="1" customWidth="1"/>
    <col min="10" max="10" width="11.109375" style="6" bestFit="1" customWidth="1"/>
    <col min="11" max="11" width="10.109375" style="6" bestFit="1" customWidth="1"/>
    <col min="12" max="16384" width="9.109375" style="6"/>
  </cols>
  <sheetData>
    <row r="1" spans="1:11" ht="20.100000000000001" customHeight="1">
      <c r="A1" s="727" t="s">
        <v>656</v>
      </c>
    </row>
    <row r="2" spans="1:11" ht="20.100000000000001" customHeight="1">
      <c r="A2" s="727" t="s">
        <v>232</v>
      </c>
    </row>
    <row r="3" spans="1:11" ht="20.100000000000001" customHeight="1">
      <c r="A3" s="700" t="s">
        <v>233</v>
      </c>
    </row>
    <row r="4" spans="1:11" ht="10.5" customHeight="1">
      <c r="A4" s="700"/>
    </row>
    <row r="5" spans="1:11" ht="10.5" customHeight="1">
      <c r="A5" s="700"/>
    </row>
    <row r="6" spans="1:11" ht="23.25" customHeight="1">
      <c r="A6" s="1025"/>
      <c r="B6" s="1026"/>
      <c r="C6" s="1026"/>
      <c r="D6" s="987" t="s">
        <v>305</v>
      </c>
      <c r="E6" s="988"/>
      <c r="G6" s="987" t="s">
        <v>305</v>
      </c>
    </row>
    <row r="7" spans="1:11" ht="24.75" customHeight="1">
      <c r="A7" s="701"/>
      <c r="B7" s="1027">
        <v>2010</v>
      </c>
      <c r="C7" s="1027">
        <v>2013</v>
      </c>
      <c r="D7" s="1027">
        <v>2014</v>
      </c>
      <c r="E7" s="1027">
        <v>2015</v>
      </c>
      <c r="F7" s="1027">
        <v>2016</v>
      </c>
      <c r="G7" s="1027">
        <v>2017</v>
      </c>
      <c r="H7" s="1027">
        <v>2018</v>
      </c>
      <c r="I7" s="1027">
        <v>2019</v>
      </c>
    </row>
    <row r="8" spans="1:11" ht="7.5" customHeight="1">
      <c r="H8" s="1024"/>
    </row>
    <row r="9" spans="1:11">
      <c r="A9" s="458" t="s">
        <v>446</v>
      </c>
      <c r="B9" s="728">
        <f>B12+B20+B25+B66+B70+B78+B85+B93+B100+B105+B117+B125+B129+B141+B155+B157+B163+B173</f>
        <v>33679166</v>
      </c>
      <c r="C9" s="728">
        <f>41876417+5107371</f>
        <v>46983788</v>
      </c>
      <c r="D9" s="728">
        <v>53224629</v>
      </c>
      <c r="E9" s="728">
        <f>E12+E20+E25+E66+E70+E78+E85+E93+E100+E105+E117+E125+E129+E141+E155+E157+E163+E173</f>
        <v>50503808</v>
      </c>
      <c r="F9" s="728">
        <f>F12+F20+F25+F66+F70+F78+F85+F93+F100+F105+F117+F125+F129+F141+F155+F157+F163+F173</f>
        <v>62067797</v>
      </c>
      <c r="G9" s="728">
        <v>75932534</v>
      </c>
      <c r="H9" s="728">
        <v>93613249.199999988</v>
      </c>
      <c r="I9" s="728">
        <f>101699934.53+973550+268769+99329</f>
        <v>103041582.53</v>
      </c>
      <c r="J9" s="208"/>
      <c r="K9" s="209"/>
    </row>
    <row r="10" spans="1:11">
      <c r="A10" s="411" t="s">
        <v>594</v>
      </c>
      <c r="H10" s="1024"/>
    </row>
    <row r="11" spans="1:11">
      <c r="A11" s="462" t="s">
        <v>272</v>
      </c>
      <c r="B11" s="729"/>
      <c r="C11" s="647"/>
      <c r="D11" s="647"/>
      <c r="E11" s="647"/>
      <c r="F11" s="647"/>
      <c r="G11" s="647"/>
      <c r="H11" s="647"/>
      <c r="I11" s="642"/>
    </row>
    <row r="12" spans="1:11" s="212" customFormat="1" ht="26.4">
      <c r="A12" s="415" t="s">
        <v>67</v>
      </c>
      <c r="B12" s="729">
        <v>1851409</v>
      </c>
      <c r="C12" s="729">
        <f>SUM(C14:C19)</f>
        <v>2732946</v>
      </c>
      <c r="D12" s="729">
        <v>3331602</v>
      </c>
      <c r="E12" s="729">
        <v>3580057</v>
      </c>
      <c r="F12" s="729">
        <f>SUM(F14:F19)</f>
        <v>4419620</v>
      </c>
      <c r="G12" s="729">
        <v>5679521</v>
      </c>
      <c r="H12" s="729">
        <f>SUM(H14:H18)</f>
        <v>6622629.9999999991</v>
      </c>
      <c r="I12" s="729">
        <f>SUM(I14:I18)</f>
        <v>7089818.0999999996</v>
      </c>
    </row>
    <row r="13" spans="1:11">
      <c r="A13" s="462" t="s">
        <v>68</v>
      </c>
      <c r="B13" s="642"/>
      <c r="C13" s="647"/>
      <c r="D13" s="647"/>
      <c r="E13" s="647"/>
      <c r="F13" s="647"/>
      <c r="G13" s="647"/>
      <c r="H13" s="647"/>
      <c r="I13" s="642"/>
    </row>
    <row r="14" spans="1:11" ht="24">
      <c r="A14" s="468" t="s">
        <v>69</v>
      </c>
      <c r="B14" s="642">
        <v>1367729</v>
      </c>
      <c r="C14" s="642">
        <v>2323808</v>
      </c>
      <c r="D14" s="642">
        <v>2781356</v>
      </c>
      <c r="E14" s="642">
        <v>3091922</v>
      </c>
      <c r="F14" s="642">
        <v>3885892</v>
      </c>
      <c r="G14" s="642">
        <v>4886992</v>
      </c>
      <c r="H14" s="642">
        <v>5869813.5999999996</v>
      </c>
      <c r="I14" s="642">
        <v>5453368.5999999996</v>
      </c>
    </row>
    <row r="15" spans="1:11" ht="24">
      <c r="A15" s="469" t="s">
        <v>70</v>
      </c>
      <c r="B15" s="642"/>
      <c r="C15" s="647"/>
      <c r="D15" s="647"/>
      <c r="E15" s="647"/>
      <c r="F15" s="647"/>
      <c r="G15" s="647"/>
      <c r="H15" s="647"/>
      <c r="I15" s="642"/>
    </row>
    <row r="16" spans="1:11" ht="24">
      <c r="A16" s="468" t="s">
        <v>71</v>
      </c>
      <c r="B16" s="642">
        <v>453330</v>
      </c>
      <c r="C16" s="642">
        <v>396047</v>
      </c>
      <c r="D16" s="642">
        <v>530503</v>
      </c>
      <c r="E16" s="642">
        <v>415169</v>
      </c>
      <c r="F16" s="642">
        <v>460545</v>
      </c>
      <c r="G16" s="642">
        <v>724288</v>
      </c>
      <c r="H16" s="642">
        <v>651944.6</v>
      </c>
      <c r="I16" s="642">
        <v>1508123.13</v>
      </c>
    </row>
    <row r="17" spans="1:9" ht="24">
      <c r="A17" s="469" t="s">
        <v>72</v>
      </c>
      <c r="B17" s="642"/>
      <c r="C17" s="647"/>
      <c r="D17" s="647"/>
      <c r="E17" s="647"/>
      <c r="F17" s="647"/>
      <c r="G17" s="647"/>
      <c r="H17" s="647"/>
      <c r="I17" s="642"/>
    </row>
    <row r="18" spans="1:9">
      <c r="A18" s="468" t="s">
        <v>73</v>
      </c>
      <c r="B18" s="642">
        <v>30351</v>
      </c>
      <c r="C18" s="642">
        <v>13091</v>
      </c>
      <c r="D18" s="642">
        <v>19743</v>
      </c>
      <c r="E18" s="642">
        <v>72967</v>
      </c>
      <c r="F18" s="642">
        <v>73183</v>
      </c>
      <c r="G18" s="642">
        <v>68242</v>
      </c>
      <c r="H18" s="642">
        <v>100871.8</v>
      </c>
      <c r="I18" s="642">
        <v>128326.37</v>
      </c>
    </row>
    <row r="19" spans="1:9">
      <c r="A19" s="469" t="s">
        <v>74</v>
      </c>
      <c r="B19" s="729"/>
      <c r="C19" s="647"/>
      <c r="D19" s="647"/>
      <c r="E19" s="647"/>
      <c r="F19" s="647"/>
      <c r="G19" s="647"/>
      <c r="H19" s="647"/>
      <c r="I19" s="642"/>
    </row>
    <row r="20" spans="1:9" ht="24.6">
      <c r="A20" s="470" t="s">
        <v>447</v>
      </c>
      <c r="B20" s="729">
        <f>B21+B22+B23</f>
        <v>429505</v>
      </c>
      <c r="C20" s="729">
        <f>C21+C22+C23</f>
        <v>485181</v>
      </c>
      <c r="D20" s="729">
        <v>536383</v>
      </c>
      <c r="E20" s="729">
        <v>1002078</v>
      </c>
      <c r="F20" s="729">
        <f>F21+F22+F23</f>
        <v>920256</v>
      </c>
      <c r="G20" s="729">
        <v>1107474</v>
      </c>
      <c r="H20" s="729">
        <f>SUM(H21:H23)</f>
        <v>1291573.0999999999</v>
      </c>
      <c r="I20" s="729">
        <f>SUM(I21:I23)</f>
        <v>1614992.8199999998</v>
      </c>
    </row>
    <row r="21" spans="1:9" ht="24">
      <c r="A21" s="468" t="s">
        <v>448</v>
      </c>
      <c r="B21" s="424">
        <v>0</v>
      </c>
      <c r="C21" s="645">
        <v>0</v>
      </c>
      <c r="D21" s="647">
        <v>650</v>
      </c>
      <c r="E21" s="645">
        <v>0</v>
      </c>
      <c r="F21" s="645">
        <v>0</v>
      </c>
      <c r="G21" s="645">
        <v>19234</v>
      </c>
      <c r="H21" s="645">
        <v>9672.9</v>
      </c>
      <c r="I21" s="642">
        <v>6582.7</v>
      </c>
    </row>
    <row r="22" spans="1:9" ht="24">
      <c r="A22" s="468" t="s">
        <v>449</v>
      </c>
      <c r="B22" s="642">
        <v>424090</v>
      </c>
      <c r="C22" s="642">
        <v>476851</v>
      </c>
      <c r="D22" s="642">
        <v>534433</v>
      </c>
      <c r="E22" s="642">
        <v>964984</v>
      </c>
      <c r="F22" s="642">
        <v>916403</v>
      </c>
      <c r="G22" s="642">
        <v>993482</v>
      </c>
      <c r="H22" s="642">
        <v>1142591.05</v>
      </c>
      <c r="I22" s="642">
        <v>1557866.97</v>
      </c>
    </row>
    <row r="23" spans="1:9" ht="24">
      <c r="A23" s="468" t="s">
        <v>79</v>
      </c>
      <c r="B23" s="642">
        <v>5415</v>
      </c>
      <c r="C23" s="642">
        <v>8330</v>
      </c>
      <c r="D23" s="642">
        <v>1300</v>
      </c>
      <c r="E23" s="642">
        <v>37095</v>
      </c>
      <c r="F23" s="642">
        <v>3853</v>
      </c>
      <c r="G23" s="642">
        <v>94759</v>
      </c>
      <c r="H23" s="642">
        <v>139309.15</v>
      </c>
      <c r="I23" s="642">
        <v>50543.15</v>
      </c>
    </row>
    <row r="24" spans="1:9">
      <c r="A24" s="469" t="s">
        <v>80</v>
      </c>
      <c r="B24" s="729"/>
      <c r="C24" s="647"/>
      <c r="D24" s="647"/>
      <c r="E24" s="647"/>
      <c r="F24" s="647"/>
      <c r="G24" s="647"/>
      <c r="H24" s="647"/>
      <c r="I24" s="642"/>
    </row>
    <row r="25" spans="1:9">
      <c r="A25" s="470" t="s">
        <v>81</v>
      </c>
      <c r="B25" s="729">
        <v>3727079</v>
      </c>
      <c r="C25" s="729">
        <f>SUM(C27:C65)</f>
        <v>5475793</v>
      </c>
      <c r="D25" s="729">
        <v>9596550</v>
      </c>
      <c r="E25" s="729">
        <f>SUM(E27:E64)</f>
        <v>8359270</v>
      </c>
      <c r="F25" s="729">
        <v>7935352</v>
      </c>
      <c r="G25" s="729">
        <v>9196978</v>
      </c>
      <c r="H25" s="729">
        <f>SUM(H27:H65)</f>
        <v>10105012.550000001</v>
      </c>
      <c r="I25" s="729">
        <f>SUM(I27:I65)</f>
        <v>13871540.819999997</v>
      </c>
    </row>
    <row r="26" spans="1:9">
      <c r="A26" s="471" t="s">
        <v>82</v>
      </c>
      <c r="B26" s="642"/>
      <c r="C26" s="647"/>
      <c r="D26" s="647"/>
      <c r="E26" s="647"/>
      <c r="F26" s="647"/>
      <c r="G26" s="647"/>
      <c r="H26" s="647"/>
      <c r="I26" s="642"/>
    </row>
    <row r="27" spans="1:9">
      <c r="A27" s="468" t="s">
        <v>83</v>
      </c>
      <c r="B27" s="642">
        <v>1691972</v>
      </c>
      <c r="C27" s="642">
        <v>1990013</v>
      </c>
      <c r="D27" s="642">
        <v>4162240</v>
      </c>
      <c r="E27" s="642">
        <v>2558356</v>
      </c>
      <c r="F27" s="642">
        <v>2706693</v>
      </c>
      <c r="G27" s="642">
        <v>3135581</v>
      </c>
      <c r="H27" s="642">
        <v>3252224.95</v>
      </c>
      <c r="I27" s="642">
        <v>3473451.1</v>
      </c>
    </row>
    <row r="28" spans="1:9">
      <c r="A28" s="469" t="s">
        <v>84</v>
      </c>
      <c r="B28" s="642"/>
      <c r="C28" s="647"/>
      <c r="D28" s="647"/>
      <c r="E28" s="647"/>
      <c r="F28" s="647"/>
      <c r="G28" s="647"/>
      <c r="H28" s="647"/>
      <c r="I28" s="642"/>
    </row>
    <row r="29" spans="1:9" ht="24">
      <c r="A29" s="468" t="s">
        <v>450</v>
      </c>
      <c r="B29" s="642">
        <v>71822</v>
      </c>
      <c r="C29" s="642">
        <v>230715</v>
      </c>
      <c r="D29" s="642">
        <v>250890</v>
      </c>
      <c r="E29" s="642">
        <v>1156030</v>
      </c>
      <c r="F29" s="642">
        <v>474921</v>
      </c>
      <c r="G29" s="642">
        <v>812630</v>
      </c>
      <c r="H29" s="642">
        <v>704636.8</v>
      </c>
      <c r="I29" s="642">
        <v>1696513.95</v>
      </c>
    </row>
    <row r="30" spans="1:9">
      <c r="A30" s="468" t="s">
        <v>451</v>
      </c>
      <c r="B30" s="642">
        <v>565675</v>
      </c>
      <c r="C30" s="642">
        <v>429908</v>
      </c>
      <c r="D30" s="642">
        <v>561769</v>
      </c>
      <c r="E30" s="642">
        <v>665127</v>
      </c>
      <c r="F30" s="642">
        <v>772507</v>
      </c>
      <c r="G30" s="642">
        <v>804888</v>
      </c>
      <c r="H30" s="642">
        <v>1218499.7</v>
      </c>
      <c r="I30" s="642">
        <v>1974510.75</v>
      </c>
    </row>
    <row r="31" spans="1:9">
      <c r="A31" s="468" t="s">
        <v>89</v>
      </c>
      <c r="B31" s="642">
        <v>444449</v>
      </c>
      <c r="C31" s="642">
        <v>221061</v>
      </c>
      <c r="D31" s="642">
        <v>257490</v>
      </c>
      <c r="E31" s="642">
        <v>252731</v>
      </c>
      <c r="F31" s="642">
        <v>325226</v>
      </c>
      <c r="G31" s="642">
        <v>341895</v>
      </c>
      <c r="H31" s="642">
        <v>424498.9</v>
      </c>
      <c r="I31" s="642">
        <v>957515.38</v>
      </c>
    </row>
    <row r="32" spans="1:9">
      <c r="A32" s="469" t="s">
        <v>90</v>
      </c>
      <c r="B32" s="642"/>
      <c r="C32" s="647"/>
      <c r="D32" s="647"/>
      <c r="E32" s="647"/>
      <c r="F32" s="647"/>
      <c r="G32" s="647"/>
      <c r="H32" s="647"/>
      <c r="I32" s="642"/>
    </row>
    <row r="33" spans="1:9" ht="24">
      <c r="A33" s="468" t="s">
        <v>91</v>
      </c>
      <c r="B33" s="645">
        <v>0</v>
      </c>
      <c r="C33" s="642">
        <v>2055</v>
      </c>
      <c r="D33" s="642">
        <v>7821</v>
      </c>
      <c r="E33" s="645">
        <v>0</v>
      </c>
      <c r="F33" s="645">
        <v>0</v>
      </c>
      <c r="G33" s="645">
        <v>0</v>
      </c>
      <c r="H33" s="645">
        <v>0</v>
      </c>
      <c r="I33" s="645">
        <v>0</v>
      </c>
    </row>
    <row r="34" spans="1:9" ht="24">
      <c r="A34" s="469" t="s">
        <v>92</v>
      </c>
      <c r="B34" s="642"/>
      <c r="C34" s="647"/>
      <c r="D34" s="647"/>
      <c r="E34" s="647"/>
      <c r="F34" s="647"/>
      <c r="G34" s="647"/>
      <c r="H34" s="647"/>
      <c r="I34" s="642"/>
    </row>
    <row r="35" spans="1:9" ht="48">
      <c r="A35" s="468" t="s">
        <v>93</v>
      </c>
      <c r="B35" s="642">
        <v>172488</v>
      </c>
      <c r="C35" s="642">
        <v>313956</v>
      </c>
      <c r="D35" s="642">
        <v>477824</v>
      </c>
      <c r="E35" s="642">
        <v>857563</v>
      </c>
      <c r="F35" s="642">
        <v>628227</v>
      </c>
      <c r="G35" s="642">
        <v>628953</v>
      </c>
      <c r="H35" s="642">
        <v>725653.7</v>
      </c>
      <c r="I35" s="642">
        <v>973838.94</v>
      </c>
    </row>
    <row r="36" spans="1:9" ht="48">
      <c r="A36" s="469" t="s">
        <v>94</v>
      </c>
      <c r="B36" s="642"/>
      <c r="C36" s="647"/>
      <c r="D36" s="647"/>
      <c r="E36" s="647"/>
      <c r="F36" s="647"/>
      <c r="G36" s="647"/>
      <c r="H36" s="647"/>
      <c r="I36" s="642"/>
    </row>
    <row r="37" spans="1:9">
      <c r="A37" s="468" t="s">
        <v>95</v>
      </c>
      <c r="B37" s="642">
        <v>41286</v>
      </c>
      <c r="C37" s="642">
        <v>89120</v>
      </c>
      <c r="D37" s="642">
        <v>115059</v>
      </c>
      <c r="E37" s="642">
        <v>86989</v>
      </c>
      <c r="F37" s="642">
        <v>81293</v>
      </c>
      <c r="G37" s="642">
        <v>82815</v>
      </c>
      <c r="H37" s="642">
        <v>77421.350000000006</v>
      </c>
      <c r="I37" s="642">
        <v>78268.3</v>
      </c>
    </row>
    <row r="38" spans="1:9" ht="24">
      <c r="A38" s="469" t="s">
        <v>96</v>
      </c>
      <c r="B38" s="642"/>
      <c r="C38" s="647"/>
      <c r="D38" s="647"/>
      <c r="E38" s="647"/>
      <c r="F38" s="647"/>
      <c r="G38" s="647"/>
      <c r="H38" s="647"/>
      <c r="I38" s="642"/>
    </row>
    <row r="39" spans="1:9">
      <c r="A39" s="468" t="s">
        <v>97</v>
      </c>
      <c r="B39" s="642">
        <v>4087</v>
      </c>
      <c r="C39" s="642">
        <v>19110</v>
      </c>
      <c r="D39" s="642">
        <v>26428</v>
      </c>
      <c r="E39" s="642">
        <v>22881</v>
      </c>
      <c r="F39" s="642">
        <v>21647</v>
      </c>
      <c r="G39" s="642">
        <v>33767</v>
      </c>
      <c r="H39" s="642">
        <v>36252.85</v>
      </c>
      <c r="I39" s="642">
        <v>48949</v>
      </c>
    </row>
    <row r="40" spans="1:9" ht="24">
      <c r="A40" s="469" t="s">
        <v>98</v>
      </c>
      <c r="B40" s="642"/>
      <c r="C40" s="647"/>
      <c r="D40" s="647"/>
      <c r="E40" s="647"/>
      <c r="F40" s="647"/>
      <c r="G40" s="647"/>
      <c r="H40" s="647"/>
      <c r="I40" s="642"/>
    </row>
    <row r="41" spans="1:9" ht="24">
      <c r="A41" s="468" t="s">
        <v>99</v>
      </c>
      <c r="B41" s="642">
        <v>220140</v>
      </c>
      <c r="C41" s="642">
        <v>350430</v>
      </c>
      <c r="D41" s="642">
        <v>1665609</v>
      </c>
      <c r="E41" s="642">
        <v>415949</v>
      </c>
      <c r="F41" s="642">
        <v>407920</v>
      </c>
      <c r="G41" s="642">
        <v>385104</v>
      </c>
      <c r="H41" s="642">
        <v>388337.2</v>
      </c>
      <c r="I41" s="642">
        <v>404947.45</v>
      </c>
    </row>
    <row r="42" spans="1:9" ht="24">
      <c r="A42" s="469" t="s">
        <v>100</v>
      </c>
      <c r="B42" s="642"/>
      <c r="C42" s="647"/>
      <c r="D42" s="647"/>
      <c r="E42" s="647"/>
      <c r="F42" s="647"/>
      <c r="G42" s="647"/>
      <c r="H42" s="647"/>
      <c r="I42" s="642"/>
    </row>
    <row r="43" spans="1:9" ht="24">
      <c r="A43" s="468" t="s">
        <v>101</v>
      </c>
      <c r="B43" s="642">
        <v>116639</v>
      </c>
      <c r="C43" s="642">
        <v>200362</v>
      </c>
      <c r="D43" s="642">
        <v>226158</v>
      </c>
      <c r="E43" s="642">
        <v>353055</v>
      </c>
      <c r="F43" s="642">
        <v>437137</v>
      </c>
      <c r="G43" s="642">
        <v>449760</v>
      </c>
      <c r="H43" s="642">
        <v>444609.45</v>
      </c>
      <c r="I43" s="642">
        <v>457158.55</v>
      </c>
    </row>
    <row r="44" spans="1:9" ht="36">
      <c r="A44" s="469" t="s">
        <v>102</v>
      </c>
      <c r="B44" s="642"/>
      <c r="C44" s="647"/>
      <c r="D44" s="647"/>
      <c r="E44" s="647"/>
      <c r="F44" s="647"/>
      <c r="G44" s="647"/>
      <c r="H44" s="647"/>
      <c r="I44" s="642"/>
    </row>
    <row r="45" spans="1:9" ht="24">
      <c r="A45" s="468" t="s">
        <v>103</v>
      </c>
      <c r="B45" s="642">
        <v>94976</v>
      </c>
      <c r="C45" s="642">
        <v>166926</v>
      </c>
      <c r="D45" s="642">
        <v>197205</v>
      </c>
      <c r="E45" s="642">
        <v>231184</v>
      </c>
      <c r="F45" s="642">
        <v>259153</v>
      </c>
      <c r="G45" s="642">
        <v>263141</v>
      </c>
      <c r="H45" s="642">
        <v>291130.3</v>
      </c>
      <c r="I45" s="642">
        <v>291190.40999999997</v>
      </c>
    </row>
    <row r="46" spans="1:9" ht="24">
      <c r="A46" s="469" t="s">
        <v>104</v>
      </c>
      <c r="B46" s="642"/>
      <c r="C46" s="647"/>
      <c r="D46" s="647"/>
      <c r="E46" s="647"/>
      <c r="F46" s="647"/>
      <c r="G46" s="647"/>
      <c r="H46" s="647"/>
      <c r="I46" s="642"/>
    </row>
    <row r="47" spans="1:9" ht="24">
      <c r="A47" s="468" t="s">
        <v>105</v>
      </c>
      <c r="B47" s="642">
        <v>108113</v>
      </c>
      <c r="C47" s="642">
        <v>362105</v>
      </c>
      <c r="D47" s="642">
        <v>386338</v>
      </c>
      <c r="E47" s="642">
        <v>406054</v>
      </c>
      <c r="F47" s="642">
        <v>494924</v>
      </c>
      <c r="G47" s="642">
        <v>744226</v>
      </c>
      <c r="H47" s="642">
        <v>893816.7</v>
      </c>
      <c r="I47" s="642">
        <v>1014847.21</v>
      </c>
    </row>
    <row r="48" spans="1:9" ht="24">
      <c r="A48" s="469" t="s">
        <v>106</v>
      </c>
      <c r="B48" s="642"/>
      <c r="C48" s="647"/>
      <c r="D48" s="647"/>
      <c r="E48" s="647"/>
      <c r="F48" s="647"/>
      <c r="G48" s="647"/>
      <c r="H48" s="647"/>
      <c r="I48" s="642"/>
    </row>
    <row r="49" spans="1:9" ht="24">
      <c r="A49" s="468" t="s">
        <v>452</v>
      </c>
      <c r="B49" s="642">
        <v>41061</v>
      </c>
      <c r="C49" s="642">
        <v>767458</v>
      </c>
      <c r="D49" s="642">
        <v>962934</v>
      </c>
      <c r="E49" s="642">
        <v>1004664</v>
      </c>
      <c r="F49" s="642">
        <v>964898</v>
      </c>
      <c r="G49" s="642">
        <v>995435</v>
      </c>
      <c r="H49" s="642">
        <v>1053801.8999999999</v>
      </c>
      <c r="I49" s="642">
        <v>1866867.82</v>
      </c>
    </row>
    <row r="50" spans="1:9" ht="24">
      <c r="A50" s="468" t="s">
        <v>109</v>
      </c>
      <c r="B50" s="642">
        <v>24869</v>
      </c>
      <c r="C50" s="642">
        <v>46805</v>
      </c>
      <c r="D50" s="642">
        <v>64684</v>
      </c>
      <c r="E50" s="642">
        <v>60359</v>
      </c>
      <c r="F50" s="642">
        <v>71184</v>
      </c>
      <c r="G50" s="642">
        <v>139828</v>
      </c>
      <c r="H50" s="642">
        <v>164269.65</v>
      </c>
      <c r="I50" s="642">
        <v>229433.8</v>
      </c>
    </row>
    <row r="51" spans="1:9" ht="36">
      <c r="A51" s="469" t="s">
        <v>110</v>
      </c>
      <c r="B51" s="642"/>
      <c r="C51" s="647"/>
      <c r="D51" s="647"/>
      <c r="E51" s="647"/>
      <c r="F51" s="647"/>
      <c r="G51" s="647"/>
      <c r="H51" s="647"/>
      <c r="I51" s="642"/>
    </row>
    <row r="52" spans="1:9" ht="24">
      <c r="A52" s="468" t="s">
        <v>111</v>
      </c>
      <c r="B52" s="642">
        <v>6209</v>
      </c>
      <c r="C52" s="642">
        <v>13508</v>
      </c>
      <c r="D52" s="642">
        <v>21948</v>
      </c>
      <c r="E52" s="642">
        <v>4921</v>
      </c>
      <c r="F52" s="642">
        <v>4772</v>
      </c>
      <c r="G52" s="642">
        <v>4796</v>
      </c>
      <c r="H52" s="642">
        <v>4640</v>
      </c>
      <c r="I52" s="642">
        <v>4406.7</v>
      </c>
    </row>
    <row r="53" spans="1:9" ht="24">
      <c r="A53" s="469" t="s">
        <v>112</v>
      </c>
      <c r="B53" s="642"/>
      <c r="C53" s="647"/>
      <c r="D53" s="647"/>
      <c r="E53" s="647"/>
      <c r="F53" s="647"/>
      <c r="G53" s="647"/>
      <c r="H53" s="647"/>
      <c r="I53" s="642"/>
    </row>
    <row r="54" spans="1:9">
      <c r="A54" s="468" t="s">
        <v>113</v>
      </c>
      <c r="B54" s="645">
        <v>0</v>
      </c>
      <c r="C54" s="645">
        <v>0</v>
      </c>
      <c r="D54" s="645">
        <v>0</v>
      </c>
      <c r="E54" s="642">
        <v>4304</v>
      </c>
      <c r="F54" s="642">
        <v>6023</v>
      </c>
      <c r="G54" s="642">
        <v>1857</v>
      </c>
      <c r="H54" s="642">
        <v>1584.4</v>
      </c>
      <c r="I54" s="706" t="s">
        <v>302</v>
      </c>
    </row>
    <row r="55" spans="1:9" ht="24">
      <c r="A55" s="469" t="s">
        <v>264</v>
      </c>
      <c r="B55" s="642"/>
      <c r="C55" s="647"/>
      <c r="D55" s="647"/>
      <c r="E55" s="647"/>
      <c r="F55" s="647"/>
      <c r="G55" s="647"/>
      <c r="H55" s="647"/>
      <c r="I55" s="642"/>
    </row>
    <row r="56" spans="1:9" ht="24">
      <c r="A56" s="468" t="s">
        <v>114</v>
      </c>
      <c r="B56" s="642">
        <v>102664</v>
      </c>
      <c r="C56" s="642">
        <v>201809</v>
      </c>
      <c r="D56" s="642">
        <v>154793</v>
      </c>
      <c r="E56" s="642">
        <v>153269</v>
      </c>
      <c r="F56" s="642">
        <v>144409</v>
      </c>
      <c r="G56" s="642">
        <v>160000</v>
      </c>
      <c r="H56" s="642">
        <v>200746.6</v>
      </c>
      <c r="I56" s="642">
        <v>189563.1</v>
      </c>
    </row>
    <row r="57" spans="1:9" ht="24">
      <c r="A57" s="469" t="s">
        <v>115</v>
      </c>
      <c r="B57" s="642"/>
      <c r="C57" s="647"/>
      <c r="D57" s="647"/>
      <c r="E57" s="645"/>
      <c r="F57" s="645"/>
      <c r="G57" s="645"/>
      <c r="H57" s="645"/>
      <c r="I57" s="642"/>
    </row>
    <row r="58" spans="1:9">
      <c r="A58" s="468" t="s">
        <v>116</v>
      </c>
      <c r="B58" s="645">
        <v>0</v>
      </c>
      <c r="C58" s="645">
        <v>0</v>
      </c>
      <c r="D58" s="647">
        <v>1304</v>
      </c>
      <c r="E58" s="645">
        <v>0</v>
      </c>
      <c r="F58" s="647">
        <v>4234</v>
      </c>
      <c r="G58" s="647">
        <v>4257</v>
      </c>
      <c r="H58" s="647">
        <v>5526.6</v>
      </c>
      <c r="I58" s="642">
        <v>4052.45</v>
      </c>
    </row>
    <row r="59" spans="1:9" ht="24">
      <c r="A59" s="469" t="s">
        <v>117</v>
      </c>
      <c r="B59" s="642"/>
      <c r="C59" s="647"/>
      <c r="D59" s="647"/>
      <c r="E59" s="647"/>
      <c r="F59" s="647"/>
      <c r="G59" s="647"/>
      <c r="H59" s="647"/>
      <c r="I59" s="642"/>
    </row>
    <row r="60" spans="1:9">
      <c r="A60" s="468" t="s">
        <v>118</v>
      </c>
      <c r="B60" s="642">
        <v>12928</v>
      </c>
      <c r="C60" s="642">
        <v>70182</v>
      </c>
      <c r="D60" s="642">
        <v>50760</v>
      </c>
      <c r="E60" s="642">
        <v>98830</v>
      </c>
      <c r="F60" s="642">
        <v>101272</v>
      </c>
      <c r="G60" s="642">
        <v>128829</v>
      </c>
      <c r="H60" s="642">
        <v>116801.45</v>
      </c>
      <c r="I60" s="642">
        <v>104553.85</v>
      </c>
    </row>
    <row r="61" spans="1:9">
      <c r="A61" s="469" t="s">
        <v>119</v>
      </c>
      <c r="B61" s="642"/>
      <c r="C61" s="647"/>
      <c r="D61" s="647"/>
      <c r="E61" s="647"/>
      <c r="F61" s="647"/>
      <c r="G61" s="647"/>
      <c r="H61" s="647"/>
      <c r="I61" s="642"/>
    </row>
    <row r="62" spans="1:9" ht="24">
      <c r="A62" s="468" t="s">
        <v>120</v>
      </c>
      <c r="B62" s="642">
        <v>77044</v>
      </c>
      <c r="C62" s="642">
        <v>270</v>
      </c>
      <c r="D62" s="642">
        <v>89</v>
      </c>
      <c r="E62" s="642">
        <v>24681</v>
      </c>
      <c r="F62" s="642">
        <v>28917</v>
      </c>
      <c r="G62" s="642">
        <v>29845</v>
      </c>
      <c r="H62" s="642">
        <v>38415.050000000003</v>
      </c>
      <c r="I62" s="642">
        <v>42402.36</v>
      </c>
    </row>
    <row r="63" spans="1:9">
      <c r="A63" s="469" t="s">
        <v>121</v>
      </c>
      <c r="B63" s="642"/>
      <c r="C63" s="647"/>
      <c r="D63" s="647"/>
      <c r="E63" s="647"/>
      <c r="F63" s="647"/>
      <c r="G63" s="647"/>
      <c r="H63" s="647"/>
      <c r="I63" s="642"/>
    </row>
    <row r="64" spans="1:9" ht="24">
      <c r="A64" s="468" t="s">
        <v>122</v>
      </c>
      <c r="B64" s="645">
        <v>0</v>
      </c>
      <c r="C64" s="645">
        <v>0</v>
      </c>
      <c r="D64" s="647">
        <v>5214</v>
      </c>
      <c r="E64" s="647">
        <v>2323</v>
      </c>
      <c r="F64" s="645">
        <v>0</v>
      </c>
      <c r="G64" s="645">
        <v>49379</v>
      </c>
      <c r="H64" s="645">
        <v>62145</v>
      </c>
      <c r="I64" s="642">
        <v>59069.7</v>
      </c>
    </row>
    <row r="65" spans="1:9" ht="24">
      <c r="A65" s="469" t="s">
        <v>123</v>
      </c>
      <c r="B65" s="729"/>
      <c r="C65" s="647"/>
      <c r="D65" s="647"/>
      <c r="E65" s="647"/>
      <c r="F65" s="647"/>
      <c r="G65" s="647"/>
      <c r="H65" s="647"/>
      <c r="I65" s="642"/>
    </row>
    <row r="66" spans="1:9" ht="37.799999999999997">
      <c r="A66" s="470" t="s">
        <v>124</v>
      </c>
      <c r="B66" s="730">
        <f>12379726+79945</f>
        <v>12459671</v>
      </c>
      <c r="C66" s="730">
        <f>C68</f>
        <v>14235307</v>
      </c>
      <c r="D66" s="730">
        <v>14658142</v>
      </c>
      <c r="E66" s="730">
        <v>9843674</v>
      </c>
      <c r="F66" s="730">
        <v>13769819</v>
      </c>
      <c r="G66" s="730">
        <v>15673740</v>
      </c>
      <c r="H66" s="730">
        <f>SUM(H68)</f>
        <v>17633988.399999999</v>
      </c>
      <c r="I66" s="729">
        <f>SUM(I68)</f>
        <v>16068004.210000001</v>
      </c>
    </row>
    <row r="67" spans="1:9" ht="24">
      <c r="A67" s="462" t="s">
        <v>125</v>
      </c>
      <c r="B67" s="642"/>
      <c r="C67" s="647"/>
      <c r="D67" s="647"/>
      <c r="E67" s="647"/>
      <c r="F67" s="647"/>
      <c r="G67" s="647"/>
      <c r="H67" s="647"/>
      <c r="I67" s="642"/>
    </row>
    <row r="68" spans="1:9" ht="36">
      <c r="A68" s="468" t="s">
        <v>126</v>
      </c>
      <c r="B68" s="708">
        <v>12459671</v>
      </c>
      <c r="C68" s="708">
        <f>9127937+5107370</f>
        <v>14235307</v>
      </c>
      <c r="D68" s="708">
        <v>14658142</v>
      </c>
      <c r="E68" s="708">
        <v>9843674</v>
      </c>
      <c r="F68" s="708">
        <v>13769819</v>
      </c>
      <c r="G68" s="708">
        <v>15673740</v>
      </c>
      <c r="H68" s="708">
        <v>17633988.399999999</v>
      </c>
      <c r="I68" s="642">
        <f>15094454.21+973550</f>
        <v>16068004.210000001</v>
      </c>
    </row>
    <row r="69" spans="1:9" ht="24">
      <c r="A69" s="469" t="s">
        <v>125</v>
      </c>
      <c r="B69" s="729"/>
      <c r="C69" s="647"/>
      <c r="D69" s="647"/>
      <c r="E69" s="647"/>
      <c r="F69" s="647"/>
      <c r="G69" s="647"/>
      <c r="H69" s="647"/>
      <c r="I69" s="642"/>
    </row>
    <row r="70" spans="1:9" ht="25.2">
      <c r="A70" s="470" t="s">
        <v>127</v>
      </c>
      <c r="B70" s="729">
        <f>B72+B74+B76</f>
        <v>470853</v>
      </c>
      <c r="C70" s="729">
        <f>C72+C74+C76</f>
        <v>683215</v>
      </c>
      <c r="D70" s="729">
        <v>743106</v>
      </c>
      <c r="E70" s="729">
        <f>E72+E74+E76</f>
        <v>798480</v>
      </c>
      <c r="F70" s="729">
        <v>1160275</v>
      </c>
      <c r="G70" s="729">
        <v>1247063</v>
      </c>
      <c r="H70" s="729">
        <f>SUM(H72:H76)</f>
        <v>3378488.5999999996</v>
      </c>
      <c r="I70" s="729">
        <f>SUM(I72:I76)</f>
        <v>2653718.6000000006</v>
      </c>
    </row>
    <row r="71" spans="1:9" ht="36">
      <c r="A71" s="462" t="s">
        <v>128</v>
      </c>
      <c r="B71" s="642"/>
      <c r="C71" s="647"/>
      <c r="D71" s="647"/>
      <c r="E71" s="647"/>
      <c r="F71" s="647"/>
      <c r="G71" s="647"/>
      <c r="H71" s="647"/>
      <c r="I71" s="642"/>
    </row>
    <row r="72" spans="1:9">
      <c r="A72" s="468" t="s">
        <v>129</v>
      </c>
      <c r="B72" s="642">
        <v>328666</v>
      </c>
      <c r="C72" s="642">
        <v>580114</v>
      </c>
      <c r="D72" s="642">
        <v>621503</v>
      </c>
      <c r="E72" s="642">
        <v>634795</v>
      </c>
      <c r="F72" s="642">
        <v>1036254</v>
      </c>
      <c r="G72" s="642">
        <v>1111335</v>
      </c>
      <c r="H72" s="642">
        <v>3054752.05</v>
      </c>
      <c r="I72" s="642">
        <v>1779147.35</v>
      </c>
    </row>
    <row r="73" spans="1:9" ht="24">
      <c r="A73" s="469" t="s">
        <v>130</v>
      </c>
      <c r="B73" s="642"/>
      <c r="C73" s="647"/>
      <c r="D73" s="647"/>
      <c r="E73" s="647"/>
      <c r="F73" s="647"/>
      <c r="G73" s="647"/>
      <c r="H73" s="647"/>
      <c r="I73" s="642"/>
    </row>
    <row r="74" spans="1:9" ht="24">
      <c r="A74" s="468" t="s">
        <v>131</v>
      </c>
      <c r="B74" s="642">
        <v>142187</v>
      </c>
      <c r="C74" s="642">
        <v>103101</v>
      </c>
      <c r="D74" s="642">
        <v>121603</v>
      </c>
      <c r="E74" s="642">
        <v>163685</v>
      </c>
      <c r="F74" s="642">
        <v>124021</v>
      </c>
      <c r="G74" s="642">
        <v>135728</v>
      </c>
      <c r="H74" s="642">
        <v>299395.40000000002</v>
      </c>
      <c r="I74" s="642">
        <v>856019.05</v>
      </c>
    </row>
    <row r="75" spans="1:9" ht="36">
      <c r="A75" s="469" t="s">
        <v>132</v>
      </c>
      <c r="B75" s="642"/>
      <c r="C75" s="647"/>
      <c r="D75" s="647"/>
      <c r="E75" s="647"/>
      <c r="F75" s="647"/>
      <c r="G75" s="647"/>
      <c r="H75" s="647"/>
      <c r="I75" s="642"/>
    </row>
    <row r="76" spans="1:9" s="8" customFormat="1" ht="24">
      <c r="A76" s="468" t="s">
        <v>133</v>
      </c>
      <c r="B76" s="646">
        <v>0</v>
      </c>
      <c r="C76" s="646">
        <v>0</v>
      </c>
      <c r="D76" s="646">
        <v>0</v>
      </c>
      <c r="E76" s="646">
        <v>0</v>
      </c>
      <c r="F76" s="646">
        <v>0</v>
      </c>
      <c r="G76" s="646">
        <v>0</v>
      </c>
      <c r="H76" s="645">
        <v>24341.15</v>
      </c>
      <c r="I76" s="642">
        <v>18552.2</v>
      </c>
    </row>
    <row r="77" spans="1:9" ht="24">
      <c r="A77" s="469" t="s">
        <v>134</v>
      </c>
      <c r="B77" s="642"/>
      <c r="C77" s="647"/>
      <c r="D77" s="647"/>
      <c r="E77" s="647"/>
      <c r="F77" s="647"/>
      <c r="G77" s="647"/>
      <c r="H77" s="647"/>
      <c r="I77" s="642"/>
    </row>
    <row r="78" spans="1:9">
      <c r="A78" s="471" t="s">
        <v>453</v>
      </c>
      <c r="B78" s="729">
        <f>B79+B81+B83</f>
        <v>4058956</v>
      </c>
      <c r="C78" s="729">
        <f>C79+C81+C83</f>
        <v>5738175</v>
      </c>
      <c r="D78" s="729">
        <v>4912966</v>
      </c>
      <c r="E78" s="729">
        <f>E79+E81+E83</f>
        <v>5839052</v>
      </c>
      <c r="F78" s="729">
        <v>5664083</v>
      </c>
      <c r="G78" s="729">
        <v>6688584</v>
      </c>
      <c r="H78" s="729">
        <f>SUM(H79:H83)</f>
        <v>11365502.35</v>
      </c>
      <c r="I78" s="729">
        <f>SUM(I79:I83)</f>
        <v>13666422.440000001</v>
      </c>
    </row>
    <row r="79" spans="1:9">
      <c r="A79" s="468" t="s">
        <v>137</v>
      </c>
      <c r="B79" s="642">
        <v>927460</v>
      </c>
      <c r="C79" s="642">
        <v>1565020</v>
      </c>
      <c r="D79" s="642">
        <v>1914073</v>
      </c>
      <c r="E79" s="642">
        <v>2258198</v>
      </c>
      <c r="F79" s="642">
        <v>2158553</v>
      </c>
      <c r="G79" s="642">
        <v>2478282</v>
      </c>
      <c r="H79" s="642">
        <v>3578183.65</v>
      </c>
      <c r="I79" s="642">
        <v>4197007.6900000004</v>
      </c>
    </row>
    <row r="80" spans="1:9">
      <c r="A80" s="469" t="s">
        <v>138</v>
      </c>
      <c r="B80" s="642"/>
      <c r="C80" s="647"/>
      <c r="D80" s="647"/>
      <c r="E80" s="647"/>
      <c r="F80" s="647"/>
      <c r="G80" s="647"/>
      <c r="H80" s="647"/>
      <c r="I80" s="642"/>
    </row>
    <row r="81" spans="1:9" ht="24">
      <c r="A81" s="468" t="s">
        <v>139</v>
      </c>
      <c r="B81" s="642">
        <v>2898360</v>
      </c>
      <c r="C81" s="642">
        <v>3977609</v>
      </c>
      <c r="D81" s="642">
        <v>2785796</v>
      </c>
      <c r="E81" s="642">
        <v>3300865</v>
      </c>
      <c r="F81" s="642">
        <v>3004316</v>
      </c>
      <c r="G81" s="642">
        <v>3423859</v>
      </c>
      <c r="H81" s="642">
        <v>3340961.2</v>
      </c>
      <c r="I81" s="642">
        <v>4558773.82</v>
      </c>
    </row>
    <row r="82" spans="1:9">
      <c r="A82" s="469" t="s">
        <v>140</v>
      </c>
      <c r="B82" s="642"/>
      <c r="C82" s="647"/>
      <c r="D82" s="647"/>
      <c r="E82" s="647"/>
      <c r="F82" s="647"/>
      <c r="G82" s="647"/>
      <c r="H82" s="647"/>
      <c r="I82" s="642"/>
    </row>
    <row r="83" spans="1:9">
      <c r="A83" s="468" t="s">
        <v>141</v>
      </c>
      <c r="B83" s="642">
        <v>233136</v>
      </c>
      <c r="C83" s="642">
        <v>195546</v>
      </c>
      <c r="D83" s="642">
        <v>213097</v>
      </c>
      <c r="E83" s="642">
        <v>279989</v>
      </c>
      <c r="F83" s="642">
        <v>501215</v>
      </c>
      <c r="G83" s="642">
        <v>786443</v>
      </c>
      <c r="H83" s="642">
        <v>4446357.5</v>
      </c>
      <c r="I83" s="642">
        <v>4910640.93</v>
      </c>
    </row>
    <row r="84" spans="1:9">
      <c r="A84" s="469" t="s">
        <v>142</v>
      </c>
      <c r="B84" s="729"/>
      <c r="C84" s="647"/>
      <c r="D84" s="647"/>
      <c r="E84" s="647"/>
      <c r="F84" s="647"/>
      <c r="G84" s="647"/>
      <c r="H84" s="647"/>
      <c r="I84" s="642"/>
    </row>
    <row r="85" spans="1:9" ht="37.799999999999997">
      <c r="A85" s="470" t="s">
        <v>143</v>
      </c>
      <c r="B85" s="729">
        <v>5769144</v>
      </c>
      <c r="C85" s="729">
        <f>C87+C89+C91</f>
        <v>7103826</v>
      </c>
      <c r="D85" s="729">
        <v>9896093</v>
      </c>
      <c r="E85" s="729">
        <v>11481805</v>
      </c>
      <c r="F85" s="729">
        <v>13122709</v>
      </c>
      <c r="G85" s="729">
        <v>17476064</v>
      </c>
      <c r="H85" s="729">
        <f>SUM(H87:H91)</f>
        <v>19679175.149999999</v>
      </c>
      <c r="I85" s="729">
        <f>SUM(I87:I91)</f>
        <v>21056530.23</v>
      </c>
    </row>
    <row r="86" spans="1:9" ht="36">
      <c r="A86" s="472" t="s">
        <v>144</v>
      </c>
      <c r="B86" s="642"/>
      <c r="C86" s="647"/>
      <c r="D86" s="647"/>
      <c r="E86" s="647"/>
      <c r="F86" s="647"/>
      <c r="G86" s="647"/>
      <c r="H86" s="647"/>
      <c r="I86" s="642"/>
    </row>
    <row r="87" spans="1:9" ht="24">
      <c r="A87" s="468" t="s">
        <v>145</v>
      </c>
      <c r="B87" s="642">
        <v>355617</v>
      </c>
      <c r="C87" s="642">
        <v>491756</v>
      </c>
      <c r="D87" s="642">
        <v>688201</v>
      </c>
      <c r="E87" s="642">
        <v>925653</v>
      </c>
      <c r="F87" s="642">
        <v>764858</v>
      </c>
      <c r="G87" s="642">
        <v>927026</v>
      </c>
      <c r="H87" s="642">
        <v>1242043.8500000001</v>
      </c>
      <c r="I87" s="642">
        <v>1228144.58</v>
      </c>
    </row>
    <row r="88" spans="1:9" ht="36">
      <c r="A88" s="469" t="s">
        <v>146</v>
      </c>
      <c r="B88" s="642"/>
      <c r="C88" s="647"/>
      <c r="D88" s="647"/>
      <c r="E88" s="647"/>
      <c r="F88" s="647"/>
      <c r="G88" s="647"/>
      <c r="H88" s="647"/>
      <c r="I88" s="642"/>
    </row>
    <row r="89" spans="1:9" ht="24">
      <c r="A89" s="468" t="s">
        <v>147</v>
      </c>
      <c r="B89" s="642">
        <v>4364588</v>
      </c>
      <c r="C89" s="642">
        <v>4315870</v>
      </c>
      <c r="D89" s="642">
        <v>7103390</v>
      </c>
      <c r="E89" s="642">
        <v>7648113</v>
      </c>
      <c r="F89" s="642">
        <v>9627219</v>
      </c>
      <c r="G89" s="642">
        <v>12957579</v>
      </c>
      <c r="H89" s="642">
        <v>14868192.6</v>
      </c>
      <c r="I89" s="642">
        <v>16020479.67</v>
      </c>
    </row>
    <row r="90" spans="1:9" ht="24">
      <c r="A90" s="469" t="s">
        <v>148</v>
      </c>
      <c r="B90" s="642"/>
      <c r="C90" s="647"/>
      <c r="D90" s="647"/>
      <c r="E90" s="647"/>
      <c r="F90" s="647"/>
      <c r="G90" s="647"/>
      <c r="H90" s="647"/>
      <c r="I90" s="642"/>
    </row>
    <row r="91" spans="1:9" ht="24">
      <c r="A91" s="468" t="s">
        <v>149</v>
      </c>
      <c r="B91" s="642">
        <v>1048939</v>
      </c>
      <c r="C91" s="642">
        <v>2296200</v>
      </c>
      <c r="D91" s="642">
        <v>2104502</v>
      </c>
      <c r="E91" s="642">
        <v>2908039</v>
      </c>
      <c r="F91" s="642">
        <v>2730633</v>
      </c>
      <c r="G91" s="642">
        <v>3591461</v>
      </c>
      <c r="H91" s="642">
        <v>3568938.7</v>
      </c>
      <c r="I91" s="642">
        <v>3807905.98</v>
      </c>
    </row>
    <row r="92" spans="1:9" ht="24">
      <c r="A92" s="469" t="s">
        <v>150</v>
      </c>
      <c r="B92" s="729"/>
      <c r="C92" s="647"/>
      <c r="D92" s="647"/>
      <c r="E92" s="647"/>
      <c r="F92" s="647"/>
      <c r="G92" s="647"/>
      <c r="H92" s="647"/>
      <c r="I92" s="642"/>
    </row>
    <row r="93" spans="1:9" ht="24.6">
      <c r="A93" s="471" t="s">
        <v>454</v>
      </c>
      <c r="B93" s="729">
        <v>593371</v>
      </c>
      <c r="C93" s="729">
        <f>C94+C96+C98</f>
        <v>1127998</v>
      </c>
      <c r="D93" s="729">
        <v>1447991</v>
      </c>
      <c r="E93" s="729">
        <v>1495480</v>
      </c>
      <c r="F93" s="729">
        <v>3020682</v>
      </c>
      <c r="G93" s="729">
        <v>3890776</v>
      </c>
      <c r="H93" s="729">
        <f>SUM(H94:H98)</f>
        <v>5651888.9499999993</v>
      </c>
      <c r="I93" s="729">
        <f>SUM(I94:I98)</f>
        <v>5250865.93</v>
      </c>
    </row>
    <row r="94" spans="1:9" ht="24">
      <c r="A94" s="468" t="s">
        <v>153</v>
      </c>
      <c r="B94" s="642">
        <v>499033</v>
      </c>
      <c r="C94" s="642">
        <v>752821</v>
      </c>
      <c r="D94" s="642">
        <v>543807</v>
      </c>
      <c r="E94" s="642">
        <v>956924</v>
      </c>
      <c r="F94" s="642">
        <v>1145060</v>
      </c>
      <c r="G94" s="642">
        <v>1403102</v>
      </c>
      <c r="H94" s="642">
        <v>1351658.35</v>
      </c>
      <c r="I94" s="642">
        <v>1483050.68</v>
      </c>
    </row>
    <row r="95" spans="1:9" ht="24">
      <c r="A95" s="469" t="s">
        <v>154</v>
      </c>
      <c r="B95" s="642"/>
      <c r="C95" s="647"/>
      <c r="D95" s="647"/>
      <c r="E95" s="647"/>
      <c r="F95" s="647"/>
      <c r="G95" s="647"/>
      <c r="H95" s="647"/>
      <c r="I95" s="642"/>
    </row>
    <row r="96" spans="1:9" ht="24">
      <c r="A96" s="468" t="s">
        <v>155</v>
      </c>
      <c r="B96" s="642">
        <v>126</v>
      </c>
      <c r="C96" s="642">
        <v>375177</v>
      </c>
      <c r="D96" s="642">
        <v>810201</v>
      </c>
      <c r="E96" s="642">
        <v>409565</v>
      </c>
      <c r="F96" s="642">
        <v>1684878</v>
      </c>
      <c r="G96" s="642">
        <v>2322493</v>
      </c>
      <c r="H96" s="642">
        <v>4195789.75</v>
      </c>
      <c r="I96" s="642">
        <v>3666934.75</v>
      </c>
    </row>
    <row r="97" spans="1:9" ht="24">
      <c r="A97" s="469" t="s">
        <v>156</v>
      </c>
      <c r="B97" s="642"/>
      <c r="C97" s="647"/>
      <c r="D97" s="647"/>
      <c r="E97" s="647"/>
      <c r="F97" s="647"/>
      <c r="G97" s="647"/>
      <c r="H97" s="647"/>
      <c r="I97" s="642"/>
    </row>
    <row r="98" spans="1:9">
      <c r="A98" s="468" t="s">
        <v>157</v>
      </c>
      <c r="B98" s="642">
        <v>94212</v>
      </c>
      <c r="C98" s="645">
        <v>0</v>
      </c>
      <c r="D98" s="642">
        <v>93984</v>
      </c>
      <c r="E98" s="642">
        <v>128991</v>
      </c>
      <c r="F98" s="642">
        <v>190745</v>
      </c>
      <c r="G98" s="642">
        <v>165181</v>
      </c>
      <c r="H98" s="642">
        <v>104440.85</v>
      </c>
      <c r="I98" s="642">
        <f>1551.5+99329</f>
        <v>100880.5</v>
      </c>
    </row>
    <row r="99" spans="1:9">
      <c r="A99" s="469" t="s">
        <v>158</v>
      </c>
      <c r="B99" s="729"/>
      <c r="C99" s="647"/>
      <c r="D99" s="647"/>
      <c r="E99" s="647"/>
      <c r="F99" s="647"/>
      <c r="G99" s="647"/>
      <c r="H99" s="647"/>
      <c r="I99" s="642"/>
    </row>
    <row r="100" spans="1:9">
      <c r="A100" s="470" t="s">
        <v>273</v>
      </c>
      <c r="B100" s="729">
        <v>1277699</v>
      </c>
      <c r="C100" s="729">
        <f>C102+C103</f>
        <v>2517993</v>
      </c>
      <c r="D100" s="729">
        <v>2701126</v>
      </c>
      <c r="E100" s="729">
        <v>4593928</v>
      </c>
      <c r="F100" s="729">
        <v>5460779</v>
      </c>
      <c r="G100" s="729">
        <v>7082157</v>
      </c>
      <c r="H100" s="729">
        <f>SUM(H102:H103)</f>
        <v>8012715.7000000002</v>
      </c>
      <c r="I100" s="729">
        <f>SUM(I102:I103)</f>
        <v>9191547.0099999998</v>
      </c>
    </row>
    <row r="101" spans="1:9" ht="24">
      <c r="A101" s="472" t="s">
        <v>274</v>
      </c>
      <c r="B101" s="642"/>
      <c r="C101" s="647"/>
      <c r="D101" s="647"/>
      <c r="E101" s="647"/>
      <c r="F101" s="647"/>
      <c r="G101" s="647"/>
      <c r="H101" s="647"/>
      <c r="I101" s="642"/>
    </row>
    <row r="102" spans="1:9">
      <c r="A102" s="468" t="s">
        <v>455</v>
      </c>
      <c r="B102" s="642">
        <v>1017675</v>
      </c>
      <c r="C102" s="642">
        <v>2051197</v>
      </c>
      <c r="D102" s="642">
        <v>2160948</v>
      </c>
      <c r="E102" s="642">
        <v>3222042</v>
      </c>
      <c r="F102" s="642">
        <v>4432190</v>
      </c>
      <c r="G102" s="642">
        <v>6167148</v>
      </c>
      <c r="H102" s="642">
        <v>6829109.5</v>
      </c>
      <c r="I102" s="642">
        <v>7938247.7599999998</v>
      </c>
    </row>
    <row r="103" spans="1:9">
      <c r="A103" s="468" t="s">
        <v>161</v>
      </c>
      <c r="B103" s="642">
        <v>259995</v>
      </c>
      <c r="C103" s="642">
        <v>466796</v>
      </c>
      <c r="D103" s="642">
        <v>540178</v>
      </c>
      <c r="E103" s="642">
        <v>1371886</v>
      </c>
      <c r="F103" s="642">
        <v>1028589</v>
      </c>
      <c r="G103" s="642">
        <v>915008</v>
      </c>
      <c r="H103" s="642">
        <v>1183606.2</v>
      </c>
      <c r="I103" s="642">
        <v>1253299.25</v>
      </c>
    </row>
    <row r="104" spans="1:9" ht="24">
      <c r="A104" s="469" t="s">
        <v>162</v>
      </c>
      <c r="B104" s="729"/>
      <c r="C104" s="647"/>
      <c r="D104" s="647"/>
      <c r="E104" s="647"/>
      <c r="F104" s="647"/>
      <c r="G104" s="647"/>
      <c r="H104" s="647"/>
      <c r="I104" s="642"/>
    </row>
    <row r="105" spans="1:9">
      <c r="A105" s="470" t="s">
        <v>163</v>
      </c>
      <c r="B105" s="729">
        <v>744542</v>
      </c>
      <c r="C105" s="729" t="e">
        <f>C107+#REF!+C112+C113+C115</f>
        <v>#REF!</v>
      </c>
      <c r="D105" s="729">
        <v>438084</v>
      </c>
      <c r="E105" s="729">
        <v>377133</v>
      </c>
      <c r="F105" s="729">
        <v>321327</v>
      </c>
      <c r="G105" s="729">
        <v>326141</v>
      </c>
      <c r="H105" s="729">
        <f>SUM(H107:H115)</f>
        <v>340961.55000000005</v>
      </c>
      <c r="I105" s="729">
        <f>SUM(I107:I115)</f>
        <v>351048.10000000003</v>
      </c>
    </row>
    <row r="106" spans="1:9">
      <c r="A106" s="472" t="s">
        <v>164</v>
      </c>
      <c r="B106" s="642"/>
      <c r="C106" s="647"/>
      <c r="D106" s="647"/>
      <c r="E106" s="647"/>
      <c r="F106" s="647"/>
      <c r="G106" s="647"/>
      <c r="H106" s="647"/>
      <c r="I106" s="642"/>
    </row>
    <row r="107" spans="1:9">
      <c r="A107" s="468" t="s">
        <v>456</v>
      </c>
      <c r="B107" s="912">
        <v>0</v>
      </c>
      <c r="C107" s="912">
        <v>14451</v>
      </c>
      <c r="D107" s="912">
        <v>0</v>
      </c>
      <c r="E107" s="912">
        <v>0</v>
      </c>
      <c r="F107" s="642">
        <v>200</v>
      </c>
      <c r="G107" s="642">
        <v>400</v>
      </c>
      <c r="H107" s="642">
        <v>1511</v>
      </c>
      <c r="I107" s="642">
        <v>995</v>
      </c>
    </row>
    <row r="108" spans="1:9" ht="39.6">
      <c r="A108" s="429" t="s">
        <v>626</v>
      </c>
      <c r="B108" s="912" t="s">
        <v>302</v>
      </c>
      <c r="C108" s="912">
        <v>0</v>
      </c>
      <c r="D108" s="912">
        <v>0</v>
      </c>
      <c r="E108" s="912">
        <v>0</v>
      </c>
      <c r="F108" s="912">
        <v>0</v>
      </c>
      <c r="G108" s="645">
        <v>29124</v>
      </c>
      <c r="H108" s="645">
        <v>55549</v>
      </c>
      <c r="I108" s="642">
        <v>50879.3</v>
      </c>
    </row>
    <row r="109" spans="1:9" ht="52.8">
      <c r="A109" s="422" t="s">
        <v>627</v>
      </c>
      <c r="B109" s="912"/>
      <c r="C109" s="913"/>
      <c r="D109" s="913"/>
      <c r="E109" s="913"/>
      <c r="F109" s="913"/>
      <c r="G109" s="913"/>
      <c r="H109" s="913"/>
      <c r="I109" s="642" t="s">
        <v>624</v>
      </c>
    </row>
    <row r="110" spans="1:9" ht="26.4">
      <c r="A110" s="429" t="s">
        <v>519</v>
      </c>
      <c r="B110" s="642">
        <v>48931</v>
      </c>
      <c r="C110" s="912">
        <v>0</v>
      </c>
      <c r="D110" s="912">
        <v>0</v>
      </c>
      <c r="E110" s="912">
        <v>0</v>
      </c>
      <c r="F110" s="912">
        <v>0</v>
      </c>
      <c r="G110" s="912" t="s">
        <v>302</v>
      </c>
      <c r="H110" s="912" t="s">
        <v>302</v>
      </c>
      <c r="I110" s="706" t="s">
        <v>302</v>
      </c>
    </row>
    <row r="111" spans="1:9" ht="26.4">
      <c r="A111" s="422" t="s">
        <v>520</v>
      </c>
      <c r="B111" s="912"/>
      <c r="C111" s="913"/>
      <c r="D111" s="913"/>
      <c r="E111" s="913"/>
      <c r="F111" s="913"/>
      <c r="G111" s="913"/>
      <c r="H111" s="913"/>
      <c r="I111" s="642"/>
    </row>
    <row r="112" spans="1:9">
      <c r="A112" s="468" t="s">
        <v>457</v>
      </c>
      <c r="B112" s="642">
        <v>693462</v>
      </c>
      <c r="C112" s="642">
        <v>488408</v>
      </c>
      <c r="D112" s="642">
        <v>427017</v>
      </c>
      <c r="E112" s="642">
        <v>360647</v>
      </c>
      <c r="F112" s="642">
        <v>313208</v>
      </c>
      <c r="G112" s="642">
        <v>269452</v>
      </c>
      <c r="H112" s="642">
        <v>252643.65</v>
      </c>
      <c r="I112" s="642">
        <f>2881.95+268769</f>
        <v>271650.95</v>
      </c>
    </row>
    <row r="113" spans="1:9" ht="36">
      <c r="A113" s="468" t="s">
        <v>169</v>
      </c>
      <c r="B113" s="642">
        <v>2150</v>
      </c>
      <c r="C113" s="642">
        <v>8649</v>
      </c>
      <c r="D113" s="642">
        <v>11067</v>
      </c>
      <c r="E113" s="642">
        <v>15986</v>
      </c>
      <c r="F113" s="642">
        <v>7919</v>
      </c>
      <c r="G113" s="642">
        <v>26569</v>
      </c>
      <c r="H113" s="642">
        <v>30654.65</v>
      </c>
      <c r="I113" s="642">
        <v>27216.2</v>
      </c>
    </row>
    <row r="114" spans="1:9" ht="24">
      <c r="A114" s="469" t="s">
        <v>170</v>
      </c>
      <c r="B114" s="642"/>
      <c r="C114" s="647"/>
      <c r="D114" s="647"/>
      <c r="E114" s="647"/>
      <c r="F114" s="647"/>
      <c r="G114" s="647"/>
      <c r="H114" s="647"/>
      <c r="I114" s="642"/>
    </row>
    <row r="115" spans="1:9">
      <c r="A115" s="468" t="s">
        <v>236</v>
      </c>
      <c r="B115" s="645">
        <v>0</v>
      </c>
      <c r="C115" s="645">
        <v>0</v>
      </c>
      <c r="D115" s="645">
        <v>0</v>
      </c>
      <c r="E115" s="647">
        <v>501</v>
      </c>
      <c r="F115" s="645">
        <v>0</v>
      </c>
      <c r="G115" s="645">
        <v>596</v>
      </c>
      <c r="H115" s="645">
        <v>603.25</v>
      </c>
      <c r="I115" s="642">
        <v>306.64999999999998</v>
      </c>
    </row>
    <row r="116" spans="1:9">
      <c r="A116" s="469" t="s">
        <v>265</v>
      </c>
      <c r="B116" s="642"/>
      <c r="C116" s="647"/>
      <c r="D116" s="647"/>
      <c r="E116" s="647"/>
      <c r="F116" s="647"/>
      <c r="G116" s="647"/>
      <c r="H116" s="647"/>
      <c r="I116" s="642"/>
    </row>
    <row r="117" spans="1:9" ht="25.2">
      <c r="A117" s="470" t="s">
        <v>171</v>
      </c>
      <c r="B117" s="729">
        <v>67149</v>
      </c>
      <c r="C117" s="729">
        <f>C119+C121+C123</f>
        <v>2546778</v>
      </c>
      <c r="D117" s="729">
        <v>113497</v>
      </c>
      <c r="E117" s="729">
        <v>12961</v>
      </c>
      <c r="F117" s="729">
        <v>11670</v>
      </c>
      <c r="G117" s="729">
        <v>23295</v>
      </c>
      <c r="H117" s="729">
        <f>SUM(H119:H124)</f>
        <v>45539.649999999994</v>
      </c>
      <c r="I117" s="729">
        <f>SUM(I119:I124)</f>
        <v>51843.58</v>
      </c>
    </row>
    <row r="118" spans="1:9" ht="24">
      <c r="A118" s="472" t="s">
        <v>172</v>
      </c>
      <c r="B118" s="642"/>
      <c r="C118" s="647"/>
      <c r="D118" s="647"/>
      <c r="E118" s="647"/>
      <c r="F118" s="647"/>
      <c r="G118" s="647"/>
      <c r="H118" s="647"/>
      <c r="I118" s="642"/>
    </row>
    <row r="119" spans="1:9" ht="24">
      <c r="A119" s="468" t="s">
        <v>173</v>
      </c>
      <c r="B119" s="645">
        <v>0</v>
      </c>
      <c r="C119" s="642">
        <v>2503606</v>
      </c>
      <c r="D119" s="642">
        <v>47191</v>
      </c>
      <c r="E119" s="642">
        <v>5853</v>
      </c>
      <c r="F119" s="642">
        <v>1859</v>
      </c>
      <c r="G119" s="642">
        <v>8204</v>
      </c>
      <c r="H119" s="642">
        <v>26451.1</v>
      </c>
      <c r="I119" s="731">
        <v>28483.75</v>
      </c>
    </row>
    <row r="120" spans="1:9" ht="24">
      <c r="A120" s="469" t="s">
        <v>174</v>
      </c>
      <c r="B120" s="642"/>
      <c r="C120" s="647"/>
      <c r="D120" s="647"/>
      <c r="E120" s="647"/>
      <c r="F120" s="647"/>
      <c r="G120" s="647"/>
      <c r="H120" s="647"/>
      <c r="I120" s="642"/>
    </row>
    <row r="121" spans="1:9" ht="36">
      <c r="A121" s="468" t="s">
        <v>175</v>
      </c>
      <c r="B121" s="642">
        <v>1936</v>
      </c>
      <c r="C121" s="642">
        <v>43172</v>
      </c>
      <c r="D121" s="642">
        <v>63938</v>
      </c>
      <c r="E121" s="642">
        <v>2610</v>
      </c>
      <c r="F121" s="642">
        <v>2985</v>
      </c>
      <c r="G121" s="642">
        <v>5155</v>
      </c>
      <c r="H121" s="642">
        <v>5804</v>
      </c>
      <c r="I121" s="731">
        <v>5766.93</v>
      </c>
    </row>
    <row r="122" spans="1:9" ht="36">
      <c r="A122" s="469" t="s">
        <v>176</v>
      </c>
      <c r="B122" s="642"/>
      <c r="C122" s="647"/>
      <c r="D122" s="647"/>
      <c r="E122" s="647"/>
      <c r="F122" s="647"/>
      <c r="G122" s="647"/>
      <c r="H122" s="647"/>
      <c r="I122" s="642"/>
    </row>
    <row r="123" spans="1:9">
      <c r="A123" s="468" t="s">
        <v>177</v>
      </c>
      <c r="B123" s="642">
        <v>65213</v>
      </c>
      <c r="C123" s="645">
        <v>0</v>
      </c>
      <c r="D123" s="647">
        <v>2068</v>
      </c>
      <c r="E123" s="647">
        <v>4498</v>
      </c>
      <c r="F123" s="647">
        <v>6826</v>
      </c>
      <c r="G123" s="647">
        <v>9938</v>
      </c>
      <c r="H123" s="647">
        <v>13284.55</v>
      </c>
      <c r="I123" s="731">
        <v>17592.900000000001</v>
      </c>
    </row>
    <row r="124" spans="1:9">
      <c r="A124" s="469" t="s">
        <v>178</v>
      </c>
      <c r="B124" s="729"/>
      <c r="C124" s="647"/>
      <c r="D124" s="647"/>
      <c r="E124" s="647"/>
      <c r="F124" s="647"/>
      <c r="G124" s="647"/>
      <c r="H124" s="647"/>
      <c r="I124" s="642"/>
    </row>
    <row r="125" spans="1:9" ht="25.2">
      <c r="A125" s="470" t="s">
        <v>275</v>
      </c>
      <c r="B125" s="729">
        <f>B127</f>
        <v>748622</v>
      </c>
      <c r="C125" s="729">
        <f>C127</f>
        <v>1751903</v>
      </c>
      <c r="D125" s="729">
        <v>1816170</v>
      </c>
      <c r="E125" s="729">
        <f>E127</f>
        <v>391912</v>
      </c>
      <c r="F125" s="729">
        <v>2415589</v>
      </c>
      <c r="G125" s="729">
        <v>2480388</v>
      </c>
      <c r="H125" s="729">
        <f>SUM(H127)</f>
        <v>2752070.25</v>
      </c>
      <c r="I125" s="729">
        <f>SUM(I127)</f>
        <v>4833801.6399999997</v>
      </c>
    </row>
    <row r="126" spans="1:9">
      <c r="A126" s="472" t="s">
        <v>276</v>
      </c>
      <c r="B126" s="642"/>
      <c r="C126" s="647"/>
      <c r="D126" s="647"/>
      <c r="E126" s="647"/>
      <c r="F126" s="647"/>
      <c r="G126" s="647"/>
      <c r="H126" s="647"/>
      <c r="I126" s="642"/>
    </row>
    <row r="127" spans="1:9">
      <c r="A127" s="468" t="s">
        <v>275</v>
      </c>
      <c r="B127" s="642">
        <v>748622</v>
      </c>
      <c r="C127" s="642">
        <v>1751903</v>
      </c>
      <c r="D127" s="642">
        <v>1816170</v>
      </c>
      <c r="E127" s="642">
        <v>391912</v>
      </c>
      <c r="F127" s="642">
        <v>2415589</v>
      </c>
      <c r="G127" s="642">
        <v>2480388</v>
      </c>
      <c r="H127" s="642">
        <v>2752070.25</v>
      </c>
      <c r="I127" s="642">
        <v>4833801.6399999997</v>
      </c>
    </row>
    <row r="128" spans="1:9">
      <c r="A128" s="469" t="s">
        <v>276</v>
      </c>
      <c r="B128" s="729"/>
      <c r="C128" s="647"/>
      <c r="D128" s="647"/>
      <c r="E128" s="647"/>
      <c r="F128" s="647"/>
      <c r="G128" s="647"/>
      <c r="H128" s="647"/>
      <c r="I128" s="642"/>
    </row>
    <row r="129" spans="1:9" ht="25.2">
      <c r="A129" s="470" t="s">
        <v>179</v>
      </c>
      <c r="B129" s="729">
        <f>B131+B133+B135+B137+B139</f>
        <v>332279</v>
      </c>
      <c r="C129" s="729">
        <f>C131+C133+C135+C137+C139</f>
        <v>527387</v>
      </c>
      <c r="D129" s="729">
        <v>469012</v>
      </c>
      <c r="E129" s="729">
        <f>E131+E133+E135+E137+E139</f>
        <v>411847</v>
      </c>
      <c r="F129" s="729">
        <v>505047</v>
      </c>
      <c r="G129" s="729">
        <v>782979</v>
      </c>
      <c r="H129" s="729">
        <f>SUM(H131:H139)</f>
        <v>1063401.3</v>
      </c>
      <c r="I129" s="729">
        <f>SUM(I131:I139)</f>
        <v>1375586.65</v>
      </c>
    </row>
    <row r="130" spans="1:9" ht="24">
      <c r="A130" s="472" t="s">
        <v>180</v>
      </c>
      <c r="B130" s="642"/>
      <c r="C130" s="647"/>
      <c r="D130" s="647"/>
      <c r="E130" s="647"/>
      <c r="F130" s="647"/>
      <c r="G130" s="647"/>
      <c r="H130" s="647"/>
      <c r="I130" s="642"/>
    </row>
    <row r="131" spans="1:9" ht="24">
      <c r="A131" s="468" t="s">
        <v>181</v>
      </c>
      <c r="B131" s="642">
        <v>1852</v>
      </c>
      <c r="C131" s="642">
        <v>11242</v>
      </c>
      <c r="D131" s="642">
        <v>13277</v>
      </c>
      <c r="E131" s="642">
        <v>20915</v>
      </c>
      <c r="F131" s="642">
        <v>28625</v>
      </c>
      <c r="G131" s="642">
        <v>53103</v>
      </c>
      <c r="H131" s="642">
        <v>80667.8</v>
      </c>
      <c r="I131" s="642">
        <v>103907.51</v>
      </c>
    </row>
    <row r="132" spans="1:9">
      <c r="A132" s="469" t="s">
        <v>182</v>
      </c>
      <c r="B132" s="642"/>
      <c r="C132" s="647"/>
      <c r="D132" s="647"/>
      <c r="E132" s="647"/>
      <c r="F132" s="647"/>
      <c r="G132" s="647"/>
      <c r="H132" s="647"/>
      <c r="I132" s="642"/>
    </row>
    <row r="133" spans="1:9" ht="24">
      <c r="A133" s="468" t="s">
        <v>183</v>
      </c>
      <c r="B133" s="646">
        <v>0</v>
      </c>
      <c r="C133" s="645">
        <v>0</v>
      </c>
      <c r="D133" s="647">
        <v>604</v>
      </c>
      <c r="E133" s="647">
        <v>688</v>
      </c>
      <c r="F133" s="647">
        <v>2795</v>
      </c>
      <c r="G133" s="647">
        <v>3229</v>
      </c>
      <c r="H133" s="647">
        <v>5010.3</v>
      </c>
      <c r="I133" s="642">
        <v>10559.9</v>
      </c>
    </row>
    <row r="134" spans="1:9" ht="36">
      <c r="A134" s="469" t="s">
        <v>184</v>
      </c>
      <c r="B134" s="642"/>
      <c r="C134" s="647"/>
      <c r="D134" s="647"/>
      <c r="E134" s="647"/>
      <c r="F134" s="647"/>
      <c r="G134" s="647"/>
      <c r="H134" s="647"/>
      <c r="I134" s="642"/>
    </row>
    <row r="135" spans="1:9" ht="24">
      <c r="A135" s="468" t="s">
        <v>185</v>
      </c>
      <c r="B135" s="642">
        <v>289389</v>
      </c>
      <c r="C135" s="642">
        <v>420254</v>
      </c>
      <c r="D135" s="642">
        <v>417530</v>
      </c>
      <c r="E135" s="642">
        <v>339530</v>
      </c>
      <c r="F135" s="642">
        <v>414097</v>
      </c>
      <c r="G135" s="642">
        <v>656259</v>
      </c>
      <c r="H135" s="642">
        <v>884850.05</v>
      </c>
      <c r="I135" s="642">
        <v>1148642.05</v>
      </c>
    </row>
    <row r="136" spans="1:9" ht="36">
      <c r="A136" s="469" t="s">
        <v>186</v>
      </c>
      <c r="B136" s="642"/>
      <c r="C136" s="647"/>
      <c r="D136" s="647"/>
      <c r="E136" s="647"/>
      <c r="F136" s="647"/>
      <c r="G136" s="647"/>
      <c r="H136" s="647"/>
      <c r="I136" s="642" t="s">
        <v>624</v>
      </c>
    </row>
    <row r="137" spans="1:9" ht="24">
      <c r="A137" s="468" t="s">
        <v>187</v>
      </c>
      <c r="B137" s="642">
        <v>17816</v>
      </c>
      <c r="C137" s="642">
        <v>87210</v>
      </c>
      <c r="D137" s="642">
        <v>32851</v>
      </c>
      <c r="E137" s="642">
        <v>42224</v>
      </c>
      <c r="F137" s="642">
        <v>46219</v>
      </c>
      <c r="G137" s="642">
        <v>58615</v>
      </c>
      <c r="H137" s="642">
        <v>72430.600000000006</v>
      </c>
      <c r="I137" s="642">
        <v>95828.38</v>
      </c>
    </row>
    <row r="138" spans="1:9">
      <c r="A138" s="469" t="s">
        <v>188</v>
      </c>
      <c r="B138" s="642"/>
      <c r="C138" s="647"/>
      <c r="D138" s="647"/>
      <c r="E138" s="647"/>
      <c r="F138" s="647"/>
      <c r="G138" s="647"/>
      <c r="H138" s="647"/>
      <c r="I138" s="642"/>
    </row>
    <row r="139" spans="1:9" ht="24">
      <c r="A139" s="468" t="s">
        <v>189</v>
      </c>
      <c r="B139" s="642">
        <v>23222</v>
      </c>
      <c r="C139" s="642">
        <v>8681</v>
      </c>
      <c r="D139" s="642">
        <v>4752</v>
      </c>
      <c r="E139" s="642">
        <v>8490</v>
      </c>
      <c r="F139" s="642">
        <v>13312</v>
      </c>
      <c r="G139" s="642">
        <v>11772</v>
      </c>
      <c r="H139" s="642">
        <v>20442.55</v>
      </c>
      <c r="I139" s="642">
        <v>16648.810000000001</v>
      </c>
    </row>
    <row r="140" spans="1:9" ht="24">
      <c r="A140" s="469" t="s">
        <v>190</v>
      </c>
      <c r="B140" s="642"/>
      <c r="C140" s="647"/>
      <c r="D140" s="647"/>
      <c r="E140" s="647"/>
      <c r="F140" s="647"/>
      <c r="G140" s="647"/>
      <c r="H140" s="647"/>
      <c r="I140" s="642"/>
    </row>
    <row r="141" spans="1:9" ht="25.2">
      <c r="A141" s="470" t="s">
        <v>191</v>
      </c>
      <c r="B141" s="729">
        <v>142063</v>
      </c>
      <c r="C141" s="729">
        <f>C143+C145+C147+C149+C151+C153</f>
        <v>99911</v>
      </c>
      <c r="D141" s="729">
        <v>111874</v>
      </c>
      <c r="E141" s="729">
        <f>E143+E145+E147+E149+E151+E153</f>
        <v>426499</v>
      </c>
      <c r="F141" s="729">
        <v>260452</v>
      </c>
      <c r="G141" s="729">
        <v>184645</v>
      </c>
      <c r="H141" s="729">
        <f>SUM(H143:H154)</f>
        <v>295414.7</v>
      </c>
      <c r="I141" s="729">
        <f>SUM(I143:I154)</f>
        <v>456223.58999999997</v>
      </c>
    </row>
    <row r="142" spans="1:9" ht="24">
      <c r="A142" s="472" t="s">
        <v>277</v>
      </c>
      <c r="B142" s="642"/>
      <c r="C142" s="647"/>
      <c r="D142" s="647"/>
      <c r="E142" s="647"/>
      <c r="F142" s="647"/>
      <c r="G142" s="647"/>
      <c r="H142" s="647"/>
      <c r="I142" s="642"/>
    </row>
    <row r="143" spans="1:9" ht="48">
      <c r="A143" s="468" t="s">
        <v>192</v>
      </c>
      <c r="B143" s="645">
        <v>0</v>
      </c>
      <c r="C143" s="642">
        <v>44602</v>
      </c>
      <c r="D143" s="642">
        <v>34009</v>
      </c>
      <c r="E143" s="642">
        <v>3290</v>
      </c>
      <c r="F143" s="642">
        <v>79843</v>
      </c>
      <c r="G143" s="642">
        <v>36552</v>
      </c>
      <c r="H143" s="642">
        <v>23299.5</v>
      </c>
      <c r="I143" s="642">
        <v>14689.23</v>
      </c>
    </row>
    <row r="144" spans="1:9" ht="60">
      <c r="A144" s="469" t="s">
        <v>193</v>
      </c>
      <c r="B144" s="642"/>
      <c r="C144" s="647"/>
      <c r="D144" s="647"/>
      <c r="E144" s="647"/>
      <c r="F144" s="647"/>
      <c r="G144" s="647"/>
      <c r="H144" s="647"/>
    </row>
    <row r="145" spans="1:9" ht="24">
      <c r="A145" s="468" t="s">
        <v>194</v>
      </c>
      <c r="B145" s="642">
        <v>100</v>
      </c>
      <c r="C145" s="642">
        <v>10665</v>
      </c>
      <c r="D145" s="642">
        <v>7262</v>
      </c>
      <c r="E145" s="642">
        <v>7421</v>
      </c>
      <c r="F145" s="642">
        <v>6837</v>
      </c>
      <c r="G145" s="642">
        <v>11454</v>
      </c>
      <c r="H145" s="642">
        <v>12880.6</v>
      </c>
      <c r="I145" s="642">
        <v>11051.96</v>
      </c>
    </row>
    <row r="146" spans="1:9">
      <c r="A146" s="469" t="s">
        <v>195</v>
      </c>
      <c r="B146" s="642"/>
      <c r="C146" s="647"/>
      <c r="D146" s="647"/>
      <c r="E146" s="647"/>
      <c r="F146" s="647"/>
      <c r="G146" s="647"/>
      <c r="H146" s="647"/>
    </row>
    <row r="147" spans="1:9" ht="48">
      <c r="A147" s="468" t="s">
        <v>196</v>
      </c>
      <c r="B147" s="642">
        <v>124440</v>
      </c>
      <c r="C147" s="642">
        <v>15241</v>
      </c>
      <c r="D147" s="642">
        <v>28027</v>
      </c>
      <c r="E147" s="642">
        <v>354746</v>
      </c>
      <c r="F147" s="642">
        <v>127376</v>
      </c>
      <c r="G147" s="642">
        <v>80403</v>
      </c>
      <c r="H147" s="642">
        <v>171947.75</v>
      </c>
      <c r="I147" s="642">
        <v>284928.90999999997</v>
      </c>
    </row>
    <row r="148" spans="1:9" ht="24">
      <c r="A148" s="469" t="s">
        <v>197</v>
      </c>
      <c r="B148" s="642"/>
      <c r="C148" s="647"/>
      <c r="D148" s="647"/>
      <c r="E148" s="647"/>
      <c r="F148" s="647"/>
      <c r="G148" s="647"/>
      <c r="H148" s="647"/>
    </row>
    <row r="149" spans="1:9" ht="24">
      <c r="A149" s="468" t="s">
        <v>198</v>
      </c>
      <c r="B149" s="642">
        <v>7452</v>
      </c>
      <c r="C149" s="642">
        <v>15692</v>
      </c>
      <c r="D149" s="642">
        <v>22523</v>
      </c>
      <c r="E149" s="642">
        <v>14530</v>
      </c>
      <c r="F149" s="642">
        <v>15801</v>
      </c>
      <c r="G149" s="642">
        <v>19516</v>
      </c>
      <c r="H149" s="642">
        <v>22853.65</v>
      </c>
      <c r="I149" s="642">
        <v>27687.99</v>
      </c>
    </row>
    <row r="150" spans="1:9" ht="24">
      <c r="A150" s="469" t="s">
        <v>199</v>
      </c>
      <c r="B150" s="642"/>
      <c r="C150" s="647"/>
      <c r="D150" s="647"/>
      <c r="E150" s="647"/>
      <c r="F150" s="647"/>
      <c r="G150" s="647"/>
      <c r="H150" s="647"/>
    </row>
    <row r="151" spans="1:9" ht="24">
      <c r="A151" s="468" t="s">
        <v>200</v>
      </c>
      <c r="B151" s="642">
        <v>5277</v>
      </c>
      <c r="C151" s="642">
        <v>5637</v>
      </c>
      <c r="D151" s="642">
        <v>5958</v>
      </c>
      <c r="E151" s="642">
        <v>8165</v>
      </c>
      <c r="F151" s="642">
        <v>10708</v>
      </c>
      <c r="G151" s="642">
        <v>19980</v>
      </c>
      <c r="H151" s="642">
        <v>33151</v>
      </c>
      <c r="I151" s="642">
        <v>30874.15</v>
      </c>
    </row>
    <row r="152" spans="1:9" ht="24">
      <c r="A152" s="469" t="s">
        <v>201</v>
      </c>
      <c r="B152" s="642"/>
      <c r="C152" s="647"/>
      <c r="D152" s="647"/>
      <c r="E152" s="647"/>
      <c r="F152" s="647"/>
      <c r="G152" s="647"/>
      <c r="H152" s="647"/>
    </row>
    <row r="153" spans="1:9" ht="36">
      <c r="A153" s="468" t="s">
        <v>202</v>
      </c>
      <c r="B153" s="642">
        <v>4795</v>
      </c>
      <c r="C153" s="642">
        <v>8074</v>
      </c>
      <c r="D153" s="642">
        <v>14097</v>
      </c>
      <c r="E153" s="642">
        <v>38347</v>
      </c>
      <c r="F153" s="642">
        <v>19888</v>
      </c>
      <c r="G153" s="642">
        <v>1741</v>
      </c>
      <c r="H153" s="642">
        <v>31282.2</v>
      </c>
      <c r="I153" s="642">
        <v>86991.35</v>
      </c>
    </row>
    <row r="154" spans="1:9" ht="36">
      <c r="A154" s="469" t="s">
        <v>203</v>
      </c>
      <c r="B154" s="729"/>
      <c r="C154" s="647"/>
      <c r="D154" s="647"/>
      <c r="E154" s="647"/>
      <c r="F154" s="647"/>
      <c r="G154" s="647"/>
      <c r="H154" s="647"/>
      <c r="I154" s="642"/>
    </row>
    <row r="155" spans="1:9">
      <c r="A155" s="470" t="s">
        <v>458</v>
      </c>
      <c r="B155" s="729">
        <f>B156</f>
        <v>37190</v>
      </c>
      <c r="C155" s="729">
        <f>C156</f>
        <v>152632</v>
      </c>
      <c r="D155" s="729">
        <v>172699</v>
      </c>
      <c r="E155" s="729">
        <f>E156</f>
        <v>231492</v>
      </c>
      <c r="F155" s="729">
        <v>228826</v>
      </c>
      <c r="G155" s="729">
        <v>204887</v>
      </c>
      <c r="H155" s="729">
        <v>255550</v>
      </c>
      <c r="I155" s="729">
        <v>273240.94</v>
      </c>
    </row>
    <row r="156" spans="1:9">
      <c r="A156" s="473" t="s">
        <v>422</v>
      </c>
      <c r="B156" s="642">
        <v>37190</v>
      </c>
      <c r="C156" s="647">
        <v>152632</v>
      </c>
      <c r="D156" s="647">
        <v>172699</v>
      </c>
      <c r="E156" s="642">
        <v>231492</v>
      </c>
      <c r="F156" s="642">
        <v>228826</v>
      </c>
      <c r="G156" s="642">
        <v>204887</v>
      </c>
      <c r="H156" s="642">
        <v>255550</v>
      </c>
      <c r="I156" s="642">
        <v>273240.94</v>
      </c>
    </row>
    <row r="157" spans="1:9">
      <c r="A157" s="470" t="s">
        <v>206</v>
      </c>
      <c r="B157" s="729">
        <v>133744</v>
      </c>
      <c r="C157" s="729">
        <v>116177</v>
      </c>
      <c r="D157" s="729">
        <v>109678</v>
      </c>
      <c r="E157" s="729">
        <v>110914</v>
      </c>
      <c r="F157" s="729">
        <v>119939</v>
      </c>
      <c r="G157" s="729">
        <v>124241</v>
      </c>
      <c r="H157" s="729">
        <f>SUM(H159:H162)</f>
        <v>148821.65</v>
      </c>
      <c r="I157" s="729">
        <f>SUM(I159:I162)</f>
        <v>179953.55</v>
      </c>
    </row>
    <row r="158" spans="1:9" ht="24">
      <c r="A158" s="472" t="s">
        <v>207</v>
      </c>
      <c r="B158" s="642"/>
      <c r="C158" s="647"/>
      <c r="D158" s="647"/>
      <c r="E158" s="647"/>
      <c r="F158" s="647"/>
      <c r="G158" s="647"/>
      <c r="H158" s="647"/>
      <c r="I158" s="642"/>
    </row>
    <row r="159" spans="1:9" ht="24">
      <c r="A159" s="468" t="s">
        <v>459</v>
      </c>
      <c r="B159" s="642">
        <v>133744</v>
      </c>
      <c r="C159" s="642">
        <v>116177</v>
      </c>
      <c r="D159" s="642">
        <v>108863</v>
      </c>
      <c r="E159" s="642">
        <v>11914</v>
      </c>
      <c r="F159" s="642">
        <v>119939</v>
      </c>
      <c r="G159" s="642">
        <v>124241</v>
      </c>
      <c r="H159" s="642">
        <v>148778.65</v>
      </c>
      <c r="I159" s="642">
        <v>179953.55</v>
      </c>
    </row>
    <row r="160" spans="1:9" ht="24">
      <c r="A160" s="468" t="s">
        <v>210</v>
      </c>
      <c r="B160" s="645">
        <v>0</v>
      </c>
      <c r="C160" s="645">
        <v>0</v>
      </c>
      <c r="D160" s="647">
        <v>815</v>
      </c>
      <c r="E160" s="645">
        <v>0</v>
      </c>
      <c r="F160" s="645">
        <v>0</v>
      </c>
      <c r="G160" s="645"/>
      <c r="H160" s="645"/>
      <c r="I160" s="642"/>
    </row>
    <row r="161" spans="1:9">
      <c r="A161" s="469" t="s">
        <v>211</v>
      </c>
      <c r="B161" s="642"/>
      <c r="C161" s="647"/>
      <c r="D161" s="647"/>
      <c r="E161" s="647"/>
      <c r="F161" s="647"/>
      <c r="G161" s="647"/>
      <c r="H161" s="647"/>
      <c r="I161" s="642"/>
    </row>
    <row r="162" spans="1:9" s="1" customFormat="1" ht="39.6">
      <c r="A162" s="429" t="s">
        <v>597</v>
      </c>
      <c r="B162" s="1005" t="s">
        <v>302</v>
      </c>
      <c r="C162" s="1005" t="s">
        <v>302</v>
      </c>
      <c r="D162" s="1005" t="s">
        <v>302</v>
      </c>
      <c r="E162" s="1005" t="s">
        <v>302</v>
      </c>
      <c r="F162" s="1005" t="s">
        <v>302</v>
      </c>
      <c r="G162" s="1005" t="s">
        <v>302</v>
      </c>
      <c r="H162" s="1005">
        <v>43</v>
      </c>
      <c r="I162" s="706" t="s">
        <v>302</v>
      </c>
    </row>
    <row r="163" spans="1:9">
      <c r="A163" s="470" t="s">
        <v>212</v>
      </c>
      <c r="B163" s="729">
        <v>828132</v>
      </c>
      <c r="C163" s="729">
        <f>C165+C167+C169+C171</f>
        <v>1166812</v>
      </c>
      <c r="D163" s="729">
        <v>2163233</v>
      </c>
      <c r="E163" s="729">
        <v>1545062</v>
      </c>
      <c r="F163" s="729">
        <v>2713731</v>
      </c>
      <c r="G163" s="729">
        <v>3748194</v>
      </c>
      <c r="H163" s="729">
        <f>SUM(H164:H172)</f>
        <v>4936846.95</v>
      </c>
      <c r="I163" s="729">
        <f>SUM(I164:I172)</f>
        <v>4997798.1500000004</v>
      </c>
    </row>
    <row r="164" spans="1:9">
      <c r="A164" s="472" t="s">
        <v>213</v>
      </c>
      <c r="B164" s="642"/>
      <c r="C164" s="647"/>
      <c r="D164" s="647"/>
      <c r="E164" s="647"/>
      <c r="F164" s="647"/>
      <c r="G164" s="647"/>
      <c r="H164" s="647"/>
      <c r="I164" s="642"/>
    </row>
    <row r="165" spans="1:9" ht="24">
      <c r="A165" s="468" t="s">
        <v>214</v>
      </c>
      <c r="B165" s="642">
        <v>2255</v>
      </c>
      <c r="C165" s="645">
        <v>0</v>
      </c>
      <c r="D165" s="645">
        <v>0</v>
      </c>
      <c r="E165" s="645">
        <v>0</v>
      </c>
      <c r="F165" s="645">
        <v>0</v>
      </c>
      <c r="G165" s="645">
        <v>0</v>
      </c>
      <c r="H165" s="645">
        <v>0</v>
      </c>
      <c r="I165" s="647">
        <v>1579.1</v>
      </c>
    </row>
    <row r="166" spans="1:9" ht="24">
      <c r="A166" s="469" t="s">
        <v>215</v>
      </c>
      <c r="B166" s="642"/>
      <c r="C166" s="647"/>
      <c r="D166" s="647"/>
      <c r="E166" s="647"/>
      <c r="F166" s="647"/>
      <c r="G166" s="647"/>
      <c r="H166" s="647"/>
      <c r="I166" s="647"/>
    </row>
    <row r="167" spans="1:9" ht="36">
      <c r="A167" s="468" t="s">
        <v>216</v>
      </c>
      <c r="B167" s="645">
        <v>0</v>
      </c>
      <c r="C167" s="645">
        <v>0</v>
      </c>
      <c r="D167" s="647">
        <v>37793</v>
      </c>
      <c r="E167" s="647">
        <v>63</v>
      </c>
      <c r="F167" s="647">
        <v>96</v>
      </c>
      <c r="G167" s="647"/>
      <c r="H167" s="647">
        <v>2982.5</v>
      </c>
      <c r="I167" s="647">
        <v>3883.65</v>
      </c>
    </row>
    <row r="168" spans="1:9" ht="24">
      <c r="A168" s="469" t="s">
        <v>217</v>
      </c>
      <c r="B168" s="642"/>
      <c r="C168" s="647"/>
      <c r="D168" s="647"/>
      <c r="E168" s="647"/>
      <c r="F168" s="647"/>
      <c r="G168" s="647"/>
      <c r="H168" s="647"/>
      <c r="I168" s="647"/>
    </row>
    <row r="169" spans="1:9" ht="24">
      <c r="A169" s="468" t="s">
        <v>218</v>
      </c>
      <c r="B169" s="642">
        <v>186280</v>
      </c>
      <c r="C169" s="642">
        <v>357436</v>
      </c>
      <c r="D169" s="642">
        <v>434540</v>
      </c>
      <c r="E169" s="642">
        <v>476628</v>
      </c>
      <c r="F169" s="642">
        <v>513889</v>
      </c>
      <c r="G169" s="642">
        <v>615495</v>
      </c>
      <c r="H169" s="642">
        <v>770161</v>
      </c>
      <c r="I169" s="647">
        <v>891587.8</v>
      </c>
    </row>
    <row r="170" spans="1:9" ht="24">
      <c r="A170" s="469" t="s">
        <v>219</v>
      </c>
      <c r="B170" s="642"/>
      <c r="C170" s="647"/>
      <c r="D170" s="647"/>
      <c r="E170" s="647"/>
      <c r="F170" s="647"/>
      <c r="G170" s="647"/>
      <c r="H170" s="647"/>
      <c r="I170" s="647"/>
    </row>
    <row r="171" spans="1:9" ht="24">
      <c r="A171" s="468" t="s">
        <v>220</v>
      </c>
      <c r="B171" s="642">
        <v>639598</v>
      </c>
      <c r="C171" s="642">
        <v>809376</v>
      </c>
      <c r="D171" s="642">
        <v>1690901</v>
      </c>
      <c r="E171" s="642">
        <v>1068371</v>
      </c>
      <c r="F171" s="642">
        <v>2199746</v>
      </c>
      <c r="G171" s="642">
        <v>3132700</v>
      </c>
      <c r="H171" s="642">
        <v>4163703.45</v>
      </c>
      <c r="I171" s="647">
        <v>4100747.6</v>
      </c>
    </row>
    <row r="172" spans="1:9" ht="24">
      <c r="A172" s="469" t="s">
        <v>221</v>
      </c>
      <c r="B172" s="729"/>
      <c r="C172" s="647"/>
      <c r="D172" s="647"/>
      <c r="E172" s="647"/>
      <c r="F172" s="647"/>
      <c r="G172" s="647"/>
      <c r="H172" s="647"/>
      <c r="I172" s="642"/>
    </row>
    <row r="173" spans="1:9">
      <c r="A173" s="470" t="s">
        <v>222</v>
      </c>
      <c r="B173" s="729">
        <f>B175+B177+B179</f>
        <v>7758</v>
      </c>
      <c r="C173" s="729">
        <f>C175+C177+C179</f>
        <v>10246</v>
      </c>
      <c r="D173" s="729">
        <v>6423</v>
      </c>
      <c r="E173" s="729">
        <f>E175+E177+E179</f>
        <v>2164</v>
      </c>
      <c r="F173" s="729">
        <v>17641</v>
      </c>
      <c r="G173" s="729">
        <v>15415</v>
      </c>
      <c r="H173" s="729">
        <f>SUM(H175:H179)</f>
        <v>33667.949999999997</v>
      </c>
      <c r="I173" s="729">
        <f>SUM(I175:I179)</f>
        <v>58646.239999999998</v>
      </c>
    </row>
    <row r="174" spans="1:9">
      <c r="A174" s="472" t="s">
        <v>223</v>
      </c>
      <c r="B174" s="642"/>
      <c r="C174" s="647"/>
      <c r="D174" s="647"/>
      <c r="E174" s="647"/>
      <c r="F174" s="647"/>
      <c r="G174" s="647"/>
      <c r="H174" s="647"/>
      <c r="I174" s="642"/>
    </row>
    <row r="175" spans="1:9" ht="24">
      <c r="A175" s="468" t="s">
        <v>224</v>
      </c>
      <c r="B175" s="645">
        <v>0</v>
      </c>
      <c r="C175" s="645">
        <v>0</v>
      </c>
      <c r="D175" s="645">
        <v>0</v>
      </c>
      <c r="E175" s="645">
        <v>0</v>
      </c>
      <c r="F175" s="645">
        <v>0</v>
      </c>
      <c r="G175" s="645">
        <v>0</v>
      </c>
      <c r="H175" s="645">
        <v>0</v>
      </c>
      <c r="I175" s="645">
        <v>0</v>
      </c>
    </row>
    <row r="176" spans="1:9" ht="24">
      <c r="A176" s="469" t="s">
        <v>225</v>
      </c>
      <c r="B176" s="647"/>
      <c r="C176" s="647"/>
      <c r="D176" s="647"/>
      <c r="E176" s="647"/>
      <c r="F176" s="647"/>
      <c r="G176" s="647"/>
      <c r="H176" s="647"/>
      <c r="I176" s="642"/>
    </row>
    <row r="177" spans="1:9" ht="24">
      <c r="A177" s="468" t="s">
        <v>226</v>
      </c>
      <c r="B177" s="642">
        <v>537</v>
      </c>
      <c r="C177" s="642">
        <v>585</v>
      </c>
      <c r="D177" s="642">
        <v>263</v>
      </c>
      <c r="E177" s="642">
        <v>1250</v>
      </c>
      <c r="F177" s="642">
        <v>5763</v>
      </c>
      <c r="G177" s="642">
        <v>8193</v>
      </c>
      <c r="H177" s="642">
        <v>9187.4500000000007</v>
      </c>
      <c r="I177" s="642">
        <v>11971.6</v>
      </c>
    </row>
    <row r="178" spans="1:9" ht="24">
      <c r="A178" s="469" t="s">
        <v>227</v>
      </c>
      <c r="B178" s="642"/>
      <c r="C178" s="647"/>
      <c r="D178" s="647"/>
      <c r="E178" s="647"/>
      <c r="F178" s="647"/>
      <c r="G178" s="647"/>
      <c r="H178" s="647"/>
    </row>
    <row r="179" spans="1:9" ht="24">
      <c r="A179" s="468" t="s">
        <v>228</v>
      </c>
      <c r="B179" s="647">
        <v>7221</v>
      </c>
      <c r="C179" s="642">
        <v>9661</v>
      </c>
      <c r="D179" s="642">
        <v>6160</v>
      </c>
      <c r="E179" s="642">
        <v>914</v>
      </c>
      <c r="F179" s="642">
        <v>11879</v>
      </c>
      <c r="G179" s="642">
        <v>7222</v>
      </c>
      <c r="H179" s="642">
        <v>24480.5</v>
      </c>
      <c r="I179" s="642">
        <v>46674.64</v>
      </c>
    </row>
    <row r="180" spans="1:9">
      <c r="A180" s="469" t="s">
        <v>229</v>
      </c>
      <c r="B180" s="645"/>
      <c r="C180" s="645"/>
      <c r="D180" s="645"/>
      <c r="E180" s="645"/>
      <c r="F180" s="645"/>
      <c r="G180" s="645"/>
      <c r="H180" s="645"/>
    </row>
    <row r="181" spans="1:9" ht="10.5" customHeight="1">
      <c r="A181" s="732"/>
      <c r="B181" s="1035"/>
      <c r="C181" s="1035"/>
      <c r="D181" s="1035"/>
      <c r="E181" s="1035"/>
      <c r="F181" s="1035"/>
      <c r="G181" s="1035"/>
      <c r="H181" s="1035"/>
      <c r="I181" s="1036"/>
    </row>
    <row r="182" spans="1:9" ht="15">
      <c r="A182" s="733"/>
      <c r="B182" s="1037"/>
      <c r="C182" s="1037"/>
      <c r="D182" s="1037"/>
      <c r="E182" s="1037"/>
      <c r="F182" s="1037"/>
      <c r="G182" s="1037"/>
      <c r="H182" s="1037"/>
    </row>
    <row r="183" spans="1:9" ht="15">
      <c r="A183" s="733"/>
      <c r="B183" s="1086"/>
      <c r="C183" s="1086"/>
      <c r="D183" s="1086"/>
      <c r="E183" s="1086"/>
      <c r="F183" s="919"/>
      <c r="G183" s="919"/>
    </row>
    <row r="184" spans="1:9" s="24" customFormat="1">
      <c r="A184" s="834"/>
      <c r="B184" s="1038"/>
      <c r="C184" s="1039"/>
      <c r="D184" s="1040"/>
      <c r="E184" s="1028"/>
      <c r="F184" s="1028"/>
      <c r="G184" s="1028"/>
      <c r="H184" s="919"/>
      <c r="I184" s="1041"/>
    </row>
    <row r="185" spans="1:9" s="24" customFormat="1">
      <c r="A185" s="834"/>
      <c r="B185" s="734"/>
      <c r="C185" s="1039"/>
      <c r="D185" s="1040"/>
      <c r="E185" s="1028"/>
      <c r="F185" s="1028"/>
      <c r="G185" s="1028"/>
      <c r="H185" s="919"/>
      <c r="I185" s="1041"/>
    </row>
    <row r="186" spans="1:9" ht="20.100000000000001" customHeight="1">
      <c r="B186" s="1028"/>
      <c r="C186" s="1028"/>
      <c r="D186" s="1028"/>
      <c r="E186" s="1028"/>
      <c r="F186" s="1028"/>
      <c r="G186" s="1028"/>
    </row>
    <row r="187" spans="1:9">
      <c r="B187" s="1028"/>
      <c r="C187" s="1028"/>
      <c r="D187" s="1028"/>
      <c r="E187" s="1028"/>
      <c r="F187" s="1028"/>
      <c r="G187" s="1028"/>
    </row>
    <row r="188" spans="1:9">
      <c r="B188" s="1028"/>
      <c r="C188" s="1028"/>
      <c r="D188" s="1028"/>
      <c r="E188" s="1028"/>
      <c r="F188" s="1028"/>
      <c r="G188" s="1028"/>
    </row>
    <row r="189" spans="1:9">
      <c r="B189" s="1028"/>
      <c r="C189" s="1028"/>
      <c r="D189" s="1028"/>
      <c r="E189" s="1028"/>
      <c r="F189" s="1028"/>
      <c r="G189" s="1028"/>
    </row>
    <row r="190" spans="1:9">
      <c r="B190" s="1028"/>
      <c r="C190" s="1028"/>
      <c r="D190" s="1028"/>
      <c r="E190" s="1028"/>
      <c r="F190" s="1028"/>
      <c r="G190" s="1028"/>
    </row>
    <row r="191" spans="1:9">
      <c r="B191" s="1028"/>
      <c r="C191" s="1028"/>
      <c r="D191" s="1028"/>
      <c r="E191" s="1028"/>
      <c r="F191" s="1028"/>
      <c r="G191" s="1028"/>
    </row>
    <row r="192" spans="1:9">
      <c r="B192" s="1028"/>
      <c r="C192" s="1028"/>
      <c r="D192" s="1028"/>
      <c r="E192" s="1028"/>
      <c r="F192" s="1028"/>
      <c r="G192" s="1028"/>
    </row>
    <row r="193" spans="2:7">
      <c r="B193" s="1028"/>
      <c r="C193" s="1028"/>
      <c r="D193" s="1028"/>
      <c r="E193" s="1028"/>
      <c r="F193" s="1028"/>
      <c r="G193" s="1028"/>
    </row>
    <row r="194" spans="2:7">
      <c r="B194" s="1028"/>
      <c r="C194" s="1028"/>
      <c r="D194" s="1028"/>
      <c r="E194" s="1028"/>
      <c r="F194" s="1028"/>
      <c r="G194" s="1028"/>
    </row>
    <row r="195" spans="2:7">
      <c r="B195" s="1028"/>
      <c r="C195" s="1028"/>
      <c r="D195" s="1028"/>
      <c r="E195" s="1028"/>
      <c r="F195" s="1028"/>
      <c r="G195" s="1028"/>
    </row>
    <row r="196" spans="2:7">
      <c r="B196" s="1028"/>
      <c r="C196" s="1028"/>
      <c r="D196" s="1028"/>
      <c r="E196" s="1028"/>
      <c r="F196" s="1028"/>
      <c r="G196" s="1028"/>
    </row>
    <row r="197" spans="2:7">
      <c r="B197" s="1028"/>
      <c r="C197" s="1028"/>
      <c r="D197" s="1028"/>
      <c r="E197" s="1028"/>
      <c r="F197" s="1028"/>
      <c r="G197" s="1028"/>
    </row>
    <row r="198" spans="2:7">
      <c r="B198" s="1028"/>
      <c r="C198" s="1028"/>
      <c r="D198" s="1028"/>
      <c r="E198" s="1028"/>
      <c r="F198" s="1028"/>
      <c r="G198" s="1028"/>
    </row>
    <row r="199" spans="2:7">
      <c r="B199" s="1028"/>
      <c r="C199" s="1028"/>
      <c r="D199" s="1028"/>
      <c r="E199" s="1028"/>
      <c r="F199" s="1028"/>
      <c r="G199" s="1028"/>
    </row>
    <row r="200" spans="2:7">
      <c r="B200" s="1028"/>
      <c r="C200" s="1028"/>
      <c r="D200" s="1028"/>
      <c r="E200" s="1028"/>
      <c r="F200" s="1028"/>
      <c r="G200" s="1028"/>
    </row>
    <row r="201" spans="2:7">
      <c r="B201" s="1028"/>
      <c r="C201" s="1028"/>
      <c r="D201" s="1028"/>
      <c r="E201" s="1028"/>
      <c r="F201" s="1028"/>
      <c r="G201" s="1028"/>
    </row>
    <row r="202" spans="2:7">
      <c r="B202" s="1028"/>
      <c r="C202" s="1028"/>
      <c r="D202" s="1028"/>
      <c r="E202" s="1028"/>
      <c r="F202" s="1028"/>
      <c r="G202" s="1028"/>
    </row>
    <row r="203" spans="2:7">
      <c r="B203" s="1028"/>
      <c r="C203" s="1028"/>
      <c r="D203" s="1028"/>
      <c r="E203" s="1028"/>
      <c r="F203" s="1028"/>
      <c r="G203" s="1028"/>
    </row>
    <row r="204" spans="2:7">
      <c r="B204" s="1028"/>
      <c r="C204" s="1028"/>
      <c r="D204" s="1028"/>
      <c r="E204" s="1028"/>
      <c r="F204" s="1028"/>
      <c r="G204" s="1028"/>
    </row>
    <row r="205" spans="2:7">
      <c r="B205" s="1028"/>
      <c r="C205" s="1028"/>
      <c r="D205" s="1028"/>
      <c r="E205" s="1028"/>
      <c r="F205" s="1028"/>
      <c r="G205" s="1028"/>
    </row>
    <row r="206" spans="2:7">
      <c r="B206" s="1028"/>
      <c r="C206" s="1028"/>
      <c r="D206" s="1028"/>
      <c r="E206" s="1028"/>
      <c r="F206" s="1028"/>
      <c r="G206" s="1028"/>
    </row>
    <row r="207" spans="2:7">
      <c r="B207" s="1028"/>
      <c r="C207" s="1028"/>
      <c r="D207" s="1028"/>
      <c r="E207" s="1028"/>
      <c r="F207" s="1028"/>
      <c r="G207" s="1028"/>
    </row>
    <row r="208" spans="2:7">
      <c r="B208" s="1028"/>
      <c r="C208" s="1028"/>
      <c r="D208" s="1028"/>
      <c r="E208" s="1028"/>
      <c r="F208" s="1028"/>
      <c r="G208" s="1028"/>
    </row>
    <row r="209" spans="2:7">
      <c r="B209" s="1028"/>
      <c r="C209" s="1028"/>
      <c r="D209" s="1028"/>
      <c r="E209" s="1028"/>
      <c r="F209" s="1028"/>
      <c r="G209" s="1028"/>
    </row>
    <row r="210" spans="2:7">
      <c r="B210" s="1028"/>
      <c r="C210" s="1028"/>
      <c r="D210" s="1028"/>
      <c r="E210" s="1028"/>
      <c r="F210" s="1028"/>
      <c r="G210" s="1028"/>
    </row>
    <row r="211" spans="2:7">
      <c r="B211" s="1028"/>
      <c r="C211" s="1028"/>
      <c r="D211" s="1028"/>
      <c r="E211" s="1028"/>
      <c r="F211" s="1028"/>
      <c r="G211" s="1028"/>
    </row>
    <row r="212" spans="2:7">
      <c r="B212" s="1028"/>
      <c r="C212" s="1028"/>
      <c r="D212" s="1028"/>
      <c r="E212" s="1028"/>
      <c r="F212" s="1028"/>
      <c r="G212" s="1028"/>
    </row>
    <row r="213" spans="2:7">
      <c r="B213" s="1028"/>
      <c r="C213" s="1028"/>
      <c r="D213" s="1028"/>
      <c r="E213" s="1028"/>
      <c r="F213" s="1028"/>
      <c r="G213" s="1028"/>
    </row>
    <row r="214" spans="2:7">
      <c r="B214" s="1028"/>
      <c r="C214" s="1028"/>
      <c r="D214" s="1028"/>
      <c r="E214" s="1028"/>
      <c r="F214" s="1028"/>
      <c r="G214" s="1028"/>
    </row>
    <row r="215" spans="2:7">
      <c r="B215" s="1028"/>
      <c r="C215" s="1028"/>
      <c r="D215" s="1028"/>
      <c r="E215" s="1028"/>
      <c r="F215" s="1028"/>
      <c r="G215" s="1028"/>
    </row>
    <row r="216" spans="2:7">
      <c r="B216" s="1028"/>
      <c r="C216" s="1028"/>
      <c r="D216" s="1028"/>
      <c r="E216" s="1028"/>
      <c r="F216" s="1028"/>
      <c r="G216" s="1028"/>
    </row>
    <row r="217" spans="2:7">
      <c r="B217" s="1028"/>
      <c r="C217" s="1028"/>
      <c r="D217" s="1028"/>
      <c r="E217" s="1028"/>
      <c r="F217" s="1028"/>
      <c r="G217" s="1028"/>
    </row>
    <row r="218" spans="2:7">
      <c r="B218" s="1028"/>
      <c r="C218" s="1028"/>
      <c r="D218" s="1028"/>
      <c r="E218" s="1028"/>
      <c r="F218" s="1028"/>
      <c r="G218" s="1028"/>
    </row>
    <row r="219" spans="2:7">
      <c r="B219" s="1028"/>
      <c r="C219" s="1028"/>
      <c r="D219" s="1028"/>
      <c r="E219" s="1028"/>
      <c r="F219" s="1028"/>
      <c r="G219" s="1028"/>
    </row>
    <row r="220" spans="2:7">
      <c r="B220" s="1028"/>
      <c r="C220" s="1028"/>
      <c r="D220" s="1028"/>
      <c r="E220" s="1028"/>
      <c r="F220" s="1028"/>
      <c r="G220" s="1028"/>
    </row>
    <row r="221" spans="2:7">
      <c r="B221" s="1028"/>
      <c r="C221" s="1028"/>
      <c r="D221" s="1028"/>
      <c r="E221" s="1028"/>
      <c r="F221" s="1028"/>
      <c r="G221" s="1028"/>
    </row>
    <row r="222" spans="2:7">
      <c r="B222" s="1028"/>
      <c r="C222" s="1028"/>
      <c r="D222" s="1028"/>
      <c r="E222" s="1028"/>
      <c r="F222" s="1028"/>
      <c r="G222" s="1028"/>
    </row>
    <row r="223" spans="2:7">
      <c r="B223" s="1028"/>
      <c r="C223" s="1028"/>
      <c r="D223" s="1028"/>
      <c r="E223" s="1028"/>
      <c r="F223" s="1028"/>
      <c r="G223" s="1028"/>
    </row>
    <row r="224" spans="2:7">
      <c r="B224" s="1028"/>
      <c r="C224" s="1028"/>
      <c r="D224" s="1028"/>
      <c r="E224" s="1028"/>
      <c r="F224" s="1028"/>
      <c r="G224" s="1028"/>
    </row>
    <row r="225" spans="2:7">
      <c r="B225" s="1028"/>
      <c r="C225" s="1028"/>
      <c r="D225" s="1028"/>
      <c r="E225" s="1028"/>
      <c r="F225" s="1028"/>
      <c r="G225" s="1028"/>
    </row>
    <row r="226" spans="2:7">
      <c r="B226" s="1028"/>
      <c r="C226" s="1028"/>
      <c r="D226" s="1028"/>
      <c r="E226" s="1028"/>
      <c r="F226" s="1028"/>
      <c r="G226" s="1028"/>
    </row>
    <row r="227" spans="2:7">
      <c r="B227" s="1028"/>
      <c r="C227" s="1028"/>
      <c r="D227" s="1028"/>
      <c r="E227" s="1028"/>
      <c r="F227" s="1028"/>
      <c r="G227" s="1028"/>
    </row>
    <row r="228" spans="2:7">
      <c r="B228" s="1028"/>
      <c r="C228" s="1028"/>
      <c r="D228" s="1028"/>
      <c r="E228" s="1028"/>
      <c r="F228" s="1028"/>
      <c r="G228" s="1028"/>
    </row>
    <row r="229" spans="2:7">
      <c r="B229" s="1028"/>
      <c r="C229" s="1028"/>
      <c r="D229" s="1028"/>
      <c r="E229" s="1028"/>
      <c r="F229" s="1028"/>
      <c r="G229" s="1028"/>
    </row>
    <row r="230" spans="2:7">
      <c r="B230" s="1028"/>
      <c r="C230" s="1028"/>
      <c r="D230" s="1028"/>
      <c r="E230" s="1028"/>
      <c r="F230" s="1028"/>
      <c r="G230" s="1028"/>
    </row>
    <row r="231" spans="2:7">
      <c r="B231" s="1028"/>
      <c r="C231" s="1028"/>
      <c r="D231" s="1028"/>
      <c r="E231" s="1028"/>
      <c r="F231" s="1028"/>
      <c r="G231" s="1028"/>
    </row>
    <row r="232" spans="2:7">
      <c r="B232" s="1028"/>
      <c r="C232" s="1028"/>
      <c r="D232" s="1028"/>
      <c r="E232" s="1028"/>
      <c r="F232" s="1028"/>
      <c r="G232" s="1028"/>
    </row>
    <row r="233" spans="2:7">
      <c r="B233" s="1028"/>
      <c r="C233" s="1028"/>
      <c r="D233" s="1028"/>
      <c r="E233" s="1028"/>
      <c r="F233" s="1028"/>
      <c r="G233" s="1028"/>
    </row>
    <row r="234" spans="2:7">
      <c r="B234" s="1028"/>
      <c r="C234" s="1028"/>
      <c r="D234" s="1028"/>
      <c r="E234" s="1028"/>
      <c r="F234" s="1028"/>
      <c r="G234" s="1028"/>
    </row>
    <row r="235" spans="2:7">
      <c r="B235" s="1028"/>
      <c r="C235" s="1028"/>
      <c r="D235" s="1028"/>
      <c r="E235" s="1028"/>
      <c r="F235" s="1028"/>
      <c r="G235" s="1028"/>
    </row>
    <row r="236" spans="2:7">
      <c r="B236" s="1028"/>
      <c r="C236" s="1028"/>
      <c r="D236" s="1028"/>
      <c r="E236" s="1028"/>
      <c r="F236" s="1028"/>
      <c r="G236" s="1028"/>
    </row>
    <row r="237" spans="2:7">
      <c r="B237" s="1028"/>
      <c r="C237" s="1028"/>
      <c r="D237" s="1028"/>
      <c r="E237" s="1028"/>
      <c r="F237" s="1028"/>
      <c r="G237" s="1028"/>
    </row>
    <row r="238" spans="2:7">
      <c r="B238" s="1028"/>
      <c r="C238" s="1028"/>
      <c r="D238" s="1028"/>
      <c r="E238" s="1028"/>
      <c r="F238" s="1028"/>
      <c r="G238" s="1028"/>
    </row>
    <row r="239" spans="2:7">
      <c r="B239" s="1028"/>
      <c r="C239" s="1028"/>
      <c r="D239" s="1028"/>
      <c r="E239" s="1028"/>
      <c r="F239" s="1028"/>
      <c r="G239" s="1028"/>
    </row>
    <row r="240" spans="2:7">
      <c r="B240" s="1028"/>
      <c r="C240" s="1028"/>
      <c r="D240" s="1028"/>
      <c r="E240" s="1028"/>
      <c r="F240" s="1028"/>
      <c r="G240" s="1028"/>
    </row>
    <row r="241" spans="2:7">
      <c r="B241" s="1028"/>
      <c r="C241" s="1028"/>
      <c r="D241" s="1028"/>
      <c r="E241" s="1028"/>
      <c r="F241" s="1028"/>
      <c r="G241" s="1028"/>
    </row>
    <row r="242" spans="2:7">
      <c r="B242" s="1028"/>
      <c r="C242" s="1028"/>
      <c r="D242" s="1028"/>
      <c r="E242" s="1028"/>
      <c r="F242" s="1028"/>
      <c r="G242" s="1028"/>
    </row>
    <row r="243" spans="2:7">
      <c r="B243" s="1028"/>
      <c r="C243" s="1028"/>
      <c r="D243" s="1028"/>
      <c r="E243" s="1028"/>
      <c r="F243" s="1028"/>
      <c r="G243" s="1028"/>
    </row>
    <row r="244" spans="2:7">
      <c r="B244" s="1028"/>
      <c r="C244" s="1028"/>
      <c r="D244" s="1028"/>
      <c r="E244" s="1028"/>
      <c r="F244" s="1028"/>
      <c r="G244" s="1028"/>
    </row>
    <row r="245" spans="2:7">
      <c r="B245" s="1028"/>
      <c r="C245" s="1028"/>
      <c r="D245" s="1028"/>
      <c r="E245" s="1028"/>
      <c r="F245" s="1028"/>
      <c r="G245" s="1028"/>
    </row>
    <row r="246" spans="2:7">
      <c r="B246" s="1028"/>
      <c r="C246" s="1028"/>
      <c r="D246" s="1028"/>
      <c r="E246" s="1028"/>
      <c r="F246" s="1028"/>
      <c r="G246" s="1028"/>
    </row>
    <row r="247" spans="2:7">
      <c r="B247" s="1028"/>
      <c r="C247" s="1028"/>
      <c r="D247" s="1028"/>
      <c r="E247" s="1028"/>
      <c r="F247" s="1028"/>
      <c r="G247" s="1028"/>
    </row>
    <row r="248" spans="2:7">
      <c r="B248" s="1028"/>
      <c r="C248" s="1028"/>
      <c r="D248" s="1028"/>
      <c r="E248" s="1028"/>
      <c r="F248" s="1028"/>
      <c r="G248" s="1028"/>
    </row>
    <row r="249" spans="2:7">
      <c r="B249" s="1028"/>
      <c r="C249" s="1028"/>
      <c r="D249" s="1028"/>
      <c r="E249" s="1028"/>
      <c r="F249" s="1028"/>
      <c r="G249" s="1028"/>
    </row>
    <row r="250" spans="2:7">
      <c r="B250" s="1028"/>
      <c r="C250" s="1028"/>
      <c r="D250" s="1028"/>
      <c r="E250" s="1028"/>
      <c r="F250" s="1028"/>
      <c r="G250" s="1028"/>
    </row>
    <row r="251" spans="2:7">
      <c r="B251" s="1028"/>
      <c r="C251" s="1028"/>
      <c r="D251" s="1028"/>
      <c r="E251" s="1028"/>
      <c r="F251" s="1028"/>
      <c r="G251" s="1028"/>
    </row>
    <row r="252" spans="2:7">
      <c r="B252" s="1028"/>
      <c r="C252" s="1028"/>
      <c r="D252" s="1028"/>
      <c r="E252" s="1028"/>
      <c r="F252" s="1028"/>
      <c r="G252" s="1028"/>
    </row>
    <row r="253" spans="2:7">
      <c r="B253" s="1028"/>
      <c r="C253" s="1028"/>
      <c r="D253" s="1028"/>
      <c r="E253" s="1028"/>
      <c r="F253" s="1028"/>
      <c r="G253" s="1028"/>
    </row>
    <row r="254" spans="2:7">
      <c r="B254" s="1028"/>
      <c r="C254" s="1028"/>
      <c r="D254" s="1028"/>
      <c r="E254" s="1028"/>
      <c r="F254" s="1028"/>
      <c r="G254" s="1028"/>
    </row>
    <row r="255" spans="2:7">
      <c r="B255" s="1028"/>
      <c r="C255" s="1028"/>
      <c r="D255" s="1028"/>
      <c r="E255" s="1028"/>
      <c r="F255" s="1028"/>
      <c r="G255" s="1028"/>
    </row>
    <row r="256" spans="2:7">
      <c r="B256" s="1028"/>
      <c r="C256" s="1028"/>
      <c r="D256" s="1028"/>
      <c r="E256" s="1028"/>
      <c r="F256" s="1028"/>
      <c r="G256" s="1028"/>
    </row>
    <row r="257" spans="2:7">
      <c r="B257" s="1028"/>
      <c r="C257" s="1028"/>
      <c r="D257" s="1028"/>
      <c r="E257" s="1028"/>
      <c r="F257" s="1028"/>
      <c r="G257" s="1028"/>
    </row>
    <row r="258" spans="2:7">
      <c r="B258" s="1028"/>
      <c r="C258" s="1028"/>
      <c r="D258" s="1028"/>
      <c r="E258" s="1028"/>
      <c r="F258" s="1028"/>
      <c r="G258" s="1028"/>
    </row>
    <row r="259" spans="2:7">
      <c r="B259" s="1028"/>
      <c r="C259" s="1028"/>
      <c r="D259" s="1028"/>
      <c r="E259" s="1028"/>
      <c r="F259" s="1028"/>
      <c r="G259" s="1028"/>
    </row>
    <row r="260" spans="2:7">
      <c r="B260" s="1028"/>
      <c r="C260" s="1028"/>
      <c r="D260" s="1028"/>
      <c r="E260" s="1028"/>
      <c r="F260" s="1028"/>
      <c r="G260" s="1028"/>
    </row>
    <row r="261" spans="2:7">
      <c r="B261" s="1028"/>
      <c r="C261" s="1028"/>
      <c r="D261" s="1028"/>
      <c r="E261" s="1028"/>
      <c r="F261" s="1028"/>
      <c r="G261" s="1028"/>
    </row>
    <row r="262" spans="2:7">
      <c r="B262" s="1028"/>
      <c r="C262" s="1028"/>
      <c r="D262" s="1028"/>
      <c r="E262" s="1028"/>
      <c r="F262" s="1028"/>
      <c r="G262" s="1028"/>
    </row>
    <row r="263" spans="2:7">
      <c r="B263" s="1028"/>
      <c r="C263" s="1028"/>
      <c r="D263" s="1028"/>
      <c r="E263" s="1028"/>
      <c r="F263" s="1028"/>
      <c r="G263" s="1028"/>
    </row>
    <row r="264" spans="2:7">
      <c r="B264" s="1028"/>
      <c r="C264" s="1028"/>
      <c r="D264" s="1028"/>
      <c r="E264" s="1028"/>
      <c r="F264" s="1028"/>
      <c r="G264" s="1028"/>
    </row>
    <row r="265" spans="2:7">
      <c r="B265" s="1028"/>
      <c r="C265" s="1028"/>
      <c r="D265" s="1028"/>
      <c r="E265" s="1028"/>
      <c r="F265" s="1028"/>
      <c r="G265" s="1028"/>
    </row>
    <row r="266" spans="2:7">
      <c r="B266" s="1028"/>
      <c r="C266" s="1028"/>
      <c r="D266" s="1028"/>
      <c r="E266" s="1028"/>
      <c r="F266" s="1028"/>
      <c r="G266" s="1028"/>
    </row>
    <row r="267" spans="2:7">
      <c r="B267" s="1028"/>
      <c r="C267" s="1028"/>
      <c r="D267" s="1028"/>
      <c r="E267" s="1028"/>
      <c r="F267" s="1028"/>
      <c r="G267" s="1028"/>
    </row>
    <row r="268" spans="2:7">
      <c r="B268" s="1028"/>
      <c r="C268" s="1028"/>
      <c r="D268" s="1028"/>
      <c r="E268" s="1028"/>
      <c r="F268" s="1028"/>
      <c r="G268" s="1028"/>
    </row>
    <row r="269" spans="2:7">
      <c r="B269" s="1028"/>
      <c r="C269" s="1028"/>
      <c r="D269" s="1028"/>
      <c r="E269" s="1028"/>
      <c r="F269" s="1028"/>
      <c r="G269" s="1028"/>
    </row>
    <row r="270" spans="2:7">
      <c r="B270" s="1028"/>
      <c r="C270" s="1028"/>
      <c r="D270" s="1028"/>
      <c r="E270" s="1028"/>
      <c r="F270" s="1028"/>
      <c r="G270" s="1028"/>
    </row>
    <row r="271" spans="2:7">
      <c r="B271" s="1028"/>
      <c r="C271" s="1028"/>
      <c r="D271" s="1028"/>
      <c r="E271" s="1028"/>
      <c r="F271" s="1028"/>
      <c r="G271" s="1028"/>
    </row>
    <row r="272" spans="2:7">
      <c r="B272" s="1028"/>
      <c r="C272" s="1028"/>
      <c r="D272" s="1028"/>
      <c r="E272" s="1028"/>
      <c r="F272" s="1028"/>
      <c r="G272" s="1028"/>
    </row>
    <row r="273" spans="2:7">
      <c r="B273" s="1028"/>
      <c r="C273" s="1028"/>
      <c r="D273" s="1028"/>
      <c r="E273" s="1028"/>
      <c r="F273" s="1028"/>
      <c r="G273" s="1028"/>
    </row>
    <row r="274" spans="2:7">
      <c r="B274" s="1028"/>
      <c r="C274" s="1028"/>
      <c r="D274" s="1028"/>
      <c r="E274" s="1028"/>
      <c r="F274" s="1028"/>
      <c r="G274" s="1028"/>
    </row>
    <row r="275" spans="2:7">
      <c r="B275" s="1028"/>
      <c r="C275" s="1028"/>
      <c r="D275" s="1028"/>
      <c r="E275" s="1028"/>
      <c r="F275" s="1028"/>
      <c r="G275" s="1028"/>
    </row>
    <row r="276" spans="2:7">
      <c r="B276" s="1028"/>
      <c r="C276" s="1028"/>
      <c r="D276" s="1028"/>
      <c r="E276" s="1028"/>
      <c r="F276" s="1028"/>
      <c r="G276" s="1028"/>
    </row>
    <row r="277" spans="2:7">
      <c r="B277" s="1028"/>
      <c r="C277" s="1028"/>
      <c r="D277" s="1028"/>
      <c r="E277" s="1028"/>
      <c r="F277" s="1028"/>
      <c r="G277" s="1028"/>
    </row>
    <row r="278" spans="2:7">
      <c r="B278" s="1028"/>
      <c r="C278" s="1028"/>
      <c r="D278" s="1028"/>
      <c r="E278" s="1028"/>
      <c r="F278" s="1028"/>
      <c r="G278" s="1028"/>
    </row>
    <row r="279" spans="2:7">
      <c r="B279" s="1028"/>
      <c r="C279" s="1028"/>
      <c r="D279" s="1028"/>
      <c r="E279" s="1028"/>
      <c r="F279" s="1028"/>
      <c r="G279" s="1028"/>
    </row>
    <row r="280" spans="2:7">
      <c r="B280" s="1028"/>
      <c r="C280" s="1028"/>
      <c r="D280" s="1028"/>
      <c r="E280" s="1028"/>
      <c r="F280" s="1028"/>
      <c r="G280" s="1028"/>
    </row>
    <row r="281" spans="2:7">
      <c r="B281" s="1028"/>
      <c r="C281" s="1028"/>
      <c r="D281" s="1028"/>
      <c r="E281" s="1028"/>
      <c r="F281" s="1028"/>
      <c r="G281" s="1028"/>
    </row>
    <row r="282" spans="2:7">
      <c r="B282" s="1028"/>
      <c r="C282" s="1028"/>
      <c r="D282" s="1028"/>
      <c r="E282" s="1028"/>
      <c r="F282" s="1028"/>
      <c r="G282" s="1028"/>
    </row>
    <row r="283" spans="2:7">
      <c r="B283" s="1028"/>
      <c r="C283" s="1028"/>
      <c r="D283" s="1028"/>
      <c r="E283" s="1028"/>
      <c r="F283" s="1028"/>
      <c r="G283" s="1028"/>
    </row>
    <row r="284" spans="2:7">
      <c r="B284" s="1028"/>
      <c r="C284" s="1028"/>
      <c r="D284" s="1028"/>
      <c r="E284" s="1028"/>
      <c r="F284" s="1028"/>
      <c r="G284" s="1028"/>
    </row>
    <row r="285" spans="2:7">
      <c r="B285" s="1028"/>
      <c r="C285" s="1028"/>
      <c r="D285" s="1028"/>
      <c r="E285" s="1028"/>
      <c r="F285" s="1028"/>
      <c r="G285" s="1028"/>
    </row>
    <row r="286" spans="2:7">
      <c r="B286" s="1028"/>
      <c r="C286" s="1028"/>
      <c r="D286" s="1028"/>
      <c r="E286" s="1028"/>
      <c r="F286" s="1028"/>
      <c r="G286" s="1028"/>
    </row>
    <row r="287" spans="2:7">
      <c r="B287" s="1028"/>
      <c r="C287" s="1028"/>
      <c r="D287" s="1028"/>
      <c r="E287" s="1028"/>
      <c r="F287" s="1028"/>
      <c r="G287" s="1028"/>
    </row>
    <row r="288" spans="2:7">
      <c r="B288" s="1028"/>
      <c r="C288" s="1028"/>
      <c r="D288" s="1028"/>
      <c r="E288" s="1028"/>
      <c r="F288" s="1028"/>
      <c r="G288" s="1028"/>
    </row>
    <row r="289" spans="2:7">
      <c r="B289" s="1028"/>
      <c r="C289" s="1028"/>
      <c r="D289" s="1028"/>
      <c r="E289" s="1028"/>
      <c r="F289" s="1028"/>
      <c r="G289" s="1028"/>
    </row>
    <row r="290" spans="2:7">
      <c r="B290" s="1028"/>
      <c r="C290" s="1028"/>
      <c r="D290" s="1028"/>
      <c r="E290" s="1028"/>
      <c r="F290" s="1028"/>
      <c r="G290" s="1028"/>
    </row>
    <row r="291" spans="2:7">
      <c r="B291" s="1028"/>
      <c r="C291" s="1028"/>
      <c r="D291" s="1028"/>
      <c r="E291" s="1028"/>
      <c r="F291" s="1028"/>
      <c r="G291" s="1028"/>
    </row>
    <row r="292" spans="2:7">
      <c r="B292" s="1028"/>
      <c r="C292" s="1028"/>
      <c r="D292" s="1028"/>
      <c r="E292" s="1028"/>
      <c r="F292" s="1028"/>
      <c r="G292" s="1028"/>
    </row>
    <row r="293" spans="2:7">
      <c r="B293" s="1028"/>
      <c r="C293" s="1028"/>
      <c r="D293" s="1028"/>
      <c r="E293" s="1028"/>
      <c r="F293" s="1028"/>
      <c r="G293" s="1028"/>
    </row>
    <row r="294" spans="2:7">
      <c r="B294" s="1028"/>
      <c r="C294" s="1028"/>
      <c r="D294" s="1028"/>
      <c r="E294" s="1028"/>
      <c r="F294" s="1028"/>
      <c r="G294" s="1028"/>
    </row>
    <row r="295" spans="2:7">
      <c r="B295" s="1028"/>
      <c r="C295" s="1028"/>
      <c r="D295" s="1028"/>
      <c r="E295" s="1028"/>
      <c r="F295" s="1028"/>
      <c r="G295" s="1028"/>
    </row>
    <row r="296" spans="2:7">
      <c r="B296" s="1028"/>
      <c r="C296" s="1028"/>
      <c r="D296" s="1028"/>
      <c r="E296" s="1028"/>
      <c r="F296" s="1028"/>
      <c r="G296" s="1028"/>
    </row>
    <row r="297" spans="2:7">
      <c r="B297" s="1028"/>
      <c r="C297" s="1028"/>
      <c r="D297" s="1028"/>
      <c r="E297" s="1028"/>
      <c r="F297" s="1028"/>
      <c r="G297" s="1028"/>
    </row>
    <row r="298" spans="2:7">
      <c r="B298" s="1028"/>
      <c r="C298" s="1028"/>
      <c r="D298" s="1028"/>
      <c r="E298" s="1028"/>
      <c r="F298" s="1028"/>
      <c r="G298" s="1028"/>
    </row>
    <row r="299" spans="2:7">
      <c r="B299" s="1028"/>
      <c r="C299" s="1028"/>
      <c r="D299" s="1028"/>
      <c r="E299" s="1028"/>
      <c r="F299" s="1028"/>
      <c r="G299" s="1028"/>
    </row>
    <row r="300" spans="2:7">
      <c r="B300" s="1028"/>
      <c r="C300" s="1028"/>
      <c r="D300" s="1028"/>
      <c r="E300" s="1028"/>
      <c r="F300" s="1028"/>
      <c r="G300" s="1028"/>
    </row>
    <row r="301" spans="2:7">
      <c r="B301" s="1028"/>
      <c r="C301" s="1028"/>
      <c r="D301" s="1028"/>
      <c r="E301" s="1028"/>
      <c r="F301" s="1028"/>
      <c r="G301" s="1028"/>
    </row>
    <row r="302" spans="2:7">
      <c r="B302" s="1028"/>
      <c r="C302" s="1028"/>
      <c r="D302" s="1028"/>
      <c r="E302" s="1028"/>
      <c r="F302" s="1028"/>
      <c r="G302" s="1028"/>
    </row>
    <row r="303" spans="2:7">
      <c r="B303" s="1028"/>
      <c r="C303" s="1028"/>
      <c r="D303" s="1028"/>
      <c r="E303" s="1028"/>
      <c r="F303" s="1028"/>
      <c r="G303" s="1028"/>
    </row>
    <row r="304" spans="2:7">
      <c r="B304" s="1028"/>
      <c r="C304" s="1028"/>
      <c r="D304" s="1028"/>
      <c r="E304" s="1028"/>
      <c r="F304" s="1028"/>
      <c r="G304" s="1028"/>
    </row>
    <row r="305" spans="2:7">
      <c r="B305" s="1028"/>
      <c r="C305" s="1028"/>
      <c r="D305" s="1028"/>
      <c r="E305" s="1028"/>
      <c r="F305" s="1028"/>
      <c r="G305" s="1028"/>
    </row>
    <row r="306" spans="2:7">
      <c r="B306" s="1028"/>
      <c r="C306" s="1028"/>
      <c r="D306" s="1028"/>
      <c r="E306" s="1028"/>
      <c r="F306" s="1028"/>
      <c r="G306" s="1028"/>
    </row>
    <row r="307" spans="2:7">
      <c r="B307" s="1028"/>
      <c r="C307" s="1028"/>
      <c r="D307" s="1028"/>
      <c r="E307" s="1028"/>
      <c r="F307" s="1028"/>
      <c r="G307" s="1028"/>
    </row>
    <row r="308" spans="2:7">
      <c r="B308" s="1028"/>
      <c r="C308" s="1028"/>
      <c r="D308" s="1028"/>
      <c r="E308" s="1028"/>
      <c r="F308" s="1028"/>
      <c r="G308" s="1028"/>
    </row>
    <row r="309" spans="2:7">
      <c r="B309" s="1028"/>
      <c r="C309" s="1028"/>
      <c r="D309" s="1028"/>
      <c r="E309" s="1028"/>
      <c r="F309" s="1028"/>
      <c r="G309" s="1028"/>
    </row>
    <row r="310" spans="2:7">
      <c r="B310" s="1028"/>
      <c r="C310" s="1028"/>
      <c r="D310" s="1028"/>
      <c r="E310" s="1028"/>
      <c r="F310" s="1028"/>
      <c r="G310" s="1028"/>
    </row>
    <row r="311" spans="2:7">
      <c r="B311" s="1028"/>
      <c r="C311" s="1028"/>
      <c r="D311" s="1028"/>
      <c r="E311" s="1028"/>
      <c r="F311" s="1028"/>
      <c r="G311" s="1028"/>
    </row>
    <row r="312" spans="2:7">
      <c r="B312" s="1028"/>
      <c r="C312" s="1028"/>
      <c r="D312" s="1028"/>
      <c r="E312" s="1028"/>
      <c r="F312" s="1028"/>
      <c r="G312" s="1028"/>
    </row>
    <row r="313" spans="2:7">
      <c r="B313" s="1028"/>
      <c r="C313" s="1028"/>
      <c r="D313" s="1028"/>
      <c r="E313" s="1028"/>
      <c r="F313" s="1028"/>
      <c r="G313" s="1028"/>
    </row>
    <row r="314" spans="2:7">
      <c r="B314" s="1028"/>
      <c r="C314" s="1028"/>
      <c r="D314" s="1028"/>
      <c r="E314" s="1028"/>
      <c r="F314" s="1028"/>
      <c r="G314" s="1028"/>
    </row>
    <row r="315" spans="2:7">
      <c r="B315" s="1028"/>
      <c r="C315" s="1028"/>
      <c r="D315" s="1028"/>
      <c r="E315" s="1028"/>
      <c r="F315" s="1028"/>
      <c r="G315" s="1028"/>
    </row>
    <row r="316" spans="2:7">
      <c r="B316" s="1028"/>
      <c r="C316" s="1028"/>
      <c r="D316" s="1028"/>
      <c r="E316" s="1028"/>
      <c r="F316" s="1028"/>
      <c r="G316" s="1028"/>
    </row>
    <row r="317" spans="2:7">
      <c r="B317" s="1028"/>
      <c r="C317" s="1028"/>
      <c r="D317" s="1028"/>
      <c r="E317" s="1028"/>
      <c r="F317" s="1028"/>
      <c r="G317" s="1028"/>
    </row>
    <row r="318" spans="2:7">
      <c r="B318" s="1028"/>
      <c r="C318" s="1028"/>
      <c r="D318" s="1028"/>
      <c r="E318" s="1028"/>
      <c r="F318" s="1028"/>
      <c r="G318" s="1028"/>
    </row>
    <row r="319" spans="2:7">
      <c r="B319" s="1028"/>
      <c r="C319" s="1028"/>
      <c r="D319" s="1028"/>
      <c r="E319" s="1028"/>
      <c r="F319" s="1028"/>
      <c r="G319" s="1028"/>
    </row>
    <row r="320" spans="2:7">
      <c r="B320" s="1028"/>
      <c r="C320" s="1028"/>
      <c r="D320" s="1028"/>
      <c r="E320" s="1028"/>
      <c r="F320" s="1028"/>
      <c r="G320" s="1028"/>
    </row>
    <row r="321" spans="2:7">
      <c r="B321" s="1028"/>
      <c r="C321" s="1028"/>
      <c r="D321" s="1028"/>
      <c r="E321" s="1028"/>
      <c r="F321" s="1028"/>
      <c r="G321" s="1028"/>
    </row>
    <row r="322" spans="2:7">
      <c r="B322" s="1028"/>
      <c r="C322" s="1028"/>
      <c r="D322" s="1028"/>
      <c r="E322" s="1028"/>
      <c r="F322" s="1028"/>
      <c r="G322" s="1028"/>
    </row>
    <row r="323" spans="2:7">
      <c r="B323" s="1028"/>
      <c r="C323" s="1028"/>
      <c r="D323" s="1028"/>
      <c r="E323" s="1028"/>
      <c r="F323" s="1028"/>
      <c r="G323" s="1028"/>
    </row>
    <row r="324" spans="2:7">
      <c r="B324" s="1028"/>
      <c r="C324" s="1028"/>
      <c r="D324" s="1028"/>
      <c r="E324" s="1028"/>
      <c r="F324" s="1028"/>
      <c r="G324" s="1028"/>
    </row>
    <row r="325" spans="2:7">
      <c r="B325" s="1028"/>
      <c r="C325" s="1028"/>
      <c r="D325" s="1028"/>
      <c r="E325" s="1028"/>
      <c r="F325" s="1028"/>
      <c r="G325" s="1028"/>
    </row>
    <row r="326" spans="2:7">
      <c r="B326" s="1028"/>
      <c r="C326" s="1028"/>
      <c r="D326" s="1028"/>
      <c r="E326" s="1028"/>
      <c r="F326" s="1028"/>
      <c r="G326" s="1028"/>
    </row>
    <row r="327" spans="2:7">
      <c r="B327" s="1028"/>
      <c r="C327" s="1028"/>
      <c r="D327" s="1028"/>
      <c r="E327" s="1028"/>
      <c r="F327" s="1028"/>
      <c r="G327" s="1028"/>
    </row>
    <row r="328" spans="2:7">
      <c r="B328" s="1028"/>
      <c r="C328" s="1028"/>
      <c r="D328" s="1028"/>
      <c r="E328" s="1028"/>
      <c r="F328" s="1028"/>
      <c r="G328" s="1028"/>
    </row>
    <row r="329" spans="2:7">
      <c r="B329" s="1028"/>
      <c r="C329" s="1028"/>
      <c r="D329" s="1028"/>
      <c r="E329" s="1028"/>
      <c r="F329" s="1028"/>
      <c r="G329" s="1028"/>
    </row>
    <row r="330" spans="2:7">
      <c r="B330" s="1028"/>
      <c r="C330" s="1028"/>
      <c r="D330" s="1028"/>
      <c r="E330" s="1028"/>
      <c r="F330" s="1028"/>
      <c r="G330" s="1028"/>
    </row>
    <row r="331" spans="2:7">
      <c r="B331" s="1028"/>
      <c r="C331" s="1028"/>
      <c r="D331" s="1028"/>
      <c r="E331" s="1028"/>
      <c r="F331" s="1028"/>
      <c r="G331" s="1028"/>
    </row>
    <row r="332" spans="2:7">
      <c r="B332" s="1028"/>
      <c r="C332" s="1028"/>
      <c r="D332" s="1028"/>
      <c r="E332" s="1028"/>
      <c r="F332" s="1028"/>
      <c r="G332" s="1028"/>
    </row>
    <row r="333" spans="2:7">
      <c r="B333" s="1028"/>
      <c r="C333" s="1028"/>
      <c r="D333" s="1028"/>
      <c r="E333" s="1028"/>
      <c r="F333" s="1028"/>
      <c r="G333" s="1028"/>
    </row>
    <row r="334" spans="2:7">
      <c r="B334" s="1028"/>
      <c r="C334" s="1028"/>
      <c r="D334" s="1028"/>
      <c r="E334" s="1028"/>
      <c r="F334" s="1028"/>
      <c r="G334" s="1028"/>
    </row>
    <row r="335" spans="2:7">
      <c r="B335" s="1028"/>
      <c r="C335" s="1028"/>
      <c r="D335" s="1028"/>
      <c r="E335" s="1028"/>
      <c r="F335" s="1028"/>
      <c r="G335" s="1028"/>
    </row>
    <row r="336" spans="2:7">
      <c r="B336" s="1028"/>
      <c r="C336" s="1028"/>
      <c r="D336" s="1028"/>
      <c r="E336" s="1028"/>
      <c r="F336" s="1028"/>
      <c r="G336" s="1028"/>
    </row>
    <row r="337" spans="2:7">
      <c r="B337" s="1028"/>
      <c r="C337" s="1028"/>
      <c r="D337" s="1028"/>
      <c r="E337" s="1028"/>
      <c r="F337" s="1028"/>
      <c r="G337" s="1028"/>
    </row>
    <row r="338" spans="2:7">
      <c r="B338" s="1028"/>
      <c r="C338" s="1028"/>
      <c r="D338" s="1028"/>
      <c r="E338" s="1028"/>
      <c r="F338" s="1028"/>
      <c r="G338" s="1028"/>
    </row>
    <row r="339" spans="2:7">
      <c r="B339" s="1028"/>
      <c r="C339" s="1028"/>
      <c r="D339" s="1028"/>
      <c r="E339" s="1028"/>
      <c r="F339" s="1028"/>
      <c r="G339" s="1028"/>
    </row>
    <row r="340" spans="2:7">
      <c r="B340" s="1028"/>
      <c r="C340" s="1028"/>
      <c r="D340" s="1028"/>
      <c r="E340" s="1028"/>
      <c r="F340" s="1028"/>
      <c r="G340" s="1028"/>
    </row>
    <row r="341" spans="2:7">
      <c r="B341" s="1028"/>
      <c r="C341" s="1028"/>
      <c r="D341" s="1028"/>
      <c r="E341" s="1028"/>
      <c r="F341" s="1028"/>
      <c r="G341" s="1028"/>
    </row>
    <row r="342" spans="2:7">
      <c r="B342" s="1028"/>
      <c r="C342" s="1028"/>
      <c r="D342" s="1028"/>
      <c r="E342" s="1028"/>
      <c r="F342" s="1028"/>
      <c r="G342" s="1028"/>
    </row>
    <row r="343" spans="2:7">
      <c r="B343" s="1028"/>
      <c r="C343" s="1028"/>
      <c r="D343" s="1028"/>
      <c r="E343" s="1028"/>
      <c r="F343" s="1028"/>
      <c r="G343" s="1028"/>
    </row>
    <row r="344" spans="2:7">
      <c r="B344" s="1028"/>
      <c r="C344" s="1028"/>
      <c r="D344" s="1028"/>
      <c r="E344" s="1028"/>
      <c r="F344" s="1028"/>
      <c r="G344" s="1028"/>
    </row>
    <row r="345" spans="2:7">
      <c r="B345" s="1028"/>
      <c r="C345" s="1028"/>
      <c r="D345" s="1028"/>
      <c r="E345" s="1028"/>
      <c r="F345" s="1028"/>
      <c r="G345" s="1028"/>
    </row>
    <row r="346" spans="2:7">
      <c r="B346" s="1028"/>
      <c r="C346" s="1028"/>
      <c r="D346" s="1028"/>
      <c r="E346" s="1028"/>
      <c r="F346" s="1028"/>
      <c r="G346" s="1028"/>
    </row>
    <row r="347" spans="2:7">
      <c r="B347" s="1028"/>
      <c r="C347" s="1028"/>
      <c r="D347" s="1028"/>
      <c r="E347" s="1028"/>
      <c r="F347" s="1028"/>
      <c r="G347" s="1028"/>
    </row>
    <row r="348" spans="2:7">
      <c r="B348" s="1028"/>
      <c r="C348" s="1028"/>
      <c r="D348" s="1028"/>
      <c r="E348" s="1028"/>
      <c r="F348" s="1028"/>
      <c r="G348" s="1028"/>
    </row>
    <row r="349" spans="2:7">
      <c r="B349" s="1028"/>
      <c r="C349" s="1028"/>
      <c r="D349" s="1028"/>
      <c r="E349" s="1028"/>
      <c r="F349" s="1028"/>
      <c r="G349" s="1028"/>
    </row>
    <row r="350" spans="2:7">
      <c r="B350" s="1028"/>
      <c r="C350" s="1028"/>
      <c r="D350" s="1028"/>
      <c r="E350" s="1028"/>
      <c r="F350" s="1028"/>
      <c r="G350" s="1028"/>
    </row>
    <row r="351" spans="2:7">
      <c r="B351" s="1028"/>
      <c r="C351" s="1028"/>
      <c r="D351" s="1028"/>
      <c r="E351" s="1028"/>
      <c r="F351" s="1028"/>
      <c r="G351" s="1028"/>
    </row>
    <row r="352" spans="2:7">
      <c r="B352" s="1028"/>
      <c r="C352" s="1028"/>
      <c r="D352" s="1028"/>
      <c r="E352" s="1028"/>
      <c r="F352" s="1028"/>
      <c r="G352" s="1028"/>
    </row>
    <row r="353" spans="2:7">
      <c r="B353" s="1028"/>
      <c r="C353" s="1028"/>
      <c r="D353" s="1028"/>
      <c r="E353" s="1028"/>
      <c r="F353" s="1028"/>
      <c r="G353" s="1028"/>
    </row>
    <row r="354" spans="2:7">
      <c r="B354" s="1028"/>
      <c r="C354" s="1028"/>
      <c r="D354" s="1028"/>
      <c r="E354" s="1028"/>
      <c r="F354" s="1028"/>
      <c r="G354" s="1028"/>
    </row>
    <row r="355" spans="2:7">
      <c r="B355" s="1028"/>
      <c r="C355" s="1028"/>
      <c r="D355" s="1028"/>
      <c r="E355" s="1028"/>
      <c r="F355" s="1028"/>
      <c r="G355" s="1028"/>
    </row>
    <row r="356" spans="2:7">
      <c r="B356" s="1028"/>
      <c r="C356" s="1028"/>
      <c r="D356" s="1028"/>
      <c r="E356" s="1028"/>
      <c r="F356" s="1028"/>
      <c r="G356" s="1028"/>
    </row>
    <row r="357" spans="2:7">
      <c r="B357" s="1028"/>
      <c r="C357" s="1028"/>
      <c r="D357" s="1028"/>
      <c r="E357" s="1028"/>
      <c r="F357" s="1028"/>
      <c r="G357" s="1028"/>
    </row>
    <row r="358" spans="2:7">
      <c r="B358" s="1028"/>
      <c r="C358" s="1028"/>
      <c r="D358" s="1028"/>
      <c r="E358" s="1028"/>
      <c r="F358" s="1028"/>
      <c r="G358" s="1028"/>
    </row>
    <row r="359" spans="2:7">
      <c r="B359" s="1028"/>
      <c r="C359" s="1028"/>
      <c r="D359" s="1028"/>
      <c r="E359" s="1028"/>
      <c r="F359" s="1028"/>
      <c r="G359" s="1028"/>
    </row>
    <row r="360" spans="2:7">
      <c r="B360" s="1028"/>
      <c r="C360" s="1028"/>
      <c r="D360" s="1028"/>
      <c r="E360" s="1028"/>
      <c r="F360" s="1028"/>
      <c r="G360" s="1028"/>
    </row>
    <row r="361" spans="2:7">
      <c r="B361" s="1028"/>
      <c r="C361" s="1028"/>
      <c r="D361" s="1028"/>
      <c r="E361" s="1028"/>
      <c r="F361" s="1028"/>
      <c r="G361" s="1028"/>
    </row>
    <row r="362" spans="2:7">
      <c r="B362" s="1028"/>
      <c r="C362" s="1028"/>
      <c r="D362" s="1028"/>
      <c r="E362" s="1028"/>
      <c r="F362" s="1028"/>
      <c r="G362" s="1028"/>
    </row>
    <row r="363" spans="2:7">
      <c r="B363" s="1028"/>
      <c r="C363" s="1028"/>
      <c r="D363" s="1028"/>
      <c r="E363" s="1028"/>
      <c r="F363" s="1028"/>
      <c r="G363" s="1028"/>
    </row>
    <row r="364" spans="2:7">
      <c r="B364" s="1028"/>
      <c r="C364" s="1028"/>
      <c r="D364" s="1028"/>
      <c r="E364" s="1028"/>
      <c r="F364" s="1028"/>
      <c r="G364" s="1028"/>
    </row>
    <row r="365" spans="2:7">
      <c r="B365" s="1028"/>
      <c r="C365" s="1028"/>
      <c r="D365" s="1028"/>
      <c r="E365" s="1028"/>
      <c r="F365" s="1028"/>
      <c r="G365" s="1028"/>
    </row>
    <row r="366" spans="2:7">
      <c r="B366" s="1028"/>
      <c r="C366" s="1028"/>
      <c r="D366" s="1028"/>
      <c r="E366" s="1028"/>
      <c r="F366" s="1028"/>
      <c r="G366" s="1028"/>
    </row>
    <row r="367" spans="2:7">
      <c r="B367" s="1028"/>
      <c r="C367" s="1028"/>
      <c r="D367" s="1028"/>
      <c r="E367" s="1028"/>
      <c r="F367" s="1028"/>
      <c r="G367" s="1028"/>
    </row>
    <row r="368" spans="2:7">
      <c r="B368" s="1028"/>
      <c r="C368" s="1028"/>
      <c r="D368" s="1028"/>
      <c r="E368" s="1028"/>
      <c r="F368" s="1028"/>
      <c r="G368" s="1028"/>
    </row>
  </sheetData>
  <mergeCells count="1">
    <mergeCell ref="B183:E183"/>
  </mergeCells>
  <pageMargins left="0.9055118110236221" right="0.86" top="0.94488188976377963" bottom="1.4566929133858268" header="0.51181102362204722" footer="1.1023622047244095"/>
  <pageSetup paperSize="9" firstPageNumber="196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I377"/>
  <sheetViews>
    <sheetView workbookViewId="0">
      <selection activeCell="M5" sqref="M5"/>
    </sheetView>
  </sheetViews>
  <sheetFormatPr defaultColWidth="9.109375" defaultRowHeight="13.2"/>
  <cols>
    <col min="1" max="1" width="22.5546875" style="801" customWidth="1"/>
    <col min="2" max="2" width="11.109375" style="801" hidden="1" customWidth="1"/>
    <col min="3" max="3" width="11" style="801" hidden="1" customWidth="1"/>
    <col min="4" max="4" width="11.33203125" style="801" hidden="1" customWidth="1"/>
    <col min="5" max="7" width="11.33203125" style="801" customWidth="1"/>
    <col min="8" max="8" width="11.33203125" style="801" bestFit="1" customWidth="1"/>
    <col min="9" max="9" width="12.44140625" style="801" bestFit="1" customWidth="1"/>
    <col min="10" max="16384" width="9.109375" style="27"/>
  </cols>
  <sheetData>
    <row r="1" spans="1:9" s="36" customFormat="1" ht="19.5" customHeight="1">
      <c r="A1" s="401" t="s">
        <v>655</v>
      </c>
      <c r="B1" s="848"/>
      <c r="C1" s="799"/>
      <c r="D1" s="799"/>
      <c r="E1" s="799"/>
      <c r="F1" s="799"/>
      <c r="G1" s="799"/>
      <c r="H1" s="799"/>
      <c r="I1" s="799"/>
    </row>
    <row r="2" spans="1:9" s="36" customFormat="1" ht="19.5" customHeight="1">
      <c r="A2" s="401" t="s">
        <v>53</v>
      </c>
      <c r="B2" s="848"/>
      <c r="C2" s="799"/>
      <c r="D2" s="799"/>
      <c r="E2" s="799"/>
      <c r="F2" s="799"/>
      <c r="G2" s="799"/>
      <c r="H2" s="799"/>
      <c r="I2" s="799"/>
    </row>
    <row r="3" spans="1:9" s="36" customFormat="1" ht="19.5" customHeight="1">
      <c r="A3" s="402" t="s">
        <v>312</v>
      </c>
      <c r="B3" s="848"/>
      <c r="C3" s="799"/>
      <c r="D3" s="799"/>
      <c r="E3" s="799"/>
      <c r="F3" s="799"/>
      <c r="G3" s="799"/>
      <c r="H3" s="799"/>
      <c r="I3" s="799"/>
    </row>
    <row r="4" spans="1:9" s="36" customFormat="1" ht="18" customHeight="1">
      <c r="A4" s="882"/>
      <c r="B4" s="848"/>
      <c r="C4" s="799"/>
      <c r="D4" s="799"/>
      <c r="E4" s="799"/>
      <c r="F4" s="799"/>
      <c r="G4" s="799"/>
      <c r="H4" s="799"/>
      <c r="I4" s="799"/>
    </row>
    <row r="5" spans="1:9" s="36" customFormat="1" ht="23.25" customHeight="1">
      <c r="A5" s="866"/>
      <c r="B5" s="868"/>
      <c r="C5" s="988" t="s">
        <v>305</v>
      </c>
      <c r="D5" s="988"/>
      <c r="E5" s="988"/>
      <c r="F5" s="799"/>
      <c r="G5" s="987" t="s">
        <v>305</v>
      </c>
      <c r="H5" s="799"/>
      <c r="I5" s="799"/>
    </row>
    <row r="6" spans="1:9" s="39" customFormat="1" ht="21.75" customHeight="1">
      <c r="A6" s="723"/>
      <c r="B6" s="686">
        <v>2010</v>
      </c>
      <c r="C6" s="724">
        <v>2013</v>
      </c>
      <c r="D6" s="724">
        <v>2014</v>
      </c>
      <c r="E6" s="686">
        <v>2015</v>
      </c>
      <c r="F6" s="724">
        <v>2016</v>
      </c>
      <c r="G6" s="724">
        <v>2017</v>
      </c>
      <c r="H6" s="724">
        <v>2018</v>
      </c>
      <c r="I6" s="724">
        <v>2019</v>
      </c>
    </row>
    <row r="7" spans="1:9" s="36" customFormat="1" ht="11.25" customHeight="1">
      <c r="A7" s="694"/>
      <c r="B7" s="694"/>
      <c r="C7" s="694"/>
      <c r="D7" s="694"/>
      <c r="E7" s="694"/>
      <c r="F7" s="694"/>
      <c r="G7" s="694"/>
      <c r="H7" s="694"/>
      <c r="I7" s="799"/>
    </row>
    <row r="8" spans="1:9" s="36" customFormat="1" ht="16.5" customHeight="1">
      <c r="A8" s="687" t="s">
        <v>460</v>
      </c>
      <c r="B8" s="688">
        <v>33679166</v>
      </c>
      <c r="C8" s="688">
        <f>SUM(C10:C33)</f>
        <v>46983788</v>
      </c>
      <c r="D8" s="688">
        <v>53224628.600000001</v>
      </c>
      <c r="E8" s="688">
        <v>50503808</v>
      </c>
      <c r="F8" s="688">
        <v>62067797</v>
      </c>
      <c r="G8" s="688">
        <v>75932534</v>
      </c>
      <c r="H8" s="688">
        <f>SUM(H10:H32)</f>
        <v>93613249.200000003</v>
      </c>
      <c r="I8" s="688">
        <f>SUM(I10:I32)</f>
        <v>103041582.56000002</v>
      </c>
    </row>
    <row r="9" spans="1:9" s="36" customFormat="1" ht="16.5" customHeight="1">
      <c r="A9" s="689"/>
      <c r="B9" s="689"/>
      <c r="C9" s="689"/>
      <c r="D9" s="689"/>
      <c r="E9" s="689"/>
      <c r="F9" s="725"/>
      <c r="G9" s="689"/>
      <c r="H9" s="689"/>
      <c r="I9" s="691"/>
    </row>
    <row r="10" spans="1:9" s="36" customFormat="1" ht="16.5" customHeight="1">
      <c r="A10" s="690" t="s">
        <v>281</v>
      </c>
      <c r="B10" s="691">
        <v>9282386</v>
      </c>
      <c r="C10" s="691">
        <v>13982610</v>
      </c>
      <c r="D10" s="691">
        <v>16259910</v>
      </c>
      <c r="E10" s="691">
        <v>17203223</v>
      </c>
      <c r="F10" s="691">
        <v>21951220</v>
      </c>
      <c r="G10" s="691">
        <v>25997406</v>
      </c>
      <c r="H10" s="691">
        <v>33681811.850000001</v>
      </c>
      <c r="I10" s="691">
        <f>37136985.85+973550+268769+99329</f>
        <v>38478633.850000001</v>
      </c>
    </row>
    <row r="11" spans="1:9" ht="18.75" customHeight="1">
      <c r="A11" s="692" t="s">
        <v>278</v>
      </c>
      <c r="B11" s="693"/>
      <c r="C11" s="693"/>
      <c r="D11" s="693"/>
      <c r="E11" s="693"/>
      <c r="F11" s="693"/>
      <c r="G11" s="693"/>
      <c r="H11" s="693"/>
      <c r="I11" s="691"/>
    </row>
    <row r="12" spans="1:9" ht="18.75" customHeight="1">
      <c r="A12" s="690" t="s">
        <v>282</v>
      </c>
      <c r="B12" s="691">
        <v>12186594</v>
      </c>
      <c r="C12" s="691">
        <v>14891690</v>
      </c>
      <c r="D12" s="691">
        <v>15729887.65</v>
      </c>
      <c r="E12" s="691">
        <v>15891083</v>
      </c>
      <c r="F12" s="691">
        <v>17360823</v>
      </c>
      <c r="G12" s="691">
        <v>18945830</v>
      </c>
      <c r="H12" s="691">
        <v>20644485.449999999</v>
      </c>
      <c r="I12" s="691">
        <v>23224706.239999998</v>
      </c>
    </row>
    <row r="13" spans="1:9" ht="18.75" customHeight="1">
      <c r="A13" s="692" t="s">
        <v>279</v>
      </c>
      <c r="B13" s="691"/>
      <c r="C13" s="693"/>
      <c r="D13" s="693"/>
      <c r="E13" s="693"/>
      <c r="F13" s="693"/>
      <c r="G13" s="693"/>
      <c r="H13" s="693"/>
      <c r="I13" s="691"/>
    </row>
    <row r="14" spans="1:9" ht="18.75" customHeight="1">
      <c r="A14" s="690" t="s">
        <v>283</v>
      </c>
      <c r="B14" s="691">
        <v>33606</v>
      </c>
      <c r="C14" s="691">
        <v>214679</v>
      </c>
      <c r="D14" s="691">
        <v>278383.45</v>
      </c>
      <c r="E14" s="691">
        <v>347551</v>
      </c>
      <c r="F14" s="691">
        <v>294472</v>
      </c>
      <c r="G14" s="691">
        <v>2303767</v>
      </c>
      <c r="H14" s="691">
        <v>2227177.0499999998</v>
      </c>
      <c r="I14" s="691">
        <v>2187405.5</v>
      </c>
    </row>
    <row r="15" spans="1:9" ht="18.75" customHeight="1">
      <c r="A15" s="692" t="s">
        <v>280</v>
      </c>
      <c r="B15" s="691"/>
      <c r="C15" s="693"/>
      <c r="D15" s="693"/>
      <c r="E15" s="693"/>
      <c r="F15" s="693"/>
      <c r="G15" s="693"/>
      <c r="H15" s="693"/>
      <c r="I15" s="691"/>
    </row>
    <row r="16" spans="1:9" ht="18.75" customHeight="1">
      <c r="A16" s="690" t="s">
        <v>284</v>
      </c>
      <c r="B16" s="691">
        <v>307207.5</v>
      </c>
      <c r="C16" s="691">
        <v>1045965</v>
      </c>
      <c r="D16" s="691">
        <v>1411898.5</v>
      </c>
      <c r="E16" s="691">
        <v>1235503</v>
      </c>
      <c r="F16" s="691">
        <v>1357029</v>
      </c>
      <c r="G16" s="691">
        <v>922462</v>
      </c>
      <c r="H16" s="691">
        <v>1917922.85</v>
      </c>
      <c r="I16" s="691">
        <v>2207511.5699999998</v>
      </c>
    </row>
    <row r="17" spans="1:9" ht="18.75" customHeight="1">
      <c r="A17" s="692" t="s">
        <v>285</v>
      </c>
      <c r="B17" s="691"/>
      <c r="C17" s="693"/>
      <c r="D17" s="693"/>
      <c r="E17" s="693"/>
      <c r="F17" s="693"/>
      <c r="G17" s="693"/>
      <c r="H17" s="693"/>
      <c r="I17" s="691"/>
    </row>
    <row r="18" spans="1:9" ht="18.75" customHeight="1">
      <c r="A18" s="690" t="s">
        <v>286</v>
      </c>
      <c r="B18" s="691">
        <v>1239318</v>
      </c>
      <c r="C18" s="691">
        <v>1115877</v>
      </c>
      <c r="D18" s="691">
        <v>2302189.9</v>
      </c>
      <c r="E18" s="691">
        <v>2418172</v>
      </c>
      <c r="F18" s="691">
        <v>2203134</v>
      </c>
      <c r="G18" s="691">
        <v>2800963</v>
      </c>
      <c r="H18" s="691">
        <v>3164877.1</v>
      </c>
      <c r="I18" s="691">
        <v>4059346.38</v>
      </c>
    </row>
    <row r="19" spans="1:9" ht="18.75" customHeight="1">
      <c r="A19" s="692" t="s">
        <v>287</v>
      </c>
      <c r="B19" s="691"/>
      <c r="C19" s="693"/>
      <c r="D19" s="693"/>
      <c r="E19" s="693"/>
      <c r="F19" s="693"/>
      <c r="G19" s="693"/>
      <c r="H19" s="693"/>
      <c r="I19" s="691"/>
    </row>
    <row r="20" spans="1:9" ht="18.75" customHeight="1">
      <c r="A20" s="690" t="s">
        <v>288</v>
      </c>
      <c r="B20" s="691">
        <v>670333.5</v>
      </c>
      <c r="C20" s="691">
        <v>1035637</v>
      </c>
      <c r="D20" s="691">
        <v>1334683.6499999999</v>
      </c>
      <c r="E20" s="691">
        <v>1395254</v>
      </c>
      <c r="F20" s="691">
        <v>1428825</v>
      </c>
      <c r="G20" s="691">
        <v>2102650</v>
      </c>
      <c r="H20" s="691">
        <v>2309379</v>
      </c>
      <c r="I20" s="691">
        <v>2915883.25</v>
      </c>
    </row>
    <row r="21" spans="1:9" ht="18.75" customHeight="1">
      <c r="A21" s="692" t="s">
        <v>289</v>
      </c>
      <c r="B21" s="691"/>
      <c r="C21" s="693"/>
      <c r="D21" s="693"/>
      <c r="E21" s="693"/>
      <c r="F21" s="693"/>
      <c r="G21" s="693"/>
      <c r="H21" s="693"/>
      <c r="I21" s="691"/>
    </row>
    <row r="22" spans="1:9" ht="18.75" customHeight="1">
      <c r="A22" s="690" t="s">
        <v>290</v>
      </c>
      <c r="B22" s="691">
        <v>7044880</v>
      </c>
      <c r="C22" s="691">
        <v>9449095</v>
      </c>
      <c r="D22" s="691">
        <v>9081305.6500000004</v>
      </c>
      <c r="E22" s="691">
        <v>4193310</v>
      </c>
      <c r="F22" s="691">
        <v>4185668</v>
      </c>
      <c r="G22" s="691">
        <v>5500646</v>
      </c>
      <c r="H22" s="691">
        <v>6788734</v>
      </c>
      <c r="I22" s="691">
        <v>8030211.0999999996</v>
      </c>
    </row>
    <row r="23" spans="1:9" ht="18.75" customHeight="1">
      <c r="A23" s="692" t="s">
        <v>291</v>
      </c>
      <c r="B23" s="691"/>
      <c r="C23" s="693"/>
      <c r="D23" s="693"/>
      <c r="E23" s="693"/>
      <c r="F23" s="693"/>
      <c r="G23" s="693"/>
      <c r="H23" s="693"/>
      <c r="I23" s="691"/>
    </row>
    <row r="24" spans="1:9" ht="18.75" customHeight="1">
      <c r="A24" s="690" t="s">
        <v>292</v>
      </c>
      <c r="B24" s="691">
        <v>1023011</v>
      </c>
      <c r="C24" s="691">
        <v>1982015</v>
      </c>
      <c r="D24" s="691">
        <v>1979722.85</v>
      </c>
      <c r="E24" s="691">
        <v>2369260</v>
      </c>
      <c r="F24" s="691">
        <v>6779150</v>
      </c>
      <c r="G24" s="691">
        <v>8214291</v>
      </c>
      <c r="H24" s="691">
        <v>13100646.65</v>
      </c>
      <c r="I24" s="691">
        <v>10598778.640000001</v>
      </c>
    </row>
    <row r="25" spans="1:9" ht="18.75" customHeight="1">
      <c r="A25" s="692" t="s">
        <v>293</v>
      </c>
      <c r="B25" s="691"/>
      <c r="C25" s="693"/>
      <c r="D25" s="693"/>
      <c r="E25" s="693"/>
      <c r="F25" s="693"/>
      <c r="G25" s="693"/>
      <c r="H25" s="693"/>
      <c r="I25" s="691"/>
    </row>
    <row r="26" spans="1:9" ht="18.75" customHeight="1">
      <c r="A26" s="690" t="s">
        <v>294</v>
      </c>
      <c r="B26" s="691">
        <v>1204060</v>
      </c>
      <c r="C26" s="691">
        <v>1982507</v>
      </c>
      <c r="D26" s="691">
        <v>3183120.95</v>
      </c>
      <c r="E26" s="691">
        <v>2984115</v>
      </c>
      <c r="F26" s="691">
        <v>3261037</v>
      </c>
      <c r="G26" s="691">
        <v>4251392</v>
      </c>
      <c r="H26" s="691">
        <v>4696447.8</v>
      </c>
      <c r="I26" s="691">
        <v>6338874.5899999999</v>
      </c>
    </row>
    <row r="27" spans="1:9" ht="18.75" customHeight="1">
      <c r="A27" s="692" t="s">
        <v>295</v>
      </c>
      <c r="B27" s="691"/>
      <c r="C27" s="693"/>
      <c r="D27" s="693"/>
      <c r="E27" s="693"/>
      <c r="F27" s="693"/>
      <c r="G27" s="693"/>
      <c r="H27" s="693"/>
      <c r="I27" s="691"/>
    </row>
    <row r="28" spans="1:9" ht="18.75" customHeight="1">
      <c r="A28" s="690" t="s">
        <v>296</v>
      </c>
      <c r="B28" s="691">
        <v>351916.5</v>
      </c>
      <c r="C28" s="691">
        <v>516808</v>
      </c>
      <c r="D28" s="691">
        <v>796791</v>
      </c>
      <c r="E28" s="691">
        <v>1345009</v>
      </c>
      <c r="F28" s="691">
        <v>2334108</v>
      </c>
      <c r="G28" s="691">
        <v>3762002</v>
      </c>
      <c r="H28" s="691">
        <v>3763995.95</v>
      </c>
      <c r="I28" s="691">
        <v>3299584.4</v>
      </c>
    </row>
    <row r="29" spans="1:9" ht="18.75" customHeight="1">
      <c r="A29" s="692" t="s">
        <v>297</v>
      </c>
      <c r="B29" s="691"/>
      <c r="C29" s="693"/>
      <c r="D29" s="693"/>
      <c r="E29" s="693"/>
      <c r="F29" s="693"/>
      <c r="G29" s="693"/>
      <c r="H29" s="693"/>
      <c r="I29" s="691"/>
    </row>
    <row r="30" spans="1:9" ht="18.75" customHeight="1">
      <c r="A30" s="690" t="s">
        <v>298</v>
      </c>
      <c r="B30" s="691">
        <v>197896.5</v>
      </c>
      <c r="C30" s="691">
        <v>569320</v>
      </c>
      <c r="D30" s="691">
        <v>673071.5</v>
      </c>
      <c r="E30" s="691">
        <v>781634</v>
      </c>
      <c r="F30" s="691">
        <v>757141</v>
      </c>
      <c r="G30" s="691">
        <v>945913</v>
      </c>
      <c r="H30" s="691">
        <v>1107913.5</v>
      </c>
      <c r="I30" s="691">
        <v>1438832.06</v>
      </c>
    </row>
    <row r="31" spans="1:9" ht="18.75" customHeight="1">
      <c r="A31" s="692" t="s">
        <v>299</v>
      </c>
      <c r="B31" s="691"/>
      <c r="C31" s="693"/>
      <c r="D31" s="693"/>
      <c r="E31" s="693"/>
      <c r="F31" s="693"/>
      <c r="G31" s="693"/>
      <c r="H31" s="693"/>
      <c r="I31" s="691"/>
    </row>
    <row r="32" spans="1:9" ht="18.75" customHeight="1">
      <c r="A32" s="690" t="s">
        <v>300</v>
      </c>
      <c r="B32" s="695">
        <v>137957</v>
      </c>
      <c r="C32" s="695">
        <v>197584.99999999994</v>
      </c>
      <c r="D32" s="695">
        <v>193663.5</v>
      </c>
      <c r="E32" s="695">
        <v>339694</v>
      </c>
      <c r="F32" s="695">
        <v>155190</v>
      </c>
      <c r="G32" s="695">
        <v>185212</v>
      </c>
      <c r="H32" s="695">
        <v>209858</v>
      </c>
      <c r="I32" s="691">
        <v>261814.98</v>
      </c>
    </row>
    <row r="33" spans="1:9" ht="18.75" customHeight="1">
      <c r="A33" s="692" t="s">
        <v>301</v>
      </c>
      <c r="B33" s="695"/>
      <c r="C33" s="695"/>
      <c r="D33" s="695"/>
      <c r="E33" s="693"/>
      <c r="F33" s="693"/>
      <c r="G33" s="693"/>
      <c r="H33" s="693"/>
    </row>
    <row r="34" spans="1:9" ht="18.75" customHeight="1">
      <c r="A34" s="726"/>
      <c r="B34" s="684"/>
      <c r="C34" s="684"/>
      <c r="D34" s="684"/>
      <c r="E34" s="684"/>
      <c r="F34" s="684"/>
      <c r="G34" s="684"/>
      <c r="H34" s="684"/>
      <c r="I34" s="808"/>
    </row>
    <row r="35" spans="1:9" ht="13.8">
      <c r="A35" s="634"/>
      <c r="B35" s="634"/>
      <c r="C35" s="634"/>
      <c r="D35" s="634"/>
      <c r="E35" s="634"/>
      <c r="F35" s="634"/>
      <c r="G35" s="634"/>
      <c r="H35" s="694"/>
    </row>
    <row r="36" spans="1:9" ht="13.8">
      <c r="A36" s="634"/>
      <c r="B36" s="634"/>
      <c r="C36" s="634"/>
      <c r="D36" s="634"/>
      <c r="E36" s="634"/>
      <c r="F36" s="634"/>
      <c r="G36" s="634"/>
      <c r="H36" s="694"/>
    </row>
    <row r="37" spans="1:9" ht="13.8">
      <c r="A37" s="694"/>
      <c r="B37" s="634"/>
      <c r="C37" s="634"/>
      <c r="D37" s="634"/>
      <c r="E37" s="634"/>
      <c r="F37" s="634"/>
      <c r="G37" s="634"/>
      <c r="H37" s="694"/>
    </row>
    <row r="38" spans="1:9" ht="13.8">
      <c r="A38" s="694"/>
      <c r="B38" s="634"/>
      <c r="C38" s="634"/>
      <c r="D38" s="634"/>
      <c r="E38" s="634"/>
      <c r="F38" s="634"/>
      <c r="G38" s="634"/>
      <c r="H38" s="694"/>
    </row>
    <row r="39" spans="1:9" ht="13.8">
      <c r="A39" s="694"/>
      <c r="B39" s="634"/>
      <c r="C39" s="634"/>
      <c r="D39" s="634"/>
      <c r="E39" s="634"/>
      <c r="F39" s="634"/>
      <c r="G39" s="634"/>
      <c r="H39" s="694"/>
    </row>
    <row r="40" spans="1:9" ht="13.8">
      <c r="A40" s="694"/>
      <c r="B40" s="634"/>
      <c r="C40" s="634"/>
      <c r="D40" s="634"/>
      <c r="E40" s="634"/>
      <c r="F40" s="634"/>
      <c r="G40" s="634"/>
      <c r="H40" s="694"/>
    </row>
    <row r="41" spans="1:9" ht="13.8">
      <c r="A41" s="694"/>
      <c r="B41" s="634"/>
      <c r="C41" s="634"/>
      <c r="D41" s="634"/>
      <c r="E41" s="634"/>
      <c r="F41" s="634"/>
      <c r="G41" s="634"/>
      <c r="H41" s="694"/>
    </row>
    <row r="42" spans="1:9" ht="13.8">
      <c r="A42" s="694"/>
      <c r="B42" s="634"/>
      <c r="C42" s="634"/>
      <c r="D42" s="634"/>
      <c r="E42" s="634"/>
      <c r="F42" s="634"/>
      <c r="G42" s="634"/>
      <c r="H42" s="694"/>
    </row>
    <row r="43" spans="1:9" ht="13.8">
      <c r="A43" s="694"/>
      <c r="B43" s="634"/>
      <c r="C43" s="634"/>
      <c r="D43" s="634"/>
      <c r="E43" s="634"/>
      <c r="F43" s="634"/>
      <c r="G43" s="634"/>
      <c r="H43" s="694"/>
    </row>
    <row r="44" spans="1:9" ht="13.8">
      <c r="A44" s="694"/>
      <c r="B44" s="634"/>
      <c r="C44" s="634"/>
      <c r="D44" s="634"/>
      <c r="E44" s="634"/>
      <c r="F44" s="634"/>
      <c r="G44" s="634"/>
      <c r="H44" s="694"/>
    </row>
    <row r="45" spans="1:9" ht="13.8">
      <c r="A45" s="694"/>
      <c r="B45" s="634"/>
      <c r="C45" s="634"/>
      <c r="D45" s="634"/>
      <c r="E45" s="634"/>
      <c r="F45" s="634"/>
      <c r="G45" s="634"/>
      <c r="H45" s="694"/>
    </row>
    <row r="46" spans="1:9" ht="13.8">
      <c r="A46" s="694"/>
      <c r="B46" s="634"/>
      <c r="C46" s="634"/>
      <c r="D46" s="634"/>
      <c r="E46" s="634"/>
      <c r="F46" s="634"/>
      <c r="G46" s="634"/>
      <c r="H46" s="694"/>
    </row>
    <row r="47" spans="1:9" ht="13.8">
      <c r="A47" s="694"/>
      <c r="B47" s="634"/>
      <c r="C47" s="634"/>
      <c r="D47" s="634"/>
      <c r="E47" s="634"/>
      <c r="F47" s="634"/>
      <c r="G47" s="634"/>
      <c r="H47" s="694"/>
    </row>
    <row r="48" spans="1:9" ht="13.8">
      <c r="A48" s="694"/>
      <c r="B48" s="634"/>
      <c r="C48" s="634"/>
      <c r="D48" s="634"/>
      <c r="E48" s="634"/>
      <c r="F48" s="634"/>
      <c r="G48" s="634"/>
      <c r="H48" s="694"/>
    </row>
    <row r="49" spans="1:8" ht="13.8">
      <c r="A49" s="694"/>
      <c r="B49" s="634"/>
      <c r="C49" s="634"/>
      <c r="D49" s="634"/>
      <c r="E49" s="634"/>
      <c r="F49" s="634"/>
      <c r="G49" s="634"/>
      <c r="H49" s="694"/>
    </row>
    <row r="50" spans="1:8" ht="13.8">
      <c r="A50" s="694"/>
      <c r="B50" s="634"/>
      <c r="C50" s="634"/>
      <c r="D50" s="634"/>
      <c r="E50" s="634"/>
      <c r="F50" s="634"/>
      <c r="G50" s="634"/>
      <c r="H50" s="694"/>
    </row>
    <row r="51" spans="1:8" ht="13.8">
      <c r="A51" s="694"/>
      <c r="B51" s="634"/>
      <c r="C51" s="634"/>
      <c r="D51" s="634"/>
      <c r="E51" s="634"/>
      <c r="F51" s="634"/>
      <c r="G51" s="634"/>
      <c r="H51" s="694"/>
    </row>
    <row r="52" spans="1:8" ht="13.8">
      <c r="A52" s="694"/>
      <c r="B52" s="634"/>
      <c r="C52" s="634"/>
      <c r="D52" s="634"/>
      <c r="E52" s="634"/>
      <c r="F52" s="634"/>
      <c r="G52" s="634"/>
      <c r="H52" s="694"/>
    </row>
    <row r="53" spans="1:8" ht="13.8">
      <c r="A53" s="694"/>
      <c r="B53" s="634"/>
      <c r="C53" s="634"/>
      <c r="D53" s="634"/>
      <c r="E53" s="634"/>
      <c r="F53" s="634"/>
      <c r="G53" s="634"/>
      <c r="H53" s="694"/>
    </row>
    <row r="54" spans="1:8" ht="13.8">
      <c r="A54" s="694"/>
      <c r="B54" s="634"/>
      <c r="C54" s="634"/>
      <c r="D54" s="634"/>
      <c r="E54" s="634"/>
      <c r="F54" s="634"/>
      <c r="G54" s="634"/>
      <c r="H54" s="694"/>
    </row>
    <row r="55" spans="1:8" ht="13.8">
      <c r="A55" s="694"/>
      <c r="B55" s="634"/>
      <c r="C55" s="634"/>
      <c r="D55" s="634"/>
      <c r="E55" s="634"/>
      <c r="F55" s="634"/>
      <c r="G55" s="634"/>
      <c r="H55" s="694"/>
    </row>
    <row r="56" spans="1:8" ht="13.8">
      <c r="A56" s="694"/>
      <c r="B56" s="634"/>
      <c r="C56" s="634"/>
      <c r="D56" s="634"/>
      <c r="E56" s="634"/>
      <c r="F56" s="634"/>
      <c r="G56" s="634"/>
      <c r="H56" s="694"/>
    </row>
    <row r="57" spans="1:8" ht="13.8">
      <c r="A57" s="694"/>
      <c r="B57" s="634"/>
      <c r="C57" s="634"/>
      <c r="D57" s="634"/>
      <c r="E57" s="634"/>
      <c r="F57" s="634"/>
      <c r="G57" s="634"/>
      <c r="H57" s="694"/>
    </row>
    <row r="58" spans="1:8" ht="13.8">
      <c r="A58" s="694"/>
      <c r="B58" s="634"/>
      <c r="C58" s="634"/>
      <c r="D58" s="634"/>
      <c r="E58" s="634"/>
      <c r="F58" s="634"/>
      <c r="G58" s="634"/>
      <c r="H58" s="694"/>
    </row>
    <row r="59" spans="1:8" ht="13.8">
      <c r="A59" s="694"/>
      <c r="B59" s="634"/>
      <c r="C59" s="634"/>
      <c r="D59" s="634"/>
      <c r="E59" s="634"/>
      <c r="F59" s="634"/>
      <c r="G59" s="634"/>
      <c r="H59" s="694"/>
    </row>
    <row r="60" spans="1:8" ht="13.8">
      <c r="A60" s="694"/>
      <c r="B60" s="634"/>
      <c r="C60" s="634"/>
      <c r="D60" s="634"/>
      <c r="E60" s="634"/>
      <c r="F60" s="634"/>
      <c r="G60" s="634"/>
      <c r="H60" s="694"/>
    </row>
    <row r="61" spans="1:8" ht="13.8">
      <c r="A61" s="694"/>
      <c r="B61" s="634"/>
      <c r="C61" s="634"/>
      <c r="D61" s="634"/>
      <c r="E61" s="634"/>
      <c r="F61" s="634"/>
      <c r="G61" s="634"/>
      <c r="H61" s="694"/>
    </row>
    <row r="62" spans="1:8" ht="13.8">
      <c r="A62" s="694"/>
      <c r="B62" s="634"/>
      <c r="C62" s="634"/>
      <c r="D62" s="634"/>
      <c r="E62" s="634"/>
      <c r="F62" s="634"/>
      <c r="G62" s="634"/>
      <c r="H62" s="694"/>
    </row>
    <row r="63" spans="1:8" ht="13.8">
      <c r="A63" s="694"/>
      <c r="B63" s="634"/>
      <c r="C63" s="634"/>
      <c r="D63" s="634"/>
      <c r="E63" s="634"/>
      <c r="F63" s="634"/>
      <c r="G63" s="634"/>
      <c r="H63" s="694"/>
    </row>
    <row r="64" spans="1:8" ht="13.8">
      <c r="A64" s="694"/>
      <c r="B64" s="634"/>
      <c r="C64" s="634"/>
      <c r="D64" s="634"/>
      <c r="E64" s="634"/>
      <c r="F64" s="634"/>
      <c r="G64" s="634"/>
      <c r="H64" s="694"/>
    </row>
    <row r="65" spans="1:8" ht="13.8">
      <c r="A65" s="694"/>
      <c r="B65" s="634"/>
      <c r="C65" s="634"/>
      <c r="D65" s="634"/>
      <c r="E65" s="634"/>
      <c r="F65" s="634"/>
      <c r="G65" s="634"/>
      <c r="H65" s="694"/>
    </row>
    <row r="66" spans="1:8" ht="13.8">
      <c r="A66" s="694"/>
      <c r="B66" s="634"/>
      <c r="C66" s="634"/>
      <c r="D66" s="634"/>
      <c r="E66" s="634"/>
      <c r="F66" s="634"/>
      <c r="G66" s="634"/>
      <c r="H66" s="694"/>
    </row>
    <row r="67" spans="1:8" ht="13.8">
      <c r="A67" s="694"/>
      <c r="B67" s="634"/>
      <c r="C67" s="634"/>
      <c r="D67" s="634"/>
      <c r="E67" s="634"/>
      <c r="F67" s="634"/>
      <c r="G67" s="634"/>
      <c r="H67" s="694"/>
    </row>
    <row r="68" spans="1:8" ht="13.8">
      <c r="A68" s="694"/>
      <c r="B68" s="634"/>
      <c r="C68" s="634"/>
      <c r="D68" s="634"/>
      <c r="E68" s="634"/>
      <c r="F68" s="634"/>
      <c r="G68" s="634"/>
      <c r="H68" s="694"/>
    </row>
    <row r="69" spans="1:8" ht="13.8">
      <c r="A69" s="694"/>
      <c r="B69" s="634"/>
      <c r="C69" s="634"/>
      <c r="D69" s="634"/>
      <c r="E69" s="634"/>
      <c r="F69" s="634"/>
      <c r="G69" s="634"/>
      <c r="H69" s="694"/>
    </row>
    <row r="70" spans="1:8" ht="13.8">
      <c r="A70" s="694"/>
      <c r="B70" s="634"/>
      <c r="C70" s="634"/>
      <c r="D70" s="634"/>
      <c r="E70" s="634"/>
      <c r="F70" s="634"/>
      <c r="G70" s="634"/>
      <c r="H70" s="694"/>
    </row>
    <row r="71" spans="1:8" ht="13.8">
      <c r="A71" s="694"/>
      <c r="B71" s="634"/>
      <c r="C71" s="634"/>
      <c r="D71" s="634"/>
      <c r="E71" s="634"/>
      <c r="F71" s="634"/>
      <c r="G71" s="634"/>
      <c r="H71" s="694"/>
    </row>
    <row r="72" spans="1:8" ht="13.8">
      <c r="A72" s="694"/>
      <c r="B72" s="634"/>
      <c r="C72" s="634"/>
      <c r="D72" s="634"/>
      <c r="E72" s="634"/>
      <c r="F72" s="634"/>
      <c r="G72" s="634"/>
      <c r="H72" s="694"/>
    </row>
    <row r="73" spans="1:8" ht="13.8">
      <c r="A73" s="694"/>
      <c r="B73" s="634"/>
      <c r="C73" s="634"/>
      <c r="D73" s="634"/>
      <c r="E73" s="634"/>
      <c r="F73" s="634"/>
      <c r="G73" s="634"/>
      <c r="H73" s="694"/>
    </row>
    <row r="74" spans="1:8" ht="13.8">
      <c r="A74" s="694"/>
      <c r="B74" s="634"/>
      <c r="C74" s="634"/>
      <c r="D74" s="634"/>
      <c r="E74" s="634"/>
      <c r="F74" s="634"/>
      <c r="G74" s="634"/>
      <c r="H74" s="694"/>
    </row>
    <row r="75" spans="1:8" ht="13.8">
      <c r="A75" s="694"/>
      <c r="B75" s="634"/>
      <c r="C75" s="634"/>
      <c r="D75" s="634"/>
      <c r="E75" s="634"/>
      <c r="F75" s="634"/>
      <c r="G75" s="634"/>
      <c r="H75" s="694"/>
    </row>
    <row r="76" spans="1:8" ht="13.8">
      <c r="A76" s="694"/>
      <c r="B76" s="634"/>
      <c r="C76" s="634"/>
      <c r="D76" s="634"/>
      <c r="E76" s="634"/>
      <c r="F76" s="634"/>
      <c r="G76" s="634"/>
      <c r="H76" s="694"/>
    </row>
    <row r="77" spans="1:8" ht="13.8">
      <c r="A77" s="694"/>
      <c r="B77" s="634"/>
      <c r="C77" s="634"/>
      <c r="D77" s="634"/>
      <c r="E77" s="634"/>
      <c r="F77" s="634"/>
      <c r="G77" s="634"/>
      <c r="H77" s="694"/>
    </row>
    <row r="78" spans="1:8" ht="13.8">
      <c r="A78" s="694"/>
      <c r="B78" s="634"/>
      <c r="C78" s="634"/>
      <c r="D78" s="634"/>
      <c r="E78" s="634"/>
      <c r="F78" s="634"/>
      <c r="G78" s="634"/>
      <c r="H78" s="694"/>
    </row>
    <row r="79" spans="1:8" ht="13.8">
      <c r="A79" s="694"/>
      <c r="B79" s="634"/>
      <c r="C79" s="634"/>
      <c r="D79" s="634"/>
      <c r="E79" s="634"/>
      <c r="F79" s="634"/>
      <c r="G79" s="634"/>
      <c r="H79" s="694"/>
    </row>
    <row r="80" spans="1:8" ht="13.8">
      <c r="A80" s="694"/>
      <c r="B80" s="634"/>
      <c r="C80" s="634"/>
      <c r="D80" s="634"/>
      <c r="E80" s="634"/>
      <c r="F80" s="634"/>
      <c r="G80" s="634"/>
      <c r="H80" s="694"/>
    </row>
    <row r="81" spans="1:8" ht="13.8">
      <c r="A81" s="694"/>
      <c r="B81" s="634"/>
      <c r="C81" s="634"/>
      <c r="D81" s="634"/>
      <c r="E81" s="634"/>
      <c r="F81" s="634"/>
      <c r="G81" s="634"/>
      <c r="H81" s="694"/>
    </row>
    <row r="82" spans="1:8" ht="13.8">
      <c r="A82" s="694"/>
      <c r="B82" s="634"/>
      <c r="C82" s="634"/>
      <c r="D82" s="634"/>
      <c r="E82" s="634"/>
      <c r="F82" s="634"/>
      <c r="G82" s="634"/>
      <c r="H82" s="694"/>
    </row>
    <row r="83" spans="1:8" ht="13.8">
      <c r="A83" s="694"/>
      <c r="B83" s="634"/>
      <c r="C83" s="634"/>
      <c r="D83" s="634"/>
      <c r="E83" s="634"/>
      <c r="F83" s="634"/>
      <c r="G83" s="634"/>
      <c r="H83" s="694"/>
    </row>
    <row r="84" spans="1:8" ht="13.8">
      <c r="A84" s="694"/>
      <c r="B84" s="634"/>
      <c r="C84" s="634"/>
      <c r="D84" s="634"/>
      <c r="E84" s="634"/>
      <c r="F84" s="634"/>
      <c r="G84" s="634"/>
      <c r="H84" s="694"/>
    </row>
    <row r="85" spans="1:8" ht="13.8">
      <c r="A85" s="694"/>
      <c r="B85" s="634"/>
      <c r="C85" s="634"/>
      <c r="D85" s="634"/>
      <c r="E85" s="634"/>
      <c r="F85" s="634"/>
      <c r="G85" s="634"/>
      <c r="H85" s="694"/>
    </row>
    <row r="86" spans="1:8" ht="13.8">
      <c r="A86" s="694"/>
      <c r="B86" s="634"/>
      <c r="C86" s="634"/>
      <c r="D86" s="634"/>
      <c r="E86" s="634"/>
      <c r="F86" s="634"/>
      <c r="G86" s="634"/>
      <c r="H86" s="694"/>
    </row>
    <row r="87" spans="1:8" ht="13.8">
      <c r="A87" s="694"/>
      <c r="B87" s="634"/>
      <c r="C87" s="634"/>
      <c r="D87" s="634"/>
      <c r="E87" s="634"/>
      <c r="F87" s="634"/>
      <c r="G87" s="634"/>
      <c r="H87" s="694"/>
    </row>
    <row r="88" spans="1:8" ht="13.8">
      <c r="A88" s="694"/>
      <c r="B88" s="634"/>
      <c r="C88" s="634"/>
      <c r="D88" s="634"/>
      <c r="E88" s="634"/>
      <c r="F88" s="634"/>
      <c r="G88" s="634"/>
      <c r="H88" s="694"/>
    </row>
    <row r="89" spans="1:8" ht="13.8">
      <c r="A89" s="694"/>
      <c r="B89" s="634"/>
      <c r="C89" s="634"/>
      <c r="D89" s="634"/>
      <c r="E89" s="634"/>
      <c r="F89" s="634"/>
      <c r="G89" s="634"/>
      <c r="H89" s="694"/>
    </row>
    <row r="90" spans="1:8" ht="13.8">
      <c r="A90" s="694"/>
      <c r="B90" s="634"/>
      <c r="C90" s="634"/>
      <c r="D90" s="634"/>
      <c r="E90" s="634"/>
      <c r="F90" s="634"/>
      <c r="G90" s="634"/>
      <c r="H90" s="694"/>
    </row>
    <row r="91" spans="1:8" ht="13.8">
      <c r="A91" s="694"/>
      <c r="B91" s="634"/>
      <c r="C91" s="634"/>
      <c r="D91" s="634"/>
      <c r="E91" s="634"/>
      <c r="F91" s="634"/>
      <c r="G91" s="634"/>
      <c r="H91" s="694"/>
    </row>
    <row r="92" spans="1:8" ht="13.8">
      <c r="A92" s="694"/>
      <c r="B92" s="634"/>
      <c r="C92" s="634"/>
      <c r="D92" s="634"/>
      <c r="E92" s="634"/>
      <c r="F92" s="634"/>
      <c r="G92" s="634"/>
      <c r="H92" s="694"/>
    </row>
    <row r="93" spans="1:8" ht="13.8">
      <c r="A93" s="694"/>
      <c r="B93" s="634"/>
      <c r="C93" s="634"/>
      <c r="D93" s="634"/>
      <c r="E93" s="634"/>
      <c r="F93" s="634"/>
      <c r="G93" s="634"/>
      <c r="H93" s="694"/>
    </row>
    <row r="94" spans="1:8" ht="13.8">
      <c r="A94" s="694"/>
      <c r="B94" s="634"/>
      <c r="C94" s="634"/>
      <c r="D94" s="634"/>
      <c r="E94" s="634"/>
      <c r="F94" s="634"/>
      <c r="G94" s="634"/>
      <c r="H94" s="694"/>
    </row>
    <row r="95" spans="1:8" ht="13.8">
      <c r="A95" s="694"/>
      <c r="B95" s="634"/>
      <c r="C95" s="634"/>
      <c r="D95" s="634"/>
      <c r="E95" s="634"/>
      <c r="F95" s="634"/>
      <c r="G95" s="634"/>
      <c r="H95" s="694"/>
    </row>
    <row r="96" spans="1:8" ht="13.8">
      <c r="A96" s="694"/>
      <c r="B96" s="634"/>
      <c r="C96" s="634"/>
      <c r="D96" s="634"/>
      <c r="E96" s="634"/>
      <c r="F96" s="634"/>
      <c r="G96" s="634"/>
      <c r="H96" s="694"/>
    </row>
    <row r="97" spans="1:8" ht="13.8">
      <c r="A97" s="694"/>
      <c r="B97" s="634"/>
      <c r="C97" s="634"/>
      <c r="D97" s="634"/>
      <c r="E97" s="634"/>
      <c r="F97" s="634"/>
      <c r="G97" s="634"/>
      <c r="H97" s="694"/>
    </row>
    <row r="98" spans="1:8" ht="13.8">
      <c r="A98" s="694"/>
      <c r="B98" s="634"/>
      <c r="C98" s="634"/>
      <c r="D98" s="634"/>
      <c r="E98" s="634"/>
      <c r="F98" s="634"/>
      <c r="G98" s="634"/>
      <c r="H98" s="694"/>
    </row>
    <row r="99" spans="1:8" ht="13.8">
      <c r="A99" s="694"/>
      <c r="B99" s="634"/>
      <c r="C99" s="634"/>
      <c r="D99" s="634"/>
      <c r="E99" s="634"/>
      <c r="F99" s="634"/>
      <c r="G99" s="634"/>
      <c r="H99" s="694"/>
    </row>
    <row r="100" spans="1:8" ht="13.8">
      <c r="A100" s="694"/>
      <c r="B100" s="634"/>
      <c r="C100" s="634"/>
      <c r="D100" s="634"/>
      <c r="E100" s="634"/>
      <c r="F100" s="634"/>
      <c r="G100" s="634"/>
      <c r="H100" s="694"/>
    </row>
    <row r="101" spans="1:8" ht="13.8">
      <c r="A101" s="694"/>
      <c r="B101" s="634"/>
      <c r="C101" s="634"/>
      <c r="D101" s="634"/>
      <c r="E101" s="634"/>
      <c r="F101" s="634"/>
      <c r="G101" s="634"/>
      <c r="H101" s="694"/>
    </row>
    <row r="102" spans="1:8" ht="13.8">
      <c r="A102" s="694"/>
      <c r="B102" s="634"/>
      <c r="C102" s="634"/>
      <c r="D102" s="634"/>
      <c r="E102" s="634"/>
      <c r="F102" s="634"/>
      <c r="G102" s="634"/>
      <c r="H102" s="694"/>
    </row>
    <row r="103" spans="1:8" ht="13.8">
      <c r="A103" s="694"/>
      <c r="B103" s="634"/>
      <c r="C103" s="634"/>
      <c r="D103" s="634"/>
      <c r="E103" s="634"/>
      <c r="F103" s="634"/>
      <c r="G103" s="634"/>
      <c r="H103" s="694"/>
    </row>
    <row r="104" spans="1:8" ht="13.8">
      <c r="A104" s="694"/>
      <c r="B104" s="634"/>
      <c r="C104" s="634"/>
      <c r="D104" s="634"/>
      <c r="E104" s="634"/>
      <c r="F104" s="634"/>
      <c r="G104" s="634"/>
      <c r="H104" s="694"/>
    </row>
    <row r="105" spans="1:8" ht="13.8">
      <c r="A105" s="694"/>
      <c r="B105" s="634"/>
      <c r="C105" s="634"/>
      <c r="D105" s="634"/>
      <c r="E105" s="634"/>
      <c r="F105" s="634"/>
      <c r="G105" s="634"/>
      <c r="H105" s="694"/>
    </row>
    <row r="106" spans="1:8" ht="13.8">
      <c r="A106" s="694"/>
      <c r="B106" s="634"/>
      <c r="C106" s="634"/>
      <c r="D106" s="634"/>
      <c r="E106" s="634"/>
      <c r="F106" s="634"/>
      <c r="G106" s="634"/>
      <c r="H106" s="694"/>
    </row>
    <row r="107" spans="1:8" ht="13.8">
      <c r="A107" s="694"/>
      <c r="B107" s="634"/>
      <c r="C107" s="634"/>
      <c r="D107" s="634"/>
      <c r="E107" s="634"/>
      <c r="F107" s="634"/>
      <c r="G107" s="634"/>
      <c r="H107" s="694"/>
    </row>
    <row r="108" spans="1:8" ht="13.8">
      <c r="A108" s="694"/>
      <c r="B108" s="634"/>
      <c r="C108" s="634"/>
      <c r="D108" s="634"/>
      <c r="E108" s="634"/>
      <c r="F108" s="634"/>
      <c r="G108" s="634"/>
      <c r="H108" s="694"/>
    </row>
    <row r="109" spans="1:8" ht="13.8">
      <c r="A109" s="694"/>
      <c r="B109" s="634"/>
      <c r="C109" s="634"/>
      <c r="D109" s="634"/>
      <c r="E109" s="634"/>
      <c r="F109" s="634"/>
      <c r="G109" s="634"/>
      <c r="H109" s="694"/>
    </row>
    <row r="110" spans="1:8" ht="13.8">
      <c r="A110" s="694"/>
      <c r="B110" s="634"/>
      <c r="C110" s="634"/>
      <c r="D110" s="634"/>
      <c r="E110" s="634"/>
      <c r="F110" s="634"/>
      <c r="G110" s="634"/>
      <c r="H110" s="694"/>
    </row>
    <row r="111" spans="1:8" ht="13.8">
      <c r="A111" s="694"/>
      <c r="B111" s="634"/>
      <c r="C111" s="634"/>
      <c r="D111" s="634"/>
      <c r="E111" s="634"/>
      <c r="F111" s="634"/>
      <c r="G111" s="634"/>
      <c r="H111" s="694"/>
    </row>
    <row r="112" spans="1:8" ht="13.8">
      <c r="A112" s="694"/>
      <c r="B112" s="634"/>
      <c r="C112" s="634"/>
      <c r="D112" s="634"/>
      <c r="E112" s="634"/>
      <c r="F112" s="634"/>
      <c r="G112" s="634"/>
      <c r="H112" s="694"/>
    </row>
    <row r="113" spans="1:8" ht="13.8">
      <c r="A113" s="694"/>
      <c r="B113" s="634"/>
      <c r="C113" s="634"/>
      <c r="D113" s="634"/>
      <c r="E113" s="634"/>
      <c r="F113" s="634"/>
      <c r="G113" s="634"/>
      <c r="H113" s="694"/>
    </row>
    <row r="114" spans="1:8" ht="13.8">
      <c r="A114" s="694"/>
      <c r="B114" s="634"/>
      <c r="C114" s="634"/>
      <c r="D114" s="634"/>
      <c r="E114" s="634"/>
      <c r="F114" s="634"/>
      <c r="G114" s="634"/>
      <c r="H114" s="694"/>
    </row>
    <row r="115" spans="1:8" ht="13.8">
      <c r="A115" s="694"/>
      <c r="B115" s="634"/>
      <c r="C115" s="634"/>
      <c r="D115" s="634"/>
      <c r="E115" s="634"/>
      <c r="F115" s="634"/>
      <c r="G115" s="634"/>
      <c r="H115" s="694"/>
    </row>
    <row r="116" spans="1:8" ht="13.8">
      <c r="A116" s="694"/>
      <c r="B116" s="634"/>
      <c r="C116" s="634"/>
      <c r="D116" s="634"/>
      <c r="E116" s="634"/>
      <c r="F116" s="634"/>
      <c r="G116" s="634"/>
      <c r="H116" s="694"/>
    </row>
    <row r="117" spans="1:8" ht="13.8">
      <c r="A117" s="694"/>
      <c r="B117" s="634"/>
      <c r="C117" s="634"/>
      <c r="D117" s="634"/>
      <c r="E117" s="634"/>
      <c r="F117" s="634"/>
      <c r="G117" s="634"/>
      <c r="H117" s="694"/>
    </row>
    <row r="118" spans="1:8" ht="13.8">
      <c r="A118" s="694"/>
      <c r="B118" s="634"/>
      <c r="C118" s="634"/>
      <c r="D118" s="634"/>
      <c r="E118" s="634"/>
      <c r="F118" s="634"/>
      <c r="G118" s="634"/>
      <c r="H118" s="694"/>
    </row>
    <row r="119" spans="1:8" ht="13.8">
      <c r="A119" s="694"/>
      <c r="B119" s="634"/>
      <c r="C119" s="634"/>
      <c r="D119" s="634"/>
      <c r="E119" s="634"/>
      <c r="F119" s="634"/>
      <c r="G119" s="634"/>
      <c r="H119" s="694"/>
    </row>
    <row r="120" spans="1:8" ht="13.8">
      <c r="A120" s="694"/>
      <c r="B120" s="634"/>
      <c r="C120" s="634"/>
      <c r="D120" s="634"/>
      <c r="E120" s="634"/>
      <c r="F120" s="634"/>
      <c r="G120" s="634"/>
      <c r="H120" s="694"/>
    </row>
    <row r="121" spans="1:8" ht="13.8">
      <c r="A121" s="694"/>
      <c r="B121" s="634"/>
      <c r="C121" s="634"/>
      <c r="D121" s="634"/>
      <c r="E121" s="634"/>
      <c r="F121" s="634"/>
      <c r="G121" s="634"/>
      <c r="H121" s="694"/>
    </row>
    <row r="122" spans="1:8" ht="13.8">
      <c r="A122" s="694"/>
      <c r="B122" s="634"/>
      <c r="C122" s="634"/>
      <c r="D122" s="634"/>
      <c r="E122" s="634"/>
      <c r="F122" s="634"/>
      <c r="G122" s="634"/>
      <c r="H122" s="694"/>
    </row>
    <row r="123" spans="1:8" ht="13.8">
      <c r="A123" s="694"/>
      <c r="B123" s="634"/>
      <c r="C123" s="634"/>
      <c r="D123" s="634"/>
      <c r="E123" s="634"/>
      <c r="F123" s="634"/>
      <c r="G123" s="634"/>
      <c r="H123" s="694"/>
    </row>
    <row r="124" spans="1:8" ht="13.8">
      <c r="A124" s="694"/>
      <c r="B124" s="634"/>
      <c r="C124" s="634"/>
      <c r="D124" s="634"/>
      <c r="E124" s="634"/>
      <c r="F124" s="634"/>
      <c r="G124" s="634"/>
      <c r="H124" s="694"/>
    </row>
    <row r="125" spans="1:8" ht="13.8">
      <c r="A125" s="694"/>
      <c r="B125" s="634"/>
      <c r="C125" s="634"/>
      <c r="D125" s="634"/>
      <c r="E125" s="634"/>
      <c r="F125" s="634"/>
      <c r="G125" s="634"/>
      <c r="H125" s="694"/>
    </row>
    <row r="126" spans="1:8" ht="13.8">
      <c r="A126" s="694"/>
      <c r="B126" s="634"/>
      <c r="C126" s="634"/>
      <c r="D126" s="634"/>
      <c r="E126" s="634"/>
      <c r="F126" s="634"/>
      <c r="G126" s="634"/>
      <c r="H126" s="694"/>
    </row>
    <row r="127" spans="1:8" ht="13.8">
      <c r="A127" s="694"/>
      <c r="B127" s="634"/>
      <c r="C127" s="634"/>
      <c r="D127" s="634"/>
      <c r="E127" s="634"/>
      <c r="F127" s="634"/>
      <c r="G127" s="634"/>
      <c r="H127" s="694"/>
    </row>
    <row r="128" spans="1:8" ht="13.8">
      <c r="A128" s="694"/>
      <c r="B128" s="634"/>
      <c r="C128" s="634"/>
      <c r="D128" s="634"/>
      <c r="E128" s="634"/>
      <c r="F128" s="634"/>
      <c r="G128" s="634"/>
      <c r="H128" s="694"/>
    </row>
    <row r="129" spans="1:8" ht="13.8">
      <c r="A129" s="694"/>
      <c r="B129" s="634"/>
      <c r="C129" s="634"/>
      <c r="D129" s="634"/>
      <c r="E129" s="634"/>
      <c r="F129" s="634"/>
      <c r="G129" s="634"/>
      <c r="H129" s="694"/>
    </row>
    <row r="130" spans="1:8" ht="13.8">
      <c r="A130" s="694"/>
      <c r="B130" s="634"/>
      <c r="C130" s="634"/>
      <c r="D130" s="634"/>
      <c r="E130" s="634"/>
      <c r="F130" s="634"/>
      <c r="G130" s="634"/>
      <c r="H130" s="694"/>
    </row>
    <row r="131" spans="1:8" ht="13.8">
      <c r="A131" s="694"/>
      <c r="B131" s="634"/>
      <c r="C131" s="634"/>
      <c r="D131" s="634"/>
      <c r="E131" s="634"/>
      <c r="F131" s="634"/>
      <c r="G131" s="634"/>
      <c r="H131" s="694"/>
    </row>
    <row r="132" spans="1:8" ht="13.8">
      <c r="A132" s="694"/>
      <c r="B132" s="634"/>
      <c r="C132" s="634"/>
      <c r="D132" s="634"/>
      <c r="E132" s="634"/>
      <c r="F132" s="634"/>
      <c r="G132" s="634"/>
      <c r="H132" s="694"/>
    </row>
    <row r="133" spans="1:8" ht="13.8">
      <c r="A133" s="694"/>
      <c r="B133" s="634"/>
      <c r="C133" s="634"/>
      <c r="D133" s="634"/>
      <c r="E133" s="634"/>
      <c r="F133" s="634"/>
      <c r="G133" s="634"/>
      <c r="H133" s="694"/>
    </row>
    <row r="134" spans="1:8" ht="13.8">
      <c r="A134" s="694"/>
      <c r="B134" s="634"/>
      <c r="C134" s="634"/>
      <c r="D134" s="634"/>
      <c r="E134" s="634"/>
      <c r="F134" s="634"/>
      <c r="G134" s="634"/>
      <c r="H134" s="694"/>
    </row>
    <row r="135" spans="1:8" ht="13.8">
      <c r="A135" s="694"/>
      <c r="B135" s="634"/>
      <c r="C135" s="634"/>
      <c r="D135" s="634"/>
      <c r="E135" s="634"/>
      <c r="F135" s="634"/>
      <c r="G135" s="634"/>
      <c r="H135" s="694"/>
    </row>
    <row r="136" spans="1:8" ht="13.8">
      <c r="A136" s="694"/>
      <c r="B136" s="634"/>
      <c r="C136" s="634"/>
      <c r="D136" s="634"/>
      <c r="E136" s="634"/>
      <c r="F136" s="634"/>
      <c r="G136" s="634"/>
      <c r="H136" s="694"/>
    </row>
    <row r="137" spans="1:8" ht="13.8">
      <c r="A137" s="694"/>
      <c r="B137" s="634"/>
      <c r="C137" s="634"/>
      <c r="D137" s="634"/>
      <c r="E137" s="634"/>
      <c r="F137" s="634"/>
      <c r="G137" s="634"/>
      <c r="H137" s="694"/>
    </row>
    <row r="138" spans="1:8" ht="13.8">
      <c r="A138" s="694"/>
      <c r="B138" s="634"/>
      <c r="C138" s="634"/>
      <c r="D138" s="634"/>
      <c r="E138" s="634"/>
      <c r="F138" s="634"/>
      <c r="G138" s="634"/>
      <c r="H138" s="694"/>
    </row>
    <row r="139" spans="1:8" ht="13.8">
      <c r="A139" s="694"/>
      <c r="B139" s="634"/>
      <c r="C139" s="634"/>
      <c r="D139" s="634"/>
      <c r="E139" s="634"/>
      <c r="F139" s="634"/>
      <c r="G139" s="634"/>
      <c r="H139" s="694"/>
    </row>
    <row r="140" spans="1:8" ht="13.8">
      <c r="A140" s="694"/>
      <c r="B140" s="634"/>
      <c r="C140" s="634"/>
      <c r="D140" s="634"/>
      <c r="E140" s="634"/>
      <c r="F140" s="634"/>
      <c r="G140" s="634"/>
      <c r="H140" s="694"/>
    </row>
    <row r="141" spans="1:8" ht="13.8">
      <c r="A141" s="694"/>
      <c r="B141" s="634"/>
      <c r="C141" s="634"/>
      <c r="D141" s="634"/>
      <c r="E141" s="634"/>
      <c r="F141" s="634"/>
      <c r="G141" s="634"/>
      <c r="H141" s="694"/>
    </row>
    <row r="142" spans="1:8" ht="13.8">
      <c r="A142" s="694"/>
      <c r="B142" s="634"/>
      <c r="C142" s="634"/>
      <c r="D142" s="634"/>
      <c r="E142" s="634"/>
      <c r="F142" s="634"/>
      <c r="G142" s="634"/>
      <c r="H142" s="694"/>
    </row>
    <row r="143" spans="1:8" ht="13.8">
      <c r="A143" s="694"/>
      <c r="B143" s="634"/>
      <c r="C143" s="634"/>
      <c r="D143" s="634"/>
      <c r="E143" s="634"/>
      <c r="F143" s="634"/>
      <c r="G143" s="634"/>
      <c r="H143" s="694"/>
    </row>
    <row r="144" spans="1:8" ht="13.8">
      <c r="A144" s="694"/>
      <c r="B144" s="634"/>
      <c r="C144" s="634"/>
      <c r="D144" s="634"/>
      <c r="E144" s="634"/>
      <c r="F144" s="634"/>
      <c r="G144" s="634"/>
      <c r="H144" s="694"/>
    </row>
    <row r="145" spans="1:8" ht="13.8">
      <c r="A145" s="694"/>
      <c r="B145" s="634"/>
      <c r="C145" s="634"/>
      <c r="D145" s="634"/>
      <c r="E145" s="634"/>
      <c r="F145" s="634"/>
      <c r="G145" s="634"/>
      <c r="H145" s="694"/>
    </row>
    <row r="146" spans="1:8" ht="13.8">
      <c r="A146" s="694"/>
      <c r="B146" s="634"/>
      <c r="C146" s="634"/>
      <c r="D146" s="634"/>
      <c r="E146" s="634"/>
      <c r="F146" s="634"/>
      <c r="G146" s="634"/>
      <c r="H146" s="694"/>
    </row>
    <row r="147" spans="1:8" ht="13.8">
      <c r="A147" s="694"/>
      <c r="B147" s="634"/>
      <c r="C147" s="634"/>
      <c r="D147" s="634"/>
      <c r="E147" s="634"/>
      <c r="F147" s="634"/>
      <c r="G147" s="634"/>
      <c r="H147" s="694"/>
    </row>
    <row r="148" spans="1:8" ht="13.8">
      <c r="A148" s="694"/>
      <c r="B148" s="634"/>
      <c r="C148" s="634"/>
      <c r="D148" s="634"/>
      <c r="E148" s="634"/>
      <c r="F148" s="634"/>
      <c r="G148" s="634"/>
      <c r="H148" s="694"/>
    </row>
    <row r="149" spans="1:8" ht="13.8">
      <c r="A149" s="694"/>
      <c r="B149" s="634"/>
      <c r="C149" s="634"/>
      <c r="D149" s="634"/>
      <c r="E149" s="634"/>
      <c r="F149" s="634"/>
      <c r="G149" s="634"/>
      <c r="H149" s="694"/>
    </row>
    <row r="150" spans="1:8" ht="13.8">
      <c r="A150" s="694"/>
      <c r="B150" s="634"/>
      <c r="C150" s="634"/>
      <c r="D150" s="634"/>
      <c r="E150" s="634"/>
      <c r="F150" s="634"/>
      <c r="G150" s="634"/>
      <c r="H150" s="694"/>
    </row>
    <row r="151" spans="1:8" ht="13.8">
      <c r="A151" s="694"/>
      <c r="B151" s="634"/>
      <c r="C151" s="634"/>
      <c r="D151" s="634"/>
      <c r="E151" s="634"/>
      <c r="F151" s="634"/>
      <c r="G151" s="634"/>
      <c r="H151" s="694"/>
    </row>
    <row r="152" spans="1:8" ht="13.8">
      <c r="A152" s="694"/>
      <c r="B152" s="634"/>
      <c r="C152" s="634"/>
      <c r="D152" s="634"/>
      <c r="E152" s="634"/>
      <c r="F152" s="634"/>
      <c r="G152" s="634"/>
      <c r="H152" s="694"/>
    </row>
    <row r="153" spans="1:8" ht="13.8">
      <c r="A153" s="694"/>
      <c r="B153" s="634"/>
      <c r="C153" s="634"/>
      <c r="D153" s="634"/>
      <c r="E153" s="634"/>
      <c r="F153" s="634"/>
      <c r="G153" s="634"/>
      <c r="H153" s="694"/>
    </row>
    <row r="154" spans="1:8" ht="13.8">
      <c r="A154" s="694"/>
      <c r="B154" s="634"/>
      <c r="C154" s="634"/>
      <c r="D154" s="634"/>
      <c r="E154" s="634"/>
      <c r="F154" s="634"/>
      <c r="G154" s="634"/>
      <c r="H154" s="694"/>
    </row>
    <row r="155" spans="1:8" ht="13.8">
      <c r="A155" s="694"/>
      <c r="B155" s="634"/>
      <c r="C155" s="634"/>
      <c r="D155" s="634"/>
      <c r="E155" s="634"/>
      <c r="F155" s="634"/>
      <c r="G155" s="634"/>
      <c r="H155" s="694"/>
    </row>
    <row r="156" spans="1:8" ht="13.8">
      <c r="A156" s="694"/>
      <c r="B156" s="634"/>
      <c r="C156" s="634"/>
      <c r="D156" s="634"/>
      <c r="E156" s="634"/>
      <c r="F156" s="634"/>
      <c r="G156" s="634"/>
      <c r="H156" s="694"/>
    </row>
    <row r="157" spans="1:8" ht="13.8">
      <c r="A157" s="694"/>
      <c r="B157" s="634"/>
      <c r="C157" s="634"/>
      <c r="D157" s="634"/>
      <c r="E157" s="634"/>
      <c r="F157" s="634"/>
      <c r="G157" s="634"/>
      <c r="H157" s="694"/>
    </row>
    <row r="158" spans="1:8" ht="13.8">
      <c r="A158" s="694"/>
      <c r="B158" s="634"/>
      <c r="C158" s="634"/>
      <c r="D158" s="634"/>
      <c r="E158" s="634"/>
      <c r="F158" s="634"/>
      <c r="G158" s="634"/>
      <c r="H158" s="694"/>
    </row>
    <row r="159" spans="1:8" ht="13.8">
      <c r="A159" s="694"/>
      <c r="B159" s="634"/>
      <c r="C159" s="634"/>
      <c r="D159" s="634"/>
      <c r="E159" s="634"/>
      <c r="F159" s="634"/>
      <c r="G159" s="634"/>
      <c r="H159" s="694"/>
    </row>
    <row r="160" spans="1:8" ht="13.8">
      <c r="A160" s="694"/>
      <c r="B160" s="634"/>
      <c r="C160" s="634"/>
      <c r="D160" s="634"/>
      <c r="E160" s="634"/>
      <c r="F160" s="634"/>
      <c r="G160" s="634"/>
      <c r="H160" s="694"/>
    </row>
    <row r="161" spans="1:8" ht="13.8">
      <c r="A161" s="694"/>
      <c r="B161" s="634"/>
      <c r="C161" s="634"/>
      <c r="D161" s="634"/>
      <c r="E161" s="634"/>
      <c r="F161" s="634"/>
      <c r="G161" s="634"/>
      <c r="H161" s="694"/>
    </row>
    <row r="162" spans="1:8" ht="13.8">
      <c r="A162" s="694"/>
      <c r="B162" s="634"/>
      <c r="C162" s="634"/>
      <c r="D162" s="634"/>
      <c r="E162" s="634"/>
      <c r="F162" s="634"/>
      <c r="G162" s="634"/>
      <c r="H162" s="694"/>
    </row>
    <row r="163" spans="1:8" ht="13.8">
      <c r="A163" s="694"/>
      <c r="B163" s="634"/>
      <c r="C163" s="634"/>
      <c r="D163" s="634"/>
      <c r="E163" s="634"/>
      <c r="F163" s="634"/>
      <c r="G163" s="634"/>
      <c r="H163" s="694"/>
    </row>
    <row r="164" spans="1:8">
      <c r="B164" s="992"/>
      <c r="C164" s="992"/>
      <c r="D164" s="992"/>
      <c r="E164" s="992"/>
      <c r="F164" s="992"/>
      <c r="G164" s="992"/>
    </row>
    <row r="165" spans="1:8">
      <c r="B165" s="992"/>
      <c r="C165" s="992"/>
      <c r="D165" s="992"/>
      <c r="E165" s="992"/>
      <c r="F165" s="992"/>
      <c r="G165" s="992"/>
    </row>
    <row r="166" spans="1:8">
      <c r="B166" s="992"/>
      <c r="C166" s="992"/>
      <c r="D166" s="992"/>
      <c r="E166" s="992"/>
      <c r="F166" s="992"/>
      <c r="G166" s="992"/>
    </row>
    <row r="167" spans="1:8">
      <c r="B167" s="992"/>
      <c r="C167" s="992"/>
      <c r="D167" s="992"/>
      <c r="E167" s="992"/>
      <c r="F167" s="992"/>
      <c r="G167" s="992"/>
    </row>
    <row r="168" spans="1:8">
      <c r="B168" s="992"/>
      <c r="C168" s="992"/>
      <c r="D168" s="992"/>
      <c r="E168" s="992"/>
      <c r="F168" s="992"/>
      <c r="G168" s="992"/>
    </row>
    <row r="169" spans="1:8">
      <c r="B169" s="992"/>
      <c r="C169" s="992"/>
      <c r="D169" s="992"/>
      <c r="E169" s="992"/>
      <c r="F169" s="992"/>
      <c r="G169" s="992"/>
    </row>
    <row r="170" spans="1:8">
      <c r="B170" s="992"/>
      <c r="C170" s="992"/>
      <c r="D170" s="992"/>
      <c r="E170" s="992"/>
      <c r="F170" s="992"/>
      <c r="G170" s="992"/>
    </row>
    <row r="171" spans="1:8">
      <c r="B171" s="992"/>
      <c r="C171" s="992"/>
      <c r="D171" s="992"/>
      <c r="E171" s="992"/>
      <c r="F171" s="992"/>
      <c r="G171" s="992"/>
    </row>
    <row r="172" spans="1:8">
      <c r="B172" s="992"/>
      <c r="C172" s="992"/>
      <c r="D172" s="992"/>
      <c r="E172" s="992"/>
      <c r="F172" s="992"/>
      <c r="G172" s="992"/>
    </row>
    <row r="173" spans="1:8">
      <c r="B173" s="992"/>
      <c r="C173" s="992"/>
      <c r="D173" s="992"/>
      <c r="E173" s="992"/>
      <c r="F173" s="992"/>
      <c r="G173" s="992"/>
    </row>
    <row r="174" spans="1:8">
      <c r="B174" s="992"/>
      <c r="C174" s="992"/>
      <c r="D174" s="992"/>
      <c r="E174" s="992"/>
      <c r="F174" s="992"/>
      <c r="G174" s="992"/>
    </row>
    <row r="175" spans="1:8">
      <c r="B175" s="992"/>
      <c r="C175" s="992"/>
      <c r="D175" s="992"/>
      <c r="E175" s="992"/>
      <c r="F175" s="992"/>
      <c r="G175" s="992"/>
    </row>
    <row r="176" spans="1:8">
      <c r="B176" s="992"/>
      <c r="C176" s="992"/>
      <c r="D176" s="992"/>
      <c r="E176" s="992"/>
      <c r="F176" s="992"/>
      <c r="G176" s="992"/>
    </row>
    <row r="177" spans="2:7">
      <c r="B177" s="992"/>
      <c r="C177" s="992"/>
      <c r="D177" s="992"/>
      <c r="E177" s="992"/>
      <c r="F177" s="992"/>
      <c r="G177" s="992"/>
    </row>
    <row r="178" spans="2:7">
      <c r="B178" s="992"/>
      <c r="C178" s="992"/>
      <c r="D178" s="992"/>
      <c r="E178" s="992"/>
      <c r="F178" s="992"/>
      <c r="G178" s="992"/>
    </row>
    <row r="179" spans="2:7">
      <c r="B179" s="992"/>
      <c r="C179" s="992"/>
      <c r="D179" s="992"/>
      <c r="E179" s="992"/>
      <c r="F179" s="992"/>
      <c r="G179" s="992"/>
    </row>
    <row r="180" spans="2:7">
      <c r="B180" s="992"/>
      <c r="C180" s="992"/>
      <c r="D180" s="992"/>
      <c r="E180" s="992"/>
      <c r="F180" s="992"/>
      <c r="G180" s="992"/>
    </row>
    <row r="181" spans="2:7">
      <c r="B181" s="992"/>
      <c r="C181" s="992"/>
      <c r="D181" s="992"/>
      <c r="E181" s="992"/>
      <c r="F181" s="992"/>
      <c r="G181" s="992"/>
    </row>
    <row r="182" spans="2:7">
      <c r="B182" s="992"/>
      <c r="C182" s="992"/>
      <c r="D182" s="992"/>
      <c r="E182" s="992"/>
      <c r="F182" s="992"/>
      <c r="G182" s="992"/>
    </row>
    <row r="183" spans="2:7">
      <c r="B183" s="992"/>
      <c r="C183" s="992"/>
      <c r="D183" s="992"/>
      <c r="E183" s="992"/>
      <c r="F183" s="992"/>
      <c r="G183" s="992"/>
    </row>
    <row r="184" spans="2:7">
      <c r="B184" s="992"/>
      <c r="C184" s="992"/>
      <c r="D184" s="992"/>
      <c r="E184" s="992"/>
      <c r="F184" s="992"/>
      <c r="G184" s="992"/>
    </row>
    <row r="185" spans="2:7">
      <c r="B185" s="992"/>
      <c r="C185" s="992"/>
      <c r="D185" s="992"/>
      <c r="E185" s="992"/>
      <c r="F185" s="992"/>
      <c r="G185" s="992"/>
    </row>
    <row r="186" spans="2:7">
      <c r="B186" s="992"/>
      <c r="C186" s="992"/>
      <c r="D186" s="992"/>
      <c r="E186" s="992"/>
      <c r="F186" s="992"/>
      <c r="G186" s="992"/>
    </row>
    <row r="187" spans="2:7">
      <c r="B187" s="992"/>
      <c r="C187" s="992"/>
      <c r="D187" s="992"/>
      <c r="E187" s="992"/>
      <c r="F187" s="992"/>
      <c r="G187" s="992"/>
    </row>
    <row r="188" spans="2:7">
      <c r="B188" s="992"/>
      <c r="C188" s="992"/>
      <c r="D188" s="992"/>
      <c r="E188" s="992"/>
      <c r="F188" s="992"/>
      <c r="G188" s="992"/>
    </row>
    <row r="189" spans="2:7">
      <c r="B189" s="992"/>
      <c r="C189" s="992"/>
      <c r="D189" s="992"/>
      <c r="E189" s="992"/>
      <c r="F189" s="992"/>
      <c r="G189" s="992"/>
    </row>
    <row r="190" spans="2:7">
      <c r="B190" s="992"/>
      <c r="C190" s="992"/>
      <c r="D190" s="992"/>
      <c r="E190" s="992"/>
      <c r="F190" s="992"/>
      <c r="G190" s="992"/>
    </row>
    <row r="191" spans="2:7">
      <c r="B191" s="992"/>
      <c r="C191" s="992"/>
      <c r="D191" s="992"/>
      <c r="E191" s="992"/>
      <c r="F191" s="992"/>
      <c r="G191" s="992"/>
    </row>
    <row r="192" spans="2:7">
      <c r="B192" s="992"/>
      <c r="C192" s="992"/>
      <c r="D192" s="992"/>
      <c r="E192" s="992"/>
      <c r="F192" s="992"/>
      <c r="G192" s="992"/>
    </row>
    <row r="193" spans="2:7">
      <c r="B193" s="992"/>
      <c r="C193" s="992"/>
      <c r="D193" s="992"/>
      <c r="E193" s="992"/>
      <c r="F193" s="992"/>
      <c r="G193" s="992"/>
    </row>
    <row r="194" spans="2:7">
      <c r="B194" s="992"/>
      <c r="C194" s="992"/>
      <c r="D194" s="992"/>
      <c r="E194" s="992"/>
      <c r="F194" s="992"/>
      <c r="G194" s="992"/>
    </row>
    <row r="195" spans="2:7">
      <c r="B195" s="992"/>
      <c r="C195" s="992"/>
      <c r="D195" s="992"/>
      <c r="E195" s="992"/>
      <c r="F195" s="992"/>
      <c r="G195" s="992"/>
    </row>
    <row r="196" spans="2:7">
      <c r="B196" s="992"/>
      <c r="C196" s="992"/>
      <c r="D196" s="992"/>
      <c r="E196" s="992"/>
      <c r="F196" s="992"/>
      <c r="G196" s="992"/>
    </row>
    <row r="197" spans="2:7">
      <c r="B197" s="992"/>
      <c r="C197" s="992"/>
      <c r="D197" s="992"/>
      <c r="E197" s="992"/>
      <c r="F197" s="992"/>
      <c r="G197" s="992"/>
    </row>
    <row r="198" spans="2:7">
      <c r="B198" s="992"/>
      <c r="C198" s="992"/>
      <c r="D198" s="992"/>
      <c r="E198" s="992"/>
      <c r="F198" s="992"/>
      <c r="G198" s="992"/>
    </row>
    <row r="199" spans="2:7">
      <c r="B199" s="992"/>
      <c r="C199" s="992"/>
      <c r="D199" s="992"/>
      <c r="E199" s="992"/>
      <c r="F199" s="992"/>
      <c r="G199" s="992"/>
    </row>
    <row r="200" spans="2:7">
      <c r="B200" s="992"/>
      <c r="C200" s="992"/>
      <c r="D200" s="992"/>
      <c r="E200" s="992"/>
      <c r="F200" s="992"/>
      <c r="G200" s="992"/>
    </row>
    <row r="201" spans="2:7">
      <c r="B201" s="992"/>
      <c r="C201" s="992"/>
      <c r="D201" s="992"/>
      <c r="E201" s="992"/>
      <c r="F201" s="992"/>
      <c r="G201" s="992"/>
    </row>
    <row r="202" spans="2:7">
      <c r="B202" s="992"/>
      <c r="C202" s="992"/>
      <c r="D202" s="992"/>
      <c r="E202" s="992"/>
      <c r="F202" s="992"/>
      <c r="G202" s="992"/>
    </row>
    <row r="203" spans="2:7">
      <c r="B203" s="992"/>
      <c r="C203" s="992"/>
      <c r="D203" s="992"/>
      <c r="E203" s="992"/>
      <c r="F203" s="992"/>
      <c r="G203" s="992"/>
    </row>
    <row r="204" spans="2:7">
      <c r="B204" s="992"/>
      <c r="C204" s="992"/>
      <c r="D204" s="992"/>
      <c r="E204" s="992"/>
      <c r="F204" s="992"/>
      <c r="G204" s="992"/>
    </row>
    <row r="205" spans="2:7">
      <c r="B205" s="992"/>
      <c r="C205" s="992"/>
      <c r="D205" s="992"/>
      <c r="E205" s="992"/>
      <c r="F205" s="992"/>
      <c r="G205" s="992"/>
    </row>
    <row r="206" spans="2:7">
      <c r="B206" s="992"/>
      <c r="C206" s="992"/>
      <c r="D206" s="992"/>
      <c r="E206" s="992"/>
      <c r="F206" s="992"/>
      <c r="G206" s="992"/>
    </row>
    <row r="207" spans="2:7">
      <c r="B207" s="992"/>
      <c r="C207" s="992"/>
      <c r="D207" s="992"/>
      <c r="E207" s="992"/>
      <c r="F207" s="992"/>
      <c r="G207" s="992"/>
    </row>
    <row r="208" spans="2:7">
      <c r="B208" s="992"/>
      <c r="C208" s="992"/>
      <c r="D208" s="992"/>
      <c r="E208" s="992"/>
      <c r="F208" s="992"/>
      <c r="G208" s="992"/>
    </row>
    <row r="209" spans="2:7">
      <c r="B209" s="992"/>
      <c r="C209" s="992"/>
      <c r="D209" s="992"/>
      <c r="E209" s="992"/>
      <c r="F209" s="992"/>
      <c r="G209" s="992"/>
    </row>
    <row r="210" spans="2:7">
      <c r="B210" s="992"/>
      <c r="C210" s="992"/>
      <c r="D210" s="992"/>
      <c r="E210" s="992"/>
      <c r="F210" s="992"/>
      <c r="G210" s="992"/>
    </row>
    <row r="211" spans="2:7">
      <c r="B211" s="992"/>
      <c r="C211" s="992"/>
      <c r="D211" s="992"/>
      <c r="E211" s="992"/>
      <c r="F211" s="992"/>
      <c r="G211" s="992"/>
    </row>
    <row r="212" spans="2:7">
      <c r="B212" s="992"/>
      <c r="C212" s="992"/>
      <c r="D212" s="992"/>
      <c r="E212" s="992"/>
      <c r="F212" s="992"/>
      <c r="G212" s="992"/>
    </row>
    <row r="213" spans="2:7">
      <c r="B213" s="992"/>
      <c r="C213" s="992"/>
      <c r="D213" s="992"/>
      <c r="E213" s="992"/>
      <c r="F213" s="992"/>
      <c r="G213" s="992"/>
    </row>
    <row r="214" spans="2:7">
      <c r="B214" s="992"/>
      <c r="C214" s="992"/>
      <c r="D214" s="992"/>
      <c r="E214" s="992"/>
      <c r="F214" s="992"/>
      <c r="G214" s="992"/>
    </row>
    <row r="215" spans="2:7">
      <c r="B215" s="992"/>
      <c r="C215" s="992"/>
      <c r="D215" s="992"/>
      <c r="E215" s="992"/>
      <c r="F215" s="992"/>
      <c r="G215" s="992"/>
    </row>
    <row r="216" spans="2:7">
      <c r="B216" s="992"/>
      <c r="C216" s="992"/>
      <c r="D216" s="992"/>
      <c r="E216" s="992"/>
      <c r="F216" s="992"/>
      <c r="G216" s="992"/>
    </row>
    <row r="217" spans="2:7">
      <c r="B217" s="992"/>
      <c r="C217" s="992"/>
      <c r="D217" s="992"/>
      <c r="E217" s="992"/>
      <c r="F217" s="992"/>
      <c r="G217" s="992"/>
    </row>
    <row r="218" spans="2:7">
      <c r="B218" s="992"/>
      <c r="C218" s="992"/>
      <c r="D218" s="992"/>
      <c r="E218" s="992"/>
      <c r="F218" s="992"/>
      <c r="G218" s="992"/>
    </row>
    <row r="219" spans="2:7">
      <c r="B219" s="992"/>
      <c r="C219" s="992"/>
      <c r="D219" s="992"/>
      <c r="E219" s="992"/>
      <c r="F219" s="992"/>
      <c r="G219" s="992"/>
    </row>
    <row r="220" spans="2:7">
      <c r="B220" s="992"/>
      <c r="C220" s="992"/>
      <c r="D220" s="992"/>
      <c r="E220" s="992"/>
      <c r="F220" s="992"/>
      <c r="G220" s="992"/>
    </row>
    <row r="221" spans="2:7">
      <c r="B221" s="992"/>
      <c r="C221" s="992"/>
      <c r="D221" s="992"/>
      <c r="E221" s="992"/>
      <c r="F221" s="992"/>
      <c r="G221" s="992"/>
    </row>
    <row r="222" spans="2:7">
      <c r="B222" s="992"/>
      <c r="C222" s="992"/>
      <c r="D222" s="992"/>
      <c r="E222" s="992"/>
      <c r="F222" s="992"/>
      <c r="G222" s="992"/>
    </row>
    <row r="223" spans="2:7">
      <c r="B223" s="992"/>
      <c r="C223" s="992"/>
      <c r="D223" s="992"/>
      <c r="E223" s="992"/>
      <c r="F223" s="992"/>
      <c r="G223" s="992"/>
    </row>
    <row r="224" spans="2:7">
      <c r="B224" s="992"/>
      <c r="C224" s="992"/>
      <c r="D224" s="992"/>
      <c r="E224" s="992"/>
      <c r="F224" s="992"/>
      <c r="G224" s="992"/>
    </row>
    <row r="225" spans="2:7">
      <c r="B225" s="992"/>
      <c r="C225" s="992"/>
      <c r="D225" s="992"/>
      <c r="E225" s="992"/>
      <c r="F225" s="992"/>
      <c r="G225" s="992"/>
    </row>
    <row r="226" spans="2:7">
      <c r="B226" s="992"/>
      <c r="C226" s="992"/>
      <c r="D226" s="992"/>
      <c r="E226" s="992"/>
      <c r="F226" s="992"/>
      <c r="G226" s="992"/>
    </row>
    <row r="227" spans="2:7">
      <c r="B227" s="992"/>
      <c r="C227" s="992"/>
      <c r="D227" s="992"/>
      <c r="E227" s="992"/>
      <c r="F227" s="992"/>
      <c r="G227" s="992"/>
    </row>
    <row r="228" spans="2:7">
      <c r="B228" s="992"/>
      <c r="C228" s="992"/>
      <c r="D228" s="992"/>
      <c r="E228" s="992"/>
      <c r="F228" s="992"/>
      <c r="G228" s="992"/>
    </row>
    <row r="229" spans="2:7">
      <c r="B229" s="992"/>
      <c r="C229" s="992"/>
      <c r="D229" s="992"/>
      <c r="E229" s="992"/>
      <c r="F229" s="992"/>
      <c r="G229" s="992"/>
    </row>
    <row r="230" spans="2:7">
      <c r="B230" s="992"/>
      <c r="C230" s="992"/>
      <c r="D230" s="992"/>
      <c r="E230" s="992"/>
      <c r="F230" s="992"/>
      <c r="G230" s="992"/>
    </row>
    <row r="231" spans="2:7">
      <c r="B231" s="992"/>
      <c r="C231" s="992"/>
      <c r="D231" s="992"/>
      <c r="E231" s="992"/>
      <c r="F231" s="992"/>
      <c r="G231" s="992"/>
    </row>
    <row r="232" spans="2:7">
      <c r="B232" s="992"/>
      <c r="C232" s="992"/>
      <c r="D232" s="992"/>
      <c r="E232" s="992"/>
      <c r="F232" s="992"/>
      <c r="G232" s="992"/>
    </row>
    <row r="233" spans="2:7">
      <c r="B233" s="992"/>
      <c r="C233" s="992"/>
      <c r="D233" s="992"/>
      <c r="E233" s="992"/>
      <c r="F233" s="992"/>
      <c r="G233" s="992"/>
    </row>
    <row r="234" spans="2:7">
      <c r="B234" s="992"/>
      <c r="C234" s="992"/>
      <c r="D234" s="992"/>
      <c r="E234" s="992"/>
      <c r="F234" s="992"/>
      <c r="G234" s="992"/>
    </row>
    <row r="235" spans="2:7">
      <c r="B235" s="992"/>
      <c r="C235" s="992"/>
      <c r="D235" s="992"/>
      <c r="E235" s="992"/>
      <c r="F235" s="992"/>
      <c r="G235" s="992"/>
    </row>
    <row r="236" spans="2:7">
      <c r="B236" s="992"/>
      <c r="C236" s="992"/>
      <c r="D236" s="992"/>
      <c r="E236" s="992"/>
      <c r="F236" s="992"/>
      <c r="G236" s="992"/>
    </row>
    <row r="237" spans="2:7">
      <c r="B237" s="992"/>
      <c r="C237" s="992"/>
      <c r="D237" s="992"/>
      <c r="E237" s="992"/>
      <c r="F237" s="992"/>
      <c r="G237" s="992"/>
    </row>
    <row r="238" spans="2:7">
      <c r="B238" s="992"/>
      <c r="C238" s="992"/>
      <c r="D238" s="992"/>
      <c r="E238" s="992"/>
      <c r="F238" s="992"/>
      <c r="G238" s="992"/>
    </row>
    <row r="239" spans="2:7">
      <c r="B239" s="992"/>
      <c r="C239" s="992"/>
      <c r="D239" s="992"/>
      <c r="E239" s="992"/>
      <c r="F239" s="992"/>
      <c r="G239" s="992"/>
    </row>
    <row r="240" spans="2:7">
      <c r="B240" s="992"/>
      <c r="C240" s="992"/>
      <c r="D240" s="992"/>
      <c r="E240" s="992"/>
      <c r="F240" s="992"/>
      <c r="G240" s="992"/>
    </row>
    <row r="241" spans="2:7">
      <c r="B241" s="992"/>
      <c r="C241" s="992"/>
      <c r="D241" s="992"/>
      <c r="E241" s="992"/>
      <c r="F241" s="992"/>
      <c r="G241" s="992"/>
    </row>
    <row r="242" spans="2:7">
      <c r="B242" s="992"/>
      <c r="C242" s="992"/>
      <c r="D242" s="992"/>
      <c r="E242" s="992"/>
      <c r="F242" s="992"/>
      <c r="G242" s="992"/>
    </row>
    <row r="243" spans="2:7">
      <c r="B243" s="992"/>
      <c r="C243" s="992"/>
      <c r="D243" s="992"/>
      <c r="E243" s="992"/>
      <c r="F243" s="992"/>
      <c r="G243" s="992"/>
    </row>
    <row r="244" spans="2:7">
      <c r="B244" s="992"/>
      <c r="C244" s="992"/>
      <c r="D244" s="992"/>
      <c r="E244" s="992"/>
      <c r="F244" s="992"/>
      <c r="G244" s="992"/>
    </row>
    <row r="245" spans="2:7">
      <c r="B245" s="992"/>
      <c r="C245" s="992"/>
      <c r="D245" s="992"/>
      <c r="E245" s="992"/>
      <c r="F245" s="992"/>
      <c r="G245" s="992"/>
    </row>
    <row r="246" spans="2:7">
      <c r="B246" s="992"/>
      <c r="C246" s="992"/>
      <c r="D246" s="992"/>
      <c r="E246" s="992"/>
      <c r="F246" s="992"/>
      <c r="G246" s="992"/>
    </row>
    <row r="247" spans="2:7">
      <c r="B247" s="992"/>
      <c r="C247" s="992"/>
      <c r="D247" s="992"/>
      <c r="E247" s="992"/>
      <c r="F247" s="992"/>
      <c r="G247" s="992"/>
    </row>
    <row r="248" spans="2:7">
      <c r="B248" s="992"/>
      <c r="C248" s="992"/>
      <c r="D248" s="992"/>
      <c r="E248" s="992"/>
      <c r="F248" s="992"/>
      <c r="G248" s="992"/>
    </row>
    <row r="249" spans="2:7">
      <c r="B249" s="992"/>
      <c r="C249" s="992"/>
      <c r="D249" s="992"/>
      <c r="E249" s="992"/>
      <c r="F249" s="992"/>
      <c r="G249" s="992"/>
    </row>
    <row r="250" spans="2:7">
      <c r="B250" s="992"/>
      <c r="C250" s="992"/>
      <c r="D250" s="992"/>
      <c r="E250" s="992"/>
      <c r="F250" s="992"/>
      <c r="G250" s="992"/>
    </row>
    <row r="251" spans="2:7">
      <c r="B251" s="992"/>
      <c r="C251" s="992"/>
      <c r="D251" s="992"/>
      <c r="E251" s="992"/>
      <c r="F251" s="992"/>
      <c r="G251" s="992"/>
    </row>
    <row r="252" spans="2:7">
      <c r="B252" s="992"/>
      <c r="C252" s="992"/>
      <c r="D252" s="992"/>
      <c r="E252" s="992"/>
      <c r="F252" s="992"/>
      <c r="G252" s="992"/>
    </row>
    <row r="253" spans="2:7">
      <c r="B253" s="992"/>
      <c r="C253" s="992"/>
      <c r="D253" s="992"/>
      <c r="E253" s="992"/>
      <c r="F253" s="992"/>
      <c r="G253" s="992"/>
    </row>
    <row r="254" spans="2:7">
      <c r="B254" s="992"/>
      <c r="C254" s="992"/>
      <c r="D254" s="992"/>
      <c r="E254" s="992"/>
      <c r="F254" s="992"/>
      <c r="G254" s="992"/>
    </row>
    <row r="255" spans="2:7">
      <c r="B255" s="992"/>
      <c r="C255" s="992"/>
      <c r="D255" s="992"/>
      <c r="E255" s="992"/>
      <c r="F255" s="992"/>
      <c r="G255" s="992"/>
    </row>
    <row r="256" spans="2:7">
      <c r="B256" s="992"/>
      <c r="C256" s="992"/>
      <c r="D256" s="992"/>
      <c r="E256" s="992"/>
      <c r="F256" s="992"/>
      <c r="G256" s="992"/>
    </row>
    <row r="257" spans="2:7">
      <c r="B257" s="992"/>
      <c r="C257" s="992"/>
      <c r="D257" s="992"/>
      <c r="E257" s="992"/>
      <c r="F257" s="992"/>
      <c r="G257" s="992"/>
    </row>
    <row r="258" spans="2:7">
      <c r="B258" s="992"/>
      <c r="C258" s="992"/>
      <c r="D258" s="992"/>
      <c r="E258" s="992"/>
      <c r="F258" s="992"/>
      <c r="G258" s="992"/>
    </row>
    <row r="259" spans="2:7">
      <c r="B259" s="992"/>
      <c r="C259" s="992"/>
      <c r="D259" s="992"/>
      <c r="E259" s="992"/>
      <c r="F259" s="992"/>
      <c r="G259" s="992"/>
    </row>
    <row r="260" spans="2:7">
      <c r="B260" s="992"/>
      <c r="C260" s="992"/>
      <c r="D260" s="992"/>
      <c r="E260" s="992"/>
      <c r="F260" s="992"/>
      <c r="G260" s="992"/>
    </row>
    <row r="261" spans="2:7">
      <c r="B261" s="992"/>
      <c r="C261" s="992"/>
      <c r="D261" s="992"/>
      <c r="E261" s="992"/>
      <c r="F261" s="992"/>
      <c r="G261" s="992"/>
    </row>
    <row r="262" spans="2:7">
      <c r="B262" s="992"/>
      <c r="C262" s="992"/>
      <c r="D262" s="992"/>
      <c r="E262" s="992"/>
      <c r="F262" s="992"/>
      <c r="G262" s="992"/>
    </row>
    <row r="263" spans="2:7">
      <c r="B263" s="992"/>
      <c r="C263" s="992"/>
      <c r="D263" s="992"/>
      <c r="E263" s="992"/>
      <c r="F263" s="992"/>
      <c r="G263" s="992"/>
    </row>
    <row r="264" spans="2:7">
      <c r="B264" s="992"/>
      <c r="C264" s="992"/>
      <c r="D264" s="992"/>
      <c r="E264" s="992"/>
      <c r="F264" s="992"/>
      <c r="G264" s="992"/>
    </row>
    <row r="265" spans="2:7">
      <c r="B265" s="992"/>
      <c r="C265" s="992"/>
      <c r="D265" s="992"/>
      <c r="E265" s="992"/>
      <c r="F265" s="992"/>
      <c r="G265" s="992"/>
    </row>
    <row r="266" spans="2:7">
      <c r="B266" s="992"/>
      <c r="C266" s="992"/>
      <c r="D266" s="992"/>
      <c r="E266" s="992"/>
      <c r="F266" s="992"/>
      <c r="G266" s="992"/>
    </row>
    <row r="267" spans="2:7">
      <c r="B267" s="992"/>
      <c r="C267" s="992"/>
      <c r="D267" s="992"/>
      <c r="E267" s="992"/>
      <c r="F267" s="992"/>
      <c r="G267" s="992"/>
    </row>
    <row r="268" spans="2:7">
      <c r="B268" s="992"/>
      <c r="C268" s="992"/>
      <c r="D268" s="992"/>
      <c r="E268" s="992"/>
      <c r="F268" s="992"/>
      <c r="G268" s="992"/>
    </row>
    <row r="269" spans="2:7">
      <c r="B269" s="992"/>
      <c r="C269" s="992"/>
      <c r="D269" s="992"/>
      <c r="E269" s="992"/>
      <c r="F269" s="992"/>
      <c r="G269" s="992"/>
    </row>
    <row r="270" spans="2:7">
      <c r="B270" s="992"/>
      <c r="C270" s="992"/>
      <c r="D270" s="992"/>
      <c r="E270" s="992"/>
      <c r="F270" s="992"/>
      <c r="G270" s="992"/>
    </row>
    <row r="271" spans="2:7">
      <c r="B271" s="992"/>
      <c r="C271" s="992"/>
      <c r="D271" s="992"/>
      <c r="E271" s="992"/>
      <c r="F271" s="992"/>
      <c r="G271" s="992"/>
    </row>
    <row r="272" spans="2:7">
      <c r="B272" s="992"/>
      <c r="C272" s="992"/>
      <c r="D272" s="992"/>
      <c r="E272" s="992"/>
      <c r="F272" s="992"/>
      <c r="G272" s="992"/>
    </row>
    <row r="273" spans="2:7">
      <c r="B273" s="992"/>
      <c r="C273" s="992"/>
      <c r="D273" s="992"/>
      <c r="E273" s="992"/>
      <c r="F273" s="992"/>
      <c r="G273" s="992"/>
    </row>
    <row r="274" spans="2:7">
      <c r="B274" s="992"/>
      <c r="C274" s="992"/>
      <c r="D274" s="992"/>
      <c r="E274" s="992"/>
      <c r="F274" s="992"/>
      <c r="G274" s="992"/>
    </row>
    <row r="275" spans="2:7">
      <c r="B275" s="992"/>
      <c r="C275" s="992"/>
      <c r="D275" s="992"/>
      <c r="E275" s="992"/>
      <c r="F275" s="992"/>
      <c r="G275" s="992"/>
    </row>
    <row r="276" spans="2:7">
      <c r="B276" s="992"/>
      <c r="C276" s="992"/>
      <c r="D276" s="992"/>
      <c r="E276" s="992"/>
      <c r="F276" s="992"/>
      <c r="G276" s="992"/>
    </row>
    <row r="277" spans="2:7">
      <c r="B277" s="992"/>
      <c r="C277" s="992"/>
      <c r="D277" s="992"/>
      <c r="E277" s="992"/>
      <c r="F277" s="992"/>
      <c r="G277" s="992"/>
    </row>
    <row r="278" spans="2:7">
      <c r="B278" s="992"/>
      <c r="C278" s="992"/>
      <c r="D278" s="992"/>
      <c r="E278" s="992"/>
      <c r="F278" s="992"/>
      <c r="G278" s="992"/>
    </row>
    <row r="279" spans="2:7">
      <c r="B279" s="992"/>
      <c r="C279" s="992"/>
      <c r="D279" s="992"/>
      <c r="E279" s="992"/>
      <c r="F279" s="992"/>
      <c r="G279" s="992"/>
    </row>
    <row r="280" spans="2:7">
      <c r="B280" s="992"/>
      <c r="C280" s="992"/>
      <c r="D280" s="992"/>
      <c r="E280" s="992"/>
      <c r="F280" s="992"/>
      <c r="G280" s="992"/>
    </row>
    <row r="281" spans="2:7">
      <c r="B281" s="992"/>
      <c r="C281" s="992"/>
      <c r="D281" s="992"/>
      <c r="E281" s="992"/>
      <c r="F281" s="992"/>
      <c r="G281" s="992"/>
    </row>
    <row r="282" spans="2:7">
      <c r="B282" s="992"/>
      <c r="C282" s="992"/>
      <c r="D282" s="992"/>
      <c r="E282" s="992"/>
      <c r="F282" s="992"/>
      <c r="G282" s="992"/>
    </row>
    <row r="283" spans="2:7">
      <c r="B283" s="992"/>
      <c r="C283" s="992"/>
      <c r="D283" s="992"/>
      <c r="E283" s="992"/>
      <c r="F283" s="992"/>
      <c r="G283" s="992"/>
    </row>
    <row r="284" spans="2:7">
      <c r="B284" s="992"/>
      <c r="C284" s="992"/>
      <c r="D284" s="992"/>
      <c r="E284" s="992"/>
      <c r="F284" s="992"/>
      <c r="G284" s="992"/>
    </row>
    <row r="285" spans="2:7">
      <c r="B285" s="992"/>
      <c r="C285" s="992"/>
      <c r="D285" s="992"/>
      <c r="E285" s="992"/>
      <c r="F285" s="992"/>
      <c r="G285" s="992"/>
    </row>
    <row r="286" spans="2:7">
      <c r="B286" s="992"/>
      <c r="C286" s="992"/>
      <c r="D286" s="992"/>
      <c r="E286" s="992"/>
      <c r="F286" s="992"/>
      <c r="G286" s="992"/>
    </row>
    <row r="287" spans="2:7">
      <c r="B287" s="992"/>
      <c r="C287" s="992"/>
      <c r="D287" s="992"/>
      <c r="E287" s="992"/>
      <c r="F287" s="992"/>
      <c r="G287" s="992"/>
    </row>
    <row r="288" spans="2:7">
      <c r="B288" s="992"/>
      <c r="C288" s="992"/>
      <c r="D288" s="992"/>
      <c r="E288" s="992"/>
      <c r="F288" s="992"/>
      <c r="G288" s="992"/>
    </row>
    <row r="289" spans="2:7">
      <c r="B289" s="992"/>
      <c r="C289" s="992"/>
      <c r="D289" s="992"/>
      <c r="E289" s="992"/>
      <c r="F289" s="992"/>
      <c r="G289" s="992"/>
    </row>
    <row r="290" spans="2:7">
      <c r="B290" s="992"/>
      <c r="C290" s="992"/>
      <c r="D290" s="992"/>
      <c r="E290" s="992"/>
      <c r="F290" s="992"/>
      <c r="G290" s="992"/>
    </row>
    <row r="291" spans="2:7">
      <c r="B291" s="992"/>
      <c r="C291" s="992"/>
      <c r="D291" s="992"/>
      <c r="E291" s="992"/>
      <c r="F291" s="992"/>
      <c r="G291" s="992"/>
    </row>
    <row r="292" spans="2:7">
      <c r="B292" s="992"/>
      <c r="C292" s="992"/>
      <c r="D292" s="992"/>
      <c r="E292" s="992"/>
      <c r="F292" s="992"/>
      <c r="G292" s="992"/>
    </row>
    <row r="293" spans="2:7">
      <c r="B293" s="992"/>
      <c r="C293" s="992"/>
      <c r="D293" s="992"/>
      <c r="E293" s="992"/>
      <c r="F293" s="992"/>
      <c r="G293" s="992"/>
    </row>
    <row r="294" spans="2:7">
      <c r="B294" s="992"/>
      <c r="C294" s="992"/>
      <c r="D294" s="992"/>
      <c r="E294" s="992"/>
      <c r="F294" s="992"/>
      <c r="G294" s="992"/>
    </row>
    <row r="295" spans="2:7">
      <c r="B295" s="992"/>
      <c r="C295" s="992"/>
      <c r="D295" s="992"/>
      <c r="E295" s="992"/>
      <c r="F295" s="992"/>
      <c r="G295" s="992"/>
    </row>
    <row r="296" spans="2:7">
      <c r="B296" s="992"/>
      <c r="C296" s="992"/>
      <c r="D296" s="992"/>
      <c r="E296" s="992"/>
      <c r="F296" s="992"/>
      <c r="G296" s="992"/>
    </row>
    <row r="297" spans="2:7">
      <c r="B297" s="992"/>
      <c r="C297" s="992"/>
      <c r="D297" s="992"/>
      <c r="E297" s="992"/>
      <c r="F297" s="992"/>
      <c r="G297" s="992"/>
    </row>
    <row r="298" spans="2:7">
      <c r="B298" s="992"/>
      <c r="C298" s="992"/>
      <c r="D298" s="992"/>
      <c r="E298" s="992"/>
      <c r="F298" s="992"/>
      <c r="G298" s="992"/>
    </row>
    <row r="299" spans="2:7">
      <c r="B299" s="992"/>
      <c r="C299" s="992"/>
      <c r="D299" s="992"/>
      <c r="E299" s="992"/>
      <c r="F299" s="992"/>
      <c r="G299" s="992"/>
    </row>
    <row r="300" spans="2:7">
      <c r="B300" s="992"/>
      <c r="C300" s="992"/>
      <c r="D300" s="992"/>
      <c r="E300" s="992"/>
      <c r="F300" s="992"/>
      <c r="G300" s="992"/>
    </row>
    <row r="301" spans="2:7">
      <c r="B301" s="992"/>
      <c r="C301" s="992"/>
      <c r="D301" s="992"/>
      <c r="E301" s="992"/>
      <c r="F301" s="992"/>
      <c r="G301" s="992"/>
    </row>
    <row r="302" spans="2:7">
      <c r="B302" s="992"/>
      <c r="C302" s="992"/>
      <c r="D302" s="992"/>
      <c r="E302" s="992"/>
      <c r="F302" s="992"/>
      <c r="G302" s="992"/>
    </row>
    <row r="303" spans="2:7">
      <c r="B303" s="992"/>
      <c r="C303" s="992"/>
      <c r="D303" s="992"/>
      <c r="E303" s="992"/>
      <c r="F303" s="992"/>
      <c r="G303" s="992"/>
    </row>
    <row r="304" spans="2:7">
      <c r="B304" s="992"/>
      <c r="C304" s="992"/>
      <c r="D304" s="992"/>
      <c r="E304" s="992"/>
      <c r="F304" s="992"/>
      <c r="G304" s="992"/>
    </row>
    <row r="305" spans="2:7">
      <c r="B305" s="992"/>
      <c r="C305" s="992"/>
      <c r="D305" s="992"/>
      <c r="E305" s="992"/>
      <c r="F305" s="992"/>
      <c r="G305" s="992"/>
    </row>
    <row r="306" spans="2:7">
      <c r="B306" s="992"/>
      <c r="C306" s="992"/>
      <c r="D306" s="992"/>
      <c r="E306" s="992"/>
      <c r="F306" s="992"/>
      <c r="G306" s="992"/>
    </row>
    <row r="307" spans="2:7">
      <c r="B307" s="992"/>
      <c r="C307" s="992"/>
      <c r="D307" s="992"/>
      <c r="E307" s="992"/>
      <c r="F307" s="992"/>
      <c r="G307" s="992"/>
    </row>
    <row r="308" spans="2:7">
      <c r="B308" s="992"/>
      <c r="C308" s="992"/>
      <c r="D308" s="992"/>
      <c r="E308" s="992"/>
      <c r="F308" s="992"/>
      <c r="G308" s="992"/>
    </row>
    <row r="309" spans="2:7">
      <c r="B309" s="992"/>
      <c r="C309" s="992"/>
      <c r="D309" s="992"/>
      <c r="E309" s="992"/>
      <c r="F309" s="992"/>
      <c r="G309" s="992"/>
    </row>
    <row r="310" spans="2:7">
      <c r="B310" s="992"/>
      <c r="C310" s="992"/>
      <c r="D310" s="992"/>
      <c r="E310" s="992"/>
      <c r="F310" s="992"/>
      <c r="G310" s="992"/>
    </row>
    <row r="311" spans="2:7">
      <c r="B311" s="992"/>
      <c r="C311" s="992"/>
      <c r="D311" s="992"/>
      <c r="E311" s="992"/>
      <c r="F311" s="992"/>
      <c r="G311" s="992"/>
    </row>
    <row r="312" spans="2:7">
      <c r="B312" s="992"/>
      <c r="C312" s="992"/>
      <c r="D312" s="992"/>
      <c r="E312" s="992"/>
      <c r="F312" s="992"/>
      <c r="G312" s="992"/>
    </row>
    <row r="313" spans="2:7">
      <c r="B313" s="992"/>
      <c r="C313" s="992"/>
      <c r="D313" s="992"/>
      <c r="E313" s="992"/>
      <c r="F313" s="992"/>
      <c r="G313" s="992"/>
    </row>
    <row r="314" spans="2:7">
      <c r="B314" s="992"/>
      <c r="C314" s="992"/>
      <c r="D314" s="992"/>
      <c r="E314" s="992"/>
      <c r="F314" s="992"/>
      <c r="G314" s="992"/>
    </row>
    <row r="315" spans="2:7">
      <c r="B315" s="992"/>
      <c r="C315" s="992"/>
      <c r="D315" s="992"/>
      <c r="E315" s="992"/>
      <c r="F315" s="992"/>
      <c r="G315" s="992"/>
    </row>
    <row r="316" spans="2:7">
      <c r="B316" s="992"/>
      <c r="C316" s="992"/>
      <c r="D316" s="992"/>
      <c r="E316" s="992"/>
      <c r="F316" s="992"/>
      <c r="G316" s="992"/>
    </row>
    <row r="317" spans="2:7">
      <c r="B317" s="992"/>
      <c r="C317" s="992"/>
      <c r="D317" s="992"/>
      <c r="E317" s="992"/>
      <c r="F317" s="992"/>
      <c r="G317" s="992"/>
    </row>
    <row r="318" spans="2:7">
      <c r="B318" s="992"/>
      <c r="C318" s="992"/>
      <c r="D318" s="992"/>
      <c r="E318" s="992"/>
      <c r="F318" s="992"/>
      <c r="G318" s="992"/>
    </row>
    <row r="319" spans="2:7">
      <c r="B319" s="992"/>
      <c r="C319" s="992"/>
      <c r="D319" s="992"/>
      <c r="E319" s="992"/>
      <c r="F319" s="992"/>
      <c r="G319" s="992"/>
    </row>
    <row r="320" spans="2:7">
      <c r="B320" s="992"/>
      <c r="C320" s="992"/>
      <c r="D320" s="992"/>
      <c r="E320" s="992"/>
      <c r="F320" s="992"/>
      <c r="G320" s="992"/>
    </row>
    <row r="321" spans="2:7">
      <c r="B321" s="992"/>
      <c r="C321" s="992"/>
      <c r="D321" s="992"/>
      <c r="E321" s="992"/>
      <c r="F321" s="992"/>
      <c r="G321" s="992"/>
    </row>
    <row r="322" spans="2:7">
      <c r="B322" s="992"/>
      <c r="C322" s="992"/>
      <c r="D322" s="992"/>
      <c r="E322" s="992"/>
      <c r="F322" s="992"/>
      <c r="G322" s="992"/>
    </row>
    <row r="323" spans="2:7">
      <c r="B323" s="992"/>
      <c r="C323" s="992"/>
      <c r="D323" s="992"/>
      <c r="E323" s="992"/>
      <c r="F323" s="992"/>
      <c r="G323" s="992"/>
    </row>
    <row r="324" spans="2:7">
      <c r="B324" s="992"/>
      <c r="C324" s="992"/>
      <c r="D324" s="992"/>
      <c r="E324" s="992"/>
      <c r="F324" s="992"/>
      <c r="G324" s="992"/>
    </row>
    <row r="325" spans="2:7">
      <c r="B325" s="992"/>
      <c r="C325" s="992"/>
      <c r="D325" s="992"/>
      <c r="E325" s="992"/>
      <c r="F325" s="992"/>
      <c r="G325" s="992"/>
    </row>
    <row r="326" spans="2:7">
      <c r="B326" s="992"/>
      <c r="C326" s="992"/>
      <c r="D326" s="992"/>
      <c r="E326" s="992"/>
      <c r="F326" s="992"/>
      <c r="G326" s="992"/>
    </row>
    <row r="327" spans="2:7">
      <c r="B327" s="992"/>
      <c r="C327" s="992"/>
      <c r="D327" s="992"/>
      <c r="E327" s="992"/>
      <c r="F327" s="992"/>
      <c r="G327" s="992"/>
    </row>
    <row r="328" spans="2:7">
      <c r="B328" s="992"/>
      <c r="C328" s="992"/>
      <c r="D328" s="992"/>
      <c r="E328" s="992"/>
      <c r="F328" s="992"/>
      <c r="G328" s="992"/>
    </row>
    <row r="329" spans="2:7">
      <c r="B329" s="992"/>
      <c r="C329" s="992"/>
      <c r="D329" s="992"/>
      <c r="E329" s="992"/>
      <c r="F329" s="992"/>
      <c r="G329" s="992"/>
    </row>
    <row r="330" spans="2:7">
      <c r="B330" s="992"/>
      <c r="C330" s="992"/>
      <c r="D330" s="992"/>
      <c r="E330" s="992"/>
      <c r="F330" s="992"/>
      <c r="G330" s="992"/>
    </row>
    <row r="331" spans="2:7">
      <c r="B331" s="992"/>
      <c r="C331" s="992"/>
      <c r="D331" s="992"/>
      <c r="E331" s="992"/>
      <c r="F331" s="992"/>
      <c r="G331" s="992"/>
    </row>
    <row r="332" spans="2:7">
      <c r="B332" s="992"/>
      <c r="C332" s="992"/>
      <c r="D332" s="992"/>
      <c r="E332" s="992"/>
      <c r="F332" s="992"/>
      <c r="G332" s="992"/>
    </row>
    <row r="333" spans="2:7">
      <c r="B333" s="992"/>
      <c r="C333" s="992"/>
      <c r="D333" s="992"/>
      <c r="E333" s="992"/>
      <c r="F333" s="992"/>
      <c r="G333" s="992"/>
    </row>
    <row r="334" spans="2:7">
      <c r="B334" s="992"/>
      <c r="C334" s="992"/>
      <c r="D334" s="992"/>
      <c r="E334" s="992"/>
      <c r="F334" s="992"/>
      <c r="G334" s="992"/>
    </row>
    <row r="335" spans="2:7">
      <c r="B335" s="992"/>
      <c r="C335" s="992"/>
      <c r="D335" s="992"/>
      <c r="E335" s="992"/>
      <c r="F335" s="992"/>
      <c r="G335" s="992"/>
    </row>
    <row r="336" spans="2:7">
      <c r="B336" s="992"/>
      <c r="C336" s="992"/>
      <c r="D336" s="992"/>
      <c r="E336" s="992"/>
      <c r="F336" s="992"/>
      <c r="G336" s="992"/>
    </row>
    <row r="337" spans="2:7">
      <c r="B337" s="992"/>
      <c r="C337" s="992"/>
      <c r="D337" s="992"/>
      <c r="E337" s="992"/>
      <c r="F337" s="992"/>
      <c r="G337" s="992"/>
    </row>
    <row r="338" spans="2:7">
      <c r="B338" s="992"/>
      <c r="C338" s="992"/>
      <c r="D338" s="992"/>
      <c r="E338" s="992"/>
      <c r="F338" s="992"/>
      <c r="G338" s="992"/>
    </row>
    <row r="339" spans="2:7">
      <c r="B339" s="992"/>
      <c r="C339" s="992"/>
      <c r="D339" s="992"/>
      <c r="E339" s="992"/>
      <c r="F339" s="992"/>
      <c r="G339" s="992"/>
    </row>
    <row r="340" spans="2:7">
      <c r="B340" s="992"/>
      <c r="C340" s="992"/>
      <c r="D340" s="992"/>
      <c r="E340" s="992"/>
      <c r="F340" s="992"/>
      <c r="G340" s="992"/>
    </row>
    <row r="341" spans="2:7">
      <c r="B341" s="992"/>
      <c r="C341" s="992"/>
      <c r="D341" s="992"/>
      <c r="E341" s="992"/>
      <c r="F341" s="992"/>
      <c r="G341" s="992"/>
    </row>
    <row r="342" spans="2:7">
      <c r="B342" s="992"/>
      <c r="C342" s="992"/>
      <c r="D342" s="992"/>
      <c r="E342" s="992"/>
      <c r="F342" s="992"/>
      <c r="G342" s="992"/>
    </row>
    <row r="343" spans="2:7">
      <c r="B343" s="992"/>
      <c r="C343" s="992"/>
      <c r="D343" s="992"/>
      <c r="E343" s="992"/>
      <c r="F343" s="992"/>
      <c r="G343" s="992"/>
    </row>
    <row r="344" spans="2:7">
      <c r="B344" s="992"/>
      <c r="C344" s="992"/>
      <c r="D344" s="992"/>
      <c r="E344" s="992"/>
      <c r="F344" s="992"/>
      <c r="G344" s="992"/>
    </row>
    <row r="345" spans="2:7">
      <c r="B345" s="992"/>
      <c r="C345" s="992"/>
      <c r="D345" s="992"/>
      <c r="E345" s="992"/>
      <c r="F345" s="992"/>
      <c r="G345" s="992"/>
    </row>
    <row r="346" spans="2:7">
      <c r="B346" s="992"/>
      <c r="C346" s="992"/>
      <c r="D346" s="992"/>
      <c r="E346" s="992"/>
      <c r="F346" s="992"/>
      <c r="G346" s="992"/>
    </row>
    <row r="347" spans="2:7">
      <c r="B347" s="992"/>
      <c r="C347" s="992"/>
      <c r="D347" s="992"/>
      <c r="E347" s="992"/>
      <c r="F347" s="992"/>
      <c r="G347" s="992"/>
    </row>
    <row r="348" spans="2:7">
      <c r="B348" s="992"/>
      <c r="C348" s="992"/>
      <c r="D348" s="992"/>
      <c r="E348" s="992"/>
      <c r="F348" s="992"/>
      <c r="G348" s="992"/>
    </row>
    <row r="349" spans="2:7">
      <c r="B349" s="992"/>
      <c r="C349" s="992"/>
      <c r="D349" s="992"/>
      <c r="E349" s="992"/>
      <c r="F349" s="992"/>
      <c r="G349" s="992"/>
    </row>
    <row r="350" spans="2:7">
      <c r="B350" s="992"/>
      <c r="C350" s="992"/>
      <c r="D350" s="992"/>
      <c r="E350" s="992"/>
      <c r="F350" s="992"/>
      <c r="G350" s="992"/>
    </row>
    <row r="351" spans="2:7">
      <c r="B351" s="992"/>
      <c r="C351" s="992"/>
      <c r="D351" s="992"/>
      <c r="E351" s="992"/>
      <c r="F351" s="992"/>
      <c r="G351" s="992"/>
    </row>
    <row r="352" spans="2:7">
      <c r="B352" s="992"/>
      <c r="C352" s="992"/>
      <c r="D352" s="992"/>
      <c r="E352" s="992"/>
      <c r="F352" s="992"/>
      <c r="G352" s="992"/>
    </row>
    <row r="353" spans="2:7">
      <c r="B353" s="992"/>
      <c r="C353" s="992"/>
      <c r="D353" s="992"/>
      <c r="E353" s="992"/>
      <c r="F353" s="992"/>
      <c r="G353" s="992"/>
    </row>
    <row r="354" spans="2:7">
      <c r="B354" s="992"/>
      <c r="C354" s="992"/>
      <c r="D354" s="992"/>
      <c r="E354" s="992"/>
      <c r="F354" s="992"/>
      <c r="G354" s="992"/>
    </row>
    <row r="355" spans="2:7">
      <c r="B355" s="992"/>
      <c r="C355" s="992"/>
      <c r="D355" s="992"/>
      <c r="E355" s="992"/>
      <c r="F355" s="992"/>
      <c r="G355" s="992"/>
    </row>
    <row r="356" spans="2:7">
      <c r="B356" s="992"/>
      <c r="C356" s="992"/>
      <c r="D356" s="992"/>
      <c r="E356" s="992"/>
      <c r="F356" s="992"/>
      <c r="G356" s="992"/>
    </row>
    <row r="357" spans="2:7">
      <c r="B357" s="992"/>
      <c r="C357" s="992"/>
      <c r="D357" s="992"/>
      <c r="E357" s="992"/>
      <c r="F357" s="992"/>
      <c r="G357" s="992"/>
    </row>
    <row r="358" spans="2:7">
      <c r="B358" s="992"/>
      <c r="C358" s="992"/>
      <c r="D358" s="992"/>
      <c r="E358" s="992"/>
      <c r="F358" s="992"/>
      <c r="G358" s="992"/>
    </row>
    <row r="359" spans="2:7">
      <c r="B359" s="992"/>
      <c r="C359" s="992"/>
      <c r="D359" s="992"/>
      <c r="E359" s="992"/>
      <c r="F359" s="992"/>
      <c r="G359" s="992"/>
    </row>
    <row r="360" spans="2:7">
      <c r="B360" s="992"/>
      <c r="C360" s="992"/>
      <c r="D360" s="992"/>
      <c r="E360" s="992"/>
      <c r="F360" s="992"/>
      <c r="G360" s="992"/>
    </row>
    <row r="361" spans="2:7">
      <c r="B361" s="992"/>
      <c r="C361" s="992"/>
      <c r="D361" s="992"/>
      <c r="E361" s="992"/>
      <c r="F361" s="992"/>
      <c r="G361" s="992"/>
    </row>
    <row r="362" spans="2:7">
      <c r="B362" s="992"/>
      <c r="C362" s="992"/>
      <c r="D362" s="992"/>
      <c r="E362" s="992"/>
      <c r="F362" s="992"/>
      <c r="G362" s="992"/>
    </row>
    <row r="363" spans="2:7">
      <c r="B363" s="992"/>
      <c r="C363" s="992"/>
      <c r="D363" s="992"/>
      <c r="E363" s="992"/>
      <c r="F363" s="992"/>
      <c r="G363" s="992"/>
    </row>
    <row r="364" spans="2:7">
      <c r="B364" s="992"/>
      <c r="C364" s="992"/>
      <c r="D364" s="992"/>
      <c r="E364" s="992"/>
      <c r="F364" s="992"/>
      <c r="G364" s="992"/>
    </row>
    <row r="365" spans="2:7">
      <c r="B365" s="992"/>
      <c r="C365" s="992"/>
      <c r="D365" s="992"/>
      <c r="E365" s="992"/>
      <c r="F365" s="992"/>
      <c r="G365" s="992"/>
    </row>
    <row r="366" spans="2:7">
      <c r="B366" s="992"/>
      <c r="C366" s="992"/>
      <c r="D366" s="992"/>
      <c r="E366" s="992"/>
      <c r="F366" s="992"/>
      <c r="G366" s="992"/>
    </row>
    <row r="367" spans="2:7">
      <c r="B367" s="992"/>
      <c r="C367" s="992"/>
      <c r="D367" s="992"/>
      <c r="E367" s="992"/>
      <c r="F367" s="992"/>
      <c r="G367" s="992"/>
    </row>
    <row r="368" spans="2:7">
      <c r="B368" s="992"/>
      <c r="C368" s="992"/>
      <c r="D368" s="992"/>
      <c r="E368" s="992"/>
      <c r="F368" s="992"/>
      <c r="G368" s="992"/>
    </row>
    <row r="369" spans="2:7">
      <c r="B369" s="992"/>
      <c r="C369" s="992"/>
      <c r="D369" s="992"/>
      <c r="E369" s="992"/>
      <c r="F369" s="992"/>
      <c r="G369" s="992"/>
    </row>
    <row r="370" spans="2:7">
      <c r="B370" s="992"/>
      <c r="C370" s="992"/>
      <c r="D370" s="992"/>
      <c r="E370" s="992"/>
      <c r="F370" s="992"/>
      <c r="G370" s="992"/>
    </row>
    <row r="371" spans="2:7">
      <c r="B371" s="992"/>
      <c r="C371" s="992"/>
      <c r="D371" s="992"/>
      <c r="E371" s="992"/>
      <c r="F371" s="992"/>
      <c r="G371" s="992"/>
    </row>
    <row r="372" spans="2:7">
      <c r="B372" s="992"/>
      <c r="C372" s="992"/>
      <c r="D372" s="992"/>
      <c r="E372" s="992"/>
      <c r="F372" s="992"/>
      <c r="G372" s="992"/>
    </row>
    <row r="373" spans="2:7">
      <c r="B373" s="992"/>
      <c r="C373" s="992"/>
      <c r="D373" s="992"/>
      <c r="E373" s="992"/>
      <c r="F373" s="992"/>
      <c r="G373" s="992"/>
    </row>
    <row r="374" spans="2:7">
      <c r="B374" s="992"/>
      <c r="C374" s="992"/>
      <c r="D374" s="992"/>
      <c r="E374" s="992"/>
      <c r="F374" s="992"/>
      <c r="G374" s="992"/>
    </row>
    <row r="375" spans="2:7">
      <c r="B375" s="992"/>
      <c r="C375" s="992"/>
      <c r="D375" s="992"/>
      <c r="E375" s="992"/>
      <c r="F375" s="992"/>
      <c r="G375" s="992"/>
    </row>
    <row r="376" spans="2:7">
      <c r="B376" s="992"/>
      <c r="C376" s="992"/>
      <c r="D376" s="992"/>
      <c r="E376" s="992"/>
      <c r="F376" s="992"/>
      <c r="G376" s="992"/>
    </row>
    <row r="377" spans="2:7">
      <c r="B377" s="992"/>
      <c r="C377" s="992"/>
      <c r="D377" s="992"/>
      <c r="E377" s="992"/>
      <c r="F377" s="992"/>
      <c r="G377" s="992"/>
    </row>
  </sheetData>
  <phoneticPr fontId="119" type="noConversion"/>
  <pageMargins left="1.0236220472440944" right="1.0629921259842521" top="0.94488188976377963" bottom="1.4960629921259843" header="0.51181102362204722" footer="1.1811023622047245"/>
  <pageSetup paperSize="9" firstPageNumber="203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N388"/>
  <sheetViews>
    <sheetView workbookViewId="0">
      <selection activeCell="M5" sqref="M5"/>
    </sheetView>
  </sheetViews>
  <sheetFormatPr defaultColWidth="9.109375" defaultRowHeight="13.2"/>
  <cols>
    <col min="1" max="1" width="26.88671875" style="801" customWidth="1"/>
    <col min="2" max="2" width="10.33203125" style="801" hidden="1" customWidth="1"/>
    <col min="3" max="3" width="10" style="801" hidden="1" customWidth="1"/>
    <col min="4" max="4" width="10.33203125" style="801" hidden="1" customWidth="1"/>
    <col min="5" max="8" width="10.33203125" style="801" customWidth="1"/>
    <col min="9" max="9" width="10.109375" style="801" bestFit="1" customWidth="1"/>
    <col min="10" max="10" width="10.109375" style="1" hidden="1" customWidth="1"/>
    <col min="11" max="11" width="11.33203125" style="1" bestFit="1" customWidth="1"/>
    <col min="12" max="16384" width="9.109375" style="1"/>
  </cols>
  <sheetData>
    <row r="1" spans="1:14" s="36" customFormat="1" ht="19.5" customHeight="1">
      <c r="A1" s="401" t="s">
        <v>654</v>
      </c>
      <c r="B1" s="799"/>
      <c r="C1" s="799"/>
      <c r="D1" s="799"/>
      <c r="E1" s="799"/>
      <c r="F1" s="799"/>
      <c r="G1" s="799"/>
      <c r="H1" s="799"/>
      <c r="I1" s="799"/>
    </row>
    <row r="2" spans="1:14" s="36" customFormat="1" ht="19.5" customHeight="1">
      <c r="A2" s="401" t="s">
        <v>313</v>
      </c>
      <c r="B2" s="799"/>
      <c r="C2" s="799"/>
      <c r="D2" s="799"/>
      <c r="E2" s="799"/>
      <c r="F2" s="799"/>
      <c r="G2" s="799"/>
      <c r="H2" s="799"/>
      <c r="I2" s="799"/>
    </row>
    <row r="3" spans="1:14" s="36" customFormat="1" ht="19.5" customHeight="1">
      <c r="A3" s="402" t="s">
        <v>314</v>
      </c>
      <c r="B3" s="799"/>
      <c r="C3" s="799"/>
      <c r="D3" s="799"/>
      <c r="E3" s="799"/>
      <c r="F3" s="799"/>
      <c r="G3" s="799"/>
      <c r="H3" s="799"/>
      <c r="I3" s="799"/>
    </row>
    <row r="4" spans="1:14" s="36" customFormat="1" ht="19.5" customHeight="1">
      <c r="A4" s="402" t="s">
        <v>315</v>
      </c>
      <c r="B4" s="799"/>
      <c r="C4" s="799"/>
      <c r="D4" s="799"/>
      <c r="E4" s="799"/>
      <c r="F4" s="799"/>
      <c r="G4" s="799"/>
      <c r="H4" s="799"/>
      <c r="I4" s="799"/>
    </row>
    <row r="5" spans="1:14" ht="14.4" customHeight="1">
      <c r="A5" s="808"/>
      <c r="B5" s="808"/>
    </row>
    <row r="6" spans="1:14" ht="26.25" customHeight="1">
      <c r="A6" s="802"/>
      <c r="B6" s="803">
        <v>2010</v>
      </c>
      <c r="C6" s="803">
        <v>2013</v>
      </c>
      <c r="D6" s="803">
        <v>2014</v>
      </c>
      <c r="E6" s="1029">
        <v>2015</v>
      </c>
      <c r="F6" s="803">
        <v>2016</v>
      </c>
      <c r="G6" s="803">
        <v>2017</v>
      </c>
      <c r="H6" s="803">
        <v>2018</v>
      </c>
      <c r="I6" s="803">
        <v>2019</v>
      </c>
      <c r="J6" s="90"/>
      <c r="K6" s="90"/>
      <c r="L6" s="90"/>
      <c r="M6" s="90"/>
      <c r="N6" s="90"/>
    </row>
    <row r="7" spans="1:14" ht="18.75" customHeight="1">
      <c r="A7" s="992"/>
      <c r="B7" s="1084" t="s">
        <v>239</v>
      </c>
      <c r="C7" s="1084"/>
      <c r="D7" s="1084"/>
      <c r="E7" s="1084"/>
      <c r="F7" s="1084"/>
      <c r="G7" s="1084"/>
      <c r="H7" s="1084"/>
      <c r="I7" s="1084"/>
      <c r="J7" s="90"/>
      <c r="K7" s="90"/>
      <c r="L7" s="90"/>
      <c r="M7" s="90"/>
      <c r="N7" s="90"/>
    </row>
    <row r="8" spans="1:14" ht="13.8">
      <c r="A8" s="712" t="s">
        <v>303</v>
      </c>
      <c r="B8" s="713">
        <f>B14+B19+B29</f>
        <v>21378050</v>
      </c>
      <c r="C8" s="713">
        <v>23576471</v>
      </c>
      <c r="D8" s="713">
        <f t="shared" ref="D8:J8" si="0">D14+D19+D29</f>
        <v>25603392</v>
      </c>
      <c r="E8" s="713">
        <f t="shared" si="0"/>
        <v>25957909</v>
      </c>
      <c r="F8" s="713">
        <f t="shared" si="0"/>
        <v>33446167</v>
      </c>
      <c r="G8" s="713">
        <f t="shared" si="0"/>
        <v>39306512</v>
      </c>
      <c r="H8" s="713">
        <f t="shared" si="0"/>
        <v>47242263.399999999</v>
      </c>
      <c r="I8" s="713">
        <f t="shared" si="0"/>
        <v>50132524.079999998</v>
      </c>
      <c r="J8" s="51">
        <f t="shared" si="0"/>
        <v>48746458.330000006</v>
      </c>
      <c r="K8" s="90"/>
      <c r="L8" s="90"/>
      <c r="M8" s="90"/>
      <c r="N8" s="90"/>
    </row>
    <row r="9" spans="1:14" ht="14.25" customHeight="1">
      <c r="A9" s="1030" t="s">
        <v>525</v>
      </c>
      <c r="B9" s="1010"/>
      <c r="C9" s="1011"/>
      <c r="D9" s="1011"/>
      <c r="E9" s="1011"/>
      <c r="F9" s="1011"/>
      <c r="G9" s="1011"/>
      <c r="H9" s="1011"/>
      <c r="J9" s="53"/>
    </row>
    <row r="10" spans="1:14" ht="14.25" customHeight="1">
      <c r="A10" s="1031" t="s">
        <v>521</v>
      </c>
      <c r="B10" s="272" t="s">
        <v>592</v>
      </c>
      <c r="C10" s="274"/>
      <c r="D10" s="274" t="s">
        <v>302</v>
      </c>
      <c r="E10" s="272" t="s">
        <v>592</v>
      </c>
      <c r="F10" s="272" t="s">
        <v>592</v>
      </c>
      <c r="G10" s="272" t="s">
        <v>592</v>
      </c>
      <c r="H10" s="1013">
        <v>4212102.4000000004</v>
      </c>
      <c r="I10" s="1013">
        <f>6300042</f>
        <v>6300042</v>
      </c>
      <c r="J10" s="53">
        <v>3287898.19</v>
      </c>
      <c r="K10" s="158"/>
    </row>
    <row r="11" spans="1:14" ht="14.25" customHeight="1">
      <c r="A11" s="1031" t="s">
        <v>522</v>
      </c>
      <c r="B11" s="272" t="s">
        <v>592</v>
      </c>
      <c r="C11" s="274"/>
      <c r="D11" s="274" t="s">
        <v>302</v>
      </c>
      <c r="E11" s="272" t="s">
        <v>592</v>
      </c>
      <c r="F11" s="272" t="s">
        <v>592</v>
      </c>
      <c r="G11" s="272" t="s">
        <v>592</v>
      </c>
      <c r="H11" s="1013">
        <v>12553454.300000001</v>
      </c>
      <c r="I11" s="1013">
        <v>11480790</v>
      </c>
      <c r="J11" s="53">
        <v>9969423.8900000006</v>
      </c>
    </row>
    <row r="12" spans="1:14" ht="14.25" customHeight="1">
      <c r="A12" s="1031" t="s">
        <v>523</v>
      </c>
      <c r="B12" s="272" t="s">
        <v>592</v>
      </c>
      <c r="C12" s="274"/>
      <c r="D12" s="274" t="s">
        <v>302</v>
      </c>
      <c r="E12" s="272" t="s">
        <v>592</v>
      </c>
      <c r="F12" s="272" t="s">
        <v>592</v>
      </c>
      <c r="G12" s="272" t="s">
        <v>592</v>
      </c>
      <c r="H12" s="1013">
        <v>4987304.5999999996</v>
      </c>
      <c r="I12" s="1013">
        <v>8385877</v>
      </c>
      <c r="J12" s="53">
        <v>6920159.2999999998</v>
      </c>
    </row>
    <row r="13" spans="1:14" ht="14.25" customHeight="1">
      <c r="A13" s="1031" t="s">
        <v>524</v>
      </c>
      <c r="B13" s="272" t="s">
        <v>592</v>
      </c>
      <c r="C13" s="274"/>
      <c r="D13" s="274" t="s">
        <v>302</v>
      </c>
      <c r="E13" s="272" t="s">
        <v>592</v>
      </c>
      <c r="F13" s="272" t="s">
        <v>592</v>
      </c>
      <c r="G13" s="272" t="s">
        <v>592</v>
      </c>
      <c r="H13" s="1013">
        <v>25489402.100000001</v>
      </c>
      <c r="I13" s="1013">
        <f>22624167+973550+268769+99329</f>
        <v>23965815</v>
      </c>
      <c r="J13" s="53">
        <v>28568976.949999999</v>
      </c>
    </row>
    <row r="14" spans="1:14" ht="13.8">
      <c r="A14" s="714" t="s">
        <v>55</v>
      </c>
      <c r="B14" s="713">
        <f>B16+B17</f>
        <v>13503189</v>
      </c>
      <c r="C14" s="713">
        <v>11655761</v>
      </c>
      <c r="D14" s="713">
        <f>D16+D17</f>
        <v>7800614</v>
      </c>
      <c r="E14" s="713">
        <v>8465299</v>
      </c>
      <c r="F14" s="713">
        <f>F16+F17</f>
        <v>8432764</v>
      </c>
      <c r="G14" s="713">
        <v>8760209</v>
      </c>
      <c r="H14" s="713">
        <f>SUM(H16:H17)</f>
        <v>8994200.5</v>
      </c>
      <c r="I14" s="713">
        <f>SUM(I16:I17)</f>
        <v>9871802.6799999997</v>
      </c>
      <c r="J14" s="51">
        <f>SUM(J16:J17)</f>
        <v>15952962.57</v>
      </c>
      <c r="K14" s="90"/>
      <c r="L14" s="90"/>
      <c r="M14" s="90"/>
      <c r="N14" s="90"/>
    </row>
    <row r="15" spans="1:14" ht="13.8">
      <c r="A15" s="715" t="s">
        <v>56</v>
      </c>
      <c r="B15" s="713"/>
      <c r="C15" s="713"/>
      <c r="D15" s="713"/>
      <c r="E15" s="713"/>
      <c r="F15" s="713"/>
      <c r="G15" s="713"/>
      <c r="H15" s="713"/>
      <c r="I15" s="694"/>
      <c r="J15" s="90"/>
      <c r="K15" s="90"/>
      <c r="L15" s="90"/>
      <c r="M15" s="90"/>
      <c r="N15" s="90"/>
    </row>
    <row r="16" spans="1:14" ht="13.8">
      <c r="A16" s="1018" t="s">
        <v>402</v>
      </c>
      <c r="B16" s="718">
        <v>12946251</v>
      </c>
      <c r="C16" s="718">
        <v>10921305</v>
      </c>
      <c r="D16" s="718">
        <v>7058071</v>
      </c>
      <c r="E16" s="718">
        <v>7390204</v>
      </c>
      <c r="F16" s="718">
        <v>7313100</v>
      </c>
      <c r="G16" s="718">
        <v>7555049</v>
      </c>
      <c r="H16" s="718">
        <v>7989222.4000000004</v>
      </c>
      <c r="I16" s="718">
        <f>8797228.78</f>
        <v>8797228.7799999993</v>
      </c>
      <c r="J16" s="115">
        <v>15741605.43</v>
      </c>
      <c r="K16" s="91"/>
      <c r="L16" s="90"/>
      <c r="M16" s="90"/>
      <c r="N16" s="90"/>
    </row>
    <row r="17" spans="1:14" ht="13.8">
      <c r="A17" s="1018" t="s">
        <v>403</v>
      </c>
      <c r="B17" s="718">
        <v>556938</v>
      </c>
      <c r="C17" s="718">
        <v>734456</v>
      </c>
      <c r="D17" s="718">
        <v>742543</v>
      </c>
      <c r="E17" s="718">
        <v>1075095</v>
      </c>
      <c r="F17" s="718">
        <v>1119664</v>
      </c>
      <c r="G17" s="718">
        <v>1205160</v>
      </c>
      <c r="H17" s="718">
        <v>1004978.1</v>
      </c>
      <c r="I17" s="718">
        <v>1074573.8999999999</v>
      </c>
      <c r="J17" s="115">
        <v>211357.14</v>
      </c>
      <c r="K17" s="90"/>
      <c r="L17" s="90"/>
      <c r="M17" s="90"/>
      <c r="N17" s="90"/>
    </row>
    <row r="18" spans="1:14" ht="26.4">
      <c r="A18" s="714" t="s">
        <v>57</v>
      </c>
      <c r="B18" s="992"/>
      <c r="C18" s="992"/>
      <c r="D18" s="992"/>
      <c r="E18" s="992"/>
      <c r="F18" s="992"/>
      <c r="G18" s="992"/>
      <c r="H18" s="992"/>
      <c r="I18" s="717"/>
      <c r="J18" s="90"/>
      <c r="K18" s="90"/>
      <c r="L18" s="90"/>
      <c r="M18" s="90"/>
      <c r="N18" s="90"/>
    </row>
    <row r="19" spans="1:14" ht="13.8">
      <c r="A19" s="715" t="s">
        <v>58</v>
      </c>
      <c r="B19" s="713">
        <f>B21+B23+B25+B27</f>
        <v>6308235</v>
      </c>
      <c r="C19" s="713">
        <v>9729020</v>
      </c>
      <c r="D19" s="713">
        <f>D21+D22+D23+D25+D27</f>
        <v>15406553</v>
      </c>
      <c r="E19" s="713">
        <f>E21+E22+E23+E25+E27</f>
        <v>15191666</v>
      </c>
      <c r="F19" s="713">
        <f>F21+F22+F23+F25+F27</f>
        <v>22673738</v>
      </c>
      <c r="G19" s="713">
        <f>G21+G22+G23+G25+G27</f>
        <v>27761474</v>
      </c>
      <c r="H19" s="713">
        <f>SUM(H21:H27)</f>
        <v>35788358.399999999</v>
      </c>
      <c r="I19" s="713">
        <f>SUM(I21:I27)</f>
        <v>37471190</v>
      </c>
      <c r="J19" s="51">
        <f>SUM(J21:J27)</f>
        <v>29008157.66</v>
      </c>
      <c r="K19" s="90"/>
      <c r="L19" s="90"/>
      <c r="M19" s="90"/>
      <c r="N19" s="90"/>
    </row>
    <row r="20" spans="1:14" ht="25.5" hidden="1" customHeight="1">
      <c r="A20" s="1018" t="s">
        <v>404</v>
      </c>
      <c r="B20" s="1010">
        <v>218505</v>
      </c>
      <c r="C20" s="1011">
        <v>198835</v>
      </c>
      <c r="D20" s="1011">
        <v>649041</v>
      </c>
      <c r="E20" s="1011">
        <v>507143</v>
      </c>
      <c r="F20" s="1011">
        <v>317333</v>
      </c>
      <c r="G20" s="1011"/>
      <c r="H20" s="1011"/>
      <c r="I20" s="717"/>
      <c r="J20" s="173">
        <v>5442.2</v>
      </c>
      <c r="K20" s="90"/>
      <c r="L20" s="90"/>
      <c r="M20" s="90"/>
      <c r="N20" s="90"/>
    </row>
    <row r="21" spans="1:14" ht="20.100000000000001" customHeight="1">
      <c r="A21" s="1018" t="s">
        <v>405</v>
      </c>
      <c r="B21" s="718">
        <v>853164</v>
      </c>
      <c r="C21" s="718">
        <v>1198399</v>
      </c>
      <c r="D21" s="718">
        <v>1820385</v>
      </c>
      <c r="E21" s="718">
        <v>2214178</v>
      </c>
      <c r="F21" s="718">
        <v>1130401</v>
      </c>
      <c r="G21" s="718">
        <v>1306214</v>
      </c>
      <c r="H21" s="718">
        <v>1027280.7</v>
      </c>
      <c r="I21" s="718">
        <v>1039909</v>
      </c>
      <c r="J21" s="265">
        <v>1072676.47</v>
      </c>
      <c r="K21" s="90"/>
      <c r="L21" s="90"/>
      <c r="M21" s="90"/>
      <c r="N21" s="90"/>
    </row>
    <row r="22" spans="1:14" ht="30" customHeight="1">
      <c r="A22" s="1018" t="s">
        <v>406</v>
      </c>
      <c r="B22" s="1010" t="s">
        <v>302</v>
      </c>
      <c r="C22" s="718">
        <v>3104</v>
      </c>
      <c r="D22" s="718">
        <v>340</v>
      </c>
      <c r="E22" s="718">
        <v>679</v>
      </c>
      <c r="F22" s="718">
        <v>4174</v>
      </c>
      <c r="G22" s="718">
        <v>6511</v>
      </c>
      <c r="H22" s="718">
        <v>5442.2</v>
      </c>
      <c r="I22" s="718">
        <v>10658</v>
      </c>
      <c r="J22" s="265">
        <v>11946.84</v>
      </c>
      <c r="K22" s="90"/>
      <c r="L22" s="90"/>
      <c r="M22" s="90"/>
      <c r="N22" s="90"/>
    </row>
    <row r="23" spans="1:14" ht="30" customHeight="1">
      <c r="A23" s="1018" t="s">
        <v>407</v>
      </c>
      <c r="B23" s="718">
        <v>2985843</v>
      </c>
      <c r="C23" s="718">
        <v>3479902</v>
      </c>
      <c r="D23" s="718">
        <v>7144689</v>
      </c>
      <c r="E23" s="718">
        <v>7003400</v>
      </c>
      <c r="F23" s="718">
        <v>8316824</v>
      </c>
      <c r="G23" s="718">
        <v>11099584</v>
      </c>
      <c r="H23" s="718">
        <v>13510326.9</v>
      </c>
      <c r="I23" s="718">
        <f>15232240</f>
        <v>15232240</v>
      </c>
      <c r="J23" s="265">
        <v>11318669.42</v>
      </c>
      <c r="K23" s="90"/>
      <c r="L23" s="90"/>
      <c r="M23" s="90"/>
      <c r="N23" s="90"/>
    </row>
    <row r="24" spans="1:14" ht="30" customHeight="1">
      <c r="A24" s="1018" t="s">
        <v>59</v>
      </c>
      <c r="B24" s="992"/>
      <c r="C24" s="992"/>
      <c r="D24" s="992"/>
      <c r="E24" s="718"/>
      <c r="F24" s="718"/>
      <c r="G24" s="718"/>
      <c r="H24" s="718"/>
      <c r="K24" s="90"/>
      <c r="L24" s="90"/>
      <c r="M24" s="90"/>
      <c r="N24" s="90"/>
    </row>
    <row r="25" spans="1:14" ht="30" customHeight="1">
      <c r="A25" s="668" t="s">
        <v>60</v>
      </c>
      <c r="B25" s="718">
        <v>670405</v>
      </c>
      <c r="C25" s="718">
        <v>849268</v>
      </c>
      <c r="D25" s="718">
        <v>811384</v>
      </c>
      <c r="E25" s="718">
        <v>500415</v>
      </c>
      <c r="F25" s="718">
        <v>1027700</v>
      </c>
      <c r="G25" s="718">
        <v>1344807</v>
      </c>
      <c r="H25" s="718">
        <v>4657653.5</v>
      </c>
      <c r="I25" s="718">
        <f>3251481+973550+268769+99329</f>
        <v>4593129</v>
      </c>
      <c r="J25" s="265">
        <v>2418410.02</v>
      </c>
      <c r="K25" s="90"/>
      <c r="L25" s="90"/>
      <c r="M25" s="90"/>
      <c r="N25" s="90"/>
    </row>
    <row r="26" spans="1:14" ht="30" customHeight="1">
      <c r="A26" s="1018" t="s">
        <v>61</v>
      </c>
      <c r="B26" s="718"/>
      <c r="C26" s="992"/>
      <c r="D26" s="992"/>
      <c r="E26" s="992"/>
      <c r="F26" s="992"/>
      <c r="G26" s="992"/>
      <c r="H26" s="992"/>
      <c r="J26" s="90"/>
      <c r="K26" s="90"/>
      <c r="L26" s="90"/>
      <c r="M26" s="90"/>
      <c r="N26" s="90"/>
    </row>
    <row r="27" spans="1:14" ht="30" customHeight="1">
      <c r="A27" s="668" t="s">
        <v>62</v>
      </c>
      <c r="B27" s="718">
        <f>1798143+680</f>
        <v>1798823</v>
      </c>
      <c r="C27" s="718">
        <v>3999512</v>
      </c>
      <c r="D27" s="718">
        <v>5629755</v>
      </c>
      <c r="E27" s="718">
        <v>5472994</v>
      </c>
      <c r="F27" s="718">
        <v>12194639</v>
      </c>
      <c r="G27" s="718">
        <v>14004358</v>
      </c>
      <c r="H27" s="718">
        <v>16587655.1</v>
      </c>
      <c r="I27" s="718">
        <v>16595254</v>
      </c>
      <c r="J27" s="115">
        <v>14186454.91</v>
      </c>
      <c r="K27" s="90"/>
      <c r="L27" s="90"/>
      <c r="M27" s="90"/>
      <c r="N27" s="90"/>
    </row>
    <row r="28" spans="1:14" ht="30" customHeight="1">
      <c r="A28" s="714" t="s">
        <v>63</v>
      </c>
      <c r="B28" s="992"/>
      <c r="C28" s="992"/>
      <c r="D28" s="992"/>
      <c r="E28" s="718"/>
      <c r="F28" s="718"/>
      <c r="G28" s="718"/>
      <c r="H28" s="992"/>
      <c r="I28" s="717"/>
      <c r="J28" s="90"/>
      <c r="K28" s="90"/>
      <c r="L28" s="90"/>
      <c r="M28" s="90"/>
      <c r="N28" s="90"/>
    </row>
    <row r="29" spans="1:14" ht="25.5" customHeight="1">
      <c r="A29" s="715" t="s">
        <v>64</v>
      </c>
      <c r="B29" s="713">
        <f>B30+B31</f>
        <v>1566626</v>
      </c>
      <c r="C29" s="713">
        <v>2191690</v>
      </c>
      <c r="D29" s="713">
        <f>D30+D31</f>
        <v>2396225</v>
      </c>
      <c r="E29" s="713">
        <v>2300944</v>
      </c>
      <c r="F29" s="713">
        <f>F30+F31</f>
        <v>2339665</v>
      </c>
      <c r="G29" s="713">
        <v>2784829</v>
      </c>
      <c r="H29" s="713">
        <f>SUM(H30:H31)</f>
        <v>2459704.5</v>
      </c>
      <c r="I29" s="713">
        <f>SUM(I30:I31)</f>
        <v>2789531.4</v>
      </c>
      <c r="J29" s="51">
        <f>SUM(J30:J31)</f>
        <v>3785338.1</v>
      </c>
      <c r="K29" s="90"/>
      <c r="L29" s="90"/>
      <c r="M29" s="90"/>
      <c r="N29" s="90"/>
    </row>
    <row r="30" spans="1:14" ht="30" customHeight="1">
      <c r="A30" s="1018" t="s">
        <v>408</v>
      </c>
      <c r="B30" s="718">
        <v>1449062</v>
      </c>
      <c r="C30" s="718">
        <v>2137665</v>
      </c>
      <c r="D30" s="718">
        <v>2246508</v>
      </c>
      <c r="E30" s="718">
        <v>2141903</v>
      </c>
      <c r="F30" s="718">
        <v>2173275</v>
      </c>
      <c r="G30" s="718">
        <v>2683320</v>
      </c>
      <c r="H30" s="718">
        <v>2336328.5</v>
      </c>
      <c r="I30" s="718">
        <v>2609090.61</v>
      </c>
      <c r="J30" s="115">
        <v>3591840.56</v>
      </c>
      <c r="K30" s="90"/>
      <c r="L30" s="90"/>
      <c r="M30" s="90"/>
      <c r="N30" s="90"/>
    </row>
    <row r="31" spans="1:14" ht="30" customHeight="1">
      <c r="A31" s="1018" t="s">
        <v>409</v>
      </c>
      <c r="B31" s="718">
        <v>117564</v>
      </c>
      <c r="C31" s="718">
        <v>54026</v>
      </c>
      <c r="D31" s="718">
        <v>149717</v>
      </c>
      <c r="E31" s="718">
        <v>159040</v>
      </c>
      <c r="F31" s="718">
        <v>166390</v>
      </c>
      <c r="G31" s="718">
        <v>101509</v>
      </c>
      <c r="H31" s="718">
        <v>123376</v>
      </c>
      <c r="I31" s="718">
        <v>180440.79</v>
      </c>
      <c r="J31" s="115">
        <v>193497.54</v>
      </c>
      <c r="K31" s="90"/>
      <c r="L31" s="90"/>
      <c r="M31" s="90"/>
      <c r="N31" s="90"/>
    </row>
    <row r="32" spans="1:14" ht="30" customHeight="1">
      <c r="A32" s="1018"/>
      <c r="B32" s="718"/>
      <c r="C32" s="718"/>
      <c r="D32" s="718"/>
      <c r="E32" s="718"/>
      <c r="F32" s="718"/>
      <c r="G32" s="718"/>
      <c r="I32" s="694"/>
      <c r="J32" s="90"/>
      <c r="K32" s="90"/>
      <c r="L32" s="90"/>
      <c r="M32" s="90"/>
      <c r="N32" s="90"/>
    </row>
    <row r="33" spans="1:14" ht="30" customHeight="1">
      <c r="A33" s="714"/>
      <c r="B33" s="1085" t="s">
        <v>461</v>
      </c>
      <c r="C33" s="1085"/>
      <c r="D33" s="1085"/>
      <c r="E33" s="1085"/>
      <c r="F33" s="1085"/>
      <c r="G33" s="1085"/>
      <c r="H33" s="1085"/>
      <c r="I33" s="1085"/>
      <c r="J33" s="90"/>
      <c r="K33" s="90"/>
      <c r="L33" s="90"/>
      <c r="M33" s="90"/>
      <c r="N33" s="90"/>
    </row>
    <row r="34" spans="1:14" ht="13.8">
      <c r="A34" s="712" t="s">
        <v>303</v>
      </c>
      <c r="B34" s="719">
        <f t="shared" ref="B34:G34" si="1">B40+B44+B54</f>
        <v>100</v>
      </c>
      <c r="C34" s="720">
        <f t="shared" si="1"/>
        <v>100</v>
      </c>
      <c r="D34" s="720">
        <f t="shared" si="1"/>
        <v>100</v>
      </c>
      <c r="E34" s="720">
        <f t="shared" si="1"/>
        <v>99.997384226903648</v>
      </c>
      <c r="F34" s="720">
        <f t="shared" si="1"/>
        <v>100</v>
      </c>
      <c r="G34" s="720">
        <f t="shared" si="1"/>
        <v>100.00000000000001</v>
      </c>
      <c r="H34" s="720">
        <f>H40+H44+H54</f>
        <v>99.999999999999986</v>
      </c>
      <c r="I34" s="720">
        <f>I40+I44+I54</f>
        <v>99.999999999999986</v>
      </c>
      <c r="J34" s="125"/>
      <c r="K34" s="90"/>
      <c r="L34" s="90"/>
      <c r="M34" s="90"/>
      <c r="N34" s="90"/>
    </row>
    <row r="35" spans="1:14">
      <c r="A35" s="1030" t="s">
        <v>525</v>
      </c>
      <c r="B35" s="1010"/>
      <c r="C35" s="1011"/>
      <c r="D35" s="1011"/>
      <c r="E35" s="1011"/>
      <c r="F35" s="1011"/>
      <c r="G35" s="1011"/>
      <c r="H35" s="1011"/>
    </row>
    <row r="36" spans="1:14">
      <c r="A36" s="1031" t="s">
        <v>521</v>
      </c>
      <c r="B36" s="272" t="s">
        <v>592</v>
      </c>
      <c r="C36" s="274"/>
      <c r="D36" s="274" t="s">
        <v>302</v>
      </c>
      <c r="E36" s="272" t="s">
        <v>592</v>
      </c>
      <c r="F36" s="272" t="s">
        <v>592</v>
      </c>
      <c r="G36" s="272" t="s">
        <v>592</v>
      </c>
      <c r="H36" s="1021">
        <f t="shared" ref="H36:I40" si="2">H10/H$8*100</f>
        <v>8.915962311831148</v>
      </c>
      <c r="I36" s="1021">
        <f t="shared" si="2"/>
        <v>12.566775991463306</v>
      </c>
    </row>
    <row r="37" spans="1:14">
      <c r="A37" s="1031" t="s">
        <v>522</v>
      </c>
      <c r="B37" s="272" t="s">
        <v>592</v>
      </c>
      <c r="C37" s="274"/>
      <c r="D37" s="274" t="s">
        <v>302</v>
      </c>
      <c r="E37" s="272" t="s">
        <v>592</v>
      </c>
      <c r="F37" s="272" t="s">
        <v>592</v>
      </c>
      <c r="G37" s="272" t="s">
        <v>592</v>
      </c>
      <c r="H37" s="1021">
        <f t="shared" si="2"/>
        <v>26.572508166490604</v>
      </c>
      <c r="I37" s="1021">
        <f t="shared" si="2"/>
        <v>22.900881634603707</v>
      </c>
    </row>
    <row r="38" spans="1:14">
      <c r="A38" s="1031" t="s">
        <v>523</v>
      </c>
      <c r="B38" s="272" t="s">
        <v>592</v>
      </c>
      <c r="C38" s="274"/>
      <c r="D38" s="274" t="s">
        <v>302</v>
      </c>
      <c r="E38" s="272" t="s">
        <v>592</v>
      </c>
      <c r="F38" s="272" t="s">
        <v>592</v>
      </c>
      <c r="G38" s="272" t="s">
        <v>592</v>
      </c>
      <c r="H38" s="1021">
        <f t="shared" si="2"/>
        <v>10.556870566874659</v>
      </c>
      <c r="I38" s="1021">
        <f t="shared" si="2"/>
        <v>16.727418285618466</v>
      </c>
    </row>
    <row r="39" spans="1:14">
      <c r="A39" s="1031" t="s">
        <v>524</v>
      </c>
      <c r="B39" s="272" t="s">
        <v>592</v>
      </c>
      <c r="C39" s="274"/>
      <c r="D39" s="274" t="s">
        <v>302</v>
      </c>
      <c r="E39" s="272" t="s">
        <v>592</v>
      </c>
      <c r="F39" s="272" t="s">
        <v>592</v>
      </c>
      <c r="G39" s="272" t="s">
        <v>592</v>
      </c>
      <c r="H39" s="1021">
        <f t="shared" si="2"/>
        <v>53.954658954803605</v>
      </c>
      <c r="I39" s="1021">
        <f t="shared" si="2"/>
        <v>47.80492392873748</v>
      </c>
    </row>
    <row r="40" spans="1:14" ht="13.8">
      <c r="A40" s="714" t="s">
        <v>55</v>
      </c>
      <c r="B40" s="719">
        <f t="shared" ref="B40:G40" si="3">B14/B$8*100</f>
        <v>63.163801188602328</v>
      </c>
      <c r="C40" s="719">
        <f t="shared" si="3"/>
        <v>49.438107170492138</v>
      </c>
      <c r="D40" s="719">
        <f t="shared" si="3"/>
        <v>30.467111545220259</v>
      </c>
      <c r="E40" s="719">
        <f t="shared" si="3"/>
        <v>32.611636784765672</v>
      </c>
      <c r="F40" s="719">
        <f t="shared" si="3"/>
        <v>25.212945925911328</v>
      </c>
      <c r="G40" s="719">
        <f t="shared" si="3"/>
        <v>22.286915206314923</v>
      </c>
      <c r="H40" s="719">
        <f t="shared" si="2"/>
        <v>19.038462285022526</v>
      </c>
      <c r="I40" s="719">
        <f t="shared" si="2"/>
        <v>19.691413630494388</v>
      </c>
      <c r="J40" s="116"/>
      <c r="K40" s="90"/>
      <c r="L40" s="90"/>
      <c r="M40" s="90"/>
      <c r="N40" s="90"/>
    </row>
    <row r="41" spans="1:14" ht="13.8">
      <c r="A41" s="715" t="s">
        <v>56</v>
      </c>
      <c r="B41" s="992"/>
      <c r="C41" s="992"/>
      <c r="D41" s="992"/>
      <c r="E41" s="992"/>
      <c r="F41" s="992"/>
      <c r="G41" s="992"/>
      <c r="H41" s="992"/>
      <c r="I41" s="694"/>
      <c r="J41" s="90"/>
      <c r="K41" s="90"/>
      <c r="L41" s="90"/>
      <c r="M41" s="90"/>
      <c r="N41" s="90"/>
    </row>
    <row r="42" spans="1:14" ht="13.8">
      <c r="A42" s="1018" t="s">
        <v>402</v>
      </c>
      <c r="B42" s="1032">
        <f t="shared" ref="B42:G43" si="4">B16/B$8*100</f>
        <v>60.558615028031092</v>
      </c>
      <c r="C42" s="1032">
        <f t="shared" si="4"/>
        <v>46.322899640069117</v>
      </c>
      <c r="D42" s="1032">
        <f t="shared" si="4"/>
        <v>27.566937224567745</v>
      </c>
      <c r="E42" s="1032">
        <f t="shared" si="4"/>
        <v>28.469951104305053</v>
      </c>
      <c r="F42" s="1032">
        <f t="shared" si="4"/>
        <v>21.865285788951542</v>
      </c>
      <c r="G42" s="1032">
        <f t="shared" si="4"/>
        <v>19.220858365657069</v>
      </c>
      <c r="H42" s="1032">
        <f>H16/H$8*100</f>
        <v>16.911176190597168</v>
      </c>
      <c r="I42" s="1032">
        <f>I16/I$8*100</f>
        <v>17.547947049228245</v>
      </c>
      <c r="J42" s="90"/>
      <c r="K42" s="90"/>
      <c r="L42" s="90"/>
      <c r="M42" s="90"/>
      <c r="N42" s="90"/>
    </row>
    <row r="43" spans="1:14" ht="13.8">
      <c r="A43" s="1018" t="s">
        <v>403</v>
      </c>
      <c r="B43" s="1032">
        <f t="shared" si="4"/>
        <v>2.6051861605712401</v>
      </c>
      <c r="C43" s="1032">
        <f t="shared" si="4"/>
        <v>3.1152075304230222</v>
      </c>
      <c r="D43" s="1032">
        <f t="shared" si="4"/>
        <v>2.9001743206525132</v>
      </c>
      <c r="E43" s="1032">
        <f>E17/E$8*100</f>
        <v>4.1416856804606255</v>
      </c>
      <c r="F43" s="1032">
        <f>F17/F$8*100</f>
        <v>3.3476601369597896</v>
      </c>
      <c r="G43" s="1032">
        <f>G17/G$8*100</f>
        <v>3.0660568406578532</v>
      </c>
      <c r="H43" s="1032">
        <f>H17/H$8*100</f>
        <v>2.1272860944253571</v>
      </c>
      <c r="I43" s="1032">
        <f>I17/I$8*100</f>
        <v>2.1434665812661393</v>
      </c>
      <c r="J43" s="90"/>
      <c r="K43" s="90"/>
      <c r="L43" s="90"/>
      <c r="M43" s="90"/>
      <c r="N43" s="90"/>
    </row>
    <row r="44" spans="1:14" ht="26.4">
      <c r="A44" s="714" t="s">
        <v>57</v>
      </c>
      <c r="B44" s="719">
        <f>B47+B49+B50+B52</f>
        <v>29.508000028066171</v>
      </c>
      <c r="C44" s="719">
        <f>C19/C$8*100</f>
        <v>41.265802672503447</v>
      </c>
      <c r="D44" s="719">
        <f>D19/D$8*100</f>
        <v>60.173874617863135</v>
      </c>
      <c r="E44" s="719">
        <f>E47+E49+E50+E52</f>
        <v>58.521612815577711</v>
      </c>
      <c r="F44" s="719">
        <f>F19/F$8*100</f>
        <v>67.791738287977807</v>
      </c>
      <c r="G44" s="719">
        <f>G19/G$8*100</f>
        <v>70.628179880219349</v>
      </c>
      <c r="H44" s="719">
        <f>H19/H$8*100</f>
        <v>75.754961393318837</v>
      </c>
      <c r="I44" s="719">
        <f>I19/I$8*100</f>
        <v>74.744271683198278</v>
      </c>
      <c r="J44" s="90"/>
      <c r="K44" s="90"/>
      <c r="L44" s="90"/>
      <c r="M44" s="90"/>
      <c r="N44" s="90"/>
    </row>
    <row r="45" spans="1:14" ht="13.8">
      <c r="A45" s="715" t="s">
        <v>58</v>
      </c>
      <c r="B45" s="992"/>
      <c r="C45" s="992"/>
      <c r="D45" s="992"/>
      <c r="E45" s="992"/>
      <c r="F45" s="719"/>
      <c r="G45" s="719"/>
      <c r="H45" s="719"/>
      <c r="I45" s="694"/>
      <c r="J45" s="90"/>
      <c r="K45" s="90"/>
      <c r="L45" s="90"/>
      <c r="M45" s="90"/>
      <c r="N45" s="90"/>
    </row>
    <row r="46" spans="1:14" ht="30" hidden="1" customHeight="1">
      <c r="A46" s="1018" t="s">
        <v>404</v>
      </c>
      <c r="B46" s="1032">
        <f t="shared" ref="B46:D49" si="5">B20/B$8*100</f>
        <v>1.0220997705590547</v>
      </c>
      <c r="C46" s="1032">
        <f t="shared" si="5"/>
        <v>0.84336201121872723</v>
      </c>
      <c r="D46" s="1032">
        <f t="shared" si="5"/>
        <v>2.5349805213309238</v>
      </c>
      <c r="E46" s="1032">
        <f>E20/E$8*100</f>
        <v>1.9537128356525175</v>
      </c>
      <c r="F46" s="1032">
        <f>F20/F$8*100</f>
        <v>0.94878734534812303</v>
      </c>
      <c r="G46" s="1032">
        <f>G20/G$8*100</f>
        <v>0</v>
      </c>
      <c r="H46" s="1032">
        <f>H20/H$8*100</f>
        <v>0</v>
      </c>
      <c r="I46" s="694"/>
      <c r="J46" s="90"/>
      <c r="K46" s="90"/>
      <c r="L46" s="90"/>
      <c r="M46" s="90"/>
      <c r="N46" s="90"/>
    </row>
    <row r="47" spans="1:14" ht="20.100000000000001" customHeight="1">
      <c r="A47" s="1018" t="s">
        <v>405</v>
      </c>
      <c r="B47" s="1032">
        <f t="shared" si="5"/>
        <v>3.990841072969705</v>
      </c>
      <c r="C47" s="1032">
        <f t="shared" si="5"/>
        <v>5.083029601843295</v>
      </c>
      <c r="D47" s="1032">
        <f t="shared" si="5"/>
        <v>7.1099368396187508</v>
      </c>
      <c r="E47" s="1032">
        <f>E21/E$8*100</f>
        <v>8.5298781192275541</v>
      </c>
      <c r="F47" s="1032">
        <f t="shared" ref="F47:I49" si="6">F21/F$8*100</f>
        <v>3.3797624702406113</v>
      </c>
      <c r="G47" s="1032">
        <f t="shared" si="6"/>
        <v>3.3231491005866913</v>
      </c>
      <c r="H47" s="1032">
        <f t="shared" si="6"/>
        <v>2.1744950941533423</v>
      </c>
      <c r="I47" s="1032">
        <f t="shared" si="6"/>
        <v>2.074320052867364</v>
      </c>
      <c r="J47" s="90"/>
      <c r="K47" s="90"/>
      <c r="L47" s="90"/>
      <c r="M47" s="90"/>
      <c r="N47" s="90"/>
    </row>
    <row r="48" spans="1:14" ht="30" customHeight="1">
      <c r="A48" s="1018" t="s">
        <v>406</v>
      </c>
      <c r="B48" s="1033">
        <v>0</v>
      </c>
      <c r="C48" s="1032">
        <f t="shared" si="5"/>
        <v>1.3165668432735332E-2</v>
      </c>
      <c r="D48" s="1033">
        <v>0</v>
      </c>
      <c r="E48" s="1033">
        <v>0</v>
      </c>
      <c r="F48" s="1032">
        <f t="shared" si="6"/>
        <v>1.2479755901475945E-2</v>
      </c>
      <c r="G48" s="1032">
        <f t="shared" si="6"/>
        <v>1.6564685261312426E-2</v>
      </c>
      <c r="H48" s="1032">
        <f t="shared" si="6"/>
        <v>1.1519769816955891E-2</v>
      </c>
      <c r="I48" s="1032">
        <f t="shared" si="6"/>
        <v>2.125965168438812E-2</v>
      </c>
      <c r="J48" s="90"/>
      <c r="K48" s="90"/>
      <c r="L48" s="90"/>
      <c r="M48" s="90"/>
      <c r="N48" s="90"/>
    </row>
    <row r="49" spans="1:14" ht="30" customHeight="1">
      <c r="A49" s="1018" t="s">
        <v>407</v>
      </c>
      <c r="B49" s="1032">
        <f>B23/B$8*100</f>
        <v>13.966863207822977</v>
      </c>
      <c r="C49" s="1032">
        <f t="shared" si="5"/>
        <v>14.760063115467958</v>
      </c>
      <c r="D49" s="1032">
        <f t="shared" si="5"/>
        <v>27.905243961425114</v>
      </c>
      <c r="E49" s="1032">
        <f>E23/E$8*100</f>
        <v>26.979831079614307</v>
      </c>
      <c r="F49" s="1032">
        <f t="shared" si="6"/>
        <v>24.866299328111349</v>
      </c>
      <c r="G49" s="1032">
        <f t="shared" si="6"/>
        <v>28.238537166564154</v>
      </c>
      <c r="H49" s="1032">
        <f t="shared" si="6"/>
        <v>28.597967005958484</v>
      </c>
      <c r="I49" s="1032">
        <f t="shared" si="6"/>
        <v>30.383947905142062</v>
      </c>
      <c r="J49" s="90"/>
      <c r="K49" s="90"/>
      <c r="L49" s="90"/>
      <c r="M49" s="90"/>
      <c r="N49" s="90"/>
    </row>
    <row r="50" spans="1:14" ht="30" customHeight="1">
      <c r="A50" s="1018" t="s">
        <v>59</v>
      </c>
      <c r="B50" s="1032">
        <f t="shared" ref="B50:I50" si="7">B25/B$8*100</f>
        <v>3.1359501919024417</v>
      </c>
      <c r="C50" s="1032">
        <f t="shared" si="7"/>
        <v>3.602184567826118</v>
      </c>
      <c r="D50" s="1032">
        <f t="shared" si="7"/>
        <v>3.169048851027239</v>
      </c>
      <c r="E50" s="1032">
        <f t="shared" si="7"/>
        <v>1.9277939528950503</v>
      </c>
      <c r="F50" s="1032">
        <f t="shared" si="7"/>
        <v>3.0726988835521869</v>
      </c>
      <c r="G50" s="1032">
        <f t="shared" si="7"/>
        <v>3.4213338492105332</v>
      </c>
      <c r="H50" s="1032">
        <f t="shared" si="7"/>
        <v>9.8590820269631703</v>
      </c>
      <c r="I50" s="1032">
        <f t="shared" si="7"/>
        <v>9.1619743555509405</v>
      </c>
      <c r="J50" s="90"/>
      <c r="K50" s="90"/>
      <c r="L50" s="90"/>
      <c r="M50" s="90"/>
      <c r="N50" s="90"/>
    </row>
    <row r="51" spans="1:14" ht="30" customHeight="1">
      <c r="A51" s="668" t="s">
        <v>60</v>
      </c>
      <c r="B51" s="1032"/>
      <c r="C51" s="1032"/>
      <c r="D51" s="1032"/>
      <c r="E51" s="1032"/>
      <c r="F51" s="1032"/>
      <c r="G51" s="1032"/>
      <c r="H51" s="1032"/>
      <c r="I51" s="694"/>
      <c r="J51" s="90"/>
      <c r="K51" s="90"/>
      <c r="L51" s="90"/>
      <c r="M51" s="90"/>
      <c r="N51" s="90"/>
    </row>
    <row r="52" spans="1:14" ht="30" customHeight="1">
      <c r="A52" s="1018" t="s">
        <v>61</v>
      </c>
      <c r="B52" s="1032">
        <f t="shared" ref="B52:I52" si="8">B27/B$8*100</f>
        <v>8.414345555371046</v>
      </c>
      <c r="C52" s="1032">
        <f t="shared" si="8"/>
        <v>16.963997707714611</v>
      </c>
      <c r="D52" s="1032">
        <f t="shared" si="8"/>
        <v>21.988317016745281</v>
      </c>
      <c r="E52" s="1032">
        <f t="shared" si="8"/>
        <v>21.084109663840795</v>
      </c>
      <c r="F52" s="1032">
        <f t="shared" si="8"/>
        <v>36.460497850172189</v>
      </c>
      <c r="G52" s="1032">
        <f t="shared" si="8"/>
        <v>35.628595078596646</v>
      </c>
      <c r="H52" s="1032">
        <f t="shared" si="8"/>
        <v>35.111897496426899</v>
      </c>
      <c r="I52" s="1032">
        <f t="shared" si="8"/>
        <v>33.102769717953528</v>
      </c>
      <c r="J52" s="90"/>
      <c r="K52" s="90"/>
      <c r="L52" s="90"/>
      <c r="M52" s="90"/>
      <c r="N52" s="90"/>
    </row>
    <row r="53" spans="1:14" ht="30" customHeight="1">
      <c r="A53" s="668" t="s">
        <v>62</v>
      </c>
      <c r="B53" s="992"/>
      <c r="C53" s="992"/>
      <c r="D53" s="992"/>
      <c r="E53" s="992"/>
      <c r="F53" s="719"/>
      <c r="G53" s="719"/>
      <c r="H53" s="719"/>
      <c r="I53" s="694"/>
      <c r="J53" s="90"/>
      <c r="K53" s="90"/>
      <c r="L53" s="90"/>
      <c r="M53" s="90"/>
      <c r="N53" s="90"/>
    </row>
    <row r="54" spans="1:14" ht="30" customHeight="1">
      <c r="A54" s="714" t="s">
        <v>63</v>
      </c>
      <c r="B54" s="719">
        <f t="shared" ref="B54:G54" si="9">B29/B$8*100</f>
        <v>7.3281987833315005</v>
      </c>
      <c r="C54" s="719">
        <f t="shared" si="9"/>
        <v>9.2960901570044143</v>
      </c>
      <c r="D54" s="719">
        <f t="shared" si="9"/>
        <v>9.3590138369166098</v>
      </c>
      <c r="E54" s="719">
        <f t="shared" si="9"/>
        <v>8.8641346265602525</v>
      </c>
      <c r="F54" s="719">
        <f t="shared" si="9"/>
        <v>6.9953157861108579</v>
      </c>
      <c r="G54" s="719">
        <f t="shared" si="9"/>
        <v>7.0849049134657376</v>
      </c>
      <c r="H54" s="719">
        <f>H29/H$8*100</f>
        <v>5.2065763216586278</v>
      </c>
      <c r="I54" s="719">
        <f>I29/I$8*100</f>
        <v>5.5643146863073323</v>
      </c>
      <c r="J54" s="90"/>
      <c r="K54" s="90"/>
      <c r="L54" s="90"/>
      <c r="M54" s="90"/>
      <c r="N54" s="90"/>
    </row>
    <row r="55" spans="1:14" ht="30" customHeight="1">
      <c r="A55" s="715" t="s">
        <v>64</v>
      </c>
      <c r="B55" s="992"/>
      <c r="C55" s="992"/>
      <c r="D55" s="992"/>
      <c r="E55" s="992"/>
      <c r="F55" s="719"/>
      <c r="G55" s="719"/>
      <c r="H55" s="719"/>
      <c r="I55" s="694"/>
      <c r="J55" s="90"/>
      <c r="K55" s="90"/>
      <c r="L55" s="90"/>
      <c r="M55" s="90"/>
      <c r="N55" s="90"/>
    </row>
    <row r="56" spans="1:14" ht="30" customHeight="1">
      <c r="A56" s="1018" t="s">
        <v>408</v>
      </c>
      <c r="B56" s="1032">
        <f t="shared" ref="B56:G57" si="10">B30/B$8*100</f>
        <v>6.7782702351243449</v>
      </c>
      <c r="C56" s="1032">
        <f t="shared" si="10"/>
        <v>9.0669422069146819</v>
      </c>
      <c r="D56" s="1032">
        <f t="shared" si="10"/>
        <v>8.7742592856446517</v>
      </c>
      <c r="E56" s="1032">
        <f t="shared" si="10"/>
        <v>8.2514466014962906</v>
      </c>
      <c r="F56" s="1032">
        <f t="shared" si="10"/>
        <v>6.4978297812122987</v>
      </c>
      <c r="G56" s="1032">
        <f t="shared" si="10"/>
        <v>6.8266550845315397</v>
      </c>
      <c r="H56" s="1032">
        <f>H30/H$8*100</f>
        <v>4.9454203330994515</v>
      </c>
      <c r="I56" s="1032">
        <f>I30/I$8*100</f>
        <v>5.2043870877845499</v>
      </c>
      <c r="J56" s="90"/>
      <c r="K56" s="90"/>
      <c r="L56" s="90"/>
      <c r="M56" s="90"/>
      <c r="N56" s="90"/>
    </row>
    <row r="57" spans="1:14" ht="30" customHeight="1">
      <c r="A57" s="1018" t="s">
        <v>409</v>
      </c>
      <c r="B57" s="1032">
        <f t="shared" si="10"/>
        <v>0.54992854820715642</v>
      </c>
      <c r="C57" s="1032">
        <f t="shared" si="10"/>
        <v>0.2291521916066234</v>
      </c>
      <c r="D57" s="1032">
        <f t="shared" si="10"/>
        <v>0.58475455127195652</v>
      </c>
      <c r="E57" s="1032">
        <f t="shared" si="10"/>
        <v>0.61268417267353859</v>
      </c>
      <c r="F57" s="1032">
        <f t="shared" si="10"/>
        <v>0.49748600489855832</v>
      </c>
      <c r="G57" s="1032">
        <f t="shared" si="10"/>
        <v>0.25824982893419801</v>
      </c>
      <c r="H57" s="1032">
        <f>H31/H$8*100</f>
        <v>0.26115598855917649</v>
      </c>
      <c r="I57" s="1032">
        <f>I31/I$8*100</f>
        <v>0.35992759852278317</v>
      </c>
      <c r="J57" s="90"/>
      <c r="K57" s="90"/>
      <c r="L57" s="90"/>
      <c r="M57" s="90"/>
      <c r="N57" s="90"/>
    </row>
    <row r="58" spans="1:14" ht="5.25" customHeight="1">
      <c r="A58" s="696"/>
      <c r="B58" s="684"/>
      <c r="C58" s="684"/>
      <c r="D58" s="684"/>
      <c r="E58" s="684"/>
      <c r="F58" s="684"/>
      <c r="G58" s="684"/>
      <c r="H58" s="684"/>
      <c r="I58" s="696"/>
      <c r="J58" s="90"/>
      <c r="K58" s="90"/>
      <c r="L58" s="90"/>
      <c r="M58" s="90"/>
      <c r="N58" s="90"/>
    </row>
    <row r="59" spans="1:14" ht="9.75" customHeight="1">
      <c r="A59" s="721"/>
      <c r="B59" s="634"/>
      <c r="C59" s="634"/>
      <c r="D59" s="634"/>
      <c r="E59" s="634"/>
      <c r="F59" s="634"/>
      <c r="G59" s="634"/>
      <c r="H59" s="694"/>
      <c r="I59" s="694"/>
      <c r="J59" s="90"/>
      <c r="K59" s="90"/>
      <c r="L59" s="90"/>
      <c r="M59" s="90"/>
      <c r="N59" s="90"/>
    </row>
    <row r="60" spans="1:14" s="28" customFormat="1" ht="13.8">
      <c r="A60" s="721"/>
      <c r="B60" s="1081"/>
      <c r="C60" s="1081"/>
      <c r="D60" s="1081"/>
      <c r="E60" s="1081"/>
      <c r="F60" s="634"/>
      <c r="G60" s="634"/>
      <c r="H60" s="634"/>
      <c r="I60" s="634"/>
      <c r="J60" s="92"/>
      <c r="K60" s="92"/>
      <c r="L60" s="92"/>
      <c r="M60" s="92"/>
      <c r="N60" s="92"/>
    </row>
    <row r="61" spans="1:14" s="28" customFormat="1" ht="13.8">
      <c r="A61" s="625"/>
      <c r="B61" s="481"/>
      <c r="C61" s="482"/>
      <c r="D61" s="722"/>
      <c r="E61" s="634"/>
      <c r="F61" s="634"/>
      <c r="G61" s="634"/>
      <c r="H61" s="634"/>
      <c r="I61" s="634"/>
      <c r="J61" s="92"/>
      <c r="K61" s="92"/>
      <c r="L61" s="92"/>
      <c r="M61" s="92"/>
      <c r="N61" s="92"/>
    </row>
    <row r="62" spans="1:14" ht="15" customHeight="1">
      <c r="A62" s="694"/>
      <c r="B62" s="634"/>
      <c r="C62" s="634"/>
      <c r="D62" s="634"/>
      <c r="E62" s="634"/>
      <c r="F62" s="634"/>
      <c r="G62" s="634"/>
      <c r="H62" s="694"/>
      <c r="I62" s="694"/>
      <c r="J62" s="90"/>
      <c r="K62" s="90"/>
      <c r="L62" s="90"/>
      <c r="M62" s="90"/>
      <c r="N62" s="90"/>
    </row>
    <row r="63" spans="1:14" ht="15" customHeight="1">
      <c r="A63" s="694"/>
      <c r="B63" s="634"/>
      <c r="C63" s="634"/>
      <c r="D63" s="634"/>
      <c r="E63" s="634"/>
      <c r="F63" s="634"/>
      <c r="G63" s="634"/>
      <c r="H63" s="694"/>
      <c r="I63" s="694"/>
      <c r="J63" s="90"/>
      <c r="K63" s="90"/>
      <c r="L63" s="90"/>
      <c r="M63" s="90"/>
      <c r="N63" s="90"/>
    </row>
    <row r="64" spans="1:14" ht="15" customHeight="1">
      <c r="A64" s="694"/>
      <c r="B64" s="634"/>
      <c r="C64" s="634"/>
      <c r="D64" s="634"/>
      <c r="E64" s="634"/>
      <c r="F64" s="634"/>
      <c r="G64" s="634"/>
      <c r="H64" s="694"/>
      <c r="I64" s="694"/>
      <c r="J64" s="90"/>
      <c r="K64" s="90"/>
      <c r="L64" s="90"/>
      <c r="M64" s="90"/>
      <c r="N64" s="90"/>
    </row>
    <row r="65" spans="1:14" ht="15" customHeight="1">
      <c r="A65" s="694"/>
      <c r="B65" s="634"/>
      <c r="C65" s="634"/>
      <c r="D65" s="634"/>
      <c r="E65" s="634"/>
      <c r="F65" s="634"/>
      <c r="G65" s="634"/>
      <c r="H65" s="694"/>
      <c r="I65" s="694"/>
      <c r="J65" s="90"/>
      <c r="K65" s="90"/>
      <c r="L65" s="90"/>
      <c r="M65" s="90"/>
      <c r="N65" s="90"/>
    </row>
    <row r="66" spans="1:14" ht="15" customHeight="1">
      <c r="A66" s="694"/>
      <c r="B66" s="634"/>
      <c r="C66" s="634"/>
      <c r="D66" s="634"/>
      <c r="E66" s="634"/>
      <c r="F66" s="634"/>
      <c r="G66" s="634"/>
      <c r="H66" s="694"/>
      <c r="I66" s="694"/>
      <c r="J66" s="90"/>
      <c r="K66" s="90"/>
      <c r="L66" s="90"/>
      <c r="M66" s="90"/>
      <c r="N66" s="90"/>
    </row>
    <row r="67" spans="1:14" ht="15" customHeight="1">
      <c r="A67" s="694"/>
      <c r="B67" s="634"/>
      <c r="C67" s="634"/>
      <c r="D67" s="634"/>
      <c r="E67" s="634"/>
      <c r="F67" s="634"/>
      <c r="G67" s="634"/>
      <c r="H67" s="694"/>
      <c r="I67" s="694"/>
      <c r="J67" s="90"/>
      <c r="K67" s="90"/>
      <c r="L67" s="90"/>
      <c r="M67" s="90"/>
      <c r="N67" s="90"/>
    </row>
    <row r="68" spans="1:14" ht="15" customHeight="1">
      <c r="A68" s="694"/>
      <c r="B68" s="634"/>
      <c r="C68" s="634"/>
      <c r="D68" s="634"/>
      <c r="E68" s="634"/>
      <c r="F68" s="634"/>
      <c r="G68" s="634"/>
      <c r="H68" s="694"/>
      <c r="I68" s="694"/>
      <c r="J68" s="90"/>
      <c r="K68" s="90"/>
      <c r="L68" s="90"/>
      <c r="M68" s="90"/>
      <c r="N68" s="90"/>
    </row>
    <row r="69" spans="1:14" ht="15.9" customHeight="1">
      <c r="A69" s="694"/>
      <c r="B69" s="634"/>
      <c r="C69" s="634"/>
      <c r="D69" s="634"/>
      <c r="E69" s="634"/>
      <c r="F69" s="634"/>
      <c r="G69" s="634"/>
      <c r="H69" s="694"/>
      <c r="I69" s="694"/>
      <c r="J69" s="90"/>
      <c r="K69" s="90"/>
      <c r="L69" s="90"/>
      <c r="M69" s="90"/>
      <c r="N69" s="90"/>
    </row>
    <row r="70" spans="1:14" ht="15.9" customHeight="1">
      <c r="A70" s="694"/>
      <c r="B70" s="634"/>
      <c r="C70" s="634"/>
      <c r="D70" s="634"/>
      <c r="E70" s="634"/>
      <c r="F70" s="634"/>
      <c r="G70" s="634"/>
      <c r="H70" s="694"/>
      <c r="I70" s="694"/>
      <c r="J70" s="90"/>
      <c r="K70" s="90"/>
      <c r="L70" s="90"/>
      <c r="M70" s="90"/>
      <c r="N70" s="90"/>
    </row>
    <row r="71" spans="1:14" ht="15.9" customHeight="1">
      <c r="A71" s="694"/>
      <c r="B71" s="634"/>
      <c r="C71" s="634"/>
      <c r="D71" s="634"/>
      <c r="E71" s="634"/>
      <c r="F71" s="634"/>
      <c r="G71" s="634"/>
      <c r="H71" s="694"/>
      <c r="I71" s="694"/>
      <c r="J71" s="90"/>
      <c r="K71" s="90"/>
      <c r="L71" s="90"/>
      <c r="M71" s="90"/>
      <c r="N71" s="90"/>
    </row>
    <row r="72" spans="1:14" ht="15.9" customHeight="1">
      <c r="A72" s="694"/>
      <c r="B72" s="634"/>
      <c r="C72" s="634"/>
      <c r="D72" s="634"/>
      <c r="E72" s="634"/>
      <c r="F72" s="634"/>
      <c r="G72" s="634"/>
      <c r="H72" s="694"/>
      <c r="I72" s="694"/>
      <c r="J72" s="90"/>
      <c r="K72" s="90"/>
      <c r="L72" s="90"/>
      <c r="M72" s="90"/>
      <c r="N72" s="90"/>
    </row>
    <row r="73" spans="1:14" ht="15.9" customHeight="1">
      <c r="A73" s="694"/>
      <c r="B73" s="634"/>
      <c r="C73" s="634"/>
      <c r="D73" s="634"/>
      <c r="E73" s="634"/>
      <c r="F73" s="634"/>
      <c r="G73" s="634"/>
      <c r="H73" s="694"/>
      <c r="I73" s="694"/>
      <c r="J73" s="90"/>
      <c r="K73" s="90"/>
      <c r="L73" s="90"/>
      <c r="M73" s="90"/>
      <c r="N73" s="90"/>
    </row>
    <row r="74" spans="1:14" ht="15.9" customHeight="1">
      <c r="A74" s="694"/>
      <c r="B74" s="634"/>
      <c r="C74" s="634"/>
      <c r="D74" s="634"/>
      <c r="E74" s="634"/>
      <c r="F74" s="634"/>
      <c r="G74" s="634"/>
      <c r="H74" s="694"/>
      <c r="I74" s="694"/>
      <c r="J74" s="90"/>
      <c r="K74" s="90"/>
      <c r="L74" s="90"/>
      <c r="M74" s="90"/>
      <c r="N74" s="90"/>
    </row>
    <row r="75" spans="1:14" ht="15.9" customHeight="1">
      <c r="A75" s="694"/>
      <c r="B75" s="634"/>
      <c r="C75" s="634"/>
      <c r="D75" s="634"/>
      <c r="E75" s="634"/>
      <c r="F75" s="634"/>
      <c r="G75" s="634"/>
      <c r="H75" s="694"/>
      <c r="I75" s="694"/>
      <c r="J75" s="90"/>
      <c r="K75" s="90"/>
      <c r="L75" s="90"/>
      <c r="M75" s="90"/>
      <c r="N75" s="90"/>
    </row>
    <row r="76" spans="1:14" ht="15.9" customHeight="1">
      <c r="A76" s="694"/>
      <c r="B76" s="634"/>
      <c r="C76" s="634"/>
      <c r="D76" s="634"/>
      <c r="E76" s="634"/>
      <c r="F76" s="634"/>
      <c r="G76" s="634"/>
      <c r="H76" s="694"/>
      <c r="I76" s="694"/>
      <c r="J76" s="90"/>
      <c r="K76" s="90"/>
      <c r="L76" s="90"/>
      <c r="M76" s="90"/>
      <c r="N76" s="90"/>
    </row>
    <row r="77" spans="1:14" ht="15.9" customHeight="1">
      <c r="A77" s="694"/>
      <c r="B77" s="634"/>
      <c r="C77" s="634"/>
      <c r="D77" s="634"/>
      <c r="E77" s="634"/>
      <c r="F77" s="634"/>
      <c r="G77" s="634"/>
      <c r="H77" s="694"/>
      <c r="I77" s="694"/>
      <c r="J77" s="90"/>
      <c r="K77" s="90"/>
      <c r="L77" s="90"/>
      <c r="M77" s="90"/>
      <c r="N77" s="90"/>
    </row>
    <row r="78" spans="1:14" ht="15.9" customHeight="1">
      <c r="A78" s="694"/>
      <c r="B78" s="634"/>
      <c r="C78" s="634"/>
      <c r="D78" s="634"/>
      <c r="E78" s="634"/>
      <c r="F78" s="634"/>
      <c r="G78" s="634"/>
      <c r="H78" s="694"/>
      <c r="I78" s="694"/>
      <c r="J78" s="90"/>
      <c r="K78" s="90"/>
      <c r="L78" s="90"/>
      <c r="M78" s="90"/>
      <c r="N78" s="90"/>
    </row>
    <row r="79" spans="1:14" ht="15.9" customHeight="1">
      <c r="A79" s="694"/>
      <c r="B79" s="634"/>
      <c r="C79" s="634"/>
      <c r="D79" s="634"/>
      <c r="E79" s="634"/>
      <c r="F79" s="634"/>
      <c r="G79" s="634"/>
      <c r="H79" s="694"/>
      <c r="I79" s="694"/>
      <c r="J79" s="90"/>
      <c r="K79" s="90"/>
      <c r="L79" s="90"/>
      <c r="M79" s="90"/>
      <c r="N79" s="90"/>
    </row>
    <row r="80" spans="1:14" ht="15.9" customHeight="1">
      <c r="A80" s="694"/>
      <c r="B80" s="634"/>
      <c r="C80" s="634"/>
      <c r="D80" s="634"/>
      <c r="E80" s="634"/>
      <c r="F80" s="634"/>
      <c r="G80" s="634"/>
      <c r="H80" s="694"/>
      <c r="I80" s="694"/>
      <c r="J80" s="90"/>
      <c r="K80" s="90"/>
      <c r="L80" s="90"/>
      <c r="M80" s="90"/>
      <c r="N80" s="90"/>
    </row>
    <row r="81" spans="1:14" ht="15.9" customHeight="1">
      <c r="A81" s="694"/>
      <c r="B81" s="634"/>
      <c r="C81" s="634"/>
      <c r="D81" s="634"/>
      <c r="E81" s="634"/>
      <c r="F81" s="634"/>
      <c r="G81" s="634"/>
      <c r="H81" s="694"/>
      <c r="I81" s="694"/>
      <c r="J81" s="90"/>
      <c r="K81" s="90"/>
      <c r="L81" s="90"/>
      <c r="M81" s="90"/>
      <c r="N81" s="90"/>
    </row>
    <row r="82" spans="1:14" ht="15.9" customHeight="1">
      <c r="A82" s="694"/>
      <c r="B82" s="634"/>
      <c r="C82" s="634"/>
      <c r="D82" s="634"/>
      <c r="E82" s="634"/>
      <c r="F82" s="634"/>
      <c r="G82" s="634"/>
      <c r="H82" s="694"/>
      <c r="I82" s="694"/>
      <c r="J82" s="90"/>
      <c r="K82" s="90"/>
      <c r="L82" s="90"/>
      <c r="M82" s="90"/>
      <c r="N82" s="90"/>
    </row>
    <row r="83" spans="1:14" ht="15.9" customHeight="1">
      <c r="A83" s="694"/>
      <c r="B83" s="634"/>
      <c r="C83" s="634"/>
      <c r="D83" s="634"/>
      <c r="E83" s="634"/>
      <c r="F83" s="634"/>
      <c r="G83" s="634"/>
      <c r="H83" s="694"/>
      <c r="I83" s="694"/>
      <c r="J83" s="90"/>
      <c r="K83" s="90"/>
      <c r="L83" s="90"/>
      <c r="M83" s="90"/>
      <c r="N83" s="90"/>
    </row>
    <row r="84" spans="1:14" ht="15.9" customHeight="1">
      <c r="A84" s="694"/>
      <c r="B84" s="634"/>
      <c r="C84" s="634"/>
      <c r="D84" s="634"/>
      <c r="E84" s="634"/>
      <c r="F84" s="634"/>
      <c r="G84" s="634"/>
      <c r="H84" s="694"/>
      <c r="I84" s="694"/>
      <c r="J84" s="90"/>
      <c r="K84" s="90"/>
      <c r="L84" s="90"/>
      <c r="M84" s="90"/>
      <c r="N84" s="90"/>
    </row>
    <row r="85" spans="1:14" ht="15.9" customHeight="1">
      <c r="A85" s="694"/>
      <c r="B85" s="634"/>
      <c r="C85" s="634"/>
      <c r="D85" s="634"/>
      <c r="E85" s="634"/>
      <c r="F85" s="634"/>
      <c r="G85" s="634"/>
      <c r="H85" s="694"/>
      <c r="I85" s="694"/>
      <c r="J85" s="90"/>
      <c r="K85" s="90"/>
      <c r="L85" s="90"/>
      <c r="M85" s="90"/>
      <c r="N85" s="90"/>
    </row>
    <row r="86" spans="1:14" ht="15.9" customHeight="1">
      <c r="A86" s="694"/>
      <c r="B86" s="634"/>
      <c r="C86" s="634"/>
      <c r="D86" s="634"/>
      <c r="E86" s="634"/>
      <c r="F86" s="634"/>
      <c r="G86" s="634"/>
      <c r="H86" s="694"/>
      <c r="I86" s="694"/>
      <c r="J86" s="90"/>
      <c r="K86" s="90"/>
      <c r="L86" s="90"/>
      <c r="M86" s="90"/>
      <c r="N86" s="90"/>
    </row>
    <row r="87" spans="1:14" ht="15.9" customHeight="1">
      <c r="A87" s="694"/>
      <c r="B87" s="634"/>
      <c r="C87" s="634"/>
      <c r="D87" s="634"/>
      <c r="E87" s="634"/>
      <c r="F87" s="634"/>
      <c r="G87" s="634"/>
      <c r="H87" s="694"/>
      <c r="I87" s="694"/>
      <c r="J87" s="90"/>
      <c r="K87" s="90"/>
      <c r="L87" s="90"/>
      <c r="M87" s="90"/>
      <c r="N87" s="90"/>
    </row>
    <row r="88" spans="1:14" ht="15.9" customHeight="1">
      <c r="A88" s="694"/>
      <c r="B88" s="634"/>
      <c r="C88" s="634"/>
      <c r="D88" s="634"/>
      <c r="E88" s="634"/>
      <c r="F88" s="634"/>
      <c r="G88" s="634"/>
      <c r="H88" s="694"/>
      <c r="I88" s="694"/>
      <c r="J88" s="90"/>
      <c r="K88" s="90"/>
      <c r="L88" s="90"/>
      <c r="M88" s="90"/>
      <c r="N88" s="90"/>
    </row>
    <row r="89" spans="1:14" ht="15.9" customHeight="1">
      <c r="A89" s="694"/>
      <c r="B89" s="634"/>
      <c r="C89" s="634"/>
      <c r="D89" s="634"/>
      <c r="E89" s="634"/>
      <c r="F89" s="634"/>
      <c r="G89" s="634"/>
      <c r="H89" s="694"/>
      <c r="I89" s="694"/>
      <c r="J89" s="90"/>
      <c r="K89" s="90"/>
      <c r="L89" s="90"/>
      <c r="M89" s="90"/>
      <c r="N89" s="90"/>
    </row>
    <row r="90" spans="1:14" ht="15.9" customHeight="1">
      <c r="A90" s="694"/>
      <c r="B90" s="634"/>
      <c r="C90" s="634"/>
      <c r="D90" s="634"/>
      <c r="E90" s="634"/>
      <c r="F90" s="634"/>
      <c r="G90" s="634"/>
      <c r="H90" s="694"/>
      <c r="I90" s="694"/>
      <c r="J90" s="90"/>
      <c r="K90" s="90"/>
      <c r="L90" s="90"/>
      <c r="M90" s="90"/>
      <c r="N90" s="90"/>
    </row>
    <row r="91" spans="1:14" ht="15.9" customHeight="1">
      <c r="A91" s="694"/>
      <c r="B91" s="634"/>
      <c r="C91" s="634"/>
      <c r="D91" s="634"/>
      <c r="E91" s="634"/>
      <c r="F91" s="634"/>
      <c r="G91" s="634"/>
      <c r="H91" s="694"/>
      <c r="I91" s="694"/>
      <c r="J91" s="90"/>
      <c r="K91" s="90"/>
      <c r="L91" s="90"/>
      <c r="M91" s="90"/>
      <c r="N91" s="90"/>
    </row>
    <row r="92" spans="1:14" ht="15.9" customHeight="1">
      <c r="A92" s="694"/>
      <c r="B92" s="634"/>
      <c r="C92" s="634"/>
      <c r="D92" s="634"/>
      <c r="E92" s="634"/>
      <c r="F92" s="634"/>
      <c r="G92" s="634"/>
      <c r="H92" s="694"/>
      <c r="I92" s="694"/>
      <c r="J92" s="90"/>
      <c r="K92" s="90"/>
      <c r="L92" s="90"/>
      <c r="M92" s="90"/>
      <c r="N92" s="90"/>
    </row>
    <row r="93" spans="1:14" ht="15.9" customHeight="1">
      <c r="A93" s="694"/>
      <c r="B93" s="634"/>
      <c r="C93" s="634"/>
      <c r="D93" s="634"/>
      <c r="E93" s="634"/>
      <c r="F93" s="634"/>
      <c r="G93" s="634"/>
      <c r="H93" s="694"/>
      <c r="I93" s="694"/>
      <c r="J93" s="90"/>
      <c r="K93" s="90"/>
      <c r="L93" s="90"/>
      <c r="M93" s="90"/>
      <c r="N93" s="90"/>
    </row>
    <row r="94" spans="1:14" ht="15.9" customHeight="1">
      <c r="A94" s="694"/>
      <c r="B94" s="634"/>
      <c r="C94" s="634"/>
      <c r="D94" s="634"/>
      <c r="E94" s="634"/>
      <c r="F94" s="634"/>
      <c r="G94" s="634"/>
      <c r="H94" s="694"/>
      <c r="I94" s="694"/>
      <c r="J94" s="90"/>
      <c r="K94" s="90"/>
      <c r="L94" s="90"/>
      <c r="M94" s="90"/>
      <c r="N94" s="90"/>
    </row>
    <row r="95" spans="1:14" ht="15.9" customHeight="1">
      <c r="A95" s="694"/>
      <c r="B95" s="634"/>
      <c r="C95" s="634"/>
      <c r="D95" s="634"/>
      <c r="E95" s="634"/>
      <c r="F95" s="634"/>
      <c r="G95" s="634"/>
      <c r="H95" s="694"/>
      <c r="I95" s="694"/>
      <c r="J95" s="90"/>
      <c r="K95" s="90"/>
      <c r="L95" s="90"/>
      <c r="M95" s="90"/>
      <c r="N95" s="90"/>
    </row>
    <row r="96" spans="1:14" ht="15.9" customHeight="1">
      <c r="A96" s="694"/>
      <c r="B96" s="634"/>
      <c r="C96" s="634"/>
      <c r="D96" s="634"/>
      <c r="E96" s="634"/>
      <c r="F96" s="634"/>
      <c r="G96" s="634"/>
      <c r="H96" s="694"/>
      <c r="I96" s="694"/>
      <c r="J96" s="90"/>
      <c r="K96" s="90"/>
      <c r="L96" s="90"/>
      <c r="M96" s="90"/>
      <c r="N96" s="90"/>
    </row>
    <row r="97" spans="1:14" ht="15.9" customHeight="1">
      <c r="A97" s="694"/>
      <c r="B97" s="634"/>
      <c r="C97" s="634"/>
      <c r="D97" s="634"/>
      <c r="E97" s="634"/>
      <c r="F97" s="634"/>
      <c r="G97" s="634"/>
      <c r="H97" s="694"/>
      <c r="I97" s="694"/>
      <c r="J97" s="90"/>
      <c r="K97" s="90"/>
      <c r="L97" s="90"/>
      <c r="M97" s="90"/>
      <c r="N97" s="90"/>
    </row>
    <row r="98" spans="1:14" ht="15.9" customHeight="1">
      <c r="A98" s="694"/>
      <c r="B98" s="634"/>
      <c r="C98" s="634"/>
      <c r="D98" s="634"/>
      <c r="E98" s="634"/>
      <c r="F98" s="634"/>
      <c r="G98" s="634"/>
      <c r="H98" s="694"/>
      <c r="I98" s="694"/>
      <c r="J98" s="90"/>
      <c r="K98" s="90"/>
      <c r="L98" s="90"/>
      <c r="M98" s="90"/>
      <c r="N98" s="90"/>
    </row>
    <row r="99" spans="1:14" ht="15.9" customHeight="1">
      <c r="A99" s="694"/>
      <c r="B99" s="634"/>
      <c r="C99" s="634"/>
      <c r="D99" s="634"/>
      <c r="E99" s="634"/>
      <c r="F99" s="634"/>
      <c r="G99" s="634"/>
      <c r="H99" s="694"/>
      <c r="I99" s="694"/>
      <c r="J99" s="90"/>
      <c r="K99" s="90"/>
      <c r="L99" s="90"/>
      <c r="M99" s="90"/>
      <c r="N99" s="90"/>
    </row>
    <row r="100" spans="1:14" ht="15.9" customHeight="1">
      <c r="A100" s="694"/>
      <c r="B100" s="634"/>
      <c r="C100" s="634"/>
      <c r="D100" s="634"/>
      <c r="E100" s="634"/>
      <c r="F100" s="634"/>
      <c r="G100" s="634"/>
      <c r="H100" s="694"/>
      <c r="I100" s="694"/>
      <c r="J100" s="90"/>
      <c r="K100" s="90"/>
      <c r="L100" s="90"/>
      <c r="M100" s="90"/>
      <c r="N100" s="90"/>
    </row>
    <row r="101" spans="1:14" ht="15.9" customHeight="1">
      <c r="A101" s="694"/>
      <c r="B101" s="634"/>
      <c r="C101" s="634"/>
      <c r="D101" s="634"/>
      <c r="E101" s="634"/>
      <c r="F101" s="634"/>
      <c r="G101" s="634"/>
      <c r="H101" s="694"/>
      <c r="I101" s="694"/>
      <c r="J101" s="90"/>
      <c r="K101" s="90"/>
      <c r="L101" s="90"/>
      <c r="M101" s="90"/>
      <c r="N101" s="90"/>
    </row>
    <row r="102" spans="1:14" ht="15.9" customHeight="1">
      <c r="A102" s="694"/>
      <c r="B102" s="634"/>
      <c r="C102" s="634"/>
      <c r="D102" s="634"/>
      <c r="E102" s="634"/>
      <c r="F102" s="634"/>
      <c r="G102" s="634"/>
      <c r="H102" s="694"/>
      <c r="I102" s="694"/>
      <c r="J102" s="90"/>
      <c r="K102" s="90"/>
      <c r="L102" s="90"/>
      <c r="M102" s="90"/>
      <c r="N102" s="90"/>
    </row>
    <row r="103" spans="1:14" ht="15.9" customHeight="1">
      <c r="A103" s="694"/>
      <c r="B103" s="634"/>
      <c r="C103" s="634"/>
      <c r="D103" s="634"/>
      <c r="E103" s="634"/>
      <c r="F103" s="634"/>
      <c r="G103" s="634"/>
      <c r="H103" s="694"/>
      <c r="I103" s="694"/>
      <c r="J103" s="90"/>
      <c r="K103" s="90"/>
      <c r="L103" s="90"/>
      <c r="M103" s="90"/>
      <c r="N103" s="90"/>
    </row>
    <row r="104" spans="1:14" ht="15.9" customHeight="1">
      <c r="A104" s="694"/>
      <c r="B104" s="634"/>
      <c r="C104" s="634"/>
      <c r="D104" s="634"/>
      <c r="E104" s="634"/>
      <c r="F104" s="634"/>
      <c r="G104" s="634"/>
      <c r="H104" s="694"/>
      <c r="I104" s="694"/>
      <c r="J104" s="90"/>
      <c r="K104" s="90"/>
      <c r="L104" s="90"/>
      <c r="M104" s="90"/>
      <c r="N104" s="90"/>
    </row>
    <row r="105" spans="1:14" ht="15.9" customHeight="1">
      <c r="A105" s="694"/>
      <c r="B105" s="634"/>
      <c r="C105" s="634"/>
      <c r="D105" s="634"/>
      <c r="E105" s="634"/>
      <c r="F105" s="634"/>
      <c r="G105" s="634"/>
      <c r="H105" s="694"/>
      <c r="I105" s="694"/>
      <c r="J105" s="90"/>
      <c r="K105" s="90"/>
      <c r="L105" s="90"/>
      <c r="M105" s="90"/>
      <c r="N105" s="90"/>
    </row>
    <row r="106" spans="1:14" ht="15.9" customHeight="1">
      <c r="A106" s="694"/>
      <c r="B106" s="634"/>
      <c r="C106" s="634"/>
      <c r="D106" s="634"/>
      <c r="E106" s="634"/>
      <c r="F106" s="634"/>
      <c r="G106" s="634"/>
      <c r="H106" s="694"/>
      <c r="I106" s="694"/>
      <c r="J106" s="90"/>
      <c r="K106" s="90"/>
      <c r="L106" s="90"/>
      <c r="M106" s="90"/>
      <c r="N106" s="90"/>
    </row>
    <row r="107" spans="1:14" ht="15.9" customHeight="1">
      <c r="A107" s="694"/>
      <c r="B107" s="634"/>
      <c r="C107" s="634"/>
      <c r="D107" s="634"/>
      <c r="E107" s="634"/>
      <c r="F107" s="634"/>
      <c r="G107" s="634"/>
      <c r="H107" s="694"/>
      <c r="I107" s="694"/>
      <c r="J107" s="90"/>
      <c r="K107" s="90"/>
      <c r="L107" s="90"/>
      <c r="M107" s="90"/>
      <c r="N107" s="90"/>
    </row>
    <row r="108" spans="1:14" ht="15.9" customHeight="1">
      <c r="A108" s="694"/>
      <c r="B108" s="634"/>
      <c r="C108" s="634"/>
      <c r="D108" s="634"/>
      <c r="E108" s="634"/>
      <c r="F108" s="634"/>
      <c r="G108" s="634"/>
      <c r="H108" s="694"/>
      <c r="I108" s="694"/>
      <c r="J108" s="90"/>
      <c r="K108" s="90"/>
      <c r="L108" s="90"/>
      <c r="M108" s="90"/>
      <c r="N108" s="90"/>
    </row>
    <row r="109" spans="1:14" ht="15.9" customHeight="1">
      <c r="A109" s="694"/>
      <c r="B109" s="634"/>
      <c r="C109" s="634"/>
      <c r="D109" s="634"/>
      <c r="E109" s="634"/>
      <c r="F109" s="634"/>
      <c r="G109" s="634"/>
      <c r="H109" s="694"/>
      <c r="I109" s="694"/>
      <c r="J109" s="90"/>
      <c r="K109" s="90"/>
      <c r="L109" s="90"/>
      <c r="M109" s="90"/>
      <c r="N109" s="90"/>
    </row>
    <row r="110" spans="1:14" ht="15.9" customHeight="1">
      <c r="A110" s="694"/>
      <c r="B110" s="634"/>
      <c r="C110" s="634"/>
      <c r="D110" s="634"/>
      <c r="E110" s="634"/>
      <c r="F110" s="634"/>
      <c r="G110" s="634"/>
      <c r="H110" s="694"/>
      <c r="I110" s="694"/>
      <c r="J110" s="90"/>
      <c r="K110" s="90"/>
      <c r="L110" s="90"/>
      <c r="M110" s="90"/>
      <c r="N110" s="90"/>
    </row>
    <row r="111" spans="1:14" ht="15.9" customHeight="1">
      <c r="A111" s="694"/>
      <c r="B111" s="634"/>
      <c r="C111" s="634"/>
      <c r="D111" s="634"/>
      <c r="E111" s="634"/>
      <c r="F111" s="634"/>
      <c r="G111" s="634"/>
      <c r="H111" s="694"/>
      <c r="I111" s="694"/>
      <c r="J111" s="90"/>
      <c r="K111" s="90"/>
      <c r="L111" s="90"/>
      <c r="M111" s="90"/>
      <c r="N111" s="90"/>
    </row>
    <row r="112" spans="1:14" ht="15.9" customHeight="1">
      <c r="A112" s="694"/>
      <c r="B112" s="634"/>
      <c r="C112" s="634"/>
      <c r="D112" s="634"/>
      <c r="E112" s="634"/>
      <c r="F112" s="634"/>
      <c r="G112" s="634"/>
      <c r="H112" s="694"/>
      <c r="I112" s="694"/>
      <c r="J112" s="90"/>
      <c r="K112" s="90"/>
      <c r="L112" s="90"/>
      <c r="M112" s="90"/>
      <c r="N112" s="90"/>
    </row>
    <row r="113" spans="1:14" ht="15.9" customHeight="1">
      <c r="A113" s="694"/>
      <c r="B113" s="634"/>
      <c r="C113" s="634"/>
      <c r="D113" s="634"/>
      <c r="E113" s="634"/>
      <c r="F113" s="634"/>
      <c r="G113" s="634"/>
      <c r="H113" s="694"/>
      <c r="I113" s="694"/>
      <c r="J113" s="90"/>
      <c r="K113" s="90"/>
      <c r="L113" s="90"/>
      <c r="M113" s="90"/>
      <c r="N113" s="90"/>
    </row>
    <row r="114" spans="1:14" ht="15.9" customHeight="1">
      <c r="A114" s="694"/>
      <c r="B114" s="634"/>
      <c r="C114" s="634"/>
      <c r="D114" s="634"/>
      <c r="E114" s="634"/>
      <c r="F114" s="634"/>
      <c r="G114" s="634"/>
      <c r="H114" s="694"/>
      <c r="I114" s="694"/>
      <c r="J114" s="90"/>
      <c r="K114" s="90"/>
      <c r="L114" s="90"/>
      <c r="M114" s="90"/>
      <c r="N114" s="90"/>
    </row>
    <row r="115" spans="1:14" ht="15.9" customHeight="1">
      <c r="A115" s="694"/>
      <c r="B115" s="634"/>
      <c r="C115" s="634"/>
      <c r="D115" s="634"/>
      <c r="E115" s="634"/>
      <c r="F115" s="634"/>
      <c r="G115" s="634"/>
      <c r="H115" s="694"/>
      <c r="I115" s="694"/>
      <c r="J115" s="90"/>
      <c r="K115" s="90"/>
      <c r="L115" s="90"/>
      <c r="M115" s="90"/>
      <c r="N115" s="90"/>
    </row>
    <row r="116" spans="1:14" ht="15.9" customHeight="1">
      <c r="A116" s="694"/>
      <c r="B116" s="634"/>
      <c r="C116" s="634"/>
      <c r="D116" s="634"/>
      <c r="E116" s="634"/>
      <c r="F116" s="634"/>
      <c r="G116" s="634"/>
      <c r="H116" s="694"/>
      <c r="I116" s="694"/>
      <c r="J116" s="90"/>
      <c r="K116" s="90"/>
      <c r="L116" s="90"/>
      <c r="M116" s="90"/>
      <c r="N116" s="90"/>
    </row>
    <row r="117" spans="1:14" ht="15.9" customHeight="1">
      <c r="A117" s="694"/>
      <c r="B117" s="634"/>
      <c r="C117" s="634"/>
      <c r="D117" s="634"/>
      <c r="E117" s="634"/>
      <c r="F117" s="634"/>
      <c r="G117" s="634"/>
      <c r="H117" s="694"/>
      <c r="I117" s="694"/>
      <c r="J117" s="90"/>
      <c r="K117" s="90"/>
      <c r="L117" s="90"/>
      <c r="M117" s="90"/>
      <c r="N117" s="90"/>
    </row>
    <row r="118" spans="1:14" ht="15.9" customHeight="1">
      <c r="A118" s="694"/>
      <c r="B118" s="634"/>
      <c r="C118" s="634"/>
      <c r="D118" s="634"/>
      <c r="E118" s="634"/>
      <c r="F118" s="634"/>
      <c r="G118" s="634"/>
      <c r="H118" s="694"/>
      <c r="I118" s="694"/>
      <c r="J118" s="90"/>
      <c r="K118" s="90"/>
      <c r="L118" s="90"/>
      <c r="M118" s="90"/>
      <c r="N118" s="90"/>
    </row>
    <row r="119" spans="1:14" ht="15.9" customHeight="1">
      <c r="A119" s="694"/>
      <c r="B119" s="634"/>
      <c r="C119" s="634"/>
      <c r="D119" s="634"/>
      <c r="E119" s="634"/>
      <c r="F119" s="634"/>
      <c r="G119" s="634"/>
      <c r="H119" s="694"/>
      <c r="I119" s="694"/>
      <c r="J119" s="90"/>
      <c r="K119" s="90"/>
      <c r="L119" s="90"/>
      <c r="M119" s="90"/>
      <c r="N119" s="90"/>
    </row>
    <row r="120" spans="1:14" ht="15.9" customHeight="1">
      <c r="A120" s="694"/>
      <c r="B120" s="634"/>
      <c r="C120" s="634"/>
      <c r="D120" s="634"/>
      <c r="E120" s="634"/>
      <c r="F120" s="634"/>
      <c r="G120" s="634"/>
      <c r="H120" s="694"/>
      <c r="I120" s="694"/>
      <c r="J120" s="90"/>
      <c r="K120" s="90"/>
      <c r="L120" s="90"/>
      <c r="M120" s="90"/>
      <c r="N120" s="90"/>
    </row>
    <row r="121" spans="1:14" ht="15.9" customHeight="1">
      <c r="A121" s="694"/>
      <c r="B121" s="634"/>
      <c r="C121" s="634"/>
      <c r="D121" s="634"/>
      <c r="E121" s="634"/>
      <c r="F121" s="634"/>
      <c r="G121" s="634"/>
      <c r="H121" s="694"/>
      <c r="I121" s="694"/>
      <c r="J121" s="90"/>
      <c r="K121" s="90"/>
      <c r="L121" s="90"/>
      <c r="M121" s="90"/>
      <c r="N121" s="90"/>
    </row>
    <row r="122" spans="1:14" ht="15.9" customHeight="1">
      <c r="A122" s="694"/>
      <c r="B122" s="634"/>
      <c r="C122" s="634"/>
      <c r="D122" s="634"/>
      <c r="E122" s="634"/>
      <c r="F122" s="634"/>
      <c r="G122" s="634"/>
      <c r="H122" s="694"/>
      <c r="I122" s="694"/>
      <c r="J122" s="90"/>
      <c r="K122" s="90"/>
      <c r="L122" s="90"/>
      <c r="M122" s="90"/>
      <c r="N122" s="90"/>
    </row>
    <row r="123" spans="1:14" ht="15.9" customHeight="1">
      <c r="A123" s="694"/>
      <c r="B123" s="634"/>
      <c r="C123" s="634"/>
      <c r="D123" s="634"/>
      <c r="E123" s="634"/>
      <c r="F123" s="634"/>
      <c r="G123" s="634"/>
      <c r="H123" s="694"/>
      <c r="I123" s="694"/>
      <c r="J123" s="90"/>
      <c r="K123" s="90"/>
      <c r="L123" s="90"/>
      <c r="M123" s="90"/>
      <c r="N123" s="90"/>
    </row>
    <row r="124" spans="1:14" ht="15.9" customHeight="1">
      <c r="A124" s="694"/>
      <c r="B124" s="634"/>
      <c r="C124" s="634"/>
      <c r="D124" s="634"/>
      <c r="E124" s="634"/>
      <c r="F124" s="634"/>
      <c r="G124" s="634"/>
      <c r="H124" s="694"/>
      <c r="I124" s="694"/>
      <c r="J124" s="90"/>
      <c r="K124" s="90"/>
      <c r="L124" s="90"/>
      <c r="M124" s="90"/>
      <c r="N124" s="90"/>
    </row>
    <row r="125" spans="1:14" ht="15.9" customHeight="1">
      <c r="A125" s="694"/>
      <c r="B125" s="634"/>
      <c r="C125" s="634"/>
      <c r="D125" s="634"/>
      <c r="E125" s="634"/>
      <c r="F125" s="634"/>
      <c r="G125" s="634"/>
      <c r="H125" s="694"/>
      <c r="I125" s="694"/>
      <c r="J125" s="90"/>
      <c r="K125" s="90"/>
      <c r="L125" s="90"/>
      <c r="M125" s="90"/>
      <c r="N125" s="90"/>
    </row>
    <row r="126" spans="1:14" ht="15.9" customHeight="1">
      <c r="A126" s="694"/>
      <c r="B126" s="634"/>
      <c r="C126" s="634"/>
      <c r="D126" s="634"/>
      <c r="E126" s="634"/>
      <c r="F126" s="634"/>
      <c r="G126" s="634"/>
      <c r="H126" s="694"/>
      <c r="I126" s="694"/>
      <c r="J126" s="90"/>
      <c r="K126" s="90"/>
      <c r="L126" s="90"/>
      <c r="M126" s="90"/>
      <c r="N126" s="90"/>
    </row>
    <row r="127" spans="1:14" ht="15.9" customHeight="1">
      <c r="A127" s="694"/>
      <c r="B127" s="634"/>
      <c r="C127" s="634"/>
      <c r="D127" s="634"/>
      <c r="E127" s="634"/>
      <c r="F127" s="634"/>
      <c r="G127" s="634"/>
      <c r="H127" s="694"/>
      <c r="I127" s="694"/>
      <c r="J127" s="90"/>
      <c r="K127" s="90"/>
      <c r="L127" s="90"/>
      <c r="M127" s="90"/>
      <c r="N127" s="90"/>
    </row>
    <row r="128" spans="1:14" ht="15.9" customHeight="1">
      <c r="A128" s="694"/>
      <c r="B128" s="634"/>
      <c r="C128" s="634"/>
      <c r="D128" s="634"/>
      <c r="E128" s="634"/>
      <c r="F128" s="634"/>
      <c r="G128" s="634"/>
      <c r="H128" s="694"/>
      <c r="I128" s="694"/>
      <c r="J128" s="90"/>
      <c r="K128" s="90"/>
      <c r="L128" s="90"/>
      <c r="M128" s="90"/>
      <c r="N128" s="90"/>
    </row>
    <row r="129" spans="1:14" ht="15.9" customHeight="1">
      <c r="A129" s="694"/>
      <c r="B129" s="634"/>
      <c r="C129" s="634"/>
      <c r="D129" s="634"/>
      <c r="E129" s="634"/>
      <c r="F129" s="634"/>
      <c r="G129" s="634"/>
      <c r="H129" s="694"/>
      <c r="I129" s="694"/>
      <c r="J129" s="90"/>
      <c r="K129" s="90"/>
      <c r="L129" s="90"/>
      <c r="M129" s="90"/>
      <c r="N129" s="90"/>
    </row>
    <row r="130" spans="1:14" ht="15.9" customHeight="1">
      <c r="A130" s="694"/>
      <c r="B130" s="634"/>
      <c r="C130" s="634"/>
      <c r="D130" s="634"/>
      <c r="E130" s="634"/>
      <c r="F130" s="634"/>
      <c r="G130" s="634"/>
      <c r="H130" s="694"/>
      <c r="I130" s="694"/>
      <c r="J130" s="90"/>
      <c r="K130" s="90"/>
      <c r="L130" s="90"/>
      <c r="M130" s="90"/>
      <c r="N130" s="90"/>
    </row>
    <row r="131" spans="1:14" ht="15.9" customHeight="1">
      <c r="A131" s="694"/>
      <c r="B131" s="634"/>
      <c r="C131" s="634"/>
      <c r="D131" s="634"/>
      <c r="E131" s="634"/>
      <c r="F131" s="634"/>
      <c r="G131" s="634"/>
      <c r="H131" s="694"/>
      <c r="I131" s="694"/>
      <c r="J131" s="90"/>
      <c r="K131" s="90"/>
      <c r="L131" s="90"/>
      <c r="M131" s="90"/>
      <c r="N131" s="90"/>
    </row>
    <row r="132" spans="1:14" ht="15.9" customHeight="1">
      <c r="A132" s="694"/>
      <c r="B132" s="634"/>
      <c r="C132" s="634"/>
      <c r="D132" s="634"/>
      <c r="E132" s="634"/>
      <c r="F132" s="634"/>
      <c r="G132" s="634"/>
      <c r="H132" s="694"/>
      <c r="I132" s="694"/>
      <c r="J132" s="90"/>
      <c r="K132" s="90"/>
      <c r="L132" s="90"/>
      <c r="M132" s="90"/>
      <c r="N132" s="90"/>
    </row>
    <row r="133" spans="1:14" ht="15.9" customHeight="1">
      <c r="A133" s="694"/>
      <c r="B133" s="634"/>
      <c r="C133" s="634"/>
      <c r="D133" s="634"/>
      <c r="E133" s="634"/>
      <c r="F133" s="634"/>
      <c r="G133" s="634"/>
      <c r="H133" s="694"/>
      <c r="I133" s="694"/>
      <c r="J133" s="90"/>
      <c r="K133" s="90"/>
      <c r="L133" s="90"/>
      <c r="M133" s="90"/>
      <c r="N133" s="90"/>
    </row>
    <row r="134" spans="1:14" ht="15.9" customHeight="1">
      <c r="A134" s="694"/>
      <c r="B134" s="634"/>
      <c r="C134" s="634"/>
      <c r="D134" s="634"/>
      <c r="E134" s="634"/>
      <c r="F134" s="634"/>
      <c r="G134" s="634"/>
      <c r="H134" s="694"/>
      <c r="I134" s="694"/>
      <c r="J134" s="90"/>
      <c r="K134" s="90"/>
      <c r="L134" s="90"/>
      <c r="M134" s="90"/>
      <c r="N134" s="90"/>
    </row>
    <row r="135" spans="1:14" ht="15.9" customHeight="1">
      <c r="A135" s="694"/>
      <c r="B135" s="634"/>
      <c r="C135" s="634"/>
      <c r="D135" s="634"/>
      <c r="E135" s="634"/>
      <c r="F135" s="634"/>
      <c r="G135" s="634"/>
      <c r="H135" s="694"/>
      <c r="I135" s="694"/>
      <c r="J135" s="90"/>
      <c r="K135" s="90"/>
      <c r="L135" s="90"/>
      <c r="M135" s="90"/>
      <c r="N135" s="90"/>
    </row>
    <row r="136" spans="1:14" ht="15.9" customHeight="1">
      <c r="A136" s="694"/>
      <c r="B136" s="634"/>
      <c r="C136" s="634"/>
      <c r="D136" s="634"/>
      <c r="E136" s="634"/>
      <c r="F136" s="634"/>
      <c r="G136" s="634"/>
      <c r="H136" s="694"/>
      <c r="I136" s="694"/>
      <c r="J136" s="90"/>
      <c r="K136" s="90"/>
      <c r="L136" s="90"/>
      <c r="M136" s="90"/>
      <c r="N136" s="90"/>
    </row>
    <row r="137" spans="1:14" ht="15.9" customHeight="1">
      <c r="A137" s="694"/>
      <c r="B137" s="634"/>
      <c r="C137" s="634"/>
      <c r="D137" s="634"/>
      <c r="E137" s="634"/>
      <c r="F137" s="634"/>
      <c r="G137" s="634"/>
      <c r="H137" s="694"/>
      <c r="I137" s="694"/>
      <c r="J137" s="90"/>
      <c r="K137" s="90"/>
      <c r="L137" s="90"/>
      <c r="M137" s="90"/>
      <c r="N137" s="90"/>
    </row>
    <row r="138" spans="1:14" ht="15.9" customHeight="1">
      <c r="A138" s="694"/>
      <c r="B138" s="634"/>
      <c r="C138" s="634"/>
      <c r="D138" s="634"/>
      <c r="E138" s="634"/>
      <c r="F138" s="634"/>
      <c r="G138" s="634"/>
      <c r="H138" s="694"/>
      <c r="I138" s="694"/>
      <c r="J138" s="90"/>
      <c r="K138" s="90"/>
      <c r="L138" s="90"/>
      <c r="M138" s="90"/>
      <c r="N138" s="90"/>
    </row>
    <row r="139" spans="1:14" ht="15.9" customHeight="1">
      <c r="A139" s="694"/>
      <c r="B139" s="634"/>
      <c r="C139" s="634"/>
      <c r="D139" s="634"/>
      <c r="E139" s="634"/>
      <c r="F139" s="634"/>
      <c r="G139" s="634"/>
      <c r="H139" s="694"/>
      <c r="I139" s="694"/>
      <c r="J139" s="90"/>
      <c r="K139" s="90"/>
      <c r="L139" s="90"/>
      <c r="M139" s="90"/>
      <c r="N139" s="90"/>
    </row>
    <row r="140" spans="1:14" ht="15.9" customHeight="1">
      <c r="A140" s="694"/>
      <c r="B140" s="634"/>
      <c r="C140" s="634"/>
      <c r="D140" s="634"/>
      <c r="E140" s="634"/>
      <c r="F140" s="634"/>
      <c r="G140" s="634"/>
      <c r="H140" s="694"/>
      <c r="I140" s="694"/>
      <c r="J140" s="90"/>
      <c r="K140" s="90"/>
      <c r="L140" s="90"/>
      <c r="M140" s="90"/>
      <c r="N140" s="90"/>
    </row>
    <row r="141" spans="1:14" ht="15.9" customHeight="1">
      <c r="A141" s="694"/>
      <c r="B141" s="634"/>
      <c r="C141" s="634"/>
      <c r="D141" s="634"/>
      <c r="E141" s="634"/>
      <c r="F141" s="634"/>
      <c r="G141" s="634"/>
      <c r="H141" s="694"/>
      <c r="I141" s="694"/>
      <c r="J141" s="90"/>
      <c r="K141" s="90"/>
      <c r="L141" s="90"/>
      <c r="M141" s="90"/>
      <c r="N141" s="90"/>
    </row>
    <row r="142" spans="1:14" ht="15.9" customHeight="1">
      <c r="A142" s="694"/>
      <c r="B142" s="634"/>
      <c r="C142" s="634"/>
      <c r="D142" s="634"/>
      <c r="E142" s="634"/>
      <c r="F142" s="634"/>
      <c r="G142" s="634"/>
      <c r="H142" s="694"/>
      <c r="I142" s="694"/>
      <c r="J142" s="90"/>
      <c r="K142" s="90"/>
      <c r="L142" s="90"/>
      <c r="M142" s="90"/>
      <c r="N142" s="90"/>
    </row>
    <row r="143" spans="1:14" ht="15.9" customHeight="1">
      <c r="A143" s="694"/>
      <c r="B143" s="634"/>
      <c r="C143" s="634"/>
      <c r="D143" s="634"/>
      <c r="E143" s="634"/>
      <c r="F143" s="634"/>
      <c r="G143" s="634"/>
      <c r="H143" s="694"/>
      <c r="I143" s="694"/>
      <c r="J143" s="90"/>
      <c r="K143" s="90"/>
      <c r="L143" s="90"/>
      <c r="M143" s="90"/>
      <c r="N143" s="90"/>
    </row>
    <row r="144" spans="1:14" ht="15.9" customHeight="1">
      <c r="A144" s="694"/>
      <c r="B144" s="634"/>
      <c r="C144" s="634"/>
      <c r="D144" s="634"/>
      <c r="E144" s="634"/>
      <c r="F144" s="634"/>
      <c r="G144" s="634"/>
      <c r="H144" s="694"/>
      <c r="I144" s="694"/>
      <c r="J144" s="90"/>
      <c r="K144" s="90"/>
      <c r="L144" s="90"/>
      <c r="M144" s="90"/>
      <c r="N144" s="90"/>
    </row>
    <row r="145" spans="1:14" ht="15.9" customHeight="1">
      <c r="A145" s="694"/>
      <c r="B145" s="634"/>
      <c r="C145" s="634"/>
      <c r="D145" s="634"/>
      <c r="E145" s="634"/>
      <c r="F145" s="634"/>
      <c r="G145" s="634"/>
      <c r="H145" s="694"/>
      <c r="I145" s="694"/>
      <c r="J145" s="90"/>
      <c r="K145" s="90"/>
      <c r="L145" s="90"/>
      <c r="M145" s="90"/>
      <c r="N145" s="90"/>
    </row>
    <row r="146" spans="1:14" ht="15.9" customHeight="1">
      <c r="A146" s="694"/>
      <c r="B146" s="634"/>
      <c r="C146" s="634"/>
      <c r="D146" s="634"/>
      <c r="E146" s="634"/>
      <c r="F146" s="634"/>
      <c r="G146" s="634"/>
      <c r="H146" s="694"/>
      <c r="I146" s="694"/>
      <c r="J146" s="90"/>
      <c r="K146" s="90"/>
      <c r="L146" s="90"/>
      <c r="M146" s="90"/>
      <c r="N146" s="90"/>
    </row>
    <row r="147" spans="1:14" ht="15.9" customHeight="1">
      <c r="A147" s="694"/>
      <c r="B147" s="634"/>
      <c r="C147" s="634"/>
      <c r="D147" s="634"/>
      <c r="E147" s="634"/>
      <c r="F147" s="634"/>
      <c r="G147" s="634"/>
      <c r="H147" s="694"/>
      <c r="I147" s="694"/>
      <c r="J147" s="90"/>
      <c r="K147" s="90"/>
      <c r="L147" s="90"/>
      <c r="M147" s="90"/>
      <c r="N147" s="90"/>
    </row>
    <row r="148" spans="1:14" ht="15.9" customHeight="1">
      <c r="A148" s="694"/>
      <c r="B148" s="634"/>
      <c r="C148" s="634"/>
      <c r="D148" s="634"/>
      <c r="E148" s="634"/>
      <c r="F148" s="634"/>
      <c r="G148" s="634"/>
      <c r="H148" s="694"/>
      <c r="I148" s="694"/>
      <c r="J148" s="90"/>
      <c r="K148" s="90"/>
      <c r="L148" s="90"/>
      <c r="M148" s="90"/>
      <c r="N148" s="90"/>
    </row>
    <row r="149" spans="1:14" ht="15.9" customHeight="1">
      <c r="A149" s="694"/>
      <c r="B149" s="634"/>
      <c r="C149" s="634"/>
      <c r="D149" s="634"/>
      <c r="E149" s="634"/>
      <c r="F149" s="634"/>
      <c r="G149" s="634"/>
      <c r="H149" s="694"/>
      <c r="I149" s="694"/>
      <c r="J149" s="90"/>
      <c r="K149" s="90"/>
      <c r="L149" s="90"/>
      <c r="M149" s="90"/>
      <c r="N149" s="90"/>
    </row>
    <row r="150" spans="1:14" ht="15.9" customHeight="1">
      <c r="A150" s="694"/>
      <c r="B150" s="634"/>
      <c r="C150" s="634"/>
      <c r="D150" s="634"/>
      <c r="E150" s="634"/>
      <c r="F150" s="634"/>
      <c r="G150" s="634"/>
      <c r="H150" s="694"/>
      <c r="I150" s="694"/>
      <c r="J150" s="90"/>
      <c r="K150" s="90"/>
      <c r="L150" s="90"/>
      <c r="M150" s="90"/>
      <c r="N150" s="90"/>
    </row>
    <row r="151" spans="1:14" ht="15.9" customHeight="1">
      <c r="A151" s="694"/>
      <c r="B151" s="634"/>
      <c r="C151" s="634"/>
      <c r="D151" s="634"/>
      <c r="E151" s="634"/>
      <c r="F151" s="634"/>
      <c r="G151" s="634"/>
      <c r="H151" s="694"/>
      <c r="I151" s="694"/>
      <c r="J151" s="90"/>
      <c r="K151" s="90"/>
      <c r="L151" s="90"/>
      <c r="M151" s="90"/>
      <c r="N151" s="90"/>
    </row>
    <row r="152" spans="1:14" ht="15.9" customHeight="1">
      <c r="A152" s="694"/>
      <c r="B152" s="634"/>
      <c r="C152" s="634"/>
      <c r="D152" s="634"/>
      <c r="E152" s="634"/>
      <c r="F152" s="634"/>
      <c r="G152" s="634"/>
      <c r="H152" s="694"/>
      <c r="I152" s="694"/>
      <c r="J152" s="90"/>
      <c r="K152" s="90"/>
      <c r="L152" s="90"/>
      <c r="M152" s="90"/>
      <c r="N152" s="90"/>
    </row>
    <row r="153" spans="1:14" ht="15.9" customHeight="1">
      <c r="A153" s="694"/>
      <c r="B153" s="634"/>
      <c r="C153" s="634"/>
      <c r="D153" s="634"/>
      <c r="E153" s="634"/>
      <c r="F153" s="634"/>
      <c r="G153" s="634"/>
      <c r="H153" s="694"/>
      <c r="I153" s="694"/>
      <c r="J153" s="90"/>
      <c r="K153" s="90"/>
      <c r="L153" s="90"/>
      <c r="M153" s="90"/>
      <c r="N153" s="90"/>
    </row>
    <row r="154" spans="1:14" ht="15.9" customHeight="1">
      <c r="A154" s="694"/>
      <c r="B154" s="634"/>
      <c r="C154" s="634"/>
      <c r="D154" s="634"/>
      <c r="E154" s="634"/>
      <c r="F154" s="634"/>
      <c r="G154" s="634"/>
      <c r="H154" s="694"/>
      <c r="I154" s="694"/>
      <c r="J154" s="90"/>
      <c r="K154" s="90"/>
      <c r="L154" s="90"/>
      <c r="M154" s="90"/>
      <c r="N154" s="90"/>
    </row>
    <row r="155" spans="1:14" ht="15.9" customHeight="1">
      <c r="A155" s="694"/>
      <c r="B155" s="634"/>
      <c r="C155" s="634"/>
      <c r="D155" s="634"/>
      <c r="E155" s="634"/>
      <c r="F155" s="634"/>
      <c r="G155" s="634"/>
      <c r="H155" s="694"/>
      <c r="I155" s="694"/>
      <c r="J155" s="90"/>
      <c r="K155" s="90"/>
      <c r="L155" s="90"/>
      <c r="M155" s="90"/>
      <c r="N155" s="90"/>
    </row>
    <row r="156" spans="1:14" ht="15.9" customHeight="1">
      <c r="A156" s="694"/>
      <c r="B156" s="634"/>
      <c r="C156" s="634"/>
      <c r="D156" s="634"/>
      <c r="E156" s="634"/>
      <c r="F156" s="634"/>
      <c r="G156" s="634"/>
      <c r="H156" s="694"/>
      <c r="I156" s="694"/>
      <c r="J156" s="90"/>
      <c r="K156" s="90"/>
      <c r="L156" s="90"/>
      <c r="M156" s="90"/>
      <c r="N156" s="90"/>
    </row>
    <row r="157" spans="1:14" ht="15.9" customHeight="1">
      <c r="A157" s="694"/>
      <c r="B157" s="634"/>
      <c r="C157" s="634"/>
      <c r="D157" s="634"/>
      <c r="E157" s="634"/>
      <c r="F157" s="634"/>
      <c r="G157" s="634"/>
      <c r="H157" s="694"/>
      <c r="I157" s="694"/>
      <c r="J157" s="90"/>
      <c r="K157" s="90"/>
      <c r="L157" s="90"/>
      <c r="M157" s="90"/>
      <c r="N157" s="90"/>
    </row>
    <row r="158" spans="1:14" ht="15.9" customHeight="1">
      <c r="A158" s="694"/>
      <c r="B158" s="634"/>
      <c r="C158" s="634"/>
      <c r="D158" s="634"/>
      <c r="E158" s="634"/>
      <c r="F158" s="634"/>
      <c r="G158" s="634"/>
      <c r="H158" s="694"/>
      <c r="I158" s="694"/>
      <c r="J158" s="90"/>
      <c r="K158" s="90"/>
      <c r="L158" s="90"/>
      <c r="M158" s="90"/>
      <c r="N158" s="90"/>
    </row>
    <row r="159" spans="1:14" ht="15.9" customHeight="1">
      <c r="A159" s="694"/>
      <c r="B159" s="634"/>
      <c r="C159" s="634"/>
      <c r="D159" s="634"/>
      <c r="E159" s="634"/>
      <c r="F159" s="634"/>
      <c r="G159" s="634"/>
      <c r="H159" s="694"/>
      <c r="I159" s="694"/>
      <c r="J159" s="90"/>
      <c r="K159" s="90"/>
      <c r="L159" s="90"/>
      <c r="M159" s="90"/>
      <c r="N159" s="90"/>
    </row>
    <row r="160" spans="1:14" ht="15.9" customHeight="1">
      <c r="A160" s="694"/>
      <c r="B160" s="634"/>
      <c r="C160" s="634"/>
      <c r="D160" s="634"/>
      <c r="E160" s="634"/>
      <c r="F160" s="634"/>
      <c r="G160" s="634"/>
      <c r="H160" s="694"/>
      <c r="I160" s="694"/>
      <c r="J160" s="90"/>
      <c r="K160" s="90"/>
      <c r="L160" s="90"/>
      <c r="M160" s="90"/>
      <c r="N160" s="90"/>
    </row>
    <row r="161" spans="1:14" ht="15.9" customHeight="1">
      <c r="A161" s="694"/>
      <c r="B161" s="634"/>
      <c r="C161" s="634"/>
      <c r="D161" s="634"/>
      <c r="E161" s="634"/>
      <c r="F161" s="634"/>
      <c r="G161" s="634"/>
      <c r="H161" s="694"/>
      <c r="I161" s="694"/>
      <c r="J161" s="90"/>
      <c r="K161" s="90"/>
      <c r="L161" s="90"/>
      <c r="M161" s="90"/>
      <c r="N161" s="90"/>
    </row>
    <row r="162" spans="1:14" ht="15.9" customHeight="1">
      <c r="A162" s="694"/>
      <c r="B162" s="634"/>
      <c r="C162" s="634"/>
      <c r="D162" s="634"/>
      <c r="E162" s="634"/>
      <c r="F162" s="634"/>
      <c r="G162" s="634"/>
      <c r="H162" s="694"/>
      <c r="I162" s="694"/>
      <c r="J162" s="90"/>
      <c r="K162" s="90"/>
      <c r="L162" s="90"/>
      <c r="M162" s="90"/>
      <c r="N162" s="90"/>
    </row>
    <row r="163" spans="1:14" ht="15.9" customHeight="1">
      <c r="A163" s="694"/>
      <c r="B163" s="634"/>
      <c r="C163" s="634"/>
      <c r="D163" s="634"/>
      <c r="E163" s="634"/>
      <c r="F163" s="634"/>
      <c r="G163" s="634"/>
      <c r="H163" s="694"/>
      <c r="I163" s="694"/>
      <c r="J163" s="90"/>
      <c r="K163" s="90"/>
      <c r="L163" s="90"/>
      <c r="M163" s="90"/>
      <c r="N163" s="90"/>
    </row>
    <row r="164" spans="1:14" ht="15.9" customHeight="1">
      <c r="A164" s="694"/>
      <c r="B164" s="634"/>
      <c r="C164" s="634"/>
      <c r="D164" s="634"/>
      <c r="E164" s="634"/>
      <c r="F164" s="634"/>
      <c r="G164" s="634"/>
      <c r="H164" s="694"/>
      <c r="I164" s="694"/>
      <c r="J164" s="90"/>
      <c r="K164" s="90"/>
      <c r="L164" s="90"/>
      <c r="M164" s="90"/>
      <c r="N164" s="90"/>
    </row>
    <row r="165" spans="1:14" ht="15.9" customHeight="1">
      <c r="A165" s="694"/>
      <c r="B165" s="634"/>
      <c r="C165" s="634"/>
      <c r="D165" s="634"/>
      <c r="E165" s="634"/>
      <c r="F165" s="634"/>
      <c r="G165" s="634"/>
      <c r="H165" s="694"/>
      <c r="I165" s="694"/>
      <c r="J165" s="90"/>
      <c r="K165" s="90"/>
      <c r="L165" s="90"/>
      <c r="M165" s="90"/>
      <c r="N165" s="90"/>
    </row>
    <row r="166" spans="1:14" ht="15.9" customHeight="1">
      <c r="A166" s="694"/>
      <c r="B166" s="634"/>
      <c r="C166" s="634"/>
      <c r="D166" s="634"/>
      <c r="E166" s="634"/>
      <c r="F166" s="634"/>
      <c r="G166" s="634"/>
      <c r="H166" s="694"/>
      <c r="I166" s="694"/>
      <c r="J166" s="90"/>
      <c r="K166" s="90"/>
      <c r="L166" s="90"/>
      <c r="M166" s="90"/>
      <c r="N166" s="90"/>
    </row>
    <row r="167" spans="1:14" ht="15.9" customHeight="1">
      <c r="A167" s="694"/>
      <c r="B167" s="634"/>
      <c r="C167" s="634"/>
      <c r="D167" s="634"/>
      <c r="E167" s="634"/>
      <c r="F167" s="634"/>
      <c r="G167" s="634"/>
      <c r="H167" s="694"/>
      <c r="I167" s="694"/>
      <c r="J167" s="90"/>
      <c r="K167" s="90"/>
      <c r="L167" s="90"/>
      <c r="M167" s="90"/>
      <c r="N167" s="90"/>
    </row>
    <row r="168" spans="1:14" ht="15.9" customHeight="1">
      <c r="A168" s="694"/>
      <c r="B168" s="634"/>
      <c r="C168" s="634"/>
      <c r="D168" s="634"/>
      <c r="E168" s="634"/>
      <c r="F168" s="634"/>
      <c r="G168" s="634"/>
      <c r="H168" s="694"/>
      <c r="I168" s="694"/>
      <c r="J168" s="90"/>
      <c r="K168" s="90"/>
      <c r="L168" s="90"/>
      <c r="M168" s="90"/>
      <c r="N168" s="90"/>
    </row>
    <row r="169" spans="1:14" ht="15.9" customHeight="1">
      <c r="A169" s="694"/>
      <c r="B169" s="634"/>
      <c r="C169" s="634"/>
      <c r="D169" s="634"/>
      <c r="E169" s="634"/>
      <c r="F169" s="634"/>
      <c r="G169" s="634"/>
      <c r="H169" s="694"/>
      <c r="I169" s="694"/>
      <c r="J169" s="90"/>
      <c r="K169" s="90"/>
      <c r="L169" s="90"/>
      <c r="M169" s="90"/>
      <c r="N169" s="90"/>
    </row>
    <row r="170" spans="1:14" ht="15.9" customHeight="1">
      <c r="A170" s="694"/>
      <c r="B170" s="634"/>
      <c r="C170" s="634"/>
      <c r="D170" s="634"/>
      <c r="E170" s="634"/>
      <c r="F170" s="634"/>
      <c r="G170" s="634"/>
      <c r="H170" s="694"/>
      <c r="I170" s="694"/>
      <c r="J170" s="90"/>
      <c r="K170" s="90"/>
      <c r="L170" s="90"/>
      <c r="M170" s="90"/>
      <c r="N170" s="90"/>
    </row>
    <row r="171" spans="1:14" ht="15.9" customHeight="1">
      <c r="A171" s="694"/>
      <c r="B171" s="634"/>
      <c r="C171" s="634"/>
      <c r="D171" s="634"/>
      <c r="E171" s="634"/>
      <c r="F171" s="634"/>
      <c r="G171" s="634"/>
      <c r="H171" s="694"/>
      <c r="I171" s="694"/>
      <c r="J171" s="90"/>
      <c r="K171" s="90"/>
      <c r="L171" s="90"/>
      <c r="M171" s="90"/>
      <c r="N171" s="90"/>
    </row>
    <row r="172" spans="1:14" ht="15.9" customHeight="1">
      <c r="A172" s="694"/>
      <c r="B172" s="634"/>
      <c r="C172" s="634"/>
      <c r="D172" s="634"/>
      <c r="E172" s="634"/>
      <c r="F172" s="634"/>
      <c r="G172" s="634"/>
      <c r="H172" s="694"/>
      <c r="I172" s="694"/>
      <c r="J172" s="90"/>
      <c r="K172" s="90"/>
      <c r="L172" s="90"/>
      <c r="M172" s="90"/>
      <c r="N172" s="90"/>
    </row>
    <row r="173" spans="1:14" ht="15.9" customHeight="1">
      <c r="A173" s="694"/>
      <c r="B173" s="634"/>
      <c r="C173" s="634"/>
      <c r="D173" s="634"/>
      <c r="E173" s="634"/>
      <c r="F173" s="634"/>
      <c r="G173" s="634"/>
      <c r="H173" s="694"/>
      <c r="I173" s="694"/>
      <c r="J173" s="90"/>
      <c r="K173" s="90"/>
      <c r="L173" s="90"/>
      <c r="M173" s="90"/>
      <c r="N173" s="90"/>
    </row>
    <row r="174" spans="1:14" ht="15.9" customHeight="1">
      <c r="B174" s="992"/>
      <c r="C174" s="992"/>
      <c r="D174" s="992"/>
      <c r="E174" s="992"/>
      <c r="F174" s="992"/>
      <c r="G174" s="992"/>
    </row>
    <row r="175" spans="1:14" ht="15.9" customHeight="1">
      <c r="B175" s="992"/>
      <c r="C175" s="992"/>
      <c r="D175" s="992"/>
      <c r="E175" s="992"/>
      <c r="F175" s="992"/>
      <c r="G175" s="992"/>
    </row>
    <row r="176" spans="1:14" ht="15.9" customHeight="1">
      <c r="B176" s="992"/>
      <c r="C176" s="992"/>
      <c r="D176" s="992"/>
      <c r="E176" s="992"/>
      <c r="F176" s="992"/>
      <c r="G176" s="992"/>
    </row>
    <row r="177" spans="2:7" ht="15.9" customHeight="1">
      <c r="B177" s="992"/>
      <c r="C177" s="992"/>
      <c r="D177" s="992"/>
      <c r="E177" s="992"/>
      <c r="F177" s="992"/>
      <c r="G177" s="992"/>
    </row>
    <row r="178" spans="2:7" ht="15.9" customHeight="1">
      <c r="B178" s="992"/>
      <c r="C178" s="992"/>
      <c r="D178" s="992"/>
      <c r="E178" s="992"/>
      <c r="F178" s="992"/>
      <c r="G178" s="992"/>
    </row>
    <row r="179" spans="2:7" ht="15.9" customHeight="1">
      <c r="B179" s="992"/>
      <c r="C179" s="992"/>
      <c r="D179" s="992"/>
      <c r="E179" s="992"/>
      <c r="F179" s="992"/>
      <c r="G179" s="992"/>
    </row>
    <row r="180" spans="2:7" ht="15.9" customHeight="1">
      <c r="B180" s="992"/>
      <c r="C180" s="992"/>
      <c r="D180" s="992"/>
      <c r="E180" s="992"/>
      <c r="F180" s="992"/>
      <c r="G180" s="992"/>
    </row>
    <row r="181" spans="2:7" ht="15.9" customHeight="1">
      <c r="B181" s="992"/>
      <c r="C181" s="992"/>
      <c r="D181" s="992"/>
      <c r="E181" s="992"/>
      <c r="F181" s="992"/>
      <c r="G181" s="992"/>
    </row>
    <row r="182" spans="2:7" ht="15.9" customHeight="1">
      <c r="B182" s="992"/>
      <c r="C182" s="992"/>
      <c r="D182" s="992"/>
      <c r="E182" s="992"/>
      <c r="F182" s="992"/>
      <c r="G182" s="992"/>
    </row>
    <row r="183" spans="2:7" ht="15.9" customHeight="1">
      <c r="B183" s="992"/>
      <c r="C183" s="992"/>
      <c r="D183" s="992"/>
      <c r="E183" s="992"/>
      <c r="F183" s="992"/>
      <c r="G183" s="992"/>
    </row>
    <row r="184" spans="2:7" ht="15.9" customHeight="1">
      <c r="B184" s="992"/>
      <c r="C184" s="992"/>
      <c r="D184" s="992"/>
      <c r="E184" s="992"/>
      <c r="F184" s="992"/>
      <c r="G184" s="992"/>
    </row>
    <row r="185" spans="2:7" ht="15.9" customHeight="1">
      <c r="B185" s="992"/>
      <c r="C185" s="992"/>
      <c r="D185" s="992"/>
      <c r="E185" s="992"/>
      <c r="F185" s="992"/>
      <c r="G185" s="992"/>
    </row>
    <row r="186" spans="2:7" ht="15.9" customHeight="1">
      <c r="B186" s="992"/>
      <c r="C186" s="992"/>
      <c r="D186" s="992"/>
      <c r="E186" s="992"/>
      <c r="F186" s="992"/>
      <c r="G186" s="992"/>
    </row>
    <row r="187" spans="2:7" ht="15.9" customHeight="1">
      <c r="B187" s="992"/>
      <c r="C187" s="992"/>
      <c r="D187" s="992"/>
      <c r="E187" s="992"/>
      <c r="F187" s="992"/>
      <c r="G187" s="992"/>
    </row>
    <row r="188" spans="2:7" ht="15.9" customHeight="1">
      <c r="B188" s="992"/>
      <c r="C188" s="992"/>
      <c r="D188" s="992"/>
      <c r="E188" s="992"/>
      <c r="F188" s="992"/>
      <c r="G188" s="992"/>
    </row>
    <row r="189" spans="2:7" ht="15.9" customHeight="1">
      <c r="B189" s="992"/>
      <c r="C189" s="992"/>
      <c r="D189" s="992"/>
      <c r="E189" s="992"/>
      <c r="F189" s="992"/>
      <c r="G189" s="992"/>
    </row>
    <row r="190" spans="2:7" ht="15.9" customHeight="1">
      <c r="B190" s="992"/>
      <c r="C190" s="992"/>
      <c r="D190" s="992"/>
      <c r="E190" s="992"/>
      <c r="F190" s="992"/>
      <c r="G190" s="992"/>
    </row>
    <row r="191" spans="2:7" ht="15.9" customHeight="1">
      <c r="B191" s="992"/>
      <c r="C191" s="992"/>
      <c r="D191" s="992"/>
      <c r="E191" s="992"/>
      <c r="F191" s="992"/>
      <c r="G191" s="992"/>
    </row>
    <row r="192" spans="2:7" ht="15.9" customHeight="1">
      <c r="B192" s="992"/>
      <c r="C192" s="992"/>
      <c r="D192" s="992"/>
      <c r="E192" s="992"/>
      <c r="F192" s="992"/>
      <c r="G192" s="992"/>
    </row>
    <row r="193" spans="2:7" ht="15.9" customHeight="1">
      <c r="B193" s="992"/>
      <c r="C193" s="992"/>
      <c r="D193" s="992"/>
      <c r="E193" s="992"/>
      <c r="F193" s="992"/>
      <c r="G193" s="992"/>
    </row>
    <row r="194" spans="2:7" ht="15.9" customHeight="1">
      <c r="B194" s="992"/>
      <c r="C194" s="992"/>
      <c r="D194" s="992"/>
      <c r="E194" s="992"/>
      <c r="F194" s="992"/>
      <c r="G194" s="992"/>
    </row>
    <row r="195" spans="2:7" ht="15.9" customHeight="1">
      <c r="B195" s="992"/>
      <c r="C195" s="992"/>
      <c r="D195" s="992"/>
      <c r="E195" s="992"/>
      <c r="F195" s="992"/>
      <c r="G195" s="992"/>
    </row>
    <row r="196" spans="2:7" ht="15.9" customHeight="1">
      <c r="B196" s="992"/>
      <c r="C196" s="992"/>
      <c r="D196" s="992"/>
      <c r="E196" s="992"/>
      <c r="F196" s="992"/>
      <c r="G196" s="992"/>
    </row>
    <row r="197" spans="2:7" ht="15.9" customHeight="1">
      <c r="B197" s="992"/>
      <c r="C197" s="992"/>
      <c r="D197" s="992"/>
      <c r="E197" s="992"/>
      <c r="F197" s="992"/>
      <c r="G197" s="992"/>
    </row>
    <row r="198" spans="2:7" ht="15.9" customHeight="1">
      <c r="B198" s="992"/>
      <c r="C198" s="992"/>
      <c r="D198" s="992"/>
      <c r="E198" s="992"/>
      <c r="F198" s="992"/>
      <c r="G198" s="992"/>
    </row>
    <row r="199" spans="2:7" ht="15.9" customHeight="1">
      <c r="B199" s="992"/>
      <c r="C199" s="992"/>
      <c r="D199" s="992"/>
      <c r="E199" s="992"/>
      <c r="F199" s="992"/>
      <c r="G199" s="992"/>
    </row>
    <row r="200" spans="2:7" ht="15.9" customHeight="1">
      <c r="B200" s="992"/>
      <c r="C200" s="992"/>
      <c r="D200" s="992"/>
      <c r="E200" s="992"/>
      <c r="F200" s="992"/>
      <c r="G200" s="992"/>
    </row>
    <row r="201" spans="2:7" ht="15.9" customHeight="1">
      <c r="B201" s="992"/>
      <c r="C201" s="992"/>
      <c r="D201" s="992"/>
      <c r="E201" s="992"/>
      <c r="F201" s="992"/>
      <c r="G201" s="992"/>
    </row>
    <row r="202" spans="2:7" ht="15.9" customHeight="1">
      <c r="B202" s="992"/>
      <c r="C202" s="992"/>
      <c r="D202" s="992"/>
      <c r="E202" s="992"/>
      <c r="F202" s="992"/>
      <c r="G202" s="992"/>
    </row>
    <row r="203" spans="2:7" ht="15.9" customHeight="1">
      <c r="B203" s="992"/>
      <c r="C203" s="992"/>
      <c r="D203" s="992"/>
      <c r="E203" s="992"/>
      <c r="F203" s="992"/>
      <c r="G203" s="992"/>
    </row>
    <row r="204" spans="2:7" ht="15.9" customHeight="1">
      <c r="B204" s="992"/>
      <c r="C204" s="992"/>
      <c r="D204" s="992"/>
      <c r="E204" s="992"/>
      <c r="F204" s="992"/>
      <c r="G204" s="992"/>
    </row>
    <row r="205" spans="2:7" ht="15.9" customHeight="1">
      <c r="B205" s="992"/>
      <c r="C205" s="992"/>
      <c r="D205" s="992"/>
      <c r="E205" s="992"/>
      <c r="F205" s="992"/>
      <c r="G205" s="992"/>
    </row>
    <row r="206" spans="2:7" ht="15.9" customHeight="1">
      <c r="B206" s="992"/>
      <c r="C206" s="992"/>
      <c r="D206" s="992"/>
      <c r="E206" s="992"/>
      <c r="F206" s="992"/>
      <c r="G206" s="992"/>
    </row>
    <row r="207" spans="2:7" ht="15.9" customHeight="1">
      <c r="B207" s="992"/>
      <c r="C207" s="992"/>
      <c r="D207" s="992"/>
      <c r="E207" s="992"/>
      <c r="F207" s="992"/>
      <c r="G207" s="992"/>
    </row>
    <row r="208" spans="2:7" ht="15.9" customHeight="1">
      <c r="B208" s="992"/>
      <c r="C208" s="992"/>
      <c r="D208" s="992"/>
      <c r="E208" s="992"/>
      <c r="F208" s="992"/>
      <c r="G208" s="992"/>
    </row>
    <row r="209" spans="2:7" ht="15.9" customHeight="1">
      <c r="B209" s="992"/>
      <c r="C209" s="992"/>
      <c r="D209" s="992"/>
      <c r="E209" s="992"/>
      <c r="F209" s="992"/>
      <c r="G209" s="992"/>
    </row>
    <row r="210" spans="2:7" ht="15.9" customHeight="1">
      <c r="B210" s="992"/>
      <c r="C210" s="992"/>
      <c r="D210" s="992"/>
      <c r="E210" s="992"/>
      <c r="F210" s="992"/>
      <c r="G210" s="992"/>
    </row>
    <row r="211" spans="2:7" ht="15.9" customHeight="1">
      <c r="B211" s="992"/>
      <c r="C211" s="992"/>
      <c r="D211" s="992"/>
      <c r="E211" s="992"/>
      <c r="F211" s="992"/>
      <c r="G211" s="992"/>
    </row>
    <row r="212" spans="2:7" ht="15.9" customHeight="1">
      <c r="B212" s="992"/>
      <c r="C212" s="992"/>
      <c r="D212" s="992"/>
      <c r="E212" s="992"/>
      <c r="F212" s="992"/>
      <c r="G212" s="992"/>
    </row>
    <row r="213" spans="2:7" ht="15.9" customHeight="1">
      <c r="B213" s="992"/>
      <c r="C213" s="992"/>
      <c r="D213" s="992"/>
      <c r="E213" s="992"/>
      <c r="F213" s="992"/>
      <c r="G213" s="992"/>
    </row>
    <row r="214" spans="2:7" ht="15.9" customHeight="1">
      <c r="B214" s="992"/>
      <c r="C214" s="992"/>
      <c r="D214" s="992"/>
      <c r="E214" s="992"/>
      <c r="F214" s="992"/>
      <c r="G214" s="992"/>
    </row>
    <row r="215" spans="2:7" ht="15.9" customHeight="1">
      <c r="B215" s="992"/>
      <c r="C215" s="992"/>
      <c r="D215" s="992"/>
      <c r="E215" s="992"/>
      <c r="F215" s="992"/>
      <c r="G215" s="992"/>
    </row>
    <row r="216" spans="2:7" ht="15.9" customHeight="1">
      <c r="B216" s="992"/>
      <c r="C216" s="992"/>
      <c r="D216" s="992"/>
      <c r="E216" s="992"/>
      <c r="F216" s="992"/>
      <c r="G216" s="992"/>
    </row>
    <row r="217" spans="2:7" ht="15.9" customHeight="1">
      <c r="B217" s="992"/>
      <c r="C217" s="992"/>
      <c r="D217" s="992"/>
      <c r="E217" s="992"/>
      <c r="F217" s="992"/>
      <c r="G217" s="992"/>
    </row>
    <row r="218" spans="2:7" ht="15.9" customHeight="1">
      <c r="B218" s="992"/>
      <c r="C218" s="992"/>
      <c r="D218" s="992"/>
      <c r="E218" s="992"/>
      <c r="F218" s="992"/>
      <c r="G218" s="992"/>
    </row>
    <row r="219" spans="2:7" ht="15.9" customHeight="1">
      <c r="B219" s="992"/>
      <c r="C219" s="992"/>
      <c r="D219" s="992"/>
      <c r="E219" s="992"/>
      <c r="F219" s="992"/>
      <c r="G219" s="992"/>
    </row>
    <row r="220" spans="2:7" ht="15.9" customHeight="1">
      <c r="B220" s="992"/>
      <c r="C220" s="992"/>
      <c r="D220" s="992"/>
      <c r="E220" s="992"/>
      <c r="F220" s="992"/>
      <c r="G220" s="992"/>
    </row>
    <row r="221" spans="2:7" ht="15.9" customHeight="1">
      <c r="B221" s="992"/>
      <c r="C221" s="992"/>
      <c r="D221" s="992"/>
      <c r="E221" s="992"/>
      <c r="F221" s="992"/>
      <c r="G221" s="992"/>
    </row>
    <row r="222" spans="2:7" ht="15.9" customHeight="1">
      <c r="B222" s="992"/>
      <c r="C222" s="992"/>
      <c r="D222" s="992"/>
      <c r="E222" s="992"/>
      <c r="F222" s="992"/>
      <c r="G222" s="992"/>
    </row>
    <row r="223" spans="2:7" ht="15.9" customHeight="1">
      <c r="B223" s="992"/>
      <c r="C223" s="992"/>
      <c r="D223" s="992"/>
      <c r="E223" s="992"/>
      <c r="F223" s="992"/>
      <c r="G223" s="992"/>
    </row>
    <row r="224" spans="2:7" ht="15.9" customHeight="1">
      <c r="B224" s="992"/>
      <c r="C224" s="992"/>
      <c r="D224" s="992"/>
      <c r="E224" s="992"/>
      <c r="F224" s="992"/>
      <c r="G224" s="992"/>
    </row>
    <row r="225" spans="2:7" ht="15.9" customHeight="1">
      <c r="B225" s="992"/>
      <c r="C225" s="992"/>
      <c r="D225" s="992"/>
      <c r="E225" s="992"/>
      <c r="F225" s="992"/>
      <c r="G225" s="992"/>
    </row>
    <row r="226" spans="2:7" ht="15.9" customHeight="1">
      <c r="B226" s="992"/>
      <c r="C226" s="992"/>
      <c r="D226" s="992"/>
      <c r="E226" s="992"/>
      <c r="F226" s="992"/>
      <c r="G226" s="992"/>
    </row>
    <row r="227" spans="2:7" ht="15.9" customHeight="1">
      <c r="B227" s="992"/>
      <c r="C227" s="992"/>
      <c r="D227" s="992"/>
      <c r="E227" s="992"/>
      <c r="F227" s="992"/>
      <c r="G227" s="992"/>
    </row>
    <row r="228" spans="2:7" ht="15.9" customHeight="1">
      <c r="B228" s="992"/>
      <c r="C228" s="992"/>
      <c r="D228" s="992"/>
      <c r="E228" s="992"/>
      <c r="F228" s="992"/>
      <c r="G228" s="992"/>
    </row>
    <row r="229" spans="2:7" ht="15.9" customHeight="1">
      <c r="B229" s="992"/>
      <c r="C229" s="992"/>
      <c r="D229" s="992"/>
      <c r="E229" s="992"/>
      <c r="F229" s="992"/>
      <c r="G229" s="992"/>
    </row>
    <row r="230" spans="2:7" ht="15.9" customHeight="1">
      <c r="B230" s="992"/>
      <c r="C230" s="992"/>
      <c r="D230" s="992"/>
      <c r="E230" s="992"/>
      <c r="F230" s="992"/>
      <c r="G230" s="992"/>
    </row>
    <row r="231" spans="2:7" ht="15.9" customHeight="1">
      <c r="B231" s="992"/>
      <c r="C231" s="992"/>
      <c r="D231" s="992"/>
      <c r="E231" s="992"/>
      <c r="F231" s="992"/>
      <c r="G231" s="992"/>
    </row>
    <row r="232" spans="2:7" ht="15.9" customHeight="1">
      <c r="B232" s="992"/>
      <c r="C232" s="992"/>
      <c r="D232" s="992"/>
      <c r="E232" s="992"/>
      <c r="F232" s="992"/>
      <c r="G232" s="992"/>
    </row>
    <row r="233" spans="2:7" ht="15.9" customHeight="1">
      <c r="B233" s="992"/>
      <c r="C233" s="992"/>
      <c r="D233" s="992"/>
      <c r="E233" s="992"/>
      <c r="F233" s="992"/>
      <c r="G233" s="992"/>
    </row>
    <row r="234" spans="2:7" ht="15.9" customHeight="1">
      <c r="B234" s="992"/>
      <c r="C234" s="992"/>
      <c r="D234" s="992"/>
      <c r="E234" s="992"/>
      <c r="F234" s="992"/>
      <c r="G234" s="992"/>
    </row>
    <row r="235" spans="2:7" ht="15.9" customHeight="1">
      <c r="B235" s="992"/>
      <c r="C235" s="992"/>
      <c r="D235" s="992"/>
      <c r="E235" s="992"/>
      <c r="F235" s="992"/>
      <c r="G235" s="992"/>
    </row>
    <row r="236" spans="2:7" ht="15.9" customHeight="1">
      <c r="B236" s="992"/>
      <c r="C236" s="992"/>
      <c r="D236" s="992"/>
      <c r="E236" s="992"/>
      <c r="F236" s="992"/>
      <c r="G236" s="992"/>
    </row>
    <row r="237" spans="2:7" ht="15.9" customHeight="1">
      <c r="B237" s="992"/>
      <c r="C237" s="992"/>
      <c r="D237" s="992"/>
      <c r="E237" s="992"/>
      <c r="F237" s="992"/>
      <c r="G237" s="992"/>
    </row>
    <row r="238" spans="2:7" ht="15.9" customHeight="1">
      <c r="B238" s="992"/>
      <c r="C238" s="992"/>
      <c r="D238" s="992"/>
      <c r="E238" s="992"/>
      <c r="F238" s="992"/>
      <c r="G238" s="992"/>
    </row>
    <row r="239" spans="2:7" ht="15.9" customHeight="1">
      <c r="B239" s="992"/>
      <c r="C239" s="992"/>
      <c r="D239" s="992"/>
      <c r="E239" s="992"/>
      <c r="F239" s="992"/>
      <c r="G239" s="992"/>
    </row>
    <row r="240" spans="2:7" ht="15.9" customHeight="1">
      <c r="B240" s="992"/>
      <c r="C240" s="992"/>
      <c r="D240" s="992"/>
      <c r="E240" s="992"/>
      <c r="F240" s="992"/>
      <c r="G240" s="992"/>
    </row>
    <row r="241" spans="2:7" ht="15.9" customHeight="1">
      <c r="B241" s="992"/>
      <c r="C241" s="992"/>
      <c r="D241" s="992"/>
      <c r="E241" s="992"/>
      <c r="F241" s="992"/>
      <c r="G241" s="992"/>
    </row>
    <row r="242" spans="2:7" ht="15.9" customHeight="1">
      <c r="B242" s="992"/>
      <c r="C242" s="992"/>
      <c r="D242" s="992"/>
      <c r="E242" s="992"/>
      <c r="F242" s="992"/>
      <c r="G242" s="992"/>
    </row>
    <row r="243" spans="2:7" ht="15.9" customHeight="1">
      <c r="B243" s="992"/>
      <c r="C243" s="992"/>
      <c r="D243" s="992"/>
      <c r="E243" s="992"/>
      <c r="F243" s="992"/>
      <c r="G243" s="992"/>
    </row>
    <row r="244" spans="2:7" ht="15.9" customHeight="1">
      <c r="B244" s="992"/>
      <c r="C244" s="992"/>
      <c r="D244" s="992"/>
      <c r="E244" s="992"/>
      <c r="F244" s="992"/>
      <c r="G244" s="992"/>
    </row>
    <row r="245" spans="2:7" ht="15.9" customHeight="1">
      <c r="B245" s="992"/>
      <c r="C245" s="992"/>
      <c r="D245" s="992"/>
      <c r="E245" s="992"/>
      <c r="F245" s="992"/>
      <c r="G245" s="992"/>
    </row>
    <row r="246" spans="2:7" ht="15.9" customHeight="1">
      <c r="B246" s="992"/>
      <c r="C246" s="992"/>
      <c r="D246" s="992"/>
      <c r="E246" s="992"/>
      <c r="F246" s="992"/>
      <c r="G246" s="992"/>
    </row>
    <row r="247" spans="2:7" ht="15.9" customHeight="1">
      <c r="B247" s="992"/>
      <c r="C247" s="992"/>
      <c r="D247" s="992"/>
      <c r="E247" s="992"/>
      <c r="F247" s="992"/>
      <c r="G247" s="992"/>
    </row>
    <row r="248" spans="2:7" ht="15.9" customHeight="1">
      <c r="B248" s="992"/>
      <c r="C248" s="992"/>
      <c r="D248" s="992"/>
      <c r="E248" s="992"/>
      <c r="F248" s="992"/>
      <c r="G248" s="992"/>
    </row>
    <row r="249" spans="2:7" ht="15.9" customHeight="1">
      <c r="B249" s="992"/>
      <c r="C249" s="992"/>
      <c r="D249" s="992"/>
      <c r="E249" s="992"/>
      <c r="F249" s="992"/>
      <c r="G249" s="992"/>
    </row>
    <row r="250" spans="2:7" ht="15.9" customHeight="1">
      <c r="B250" s="992"/>
      <c r="C250" s="992"/>
      <c r="D250" s="992"/>
      <c r="E250" s="992"/>
      <c r="F250" s="992"/>
      <c r="G250" s="992"/>
    </row>
    <row r="251" spans="2:7" ht="15.9" customHeight="1">
      <c r="B251" s="992"/>
      <c r="C251" s="992"/>
      <c r="D251" s="992"/>
      <c r="E251" s="992"/>
      <c r="F251" s="992"/>
      <c r="G251" s="992"/>
    </row>
    <row r="252" spans="2:7" ht="15.9" customHeight="1">
      <c r="B252" s="992"/>
      <c r="C252" s="992"/>
      <c r="D252" s="992"/>
      <c r="E252" s="992"/>
      <c r="F252" s="992"/>
      <c r="G252" s="992"/>
    </row>
    <row r="253" spans="2:7" ht="15.9" customHeight="1">
      <c r="B253" s="992"/>
      <c r="C253" s="992"/>
      <c r="D253" s="992"/>
      <c r="E253" s="992"/>
      <c r="F253" s="992"/>
      <c r="G253" s="992"/>
    </row>
    <row r="254" spans="2:7" ht="15.9" customHeight="1">
      <c r="B254" s="992"/>
      <c r="C254" s="992"/>
      <c r="D254" s="992"/>
      <c r="E254" s="992"/>
      <c r="F254" s="992"/>
      <c r="G254" s="992"/>
    </row>
    <row r="255" spans="2:7" ht="15.9" customHeight="1">
      <c r="B255" s="992"/>
      <c r="C255" s="992"/>
      <c r="D255" s="992"/>
      <c r="E255" s="992"/>
      <c r="F255" s="992"/>
      <c r="G255" s="992"/>
    </row>
    <row r="256" spans="2:7" ht="15.9" customHeight="1">
      <c r="B256" s="992"/>
      <c r="C256" s="992"/>
      <c r="D256" s="992"/>
      <c r="E256" s="992"/>
      <c r="F256" s="992"/>
      <c r="G256" s="992"/>
    </row>
    <row r="257" spans="2:7" ht="15.9" customHeight="1">
      <c r="B257" s="992"/>
      <c r="C257" s="992"/>
      <c r="D257" s="992"/>
      <c r="E257" s="992"/>
      <c r="F257" s="992"/>
      <c r="G257" s="992"/>
    </row>
    <row r="258" spans="2:7" ht="15.9" customHeight="1">
      <c r="B258" s="992"/>
      <c r="C258" s="992"/>
      <c r="D258" s="992"/>
      <c r="E258" s="992"/>
      <c r="F258" s="992"/>
      <c r="G258" s="992"/>
    </row>
    <row r="259" spans="2:7" ht="15.9" customHeight="1">
      <c r="B259" s="992"/>
      <c r="C259" s="992"/>
      <c r="D259" s="992"/>
      <c r="E259" s="992"/>
      <c r="F259" s="992"/>
      <c r="G259" s="992"/>
    </row>
    <row r="260" spans="2:7" ht="15.9" customHeight="1">
      <c r="B260" s="992"/>
      <c r="C260" s="992"/>
      <c r="D260" s="992"/>
      <c r="E260" s="992"/>
      <c r="F260" s="992"/>
      <c r="G260" s="992"/>
    </row>
    <row r="261" spans="2:7" ht="15.9" customHeight="1">
      <c r="B261" s="992"/>
      <c r="C261" s="992"/>
      <c r="D261" s="992"/>
      <c r="E261" s="992"/>
      <c r="F261" s="992"/>
      <c r="G261" s="992"/>
    </row>
    <row r="262" spans="2:7" ht="15.9" customHeight="1">
      <c r="B262" s="992"/>
      <c r="C262" s="992"/>
      <c r="D262" s="992"/>
      <c r="E262" s="992"/>
      <c r="F262" s="992"/>
      <c r="G262" s="992"/>
    </row>
    <row r="263" spans="2:7" ht="15.9" customHeight="1">
      <c r="B263" s="992"/>
      <c r="C263" s="992"/>
      <c r="D263" s="992"/>
      <c r="E263" s="992"/>
      <c r="F263" s="992"/>
      <c r="G263" s="992"/>
    </row>
    <row r="264" spans="2:7" ht="15.9" customHeight="1">
      <c r="B264" s="992"/>
      <c r="C264" s="992"/>
      <c r="D264" s="992"/>
      <c r="E264" s="992"/>
      <c r="F264" s="992"/>
      <c r="G264" s="992"/>
    </row>
    <row r="265" spans="2:7" ht="15.9" customHeight="1">
      <c r="B265" s="992"/>
      <c r="C265" s="992"/>
      <c r="D265" s="992"/>
      <c r="E265" s="992"/>
      <c r="F265" s="992"/>
      <c r="G265" s="992"/>
    </row>
    <row r="266" spans="2:7" ht="15.9" customHeight="1">
      <c r="B266" s="992"/>
      <c r="C266" s="992"/>
      <c r="D266" s="992"/>
      <c r="E266" s="992"/>
      <c r="F266" s="992"/>
      <c r="G266" s="992"/>
    </row>
    <row r="267" spans="2:7" ht="15.9" customHeight="1">
      <c r="B267" s="992"/>
      <c r="C267" s="992"/>
      <c r="D267" s="992"/>
      <c r="E267" s="992"/>
      <c r="F267" s="992"/>
      <c r="G267" s="992"/>
    </row>
    <row r="268" spans="2:7" ht="15.9" customHeight="1">
      <c r="B268" s="992"/>
      <c r="C268" s="992"/>
      <c r="D268" s="992"/>
      <c r="E268" s="992"/>
      <c r="F268" s="992"/>
      <c r="G268" s="992"/>
    </row>
    <row r="269" spans="2:7" ht="15.9" customHeight="1">
      <c r="B269" s="992"/>
      <c r="C269" s="992"/>
      <c r="D269" s="992"/>
      <c r="E269" s="992"/>
      <c r="F269" s="992"/>
      <c r="G269" s="992"/>
    </row>
    <row r="270" spans="2:7" ht="15.9" customHeight="1">
      <c r="B270" s="992"/>
      <c r="C270" s="992"/>
      <c r="D270" s="992"/>
      <c r="E270" s="992"/>
      <c r="F270" s="992"/>
      <c r="G270" s="992"/>
    </row>
    <row r="271" spans="2:7" ht="15.9" customHeight="1">
      <c r="B271" s="992"/>
      <c r="C271" s="992"/>
      <c r="D271" s="992"/>
      <c r="E271" s="992"/>
      <c r="F271" s="992"/>
      <c r="G271" s="992"/>
    </row>
    <row r="272" spans="2:7" ht="15.9" customHeight="1">
      <c r="B272" s="992"/>
      <c r="C272" s="992"/>
      <c r="D272" s="992"/>
      <c r="E272" s="992"/>
      <c r="F272" s="992"/>
      <c r="G272" s="992"/>
    </row>
    <row r="273" spans="2:7" ht="15.9" customHeight="1">
      <c r="B273" s="992"/>
      <c r="C273" s="992"/>
      <c r="D273" s="992"/>
      <c r="E273" s="992"/>
      <c r="F273" s="992"/>
      <c r="G273" s="992"/>
    </row>
    <row r="274" spans="2:7" ht="15.9" customHeight="1">
      <c r="B274" s="992"/>
      <c r="C274" s="992"/>
      <c r="D274" s="992"/>
      <c r="E274" s="992"/>
      <c r="F274" s="992"/>
      <c r="G274" s="992"/>
    </row>
    <row r="275" spans="2:7" ht="15.9" customHeight="1">
      <c r="B275" s="992"/>
      <c r="C275" s="992"/>
      <c r="D275" s="992"/>
      <c r="E275" s="992"/>
      <c r="F275" s="992"/>
      <c r="G275" s="992"/>
    </row>
    <row r="276" spans="2:7" ht="15.9" customHeight="1">
      <c r="B276" s="992"/>
      <c r="C276" s="992"/>
      <c r="D276" s="992"/>
      <c r="E276" s="992"/>
      <c r="F276" s="992"/>
      <c r="G276" s="992"/>
    </row>
    <row r="277" spans="2:7" ht="15.9" customHeight="1">
      <c r="B277" s="992"/>
      <c r="C277" s="992"/>
      <c r="D277" s="992"/>
      <c r="E277" s="992"/>
      <c r="F277" s="992"/>
      <c r="G277" s="992"/>
    </row>
    <row r="278" spans="2:7" ht="15.9" customHeight="1">
      <c r="B278" s="992"/>
      <c r="C278" s="992"/>
      <c r="D278" s="992"/>
      <c r="E278" s="992"/>
      <c r="F278" s="992"/>
      <c r="G278" s="992"/>
    </row>
    <row r="279" spans="2:7" ht="15.9" customHeight="1">
      <c r="B279" s="992"/>
      <c r="C279" s="992"/>
      <c r="D279" s="992"/>
      <c r="E279" s="992"/>
      <c r="F279" s="992"/>
      <c r="G279" s="992"/>
    </row>
    <row r="280" spans="2:7" ht="15.9" customHeight="1">
      <c r="B280" s="992"/>
      <c r="C280" s="992"/>
      <c r="D280" s="992"/>
      <c r="E280" s="992"/>
      <c r="F280" s="992"/>
      <c r="G280" s="992"/>
    </row>
    <row r="281" spans="2:7" ht="15.9" customHeight="1">
      <c r="B281" s="992"/>
      <c r="C281" s="992"/>
      <c r="D281" s="992"/>
      <c r="E281" s="992"/>
      <c r="F281" s="992"/>
      <c r="G281" s="992"/>
    </row>
    <row r="282" spans="2:7" ht="15.9" customHeight="1">
      <c r="B282" s="992"/>
      <c r="C282" s="992"/>
      <c r="D282" s="992"/>
      <c r="E282" s="992"/>
      <c r="F282" s="992"/>
      <c r="G282" s="992"/>
    </row>
    <row r="283" spans="2:7" ht="15.9" customHeight="1">
      <c r="B283" s="992"/>
      <c r="C283" s="992"/>
      <c r="D283" s="992"/>
      <c r="E283" s="992"/>
      <c r="F283" s="992"/>
      <c r="G283" s="992"/>
    </row>
    <row r="284" spans="2:7" ht="15.9" customHeight="1">
      <c r="B284" s="992"/>
      <c r="C284" s="992"/>
      <c r="D284" s="992"/>
      <c r="E284" s="992"/>
      <c r="F284" s="992"/>
      <c r="G284" s="992"/>
    </row>
    <row r="285" spans="2:7" ht="15.9" customHeight="1">
      <c r="B285" s="992"/>
      <c r="C285" s="992"/>
      <c r="D285" s="992"/>
      <c r="E285" s="992"/>
      <c r="F285" s="992"/>
      <c r="G285" s="992"/>
    </row>
    <row r="286" spans="2:7" ht="15.9" customHeight="1">
      <c r="B286" s="992"/>
      <c r="C286" s="992"/>
      <c r="D286" s="992"/>
      <c r="E286" s="992"/>
      <c r="F286" s="992"/>
      <c r="G286" s="992"/>
    </row>
    <row r="287" spans="2:7" ht="15.9" customHeight="1">
      <c r="B287" s="992"/>
      <c r="C287" s="992"/>
      <c r="D287" s="992"/>
      <c r="E287" s="992"/>
      <c r="F287" s="992"/>
      <c r="G287" s="992"/>
    </row>
    <row r="288" spans="2:7" ht="15.9" customHeight="1">
      <c r="B288" s="992"/>
      <c r="C288" s="992"/>
      <c r="D288" s="992"/>
      <c r="E288" s="992"/>
      <c r="F288" s="992"/>
      <c r="G288" s="992"/>
    </row>
    <row r="289" spans="2:7" ht="15.9" customHeight="1">
      <c r="B289" s="992"/>
      <c r="C289" s="992"/>
      <c r="D289" s="992"/>
      <c r="E289" s="992"/>
      <c r="F289" s="992"/>
      <c r="G289" s="992"/>
    </row>
    <row r="290" spans="2:7" ht="15.9" customHeight="1">
      <c r="B290" s="992"/>
      <c r="C290" s="992"/>
      <c r="D290" s="992"/>
      <c r="E290" s="992"/>
      <c r="F290" s="992"/>
      <c r="G290" s="992"/>
    </row>
    <row r="291" spans="2:7" ht="15.9" customHeight="1">
      <c r="B291" s="992"/>
      <c r="C291" s="992"/>
      <c r="D291" s="992"/>
      <c r="E291" s="992"/>
      <c r="F291" s="992"/>
      <c r="G291" s="992"/>
    </row>
    <row r="292" spans="2:7" ht="15.9" customHeight="1">
      <c r="B292" s="992"/>
      <c r="C292" s="992"/>
      <c r="D292" s="992"/>
      <c r="E292" s="992"/>
      <c r="F292" s="992"/>
      <c r="G292" s="992"/>
    </row>
    <row r="293" spans="2:7" ht="15.9" customHeight="1">
      <c r="B293" s="992"/>
      <c r="C293" s="992"/>
      <c r="D293" s="992"/>
      <c r="E293" s="992"/>
      <c r="F293" s="992"/>
      <c r="G293" s="992"/>
    </row>
    <row r="294" spans="2:7" ht="15.9" customHeight="1">
      <c r="B294" s="992"/>
      <c r="C294" s="992"/>
      <c r="D294" s="992"/>
      <c r="E294" s="992"/>
      <c r="F294" s="992"/>
      <c r="G294" s="992"/>
    </row>
    <row r="295" spans="2:7" ht="15.9" customHeight="1">
      <c r="B295" s="992"/>
      <c r="C295" s="992"/>
      <c r="D295" s="992"/>
      <c r="E295" s="992"/>
      <c r="F295" s="992"/>
      <c r="G295" s="992"/>
    </row>
    <row r="296" spans="2:7" ht="15.9" customHeight="1">
      <c r="B296" s="992"/>
      <c r="C296" s="992"/>
      <c r="D296" s="992"/>
      <c r="E296" s="992"/>
      <c r="F296" s="992"/>
      <c r="G296" s="992"/>
    </row>
    <row r="297" spans="2:7" ht="15.9" customHeight="1">
      <c r="B297" s="992"/>
      <c r="C297" s="992"/>
      <c r="D297" s="992"/>
      <c r="E297" s="992"/>
      <c r="F297" s="992"/>
      <c r="G297" s="992"/>
    </row>
    <row r="298" spans="2:7" ht="15.9" customHeight="1">
      <c r="B298" s="992"/>
      <c r="C298" s="992"/>
      <c r="D298" s="992"/>
      <c r="E298" s="992"/>
      <c r="F298" s="992"/>
      <c r="G298" s="992"/>
    </row>
    <row r="299" spans="2:7" ht="15.9" customHeight="1">
      <c r="B299" s="992"/>
      <c r="C299" s="992"/>
      <c r="D299" s="992"/>
      <c r="E299" s="992"/>
      <c r="F299" s="992"/>
      <c r="G299" s="992"/>
    </row>
    <row r="300" spans="2:7" ht="15.9" customHeight="1">
      <c r="B300" s="992"/>
      <c r="C300" s="992"/>
      <c r="D300" s="992"/>
      <c r="E300" s="992"/>
      <c r="F300" s="992"/>
      <c r="G300" s="992"/>
    </row>
    <row r="301" spans="2:7" ht="15.9" customHeight="1">
      <c r="B301" s="992"/>
      <c r="C301" s="992"/>
      <c r="D301" s="992"/>
      <c r="E301" s="992"/>
      <c r="F301" s="992"/>
      <c r="G301" s="992"/>
    </row>
    <row r="302" spans="2:7" ht="15.9" customHeight="1">
      <c r="B302" s="992"/>
      <c r="C302" s="992"/>
      <c r="D302" s="992"/>
      <c r="E302" s="992"/>
      <c r="F302" s="992"/>
      <c r="G302" s="992"/>
    </row>
    <row r="303" spans="2:7" ht="15.9" customHeight="1">
      <c r="B303" s="992"/>
      <c r="C303" s="992"/>
      <c r="D303" s="992"/>
      <c r="E303" s="992"/>
      <c r="F303" s="992"/>
      <c r="G303" s="992"/>
    </row>
    <row r="304" spans="2:7" ht="15.9" customHeight="1">
      <c r="B304" s="992"/>
      <c r="C304" s="992"/>
      <c r="D304" s="992"/>
      <c r="E304" s="992"/>
      <c r="F304" s="992"/>
      <c r="G304" s="992"/>
    </row>
    <row r="305" spans="2:7" ht="15.9" customHeight="1">
      <c r="B305" s="992"/>
      <c r="C305" s="992"/>
      <c r="D305" s="992"/>
      <c r="E305" s="992"/>
      <c r="F305" s="992"/>
      <c r="G305" s="992"/>
    </row>
    <row r="306" spans="2:7" ht="15.9" customHeight="1">
      <c r="B306" s="992"/>
      <c r="C306" s="992"/>
      <c r="D306" s="992"/>
      <c r="E306" s="992"/>
      <c r="F306" s="992"/>
      <c r="G306" s="992"/>
    </row>
    <row r="307" spans="2:7" ht="15.9" customHeight="1">
      <c r="B307" s="992"/>
      <c r="C307" s="992"/>
      <c r="D307" s="992"/>
      <c r="E307" s="992"/>
      <c r="F307" s="992"/>
      <c r="G307" s="992"/>
    </row>
    <row r="308" spans="2:7" ht="15.9" customHeight="1">
      <c r="B308" s="992"/>
      <c r="C308" s="992"/>
      <c r="D308" s="992"/>
      <c r="E308" s="992"/>
      <c r="F308" s="992"/>
      <c r="G308" s="992"/>
    </row>
    <row r="309" spans="2:7" ht="15.9" customHeight="1">
      <c r="B309" s="992"/>
      <c r="C309" s="992"/>
      <c r="D309" s="992"/>
      <c r="E309" s="992"/>
      <c r="F309" s="992"/>
      <c r="G309" s="992"/>
    </row>
    <row r="310" spans="2:7" ht="15.9" customHeight="1">
      <c r="B310" s="992"/>
      <c r="C310" s="992"/>
      <c r="D310" s="992"/>
      <c r="E310" s="992"/>
      <c r="F310" s="992"/>
      <c r="G310" s="992"/>
    </row>
    <row r="311" spans="2:7" ht="15.9" customHeight="1">
      <c r="B311" s="992"/>
      <c r="C311" s="992"/>
      <c r="D311" s="992"/>
      <c r="E311" s="992"/>
      <c r="F311" s="992"/>
      <c r="G311" s="992"/>
    </row>
    <row r="312" spans="2:7" ht="15.9" customHeight="1">
      <c r="B312" s="992"/>
      <c r="C312" s="992"/>
      <c r="D312" s="992"/>
      <c r="E312" s="992"/>
      <c r="F312" s="992"/>
      <c r="G312" s="992"/>
    </row>
    <row r="313" spans="2:7" ht="15.9" customHeight="1">
      <c r="B313" s="992"/>
      <c r="C313" s="992"/>
      <c r="D313" s="992"/>
      <c r="E313" s="992"/>
      <c r="F313" s="992"/>
      <c r="G313" s="992"/>
    </row>
    <row r="314" spans="2:7" ht="15.9" customHeight="1">
      <c r="B314" s="992"/>
      <c r="C314" s="992"/>
      <c r="D314" s="992"/>
      <c r="E314" s="992"/>
      <c r="F314" s="992"/>
      <c r="G314" s="992"/>
    </row>
    <row r="315" spans="2:7" ht="15.9" customHeight="1">
      <c r="B315" s="992"/>
      <c r="C315" s="992"/>
      <c r="D315" s="992"/>
      <c r="E315" s="992"/>
      <c r="F315" s="992"/>
      <c r="G315" s="992"/>
    </row>
    <row r="316" spans="2:7" ht="15.9" customHeight="1">
      <c r="B316" s="992"/>
      <c r="C316" s="992"/>
      <c r="D316" s="992"/>
      <c r="E316" s="992"/>
      <c r="F316" s="992"/>
      <c r="G316" s="992"/>
    </row>
    <row r="317" spans="2:7" ht="15.9" customHeight="1">
      <c r="B317" s="992"/>
      <c r="C317" s="992"/>
      <c r="D317" s="992"/>
      <c r="E317" s="992"/>
      <c r="F317" s="992"/>
      <c r="G317" s="992"/>
    </row>
    <row r="318" spans="2:7" ht="15.9" customHeight="1">
      <c r="B318" s="992"/>
      <c r="C318" s="992"/>
      <c r="D318" s="992"/>
      <c r="E318" s="992"/>
      <c r="F318" s="992"/>
      <c r="G318" s="992"/>
    </row>
    <row r="319" spans="2:7" ht="15.9" customHeight="1">
      <c r="B319" s="992"/>
      <c r="C319" s="992"/>
      <c r="D319" s="992"/>
      <c r="E319" s="992"/>
      <c r="F319" s="992"/>
      <c r="G319" s="992"/>
    </row>
    <row r="320" spans="2:7" ht="15.9" customHeight="1">
      <c r="B320" s="992"/>
      <c r="C320" s="992"/>
      <c r="D320" s="992"/>
      <c r="E320" s="992"/>
      <c r="F320" s="992"/>
      <c r="G320" s="992"/>
    </row>
    <row r="321" spans="2:7" ht="15.9" customHeight="1">
      <c r="B321" s="992"/>
      <c r="C321" s="992"/>
      <c r="D321" s="992"/>
      <c r="E321" s="992"/>
      <c r="F321" s="992"/>
      <c r="G321" s="992"/>
    </row>
    <row r="322" spans="2:7" ht="15.9" customHeight="1">
      <c r="B322" s="992"/>
      <c r="C322" s="992"/>
      <c r="D322" s="992"/>
      <c r="E322" s="992"/>
      <c r="F322" s="992"/>
      <c r="G322" s="992"/>
    </row>
    <row r="323" spans="2:7" ht="15.9" customHeight="1">
      <c r="B323" s="992"/>
      <c r="C323" s="992"/>
      <c r="D323" s="992"/>
      <c r="E323" s="992"/>
      <c r="F323" s="992"/>
      <c r="G323" s="992"/>
    </row>
    <row r="324" spans="2:7" ht="15.9" customHeight="1">
      <c r="B324" s="992"/>
      <c r="C324" s="992"/>
      <c r="D324" s="992"/>
      <c r="E324" s="992"/>
      <c r="F324" s="992"/>
      <c r="G324" s="992"/>
    </row>
    <row r="325" spans="2:7" ht="15.9" customHeight="1">
      <c r="B325" s="992"/>
      <c r="C325" s="992"/>
      <c r="D325" s="992"/>
      <c r="E325" s="992"/>
      <c r="F325" s="992"/>
      <c r="G325" s="992"/>
    </row>
    <row r="326" spans="2:7" ht="15.9" customHeight="1">
      <c r="B326" s="992"/>
      <c r="C326" s="992"/>
      <c r="D326" s="992"/>
      <c r="E326" s="992"/>
      <c r="F326" s="992"/>
      <c r="G326" s="992"/>
    </row>
    <row r="327" spans="2:7" ht="15.9" customHeight="1">
      <c r="B327" s="992"/>
      <c r="C327" s="992"/>
      <c r="D327" s="992"/>
      <c r="E327" s="992"/>
      <c r="F327" s="992"/>
      <c r="G327" s="992"/>
    </row>
    <row r="328" spans="2:7" ht="15.9" customHeight="1">
      <c r="B328" s="992"/>
      <c r="C328" s="992"/>
      <c r="D328" s="992"/>
      <c r="E328" s="992"/>
      <c r="F328" s="992"/>
      <c r="G328" s="992"/>
    </row>
    <row r="329" spans="2:7" ht="15.9" customHeight="1">
      <c r="B329" s="992"/>
      <c r="C329" s="992"/>
      <c r="D329" s="992"/>
      <c r="E329" s="992"/>
      <c r="F329" s="992"/>
      <c r="G329" s="992"/>
    </row>
    <row r="330" spans="2:7" ht="15.9" customHeight="1">
      <c r="B330" s="992"/>
      <c r="C330" s="992"/>
      <c r="D330" s="992"/>
      <c r="E330" s="992"/>
      <c r="F330" s="992"/>
      <c r="G330" s="992"/>
    </row>
    <row r="331" spans="2:7" ht="15.9" customHeight="1">
      <c r="B331" s="992"/>
      <c r="C331" s="992"/>
      <c r="D331" s="992"/>
      <c r="E331" s="992"/>
      <c r="F331" s="992"/>
      <c r="G331" s="992"/>
    </row>
    <row r="332" spans="2:7" ht="15.9" customHeight="1">
      <c r="B332" s="992"/>
      <c r="C332" s="992"/>
      <c r="D332" s="992"/>
      <c r="E332" s="992"/>
      <c r="F332" s="992"/>
      <c r="G332" s="992"/>
    </row>
    <row r="333" spans="2:7" ht="15.9" customHeight="1">
      <c r="B333" s="992"/>
      <c r="C333" s="992"/>
      <c r="D333" s="992"/>
      <c r="E333" s="992"/>
      <c r="F333" s="992"/>
      <c r="G333" s="992"/>
    </row>
    <row r="334" spans="2:7" ht="15.9" customHeight="1">
      <c r="B334" s="992"/>
      <c r="C334" s="992"/>
      <c r="D334" s="992"/>
      <c r="E334" s="992"/>
      <c r="F334" s="992"/>
      <c r="G334" s="992"/>
    </row>
    <row r="335" spans="2:7" ht="15.9" customHeight="1">
      <c r="B335" s="992"/>
      <c r="C335" s="992"/>
      <c r="D335" s="992"/>
      <c r="E335" s="992"/>
      <c r="F335" s="992"/>
      <c r="G335" s="992"/>
    </row>
    <row r="336" spans="2:7" ht="15.9" customHeight="1">
      <c r="B336" s="992"/>
      <c r="C336" s="992"/>
      <c r="D336" s="992"/>
      <c r="E336" s="992"/>
      <c r="F336" s="992"/>
      <c r="G336" s="992"/>
    </row>
    <row r="337" spans="2:7" ht="15.9" customHeight="1">
      <c r="B337" s="992"/>
      <c r="C337" s="992"/>
      <c r="D337" s="992"/>
      <c r="E337" s="992"/>
      <c r="F337" s="992"/>
      <c r="G337" s="992"/>
    </row>
    <row r="338" spans="2:7" ht="15.9" customHeight="1">
      <c r="B338" s="992"/>
      <c r="C338" s="992"/>
      <c r="D338" s="992"/>
      <c r="E338" s="992"/>
      <c r="F338" s="992"/>
      <c r="G338" s="992"/>
    </row>
    <row r="339" spans="2:7">
      <c r="B339" s="992"/>
      <c r="C339" s="992"/>
      <c r="D339" s="992"/>
      <c r="E339" s="992"/>
      <c r="F339" s="992"/>
      <c r="G339" s="992"/>
    </row>
    <row r="340" spans="2:7">
      <c r="B340" s="992"/>
      <c r="C340" s="992"/>
      <c r="D340" s="992"/>
      <c r="E340" s="992"/>
      <c r="F340" s="992"/>
      <c r="G340" s="992"/>
    </row>
    <row r="341" spans="2:7">
      <c r="B341" s="992"/>
      <c r="C341" s="992"/>
      <c r="D341" s="992"/>
      <c r="E341" s="992"/>
      <c r="F341" s="992"/>
      <c r="G341" s="992"/>
    </row>
    <row r="342" spans="2:7">
      <c r="B342" s="992"/>
      <c r="C342" s="992"/>
      <c r="D342" s="992"/>
      <c r="E342" s="992"/>
      <c r="F342" s="992"/>
      <c r="G342" s="992"/>
    </row>
    <row r="343" spans="2:7">
      <c r="B343" s="992"/>
      <c r="C343" s="992"/>
      <c r="D343" s="992"/>
      <c r="E343" s="992"/>
      <c r="F343" s="992"/>
      <c r="G343" s="992"/>
    </row>
    <row r="344" spans="2:7">
      <c r="B344" s="992"/>
      <c r="C344" s="992"/>
      <c r="D344" s="992"/>
      <c r="E344" s="992"/>
      <c r="F344" s="992"/>
      <c r="G344" s="992"/>
    </row>
    <row r="345" spans="2:7">
      <c r="B345" s="992"/>
      <c r="C345" s="992"/>
      <c r="D345" s="992"/>
      <c r="E345" s="992"/>
      <c r="F345" s="992"/>
      <c r="G345" s="992"/>
    </row>
    <row r="346" spans="2:7">
      <c r="B346" s="992"/>
      <c r="C346" s="992"/>
      <c r="D346" s="992"/>
      <c r="E346" s="992"/>
      <c r="F346" s="992"/>
      <c r="G346" s="992"/>
    </row>
    <row r="347" spans="2:7">
      <c r="B347" s="992"/>
      <c r="C347" s="992"/>
      <c r="D347" s="992"/>
      <c r="E347" s="992"/>
      <c r="F347" s="992"/>
      <c r="G347" s="992"/>
    </row>
    <row r="348" spans="2:7">
      <c r="B348" s="992"/>
      <c r="C348" s="992"/>
      <c r="D348" s="992"/>
      <c r="E348" s="992"/>
      <c r="F348" s="992"/>
      <c r="G348" s="992"/>
    </row>
    <row r="349" spans="2:7">
      <c r="B349" s="992"/>
      <c r="C349" s="992"/>
      <c r="D349" s="992"/>
      <c r="E349" s="992"/>
      <c r="F349" s="992"/>
      <c r="G349" s="992"/>
    </row>
    <row r="350" spans="2:7">
      <c r="B350" s="992"/>
      <c r="C350" s="992"/>
      <c r="D350" s="992"/>
      <c r="E350" s="992"/>
      <c r="F350" s="992"/>
      <c r="G350" s="992"/>
    </row>
    <row r="351" spans="2:7">
      <c r="B351" s="992"/>
      <c r="C351" s="992"/>
      <c r="D351" s="992"/>
      <c r="E351" s="992"/>
      <c r="F351" s="992"/>
      <c r="G351" s="992"/>
    </row>
    <row r="352" spans="2:7">
      <c r="B352" s="992"/>
      <c r="C352" s="992"/>
      <c r="D352" s="992"/>
      <c r="E352" s="992"/>
      <c r="F352" s="992"/>
      <c r="G352" s="992"/>
    </row>
    <row r="353" spans="2:7">
      <c r="B353" s="992"/>
      <c r="C353" s="992"/>
      <c r="D353" s="992"/>
      <c r="E353" s="992"/>
      <c r="F353" s="992"/>
      <c r="G353" s="992"/>
    </row>
    <row r="354" spans="2:7">
      <c r="B354" s="992"/>
      <c r="C354" s="992"/>
      <c r="D354" s="992"/>
      <c r="E354" s="992"/>
      <c r="F354" s="992"/>
      <c r="G354" s="992"/>
    </row>
    <row r="355" spans="2:7">
      <c r="B355" s="992"/>
      <c r="C355" s="992"/>
      <c r="D355" s="992"/>
      <c r="E355" s="992"/>
      <c r="F355" s="992"/>
      <c r="G355" s="992"/>
    </row>
    <row r="356" spans="2:7">
      <c r="B356" s="992"/>
      <c r="C356" s="992"/>
      <c r="D356" s="992"/>
      <c r="E356" s="992"/>
      <c r="F356" s="992"/>
      <c r="G356" s="992"/>
    </row>
    <row r="357" spans="2:7">
      <c r="B357" s="992"/>
      <c r="C357" s="992"/>
      <c r="D357" s="992"/>
      <c r="E357" s="992"/>
      <c r="F357" s="992"/>
      <c r="G357" s="992"/>
    </row>
    <row r="358" spans="2:7">
      <c r="B358" s="992"/>
      <c r="C358" s="992"/>
      <c r="D358" s="992"/>
      <c r="E358" s="992"/>
      <c r="F358" s="992"/>
      <c r="G358" s="992"/>
    </row>
    <row r="359" spans="2:7">
      <c r="B359" s="992"/>
      <c r="C359" s="992"/>
      <c r="D359" s="992"/>
      <c r="E359" s="992"/>
      <c r="F359" s="992"/>
      <c r="G359" s="992"/>
    </row>
    <row r="360" spans="2:7">
      <c r="B360" s="992"/>
      <c r="C360" s="992"/>
      <c r="D360" s="992"/>
      <c r="E360" s="992"/>
      <c r="F360" s="992"/>
      <c r="G360" s="992"/>
    </row>
    <row r="361" spans="2:7">
      <c r="B361" s="992"/>
      <c r="C361" s="992"/>
      <c r="D361" s="992"/>
      <c r="E361" s="992"/>
      <c r="F361" s="992"/>
      <c r="G361" s="992"/>
    </row>
    <row r="362" spans="2:7">
      <c r="B362" s="992"/>
      <c r="C362" s="992"/>
      <c r="D362" s="992"/>
      <c r="E362" s="992"/>
      <c r="F362" s="992"/>
      <c r="G362" s="992"/>
    </row>
    <row r="363" spans="2:7">
      <c r="B363" s="992"/>
      <c r="C363" s="992"/>
      <c r="D363" s="992"/>
      <c r="E363" s="992"/>
      <c r="F363" s="992"/>
      <c r="G363" s="992"/>
    </row>
    <row r="364" spans="2:7">
      <c r="B364" s="992"/>
      <c r="C364" s="992"/>
      <c r="D364" s="992"/>
      <c r="E364" s="992"/>
      <c r="F364" s="992"/>
      <c r="G364" s="992"/>
    </row>
    <row r="365" spans="2:7">
      <c r="B365" s="992"/>
      <c r="C365" s="992"/>
      <c r="D365" s="992"/>
      <c r="E365" s="992"/>
      <c r="F365" s="992"/>
      <c r="G365" s="992"/>
    </row>
    <row r="366" spans="2:7">
      <c r="B366" s="992"/>
      <c r="C366" s="992"/>
      <c r="D366" s="992"/>
      <c r="E366" s="992"/>
      <c r="F366" s="992"/>
      <c r="G366" s="992"/>
    </row>
    <row r="367" spans="2:7">
      <c r="B367" s="992"/>
      <c r="C367" s="992"/>
      <c r="D367" s="992"/>
      <c r="E367" s="992"/>
      <c r="F367" s="992"/>
      <c r="G367" s="992"/>
    </row>
    <row r="368" spans="2:7">
      <c r="B368" s="992"/>
      <c r="C368" s="992"/>
      <c r="D368" s="992"/>
      <c r="E368" s="992"/>
      <c r="F368" s="992"/>
      <c r="G368" s="992"/>
    </row>
    <row r="369" spans="2:7">
      <c r="B369" s="992"/>
      <c r="C369" s="992"/>
      <c r="D369" s="992"/>
      <c r="E369" s="992"/>
      <c r="F369" s="992"/>
      <c r="G369" s="992"/>
    </row>
    <row r="370" spans="2:7">
      <c r="B370" s="992"/>
      <c r="C370" s="992"/>
      <c r="D370" s="992"/>
      <c r="E370" s="992"/>
      <c r="F370" s="992"/>
      <c r="G370" s="992"/>
    </row>
    <row r="371" spans="2:7">
      <c r="B371" s="992"/>
      <c r="C371" s="992"/>
      <c r="D371" s="992"/>
      <c r="E371" s="992"/>
      <c r="F371" s="992"/>
      <c r="G371" s="992"/>
    </row>
    <row r="372" spans="2:7">
      <c r="B372" s="992"/>
      <c r="C372" s="992"/>
      <c r="D372" s="992"/>
      <c r="E372" s="992"/>
      <c r="F372" s="992"/>
      <c r="G372" s="992"/>
    </row>
    <row r="373" spans="2:7">
      <c r="B373" s="992"/>
      <c r="C373" s="992"/>
      <c r="D373" s="992"/>
      <c r="E373" s="992"/>
      <c r="F373" s="992"/>
      <c r="G373" s="992"/>
    </row>
    <row r="374" spans="2:7">
      <c r="B374" s="992"/>
      <c r="C374" s="992"/>
      <c r="D374" s="992"/>
      <c r="E374" s="992"/>
      <c r="F374" s="992"/>
      <c r="G374" s="992"/>
    </row>
    <row r="375" spans="2:7">
      <c r="B375" s="992"/>
      <c r="C375" s="992"/>
      <c r="D375" s="992"/>
      <c r="E375" s="992"/>
      <c r="F375" s="992"/>
      <c r="G375" s="992"/>
    </row>
    <row r="376" spans="2:7">
      <c r="B376" s="992"/>
      <c r="C376" s="992"/>
      <c r="D376" s="992"/>
      <c r="E376" s="992"/>
      <c r="F376" s="992"/>
      <c r="G376" s="992"/>
    </row>
    <row r="377" spans="2:7">
      <c r="B377" s="992"/>
      <c r="C377" s="992"/>
      <c r="D377" s="992"/>
      <c r="E377" s="992"/>
      <c r="F377" s="992"/>
      <c r="G377" s="992"/>
    </row>
    <row r="378" spans="2:7">
      <c r="B378" s="992"/>
      <c r="C378" s="992"/>
      <c r="D378" s="992"/>
      <c r="E378" s="992"/>
      <c r="F378" s="992"/>
      <c r="G378" s="992"/>
    </row>
    <row r="379" spans="2:7">
      <c r="B379" s="992"/>
      <c r="C379" s="992"/>
      <c r="D379" s="992"/>
      <c r="E379" s="992"/>
      <c r="F379" s="992"/>
      <c r="G379" s="992"/>
    </row>
    <row r="380" spans="2:7">
      <c r="B380" s="992"/>
      <c r="C380" s="992"/>
      <c r="D380" s="992"/>
      <c r="E380" s="992"/>
      <c r="F380" s="992"/>
      <c r="G380" s="992"/>
    </row>
    <row r="381" spans="2:7">
      <c r="B381" s="992"/>
      <c r="C381" s="992"/>
      <c r="D381" s="992"/>
      <c r="E381" s="992"/>
      <c r="F381" s="992"/>
      <c r="G381" s="992"/>
    </row>
    <row r="382" spans="2:7">
      <c r="B382" s="992"/>
      <c r="C382" s="992"/>
      <c r="D382" s="992"/>
      <c r="E382" s="992"/>
      <c r="F382" s="992"/>
      <c r="G382" s="992"/>
    </row>
    <row r="383" spans="2:7">
      <c r="B383" s="992"/>
      <c r="C383" s="992"/>
      <c r="D383" s="992"/>
      <c r="E383" s="992"/>
      <c r="F383" s="992"/>
      <c r="G383" s="992"/>
    </row>
    <row r="384" spans="2:7">
      <c r="B384" s="992"/>
      <c r="C384" s="992"/>
      <c r="D384" s="992"/>
      <c r="E384" s="992"/>
      <c r="F384" s="992"/>
      <c r="G384" s="992"/>
    </row>
    <row r="385" spans="2:7">
      <c r="B385" s="992"/>
      <c r="C385" s="992"/>
      <c r="D385" s="992"/>
      <c r="E385" s="992"/>
      <c r="F385" s="992"/>
      <c r="G385" s="992"/>
    </row>
    <row r="386" spans="2:7">
      <c r="B386" s="992"/>
      <c r="C386" s="992"/>
      <c r="D386" s="992"/>
      <c r="E386" s="992"/>
      <c r="F386" s="992"/>
      <c r="G386" s="992"/>
    </row>
    <row r="387" spans="2:7">
      <c r="B387" s="992"/>
      <c r="C387" s="992"/>
      <c r="D387" s="992"/>
      <c r="E387" s="992"/>
      <c r="F387" s="992"/>
      <c r="G387" s="992"/>
    </row>
    <row r="388" spans="2:7">
      <c r="B388" s="992"/>
      <c r="C388" s="992"/>
      <c r="D388" s="992"/>
      <c r="E388" s="992"/>
      <c r="F388" s="992"/>
      <c r="G388" s="992"/>
    </row>
  </sheetData>
  <mergeCells count="3">
    <mergeCell ref="B60:E60"/>
    <mergeCell ref="B7:I7"/>
    <mergeCell ref="B33:I33"/>
  </mergeCells>
  <pageMargins left="1.0236220472440944" right="1.0629921259842521" top="0.94488188976377963" bottom="1.4960629921259843" header="0.51181102362204722" footer="1.1811023622047245"/>
  <pageSetup paperSize="9" firstPageNumber="204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L355"/>
  <sheetViews>
    <sheetView workbookViewId="0">
      <selection activeCell="M5" sqref="M5"/>
    </sheetView>
  </sheetViews>
  <sheetFormatPr defaultColWidth="9.109375" defaultRowHeight="13.2"/>
  <cols>
    <col min="1" max="1" width="30.6640625" style="984" customWidth="1"/>
    <col min="2" max="2" width="10.33203125" style="1024" hidden="1" customWidth="1"/>
    <col min="3" max="4" width="11.33203125" style="1024" hidden="1" customWidth="1"/>
    <col min="5" max="7" width="10.33203125" style="1024" customWidth="1"/>
    <col min="8" max="8" width="10.33203125" style="984" customWidth="1"/>
    <col min="9" max="9" width="10.109375" style="984" bestFit="1" customWidth="1"/>
    <col min="10" max="10" width="10.88671875" style="6" hidden="1" customWidth="1"/>
    <col min="11" max="12" width="11.33203125" style="6" bestFit="1" customWidth="1"/>
    <col min="13" max="16384" width="9.109375" style="6"/>
  </cols>
  <sheetData>
    <row r="1" spans="1:12" s="3" customFormat="1" ht="21" customHeight="1">
      <c r="A1" s="363" t="s">
        <v>514</v>
      </c>
      <c r="B1" s="876"/>
      <c r="C1" s="877"/>
      <c r="D1" s="877"/>
      <c r="E1" s="989"/>
      <c r="F1" s="989"/>
      <c r="G1" s="989"/>
      <c r="H1" s="989"/>
      <c r="I1" s="989"/>
    </row>
    <row r="2" spans="1:12" s="3" customFormat="1" ht="21" customHeight="1">
      <c r="A2" s="363" t="s">
        <v>316</v>
      </c>
      <c r="B2" s="876"/>
      <c r="C2" s="877"/>
      <c r="D2" s="877"/>
      <c r="E2" s="989"/>
      <c r="F2" s="989"/>
      <c r="G2" s="989"/>
      <c r="H2" s="989"/>
      <c r="I2" s="989"/>
    </row>
    <row r="3" spans="1:12" s="3" customFormat="1" ht="21" customHeight="1">
      <c r="A3" s="389" t="s">
        <v>314</v>
      </c>
      <c r="B3" s="876"/>
      <c r="C3" s="877"/>
      <c r="D3" s="877"/>
      <c r="E3" s="697"/>
      <c r="F3" s="989"/>
      <c r="G3" s="989"/>
      <c r="H3" s="989"/>
      <c r="I3" s="989"/>
    </row>
    <row r="4" spans="1:12" s="3" customFormat="1" ht="21" customHeight="1">
      <c r="A4" s="389" t="s">
        <v>317</v>
      </c>
      <c r="B4" s="877"/>
      <c r="C4" s="698"/>
      <c r="D4" s="698"/>
      <c r="E4" s="699"/>
      <c r="F4" s="989"/>
      <c r="G4" s="989"/>
      <c r="H4" s="989"/>
      <c r="I4" s="989"/>
    </row>
    <row r="5" spans="1:12" ht="7.5" customHeight="1">
      <c r="A5" s="700"/>
    </row>
    <row r="6" spans="1:12" ht="18.75" customHeight="1">
      <c r="A6" s="1025"/>
      <c r="B6" s="1026"/>
      <c r="C6" s="1026"/>
      <c r="D6" s="987"/>
      <c r="G6" s="987" t="s">
        <v>305</v>
      </c>
    </row>
    <row r="7" spans="1:12" ht="18.75" customHeight="1">
      <c r="A7" s="701"/>
      <c r="B7" s="1027">
        <v>2010</v>
      </c>
      <c r="C7" s="1027">
        <v>2013</v>
      </c>
      <c r="D7" s="1027">
        <v>2014</v>
      </c>
      <c r="E7" s="1027">
        <v>2015</v>
      </c>
      <c r="F7" s="1027">
        <v>2016</v>
      </c>
      <c r="G7" s="1027">
        <v>2017</v>
      </c>
      <c r="H7" s="1027">
        <v>2018</v>
      </c>
      <c r="I7" s="1027">
        <v>2019</v>
      </c>
    </row>
    <row r="8" spans="1:12" ht="7.5" customHeight="1">
      <c r="H8" s="1024"/>
    </row>
    <row r="9" spans="1:12">
      <c r="A9" s="458" t="s">
        <v>446</v>
      </c>
      <c r="B9" s="702">
        <v>21378050</v>
      </c>
      <c r="C9" s="702">
        <v>23576471</v>
      </c>
      <c r="D9" s="702">
        <v>25603392</v>
      </c>
      <c r="E9" s="702">
        <v>25957909</v>
      </c>
      <c r="F9" s="702">
        <v>33446167</v>
      </c>
      <c r="G9" s="702">
        <v>39306512</v>
      </c>
      <c r="H9" s="702">
        <v>47242263</v>
      </c>
      <c r="I9" s="702">
        <f>48790875.91+973550+268769+99329</f>
        <v>50132523.909999996</v>
      </c>
      <c r="J9" s="200">
        <v>48746458.329999998</v>
      </c>
      <c r="K9" s="23"/>
      <c r="L9" s="23"/>
    </row>
    <row r="10" spans="1:12">
      <c r="A10" s="411" t="s">
        <v>594</v>
      </c>
      <c r="B10" s="703"/>
      <c r="C10" s="703"/>
      <c r="D10" s="703"/>
      <c r="E10" s="704"/>
      <c r="F10" s="704"/>
      <c r="G10" s="704"/>
      <c r="H10" s="704"/>
    </row>
    <row r="11" spans="1:12">
      <c r="A11" s="462" t="s">
        <v>272</v>
      </c>
      <c r="B11" s="705"/>
      <c r="C11" s="705"/>
      <c r="D11" s="705"/>
      <c r="E11" s="704"/>
      <c r="F11" s="704"/>
      <c r="G11" s="704"/>
      <c r="H11" s="704"/>
    </row>
    <row r="12" spans="1:12" ht="26.4">
      <c r="A12" s="415" t="s">
        <v>67</v>
      </c>
      <c r="B12" s="705">
        <v>1072504</v>
      </c>
      <c r="C12" s="705">
        <v>1444340</v>
      </c>
      <c r="D12" s="705">
        <v>1906549</v>
      </c>
      <c r="E12" s="705">
        <v>2137993</v>
      </c>
      <c r="F12" s="705">
        <v>2585706</v>
      </c>
      <c r="G12" s="705">
        <v>3381756</v>
      </c>
      <c r="H12" s="705">
        <f>SUM(H14:H18)</f>
        <v>3446828.5999999996</v>
      </c>
      <c r="I12" s="705">
        <f>SUM(I14:I18)</f>
        <v>3578521.55</v>
      </c>
      <c r="J12" s="201">
        <f>SUM(J14:J18)</f>
        <v>2687635.26</v>
      </c>
    </row>
    <row r="13" spans="1:12">
      <c r="A13" s="462" t="s">
        <v>68</v>
      </c>
      <c r="B13" s="706"/>
      <c r="C13" s="706"/>
      <c r="D13" s="706"/>
      <c r="E13" s="704"/>
      <c r="F13" s="704"/>
      <c r="G13" s="704"/>
      <c r="H13" s="704"/>
      <c r="J13" s="202"/>
    </row>
    <row r="14" spans="1:12" ht="24">
      <c r="A14" s="468" t="s">
        <v>69</v>
      </c>
      <c r="B14" s="706">
        <v>863903</v>
      </c>
      <c r="C14" s="706">
        <v>1355945</v>
      </c>
      <c r="D14" s="706">
        <v>1739201</v>
      </c>
      <c r="E14" s="706">
        <v>1925587</v>
      </c>
      <c r="F14" s="706">
        <v>2373014</v>
      </c>
      <c r="G14" s="706">
        <v>2921246</v>
      </c>
      <c r="H14" s="706">
        <v>3026268.3</v>
      </c>
      <c r="I14" s="706">
        <v>2806595.25</v>
      </c>
      <c r="J14" s="202">
        <v>2512910.2599999998</v>
      </c>
    </row>
    <row r="15" spans="1:12" ht="24">
      <c r="A15" s="469" t="s">
        <v>70</v>
      </c>
      <c r="B15" s="706"/>
      <c r="C15" s="706"/>
      <c r="D15" s="706"/>
      <c r="E15" s="704"/>
      <c r="F15" s="704"/>
      <c r="G15" s="704"/>
      <c r="H15" s="704"/>
      <c r="J15" s="202"/>
    </row>
    <row r="16" spans="1:12" ht="24">
      <c r="A16" s="468" t="s">
        <v>71</v>
      </c>
      <c r="B16" s="706">
        <v>195920</v>
      </c>
      <c r="C16" s="706">
        <v>84404</v>
      </c>
      <c r="D16" s="706">
        <v>161232</v>
      </c>
      <c r="E16" s="706">
        <v>183447</v>
      </c>
      <c r="F16" s="706">
        <v>166537</v>
      </c>
      <c r="G16" s="706">
        <v>436599</v>
      </c>
      <c r="H16" s="706">
        <v>389296.5</v>
      </c>
      <c r="I16" s="706">
        <v>724688.04</v>
      </c>
      <c r="J16" s="202">
        <v>144188.4</v>
      </c>
    </row>
    <row r="17" spans="1:10" ht="24">
      <c r="A17" s="469" t="s">
        <v>72</v>
      </c>
      <c r="B17" s="706"/>
      <c r="C17" s="706"/>
      <c r="D17" s="706"/>
      <c r="E17" s="704"/>
      <c r="F17" s="704"/>
      <c r="G17" s="704"/>
      <c r="H17" s="704"/>
      <c r="J17" s="202"/>
    </row>
    <row r="18" spans="1:10">
      <c r="A18" s="468" t="s">
        <v>73</v>
      </c>
      <c r="B18" s="706">
        <v>12681</v>
      </c>
      <c r="C18" s="706">
        <v>3992</v>
      </c>
      <c r="D18" s="706">
        <v>6116</v>
      </c>
      <c r="E18" s="706">
        <v>28959</v>
      </c>
      <c r="F18" s="706">
        <v>46156</v>
      </c>
      <c r="G18" s="706">
        <v>23912</v>
      </c>
      <c r="H18" s="706">
        <v>31263.8</v>
      </c>
      <c r="I18" s="706">
        <v>47238.26</v>
      </c>
      <c r="J18" s="202">
        <v>30536.6</v>
      </c>
    </row>
    <row r="19" spans="1:10">
      <c r="A19" s="469" t="s">
        <v>74</v>
      </c>
      <c r="B19" s="705"/>
      <c r="C19" s="705"/>
      <c r="D19" s="705"/>
      <c r="E19" s="704"/>
      <c r="F19" s="704"/>
      <c r="G19" s="704"/>
      <c r="H19" s="704"/>
      <c r="J19" s="202"/>
    </row>
    <row r="20" spans="1:10" ht="24.6">
      <c r="A20" s="470" t="s">
        <v>447</v>
      </c>
      <c r="B20" s="705">
        <f t="shared" ref="B20:G20" si="0">B21+B22+B23</f>
        <v>254571</v>
      </c>
      <c r="C20" s="705">
        <f t="shared" si="0"/>
        <v>227317</v>
      </c>
      <c r="D20" s="705">
        <f t="shared" si="0"/>
        <v>252510</v>
      </c>
      <c r="E20" s="705">
        <f t="shared" si="0"/>
        <v>595618</v>
      </c>
      <c r="F20" s="705">
        <f t="shared" si="0"/>
        <v>435630</v>
      </c>
      <c r="G20" s="705">
        <f t="shared" si="0"/>
        <v>390913</v>
      </c>
      <c r="H20" s="705">
        <f>SUM(H21:H23)</f>
        <v>540730.1</v>
      </c>
      <c r="I20" s="705">
        <f>SUM(I21:I23)</f>
        <v>809324.14999999991</v>
      </c>
      <c r="J20" s="201">
        <f>SUM(J21:J23)</f>
        <v>451879.98</v>
      </c>
    </row>
    <row r="21" spans="1:10" ht="24">
      <c r="A21" s="468" t="s">
        <v>448</v>
      </c>
      <c r="B21" s="466">
        <v>0</v>
      </c>
      <c r="C21" s="466">
        <v>0</v>
      </c>
      <c r="D21" s="706">
        <v>339</v>
      </c>
      <c r="E21" s="466">
        <v>0</v>
      </c>
      <c r="F21" s="466">
        <v>0</v>
      </c>
      <c r="G21" s="466">
        <v>6874</v>
      </c>
      <c r="H21" s="466">
        <v>2902.4</v>
      </c>
      <c r="I21" s="466">
        <v>1343.1</v>
      </c>
      <c r="J21" s="199">
        <v>2254.5</v>
      </c>
    </row>
    <row r="22" spans="1:10" ht="24">
      <c r="A22" s="468" t="s">
        <v>449</v>
      </c>
      <c r="B22" s="706">
        <v>251445</v>
      </c>
      <c r="C22" s="706">
        <v>222652</v>
      </c>
      <c r="D22" s="706">
        <v>251494</v>
      </c>
      <c r="E22" s="706">
        <v>567319</v>
      </c>
      <c r="F22" s="706">
        <v>434823</v>
      </c>
      <c r="G22" s="706">
        <v>369301</v>
      </c>
      <c r="H22" s="706">
        <v>423424.3</v>
      </c>
      <c r="I22" s="466">
        <v>798546.85</v>
      </c>
      <c r="J22" s="199">
        <v>424470.38</v>
      </c>
    </row>
    <row r="23" spans="1:10" ht="24">
      <c r="A23" s="468" t="s">
        <v>79</v>
      </c>
      <c r="B23" s="706">
        <v>3126</v>
      </c>
      <c r="C23" s="706">
        <v>4665</v>
      </c>
      <c r="D23" s="706">
        <v>677</v>
      </c>
      <c r="E23" s="706">
        <v>28299</v>
      </c>
      <c r="F23" s="706">
        <v>807</v>
      </c>
      <c r="G23" s="706">
        <v>14738</v>
      </c>
      <c r="H23" s="706">
        <v>114403.4</v>
      </c>
      <c r="I23" s="466">
        <v>9434.2000000000007</v>
      </c>
      <c r="J23" s="199">
        <v>25155.1</v>
      </c>
    </row>
    <row r="24" spans="1:10">
      <c r="A24" s="469" t="s">
        <v>80</v>
      </c>
      <c r="B24" s="705"/>
      <c r="C24" s="705"/>
      <c r="D24" s="705"/>
      <c r="E24" s="704"/>
      <c r="F24" s="704"/>
      <c r="G24" s="704"/>
      <c r="H24" s="704"/>
      <c r="J24" s="199"/>
    </row>
    <row r="25" spans="1:10">
      <c r="A25" s="470" t="s">
        <v>81</v>
      </c>
      <c r="B25" s="705">
        <v>1973299</v>
      </c>
      <c r="C25" s="705">
        <v>2533682</v>
      </c>
      <c r="D25" s="705">
        <v>6138951</v>
      </c>
      <c r="E25" s="705">
        <v>3722604</v>
      </c>
      <c r="F25" s="705">
        <v>3547359</v>
      </c>
      <c r="G25" s="705">
        <v>4117230</v>
      </c>
      <c r="H25" s="705">
        <f>SUM(H27:H64)</f>
        <v>4827716.1999999993</v>
      </c>
      <c r="I25" s="705">
        <f>SUM(I27:I64)</f>
        <v>7544435.0500000007</v>
      </c>
      <c r="J25" s="201">
        <f>SUM(J27:J64)</f>
        <v>6724915.8899999997</v>
      </c>
    </row>
    <row r="26" spans="1:10">
      <c r="A26" s="471" t="s">
        <v>82</v>
      </c>
      <c r="B26" s="706"/>
      <c r="C26" s="706"/>
      <c r="D26" s="706"/>
      <c r="E26" s="704"/>
      <c r="F26" s="704"/>
      <c r="G26" s="704"/>
      <c r="H26" s="704"/>
    </row>
    <row r="27" spans="1:10">
      <c r="A27" s="468" t="s">
        <v>83</v>
      </c>
      <c r="B27" s="706">
        <v>1093538</v>
      </c>
      <c r="C27" s="706">
        <v>1095224</v>
      </c>
      <c r="D27" s="706">
        <v>367653</v>
      </c>
      <c r="E27" s="706">
        <v>1241891</v>
      </c>
      <c r="F27" s="706">
        <v>1317625</v>
      </c>
      <c r="G27" s="706">
        <v>1410149</v>
      </c>
      <c r="H27" s="706">
        <v>1434704.5</v>
      </c>
      <c r="I27" s="706">
        <v>1918724.17</v>
      </c>
      <c r="J27" s="6">
        <v>1928488.45</v>
      </c>
    </row>
    <row r="28" spans="1:10">
      <c r="A28" s="469" t="s">
        <v>84</v>
      </c>
      <c r="B28" s="706"/>
      <c r="C28" s="706"/>
      <c r="D28" s="706"/>
      <c r="E28" s="704"/>
      <c r="F28" s="704"/>
      <c r="G28" s="704"/>
      <c r="H28" s="704"/>
    </row>
    <row r="29" spans="1:10" ht="24">
      <c r="A29" s="468" t="s">
        <v>450</v>
      </c>
      <c r="B29" s="706">
        <v>37726</v>
      </c>
      <c r="C29" s="706">
        <v>73041</v>
      </c>
      <c r="D29" s="706">
        <v>63089</v>
      </c>
      <c r="E29" s="706">
        <v>394394</v>
      </c>
      <c r="F29" s="706">
        <v>149983</v>
      </c>
      <c r="G29" s="706">
        <v>428969</v>
      </c>
      <c r="H29" s="706">
        <v>317173.90000000002</v>
      </c>
      <c r="I29" s="706">
        <v>1146470.29</v>
      </c>
      <c r="J29" s="202">
        <v>1211241.25</v>
      </c>
    </row>
    <row r="30" spans="1:10">
      <c r="A30" s="468" t="s">
        <v>451</v>
      </c>
      <c r="B30" s="706">
        <v>241534</v>
      </c>
      <c r="C30" s="706">
        <v>334775</v>
      </c>
      <c r="D30" s="706">
        <v>323605</v>
      </c>
      <c r="E30" s="706">
        <v>370587</v>
      </c>
      <c r="F30" s="706">
        <v>382040</v>
      </c>
      <c r="G30" s="706">
        <v>381126</v>
      </c>
      <c r="H30" s="706">
        <v>827426</v>
      </c>
      <c r="I30" s="706">
        <v>1342494.2</v>
      </c>
      <c r="J30" s="202">
        <v>1004681.02</v>
      </c>
    </row>
    <row r="31" spans="1:10">
      <c r="A31" s="468" t="s">
        <v>89</v>
      </c>
      <c r="B31" s="706">
        <v>156149</v>
      </c>
      <c r="C31" s="706">
        <v>110061</v>
      </c>
      <c r="D31" s="706">
        <v>128043</v>
      </c>
      <c r="E31" s="706">
        <v>153170</v>
      </c>
      <c r="F31" s="706">
        <v>139505</v>
      </c>
      <c r="G31" s="706">
        <v>135680</v>
      </c>
      <c r="H31" s="706">
        <v>133303.5</v>
      </c>
      <c r="I31" s="706">
        <v>399782.32</v>
      </c>
      <c r="J31" s="202">
        <v>305520.84000000003</v>
      </c>
    </row>
    <row r="32" spans="1:10">
      <c r="A32" s="469" t="s">
        <v>90</v>
      </c>
      <c r="B32" s="706"/>
      <c r="C32" s="706"/>
      <c r="D32" s="706"/>
      <c r="E32" s="704"/>
      <c r="F32" s="704"/>
      <c r="G32" s="704"/>
      <c r="H32" s="704"/>
      <c r="I32" s="706" t="s">
        <v>624</v>
      </c>
      <c r="J32" s="202"/>
    </row>
    <row r="33" spans="1:10" ht="24">
      <c r="A33" s="468" t="s">
        <v>91</v>
      </c>
      <c r="B33" s="466">
        <v>0</v>
      </c>
      <c r="C33" s="466">
        <v>0</v>
      </c>
      <c r="D33" s="706">
        <v>7660</v>
      </c>
      <c r="E33" s="466">
        <v>0</v>
      </c>
      <c r="F33" s="466">
        <v>0</v>
      </c>
      <c r="G33" s="466">
        <v>0</v>
      </c>
      <c r="H33" s="466">
        <v>0</v>
      </c>
      <c r="I33" s="466">
        <v>0</v>
      </c>
      <c r="J33" s="199">
        <v>0</v>
      </c>
    </row>
    <row r="34" spans="1:10" ht="24">
      <c r="A34" s="469" t="s">
        <v>92</v>
      </c>
      <c r="B34" s="706"/>
      <c r="C34" s="706"/>
      <c r="D34" s="706"/>
      <c r="E34" s="704"/>
      <c r="F34" s="704"/>
      <c r="G34" s="704"/>
      <c r="H34" s="704"/>
    </row>
    <row r="35" spans="1:10" ht="48">
      <c r="A35" s="468" t="s">
        <v>93</v>
      </c>
      <c r="B35" s="706">
        <v>72556</v>
      </c>
      <c r="C35" s="706">
        <v>144662</v>
      </c>
      <c r="D35" s="706">
        <v>188775</v>
      </c>
      <c r="E35" s="706">
        <v>415847</v>
      </c>
      <c r="F35" s="706">
        <v>316249</v>
      </c>
      <c r="G35" s="706">
        <v>326787</v>
      </c>
      <c r="H35" s="706">
        <v>528817.4</v>
      </c>
      <c r="I35" s="706">
        <v>557140.31999999995</v>
      </c>
      <c r="J35" s="202">
        <v>263823.03000000003</v>
      </c>
    </row>
    <row r="36" spans="1:10" ht="48">
      <c r="A36" s="469" t="s">
        <v>94</v>
      </c>
      <c r="B36" s="706"/>
      <c r="C36" s="706"/>
      <c r="D36" s="706"/>
      <c r="E36" s="704"/>
      <c r="F36" s="704"/>
      <c r="G36" s="704"/>
      <c r="H36" s="704"/>
      <c r="J36" s="202"/>
    </row>
    <row r="37" spans="1:10">
      <c r="A37" s="468" t="s">
        <v>95</v>
      </c>
      <c r="B37" s="706">
        <v>28603</v>
      </c>
      <c r="C37" s="706">
        <v>57260</v>
      </c>
      <c r="D37" s="706">
        <v>94616</v>
      </c>
      <c r="E37" s="706">
        <v>56285</v>
      </c>
      <c r="F37" s="706">
        <v>55452</v>
      </c>
      <c r="G37" s="706">
        <v>54154</v>
      </c>
      <c r="H37" s="706">
        <v>52096.2</v>
      </c>
      <c r="I37" s="706">
        <v>52458.8</v>
      </c>
      <c r="J37" s="202">
        <v>84390.7</v>
      </c>
    </row>
    <row r="38" spans="1:10" ht="24">
      <c r="A38" s="469" t="s">
        <v>96</v>
      </c>
      <c r="B38" s="706"/>
      <c r="C38" s="706"/>
      <c r="D38" s="706"/>
      <c r="E38" s="704"/>
      <c r="F38" s="704"/>
      <c r="G38" s="704"/>
      <c r="H38" s="704"/>
      <c r="J38" s="202"/>
    </row>
    <row r="39" spans="1:10">
      <c r="A39" s="468" t="s">
        <v>97</v>
      </c>
      <c r="B39" s="706">
        <v>1089</v>
      </c>
      <c r="C39" s="706">
        <v>8901</v>
      </c>
      <c r="D39" s="706">
        <v>10423</v>
      </c>
      <c r="E39" s="706">
        <v>8565</v>
      </c>
      <c r="F39" s="706">
        <v>9183</v>
      </c>
      <c r="G39" s="706">
        <v>17238</v>
      </c>
      <c r="H39" s="706">
        <v>16491.599999999999</v>
      </c>
      <c r="I39" s="706">
        <v>14926.5</v>
      </c>
      <c r="J39" s="202">
        <v>25211.7</v>
      </c>
    </row>
    <row r="40" spans="1:10" ht="24">
      <c r="A40" s="469" t="s">
        <v>98</v>
      </c>
      <c r="B40" s="706"/>
      <c r="C40" s="706"/>
      <c r="D40" s="706"/>
      <c r="E40" s="704"/>
      <c r="F40" s="704"/>
      <c r="G40" s="704"/>
      <c r="H40" s="704"/>
      <c r="I40" s="706" t="s">
        <v>624</v>
      </c>
      <c r="J40" s="202"/>
    </row>
    <row r="41" spans="1:10" ht="24">
      <c r="A41" s="468" t="s">
        <v>99</v>
      </c>
      <c r="B41" s="706">
        <v>91140</v>
      </c>
      <c r="C41" s="706">
        <v>79776</v>
      </c>
      <c r="D41" s="706">
        <v>841402</v>
      </c>
      <c r="E41" s="706">
        <v>74814</v>
      </c>
      <c r="F41" s="706">
        <v>80633</v>
      </c>
      <c r="G41" s="706">
        <v>133600</v>
      </c>
      <c r="H41" s="706">
        <v>150001.29999999999</v>
      </c>
      <c r="I41" s="706">
        <v>137089.28</v>
      </c>
      <c r="J41" s="202">
        <v>201429.1</v>
      </c>
    </row>
    <row r="42" spans="1:10" ht="24">
      <c r="A42" s="469" t="s">
        <v>100</v>
      </c>
      <c r="B42" s="706"/>
      <c r="C42" s="706"/>
      <c r="D42" s="706"/>
      <c r="E42" s="704"/>
      <c r="F42" s="704"/>
      <c r="G42" s="704"/>
      <c r="H42" s="704"/>
      <c r="J42" s="202"/>
    </row>
    <row r="43" spans="1:10" ht="24">
      <c r="A43" s="468" t="s">
        <v>101</v>
      </c>
      <c r="B43" s="706">
        <v>34126</v>
      </c>
      <c r="C43" s="706">
        <v>57202</v>
      </c>
      <c r="D43" s="706">
        <v>89269</v>
      </c>
      <c r="E43" s="706">
        <v>246965</v>
      </c>
      <c r="F43" s="706">
        <v>230427</v>
      </c>
      <c r="G43" s="706">
        <v>236005</v>
      </c>
      <c r="H43" s="706">
        <v>233220</v>
      </c>
      <c r="I43" s="706">
        <v>244926.7</v>
      </c>
      <c r="J43" s="202">
        <v>347258.1</v>
      </c>
    </row>
    <row r="44" spans="1:10" ht="36">
      <c r="A44" s="469" t="s">
        <v>102</v>
      </c>
      <c r="B44" s="706"/>
      <c r="C44" s="706"/>
      <c r="D44" s="706"/>
      <c r="E44" s="704"/>
      <c r="F44" s="704"/>
      <c r="G44" s="704"/>
      <c r="H44" s="704"/>
      <c r="J44" s="202"/>
    </row>
    <row r="45" spans="1:10" ht="24">
      <c r="A45" s="468" t="s">
        <v>103</v>
      </c>
      <c r="B45" s="706">
        <v>50076</v>
      </c>
      <c r="C45" s="706">
        <v>109481</v>
      </c>
      <c r="D45" s="706">
        <v>123751</v>
      </c>
      <c r="E45" s="706">
        <v>135474</v>
      </c>
      <c r="F45" s="706">
        <v>129823</v>
      </c>
      <c r="G45" s="706">
        <v>122546</v>
      </c>
      <c r="H45" s="706">
        <v>125705.8</v>
      </c>
      <c r="I45" s="706">
        <v>121136.19</v>
      </c>
      <c r="J45" s="202">
        <v>161577.56</v>
      </c>
    </row>
    <row r="46" spans="1:10" ht="24">
      <c r="A46" s="469" t="s">
        <v>104</v>
      </c>
      <c r="B46" s="706"/>
      <c r="C46" s="706"/>
      <c r="D46" s="706"/>
      <c r="E46" s="704"/>
      <c r="F46" s="704"/>
      <c r="G46" s="704"/>
      <c r="H46" s="704"/>
      <c r="J46" s="202"/>
    </row>
    <row r="47" spans="1:10" ht="24">
      <c r="A47" s="468" t="s">
        <v>105</v>
      </c>
      <c r="B47" s="706">
        <v>55869</v>
      </c>
      <c r="C47" s="706">
        <v>203059</v>
      </c>
      <c r="D47" s="706">
        <v>189637</v>
      </c>
      <c r="E47" s="706">
        <v>190308</v>
      </c>
      <c r="F47" s="706">
        <v>237639</v>
      </c>
      <c r="G47" s="706">
        <v>366033</v>
      </c>
      <c r="H47" s="706">
        <v>428978.2</v>
      </c>
      <c r="I47" s="706">
        <v>545441.5</v>
      </c>
      <c r="J47" s="202">
        <v>823948.79</v>
      </c>
    </row>
    <row r="48" spans="1:10" ht="24">
      <c r="A48" s="469" t="s">
        <v>106</v>
      </c>
      <c r="B48" s="706"/>
      <c r="C48" s="706"/>
      <c r="D48" s="706"/>
      <c r="E48" s="704"/>
      <c r="F48" s="704"/>
      <c r="G48" s="704"/>
      <c r="H48" s="704"/>
      <c r="J48" s="202"/>
    </row>
    <row r="49" spans="1:10" ht="24">
      <c r="A49" s="468" t="s">
        <v>452</v>
      </c>
      <c r="B49" s="706">
        <v>9505</v>
      </c>
      <c r="C49" s="706">
        <v>100668</v>
      </c>
      <c r="D49" s="706">
        <v>245033</v>
      </c>
      <c r="E49" s="706">
        <v>313216</v>
      </c>
      <c r="F49" s="706">
        <v>344183</v>
      </c>
      <c r="G49" s="706">
        <v>351779</v>
      </c>
      <c r="H49" s="706">
        <v>409364.6</v>
      </c>
      <c r="I49" s="706">
        <v>911890.34</v>
      </c>
      <c r="J49" s="202">
        <v>164615.76</v>
      </c>
    </row>
    <row r="50" spans="1:10" ht="24">
      <c r="A50" s="468" t="s">
        <v>109</v>
      </c>
      <c r="B50" s="706">
        <v>7344</v>
      </c>
      <c r="C50" s="706">
        <v>21676</v>
      </c>
      <c r="D50" s="706">
        <v>9191</v>
      </c>
      <c r="E50" s="706">
        <v>731</v>
      </c>
      <c r="F50" s="706">
        <v>12946</v>
      </c>
      <c r="G50" s="706">
        <v>26421</v>
      </c>
      <c r="H50" s="706">
        <v>18560.2</v>
      </c>
      <c r="I50" s="706">
        <v>27881.200000000001</v>
      </c>
      <c r="J50" s="202">
        <v>29899.9</v>
      </c>
    </row>
    <row r="51" spans="1:10" ht="36">
      <c r="A51" s="469" t="s">
        <v>110</v>
      </c>
      <c r="B51" s="706"/>
      <c r="C51" s="706"/>
      <c r="D51" s="706"/>
      <c r="E51" s="704"/>
      <c r="F51" s="704"/>
      <c r="G51" s="704"/>
      <c r="H51" s="704"/>
      <c r="J51" s="202"/>
    </row>
    <row r="52" spans="1:10" ht="24">
      <c r="A52" s="468" t="s">
        <v>111</v>
      </c>
      <c r="B52" s="706">
        <v>5553</v>
      </c>
      <c r="C52" s="706">
        <v>10778</v>
      </c>
      <c r="D52" s="706">
        <v>16130</v>
      </c>
      <c r="E52" s="706">
        <v>4656</v>
      </c>
      <c r="F52" s="706">
        <v>4443</v>
      </c>
      <c r="G52" s="706">
        <v>4229</v>
      </c>
      <c r="H52" s="706">
        <v>4020.3</v>
      </c>
      <c r="I52" s="706">
        <v>3803.8</v>
      </c>
      <c r="J52" s="202">
        <v>6088.5</v>
      </c>
    </row>
    <row r="53" spans="1:10" ht="24">
      <c r="A53" s="469" t="s">
        <v>112</v>
      </c>
      <c r="B53" s="706"/>
      <c r="C53" s="706"/>
      <c r="D53" s="706"/>
      <c r="E53" s="704"/>
      <c r="F53" s="704"/>
      <c r="G53" s="704"/>
      <c r="H53" s="704"/>
      <c r="I53" s="706" t="s">
        <v>624</v>
      </c>
      <c r="J53" s="202"/>
    </row>
    <row r="54" spans="1:10">
      <c r="A54" s="468" t="s">
        <v>113</v>
      </c>
      <c r="B54" s="466">
        <v>0</v>
      </c>
      <c r="C54" s="466">
        <v>0</v>
      </c>
      <c r="D54" s="466">
        <v>0</v>
      </c>
      <c r="E54" s="704">
        <v>1410</v>
      </c>
      <c r="F54" s="707">
        <v>1496</v>
      </c>
      <c r="G54" s="704">
        <v>63</v>
      </c>
      <c r="H54" s="466">
        <v>0</v>
      </c>
      <c r="I54" s="466">
        <v>0</v>
      </c>
      <c r="J54" s="199">
        <v>0</v>
      </c>
    </row>
    <row r="55" spans="1:10" ht="24">
      <c r="A55" s="469" t="s">
        <v>264</v>
      </c>
      <c r="B55" s="706"/>
      <c r="C55" s="706"/>
      <c r="D55" s="706"/>
      <c r="E55" s="704"/>
      <c r="F55" s="704"/>
      <c r="G55" s="704"/>
      <c r="H55" s="704"/>
    </row>
    <row r="56" spans="1:10" ht="24">
      <c r="A56" s="468" t="s">
        <v>114</v>
      </c>
      <c r="B56" s="706">
        <v>85065</v>
      </c>
      <c r="C56" s="706">
        <v>104689</v>
      </c>
      <c r="D56" s="706">
        <v>113111</v>
      </c>
      <c r="E56" s="706">
        <v>107047</v>
      </c>
      <c r="F56" s="706">
        <v>97736</v>
      </c>
      <c r="G56" s="706">
        <v>92111</v>
      </c>
      <c r="H56" s="706">
        <v>101407.6</v>
      </c>
      <c r="I56" s="706">
        <v>84845.6</v>
      </c>
      <c r="J56" s="202">
        <v>147034</v>
      </c>
    </row>
    <row r="57" spans="1:10" ht="24">
      <c r="A57" s="469" t="s">
        <v>115</v>
      </c>
      <c r="B57" s="706"/>
      <c r="C57" s="706"/>
      <c r="D57" s="706"/>
      <c r="E57" s="704"/>
      <c r="F57" s="704"/>
      <c r="G57" s="704"/>
      <c r="H57" s="704"/>
      <c r="J57" s="202"/>
    </row>
    <row r="58" spans="1:10">
      <c r="A58" s="468" t="s">
        <v>116</v>
      </c>
      <c r="B58" s="466">
        <v>0</v>
      </c>
      <c r="C58" s="466">
        <v>0</v>
      </c>
      <c r="D58" s="706">
        <v>1277</v>
      </c>
      <c r="E58" s="466">
        <v>0</v>
      </c>
      <c r="F58" s="466">
        <v>30</v>
      </c>
      <c r="G58" s="466">
        <v>0</v>
      </c>
      <c r="H58" s="466">
        <v>189.7</v>
      </c>
      <c r="I58" s="706">
        <v>92.4</v>
      </c>
      <c r="J58" s="199">
        <v>0</v>
      </c>
    </row>
    <row r="59" spans="1:10" ht="24">
      <c r="A59" s="469" t="s">
        <v>117</v>
      </c>
      <c r="B59" s="706"/>
      <c r="C59" s="706"/>
      <c r="D59" s="706"/>
      <c r="E59" s="704"/>
      <c r="F59" s="704"/>
      <c r="G59" s="704"/>
      <c r="H59" s="704"/>
      <c r="I59" s="706" t="s">
        <v>624</v>
      </c>
      <c r="J59" s="202"/>
    </row>
    <row r="60" spans="1:10">
      <c r="A60" s="468" t="s">
        <v>118</v>
      </c>
      <c r="B60" s="706">
        <v>3314</v>
      </c>
      <c r="C60" s="706">
        <v>22350</v>
      </c>
      <c r="D60" s="706">
        <v>13156</v>
      </c>
      <c r="E60" s="706">
        <v>3837</v>
      </c>
      <c r="F60" s="706">
        <v>9866</v>
      </c>
      <c r="G60" s="706">
        <v>24249</v>
      </c>
      <c r="H60" s="706">
        <v>20264.400000000001</v>
      </c>
      <c r="I60" s="706">
        <v>11986.2</v>
      </c>
      <c r="J60" s="202">
        <v>8319.7999999999993</v>
      </c>
    </row>
    <row r="61" spans="1:10">
      <c r="A61" s="469" t="s">
        <v>119</v>
      </c>
      <c r="B61" s="706"/>
      <c r="C61" s="706"/>
      <c r="D61" s="706"/>
      <c r="E61" s="704"/>
      <c r="F61" s="704"/>
      <c r="G61" s="704"/>
      <c r="H61" s="704"/>
      <c r="J61" s="202"/>
    </row>
    <row r="62" spans="1:10" ht="24">
      <c r="A62" s="468" t="s">
        <v>120</v>
      </c>
      <c r="B62" s="706">
        <v>112</v>
      </c>
      <c r="C62" s="706">
        <v>81</v>
      </c>
      <c r="D62" s="706">
        <v>24</v>
      </c>
      <c r="E62" s="706">
        <v>3407</v>
      </c>
      <c r="F62" s="706">
        <v>28101</v>
      </c>
      <c r="G62" s="706">
        <v>2391</v>
      </c>
      <c r="H62" s="706">
        <v>21724.9</v>
      </c>
      <c r="I62" s="706">
        <v>18584.64</v>
      </c>
      <c r="J62" s="202">
        <v>4437.59</v>
      </c>
    </row>
    <row r="63" spans="1:10">
      <c r="A63" s="469" t="s">
        <v>121</v>
      </c>
      <c r="B63" s="706"/>
      <c r="C63" s="706"/>
      <c r="D63" s="706"/>
      <c r="E63" s="704"/>
      <c r="F63" s="704"/>
      <c r="G63" s="704"/>
      <c r="H63" s="704"/>
      <c r="J63" s="202"/>
    </row>
    <row r="64" spans="1:10" ht="24">
      <c r="A64" s="468" t="s">
        <v>122</v>
      </c>
      <c r="B64" s="466">
        <v>0</v>
      </c>
      <c r="C64" s="466">
        <v>0</v>
      </c>
      <c r="D64" s="706">
        <v>5106</v>
      </c>
      <c r="E64" s="466">
        <v>0</v>
      </c>
      <c r="F64" s="466">
        <v>0</v>
      </c>
      <c r="G64" s="466">
        <v>3700</v>
      </c>
      <c r="H64" s="466">
        <v>4266.1000000000004</v>
      </c>
      <c r="I64" s="706">
        <v>4760.6000000000004</v>
      </c>
      <c r="J64" s="202">
        <v>6949.8</v>
      </c>
    </row>
    <row r="65" spans="1:10" ht="24">
      <c r="A65" s="469" t="s">
        <v>123</v>
      </c>
      <c r="B65" s="705"/>
      <c r="C65" s="705"/>
      <c r="D65" s="705"/>
      <c r="E65" s="704"/>
      <c r="F65" s="704"/>
      <c r="G65" s="704"/>
      <c r="H65" s="704"/>
      <c r="J65" s="202"/>
    </row>
    <row r="66" spans="1:10" ht="37.799999999999997">
      <c r="A66" s="470" t="s">
        <v>124</v>
      </c>
      <c r="B66" s="705">
        <f>11557771+61145</f>
        <v>11618916</v>
      </c>
      <c r="C66" s="705">
        <v>10485427</v>
      </c>
      <c r="D66" s="705">
        <v>6892157</v>
      </c>
      <c r="E66" s="705">
        <v>7240609</v>
      </c>
      <c r="F66" s="705">
        <v>10621854</v>
      </c>
      <c r="G66" s="705">
        <v>13027751</v>
      </c>
      <c r="H66" s="705">
        <v>15142027.9</v>
      </c>
      <c r="I66" s="705">
        <f>12503703.01+973550</f>
        <v>13477253.01</v>
      </c>
      <c r="J66" s="201">
        <v>19283118.390000001</v>
      </c>
    </row>
    <row r="67" spans="1:10" ht="24">
      <c r="A67" s="462" t="s">
        <v>125</v>
      </c>
      <c r="B67" s="706"/>
      <c r="C67" s="706"/>
      <c r="D67" s="706"/>
      <c r="E67" s="704"/>
      <c r="F67" s="704"/>
      <c r="G67" s="704"/>
      <c r="H67" s="704"/>
    </row>
    <row r="68" spans="1:10" ht="36">
      <c r="A68" s="468" t="s">
        <v>126</v>
      </c>
      <c r="B68" s="706">
        <v>11618916</v>
      </c>
      <c r="C68" s="706">
        <v>10485427</v>
      </c>
      <c r="D68" s="706">
        <v>6892157</v>
      </c>
      <c r="E68" s="706">
        <v>7240609</v>
      </c>
      <c r="F68" s="706">
        <v>10621854</v>
      </c>
      <c r="G68" s="706">
        <v>13027751</v>
      </c>
      <c r="H68" s="706">
        <v>15142027.9</v>
      </c>
      <c r="I68" s="706">
        <f>12503703.01+973550</f>
        <v>13477253.01</v>
      </c>
      <c r="J68" s="202">
        <v>19283118.390000001</v>
      </c>
    </row>
    <row r="69" spans="1:10" ht="24">
      <c r="A69" s="469" t="s">
        <v>125</v>
      </c>
      <c r="B69" s="705"/>
      <c r="C69" s="705"/>
      <c r="D69" s="705"/>
      <c r="E69" s="704"/>
      <c r="F69" s="704"/>
      <c r="G69" s="704"/>
      <c r="H69" s="704"/>
    </row>
    <row r="70" spans="1:10" s="8" customFormat="1" ht="25.2">
      <c r="A70" s="470" t="s">
        <v>127</v>
      </c>
      <c r="B70" s="705">
        <v>361154</v>
      </c>
      <c r="C70" s="705">
        <v>566886</v>
      </c>
      <c r="D70" s="705">
        <v>622034</v>
      </c>
      <c r="E70" s="705">
        <v>635168</v>
      </c>
      <c r="F70" s="705">
        <v>998591</v>
      </c>
      <c r="G70" s="705">
        <v>1060506</v>
      </c>
      <c r="H70" s="705">
        <f>SUM(H72:H76)</f>
        <v>2850068</v>
      </c>
      <c r="I70" s="705">
        <f>SUM(I72:I76)</f>
        <v>1554648</v>
      </c>
      <c r="J70" s="201">
        <f>SUM(J72:J76)</f>
        <v>1848594.94</v>
      </c>
    </row>
    <row r="71" spans="1:10" ht="36">
      <c r="A71" s="462" t="s">
        <v>128</v>
      </c>
      <c r="B71" s="706"/>
      <c r="C71" s="706"/>
      <c r="D71" s="706"/>
      <c r="E71" s="704"/>
      <c r="F71" s="704"/>
      <c r="G71" s="704"/>
      <c r="H71" s="704"/>
    </row>
    <row r="72" spans="1:10">
      <c r="A72" s="468" t="s">
        <v>129</v>
      </c>
      <c r="B72" s="706">
        <v>240182</v>
      </c>
      <c r="C72" s="706">
        <v>523470</v>
      </c>
      <c r="D72" s="706">
        <v>558064</v>
      </c>
      <c r="E72" s="706">
        <v>568680</v>
      </c>
      <c r="F72" s="706">
        <v>957091</v>
      </c>
      <c r="G72" s="706">
        <v>1019098</v>
      </c>
      <c r="H72" s="706">
        <v>2697386.3</v>
      </c>
      <c r="I72" s="706">
        <v>1097632.5</v>
      </c>
      <c r="J72" s="202">
        <v>1778996.9</v>
      </c>
    </row>
    <row r="73" spans="1:10" ht="24">
      <c r="A73" s="469" t="s">
        <v>130</v>
      </c>
      <c r="B73" s="706"/>
      <c r="C73" s="706"/>
      <c r="D73" s="706"/>
      <c r="E73" s="704"/>
      <c r="F73" s="704"/>
      <c r="G73" s="704"/>
      <c r="H73" s="704"/>
      <c r="J73" s="202"/>
    </row>
    <row r="74" spans="1:10" ht="24">
      <c r="A74" s="468" t="s">
        <v>131</v>
      </c>
      <c r="B74" s="706">
        <v>120972</v>
      </c>
      <c r="C74" s="706">
        <v>43416</v>
      </c>
      <c r="D74" s="706">
        <v>63970</v>
      </c>
      <c r="E74" s="706">
        <v>66488</v>
      </c>
      <c r="F74" s="706">
        <v>41500</v>
      </c>
      <c r="G74" s="706">
        <v>41408</v>
      </c>
      <c r="H74" s="706">
        <v>136105</v>
      </c>
      <c r="I74" s="706">
        <v>452438.3</v>
      </c>
      <c r="J74" s="202">
        <v>63178.44</v>
      </c>
    </row>
    <row r="75" spans="1:10" ht="36">
      <c r="A75" s="469" t="s">
        <v>132</v>
      </c>
      <c r="B75" s="706"/>
      <c r="C75" s="706"/>
      <c r="D75" s="706"/>
      <c r="E75" s="704"/>
      <c r="F75" s="704"/>
      <c r="G75" s="704"/>
      <c r="H75" s="704"/>
      <c r="I75" s="706"/>
      <c r="J75" s="202"/>
    </row>
    <row r="76" spans="1:10" s="8" customFormat="1" ht="24">
      <c r="A76" s="468" t="s">
        <v>133</v>
      </c>
      <c r="B76" s="646">
        <v>0</v>
      </c>
      <c r="C76" s="646">
        <v>0</v>
      </c>
      <c r="D76" s="646">
        <v>0</v>
      </c>
      <c r="E76" s="646">
        <v>0</v>
      </c>
      <c r="F76" s="646">
        <v>0</v>
      </c>
      <c r="G76" s="646" t="s">
        <v>302</v>
      </c>
      <c r="H76" s="646">
        <v>16576.7</v>
      </c>
      <c r="I76" s="706">
        <v>4577.2</v>
      </c>
      <c r="J76" s="202">
        <v>6419.6</v>
      </c>
    </row>
    <row r="77" spans="1:10" ht="24">
      <c r="A77" s="469" t="s">
        <v>134</v>
      </c>
      <c r="B77" s="706"/>
      <c r="C77" s="708"/>
      <c r="D77" s="708"/>
      <c r="E77" s="708"/>
      <c r="F77" s="708"/>
      <c r="G77" s="708"/>
      <c r="H77" s="708"/>
      <c r="J77" s="202"/>
    </row>
    <row r="78" spans="1:10">
      <c r="A78" s="469"/>
      <c r="B78" s="706"/>
      <c r="C78" s="706"/>
      <c r="D78" s="706"/>
      <c r="E78" s="704"/>
      <c r="F78" s="704"/>
      <c r="G78" s="704"/>
      <c r="H78" s="704"/>
    </row>
    <row r="79" spans="1:10">
      <c r="A79" s="471" t="s">
        <v>453</v>
      </c>
      <c r="B79" s="705">
        <v>1743172</v>
      </c>
      <c r="C79" s="705">
        <v>1743825</v>
      </c>
      <c r="D79" s="705">
        <v>1463001</v>
      </c>
      <c r="E79" s="705">
        <v>1720963</v>
      </c>
      <c r="F79" s="705">
        <v>1928489</v>
      </c>
      <c r="G79" s="705">
        <v>2334470</v>
      </c>
      <c r="H79" s="705">
        <f>SUM(H80:H84)</f>
        <v>2028974.7</v>
      </c>
      <c r="I79" s="705">
        <f>SUM(I80:I84)</f>
        <v>2530107.79</v>
      </c>
      <c r="J79" s="201">
        <f>SUM(J80:J84)</f>
        <v>2216494.71</v>
      </c>
    </row>
    <row r="80" spans="1:10">
      <c r="A80" s="468" t="s">
        <v>137</v>
      </c>
      <c r="B80" s="706">
        <v>239843</v>
      </c>
      <c r="C80" s="706">
        <v>303488</v>
      </c>
      <c r="D80" s="706">
        <v>333827</v>
      </c>
      <c r="E80" s="706">
        <v>392290</v>
      </c>
      <c r="F80" s="706">
        <v>577373</v>
      </c>
      <c r="G80" s="706">
        <v>639551</v>
      </c>
      <c r="H80" s="706">
        <v>831145.4</v>
      </c>
      <c r="I80" s="706">
        <v>817909.84</v>
      </c>
      <c r="J80" s="6">
        <v>637217.82999999996</v>
      </c>
    </row>
    <row r="81" spans="1:10">
      <c r="A81" s="469" t="s">
        <v>138</v>
      </c>
      <c r="B81" s="706"/>
      <c r="C81" s="706"/>
      <c r="D81" s="706"/>
      <c r="E81" s="704"/>
      <c r="F81" s="704"/>
      <c r="G81" s="704"/>
      <c r="H81" s="704"/>
      <c r="I81" s="706"/>
    </row>
    <row r="82" spans="1:10" ht="24">
      <c r="A82" s="468" t="s">
        <v>139</v>
      </c>
      <c r="B82" s="706">
        <v>1423137</v>
      </c>
      <c r="C82" s="706">
        <v>1397896</v>
      </c>
      <c r="D82" s="706">
        <v>1104580</v>
      </c>
      <c r="E82" s="706">
        <v>1287046</v>
      </c>
      <c r="F82" s="706">
        <v>1243885</v>
      </c>
      <c r="G82" s="706">
        <v>1355047</v>
      </c>
      <c r="H82" s="706">
        <v>963106.6</v>
      </c>
      <c r="I82" s="706">
        <v>1451048.12</v>
      </c>
      <c r="J82" s="202">
        <v>1329458.6000000001</v>
      </c>
    </row>
    <row r="83" spans="1:10">
      <c r="A83" s="469" t="s">
        <v>140</v>
      </c>
      <c r="B83" s="706"/>
      <c r="C83" s="706"/>
      <c r="D83" s="706"/>
      <c r="E83" s="704"/>
      <c r="F83" s="704"/>
      <c r="G83" s="704"/>
      <c r="H83" s="704"/>
      <c r="I83" s="706"/>
      <c r="J83" s="202"/>
    </row>
    <row r="84" spans="1:10">
      <c r="A84" s="468" t="s">
        <v>141</v>
      </c>
      <c r="B84" s="706">
        <v>80192</v>
      </c>
      <c r="C84" s="706">
        <v>42441</v>
      </c>
      <c r="D84" s="706">
        <v>24594</v>
      </c>
      <c r="E84" s="706">
        <v>41628</v>
      </c>
      <c r="F84" s="706">
        <v>107231</v>
      </c>
      <c r="G84" s="706">
        <v>339872</v>
      </c>
      <c r="H84" s="706">
        <v>234722.7</v>
      </c>
      <c r="I84" s="706">
        <v>261149.83</v>
      </c>
      <c r="J84" s="202">
        <v>249818.28</v>
      </c>
    </row>
    <row r="85" spans="1:10">
      <c r="A85" s="469" t="s">
        <v>142</v>
      </c>
      <c r="B85" s="705"/>
      <c r="C85" s="705"/>
      <c r="D85" s="705"/>
      <c r="E85" s="704"/>
      <c r="F85" s="704"/>
      <c r="G85" s="704"/>
      <c r="H85" s="704"/>
      <c r="I85" s="706"/>
    </row>
    <row r="86" spans="1:10" ht="37.799999999999997">
      <c r="A86" s="470" t="s">
        <v>143</v>
      </c>
      <c r="B86" s="705">
        <v>1049293</v>
      </c>
      <c r="C86" s="705">
        <v>1687194</v>
      </c>
      <c r="D86" s="705">
        <v>2027869</v>
      </c>
      <c r="E86" s="705">
        <v>2624572</v>
      </c>
      <c r="F86" s="705">
        <v>2977686</v>
      </c>
      <c r="G86" s="705">
        <v>3186588</v>
      </c>
      <c r="H86" s="705">
        <f>SUM(H88:H92)</f>
        <v>3615284.7</v>
      </c>
      <c r="I86" s="705">
        <f>SUM(I88:I92)</f>
        <v>3492742.4</v>
      </c>
      <c r="J86" s="201">
        <f>SUM(J88:J92)</f>
        <v>3649747.52</v>
      </c>
    </row>
    <row r="87" spans="1:10" ht="36">
      <c r="A87" s="472" t="s">
        <v>144</v>
      </c>
      <c r="B87" s="706"/>
      <c r="C87" s="706"/>
      <c r="D87" s="706"/>
      <c r="E87" s="704"/>
      <c r="F87" s="704"/>
      <c r="G87" s="704"/>
      <c r="H87" s="704"/>
    </row>
    <row r="88" spans="1:10" ht="24">
      <c r="A88" s="468" t="s">
        <v>145</v>
      </c>
      <c r="B88" s="706">
        <v>73518</v>
      </c>
      <c r="C88" s="706">
        <v>115347</v>
      </c>
      <c r="D88" s="706">
        <v>86887</v>
      </c>
      <c r="E88" s="706">
        <v>295758</v>
      </c>
      <c r="F88" s="706">
        <v>176869</v>
      </c>
      <c r="G88" s="706">
        <v>248946</v>
      </c>
      <c r="H88" s="706">
        <v>265476.5</v>
      </c>
      <c r="I88" s="706">
        <v>230670.71</v>
      </c>
      <c r="J88" s="202">
        <v>259963.96</v>
      </c>
    </row>
    <row r="89" spans="1:10" ht="36">
      <c r="A89" s="469" t="s">
        <v>146</v>
      </c>
      <c r="B89" s="706"/>
      <c r="C89" s="706"/>
      <c r="D89" s="706"/>
      <c r="E89" s="704"/>
      <c r="F89" s="704"/>
      <c r="G89" s="704"/>
      <c r="H89" s="704"/>
      <c r="J89" s="202"/>
    </row>
    <row r="90" spans="1:10" ht="24">
      <c r="A90" s="468" t="s">
        <v>147</v>
      </c>
      <c r="B90" s="706">
        <v>741423</v>
      </c>
      <c r="C90" s="706">
        <v>760768</v>
      </c>
      <c r="D90" s="706">
        <v>1465187</v>
      </c>
      <c r="E90" s="706">
        <v>1383086</v>
      </c>
      <c r="F90" s="706">
        <v>1766882</v>
      </c>
      <c r="G90" s="706">
        <v>2216851</v>
      </c>
      <c r="H90" s="706">
        <v>2286787.9</v>
      </c>
      <c r="I90" s="706">
        <v>2412383.15</v>
      </c>
      <c r="J90" s="202">
        <v>2398802.1800000002</v>
      </c>
    </row>
    <row r="91" spans="1:10" ht="24">
      <c r="A91" s="469" t="s">
        <v>148</v>
      </c>
      <c r="B91" s="706"/>
      <c r="C91" s="706"/>
      <c r="D91" s="706"/>
      <c r="E91" s="704"/>
      <c r="F91" s="704"/>
      <c r="G91" s="704"/>
      <c r="H91" s="704"/>
      <c r="J91" s="202"/>
    </row>
    <row r="92" spans="1:10" ht="24">
      <c r="A92" s="468" t="s">
        <v>149</v>
      </c>
      <c r="B92" s="706">
        <v>234352</v>
      </c>
      <c r="C92" s="706">
        <v>811080</v>
      </c>
      <c r="D92" s="706">
        <v>475794</v>
      </c>
      <c r="E92" s="706">
        <v>945727</v>
      </c>
      <c r="F92" s="706">
        <v>1033935</v>
      </c>
      <c r="G92" s="706">
        <v>720791</v>
      </c>
      <c r="H92" s="706">
        <v>1063020.3</v>
      </c>
      <c r="I92" s="706">
        <v>849688.54</v>
      </c>
      <c r="J92" s="202">
        <v>990981.38</v>
      </c>
    </row>
    <row r="93" spans="1:10" ht="24">
      <c r="A93" s="469" t="s">
        <v>150</v>
      </c>
      <c r="B93" s="705"/>
      <c r="C93" s="705"/>
      <c r="D93" s="705"/>
      <c r="E93" s="704"/>
      <c r="F93" s="704"/>
      <c r="G93" s="704"/>
      <c r="H93" s="704"/>
      <c r="J93" s="202"/>
    </row>
    <row r="94" spans="1:10" ht="24.6">
      <c r="A94" s="471" t="s">
        <v>454</v>
      </c>
      <c r="B94" s="705">
        <v>298015</v>
      </c>
      <c r="C94" s="705">
        <v>614139</v>
      </c>
      <c r="D94" s="705">
        <v>994587</v>
      </c>
      <c r="E94" s="705">
        <v>1084501</v>
      </c>
      <c r="F94" s="705">
        <v>2581552</v>
      </c>
      <c r="G94" s="705">
        <v>2999104</v>
      </c>
      <c r="H94" s="705">
        <f>SUM(H95:H99)</f>
        <v>4360895.5</v>
      </c>
      <c r="I94" s="705">
        <f>SUM(I95:I99)</f>
        <v>3879801.3899999997</v>
      </c>
      <c r="J94" s="201">
        <f>SUM(J95:J99)</f>
        <v>2719309.33</v>
      </c>
    </row>
    <row r="95" spans="1:10" ht="24">
      <c r="A95" s="468" t="s">
        <v>153</v>
      </c>
      <c r="B95" s="706">
        <v>239036</v>
      </c>
      <c r="C95" s="706">
        <v>377137</v>
      </c>
      <c r="D95" s="706">
        <v>375371</v>
      </c>
      <c r="E95" s="706">
        <v>667147</v>
      </c>
      <c r="F95" s="706">
        <v>709087</v>
      </c>
      <c r="G95" s="706">
        <v>872683</v>
      </c>
      <c r="H95" s="706">
        <v>810545.8</v>
      </c>
      <c r="I95" s="706">
        <v>764652.99</v>
      </c>
      <c r="J95" s="202">
        <v>1114852.6299999999</v>
      </c>
    </row>
    <row r="96" spans="1:10" ht="24">
      <c r="A96" s="469" t="s">
        <v>154</v>
      </c>
      <c r="B96" s="706"/>
      <c r="C96" s="706"/>
      <c r="D96" s="706"/>
      <c r="E96" s="704"/>
      <c r="F96" s="704"/>
      <c r="G96" s="704"/>
      <c r="H96" s="704"/>
      <c r="I96" s="706"/>
      <c r="J96" s="202"/>
    </row>
    <row r="97" spans="1:12" ht="24">
      <c r="A97" s="468" t="s">
        <v>155</v>
      </c>
      <c r="B97" s="706">
        <v>114</v>
      </c>
      <c r="C97" s="706">
        <v>237002</v>
      </c>
      <c r="D97" s="706">
        <v>572825</v>
      </c>
      <c r="E97" s="706">
        <v>369775</v>
      </c>
      <c r="F97" s="706">
        <v>1825976</v>
      </c>
      <c r="G97" s="706">
        <v>2070984</v>
      </c>
      <c r="H97" s="706">
        <v>3507198.3</v>
      </c>
      <c r="I97" s="706">
        <v>3074838.4</v>
      </c>
      <c r="J97" s="202">
        <v>1604456.7</v>
      </c>
    </row>
    <row r="98" spans="1:12" ht="24">
      <c r="A98" s="469" t="s">
        <v>156</v>
      </c>
      <c r="B98" s="706"/>
      <c r="C98" s="706"/>
      <c r="D98" s="706"/>
      <c r="E98" s="704"/>
      <c r="F98" s="704"/>
      <c r="G98" s="704"/>
      <c r="H98" s="704"/>
      <c r="I98" s="706"/>
      <c r="J98" s="202"/>
    </row>
    <row r="99" spans="1:12">
      <c r="A99" s="468" t="s">
        <v>157</v>
      </c>
      <c r="B99" s="706">
        <v>58865</v>
      </c>
      <c r="C99" s="466">
        <v>0</v>
      </c>
      <c r="D99" s="706">
        <v>46391</v>
      </c>
      <c r="E99" s="706">
        <v>47579</v>
      </c>
      <c r="F99" s="706">
        <v>46488</v>
      </c>
      <c r="G99" s="706">
        <v>55437</v>
      </c>
      <c r="H99" s="706">
        <v>43151.4</v>
      </c>
      <c r="I99" s="706">
        <f>0+40310</f>
        <v>40310</v>
      </c>
      <c r="J99" s="202">
        <v>0</v>
      </c>
    </row>
    <row r="100" spans="1:12">
      <c r="A100" s="469" t="s">
        <v>158</v>
      </c>
      <c r="B100" s="705"/>
      <c r="C100" s="705"/>
      <c r="D100" s="705"/>
      <c r="E100" s="704"/>
      <c r="F100" s="704"/>
      <c r="G100" s="704"/>
      <c r="H100" s="704"/>
    </row>
    <row r="101" spans="1:12">
      <c r="A101" s="470" t="s">
        <v>273</v>
      </c>
      <c r="B101" s="705">
        <v>1069579</v>
      </c>
      <c r="C101" s="705">
        <v>2080982</v>
      </c>
      <c r="D101" s="705">
        <v>2243128</v>
      </c>
      <c r="E101" s="705">
        <v>4757191</v>
      </c>
      <c r="F101" s="705">
        <v>4475845</v>
      </c>
      <c r="G101" s="705">
        <v>4514907</v>
      </c>
      <c r="H101" s="705">
        <f>SUM(H103:H104)</f>
        <v>5722028.2000000002</v>
      </c>
      <c r="I101" s="705">
        <f>SUM(I103:I104)</f>
        <v>6245037.6800000006</v>
      </c>
      <c r="J101" s="201">
        <f>SUM(J103:J104)</f>
        <v>5698712.8500000006</v>
      </c>
    </row>
    <row r="102" spans="1:12" ht="24">
      <c r="A102" s="472" t="s">
        <v>274</v>
      </c>
      <c r="B102" s="706"/>
      <c r="C102" s="706"/>
      <c r="D102" s="706"/>
      <c r="E102" s="704"/>
      <c r="F102" s="704"/>
      <c r="G102" s="704"/>
      <c r="H102" s="704"/>
    </row>
    <row r="103" spans="1:12">
      <c r="A103" s="468" t="s">
        <v>455</v>
      </c>
      <c r="B103" s="706">
        <v>875346</v>
      </c>
      <c r="C103" s="706">
        <v>1673882</v>
      </c>
      <c r="D103" s="706">
        <v>1785551</v>
      </c>
      <c r="E103" s="706">
        <v>2801105</v>
      </c>
      <c r="F103" s="706">
        <v>3520925</v>
      </c>
      <c r="G103" s="706">
        <v>4065265</v>
      </c>
      <c r="H103" s="706">
        <v>4836949</v>
      </c>
      <c r="I103" s="706">
        <f>5218598.98+59019</f>
        <v>5277617.9800000004</v>
      </c>
      <c r="J103" s="6">
        <v>4983707.07</v>
      </c>
      <c r="L103" s="263"/>
    </row>
    <row r="104" spans="1:12">
      <c r="A104" s="468" t="s">
        <v>161</v>
      </c>
      <c r="B104" s="706">
        <v>194233</v>
      </c>
      <c r="C104" s="706">
        <v>407100</v>
      </c>
      <c r="D104" s="706">
        <v>457577</v>
      </c>
      <c r="E104" s="706">
        <v>1956086</v>
      </c>
      <c r="F104" s="706">
        <v>954920</v>
      </c>
      <c r="G104" s="706">
        <v>449642</v>
      </c>
      <c r="H104" s="706">
        <v>885079.2</v>
      </c>
      <c r="I104" s="706">
        <v>967419.7</v>
      </c>
      <c r="J104" s="6">
        <v>715005.78</v>
      </c>
    </row>
    <row r="105" spans="1:12" ht="24">
      <c r="A105" s="469" t="s">
        <v>162</v>
      </c>
      <c r="B105" s="705"/>
      <c r="C105" s="705"/>
      <c r="D105" s="705"/>
      <c r="E105" s="704"/>
      <c r="F105" s="704"/>
      <c r="G105" s="704"/>
      <c r="H105" s="704"/>
    </row>
    <row r="106" spans="1:12">
      <c r="A106" s="470" t="s">
        <v>163</v>
      </c>
      <c r="B106" s="705">
        <v>604479</v>
      </c>
      <c r="C106" s="705">
        <v>352953</v>
      </c>
      <c r="D106" s="705">
        <v>300178</v>
      </c>
      <c r="E106" s="705">
        <v>285120</v>
      </c>
      <c r="F106" s="705">
        <v>211568</v>
      </c>
      <c r="G106" s="705">
        <v>245444</v>
      </c>
      <c r="H106" s="705">
        <f>SUM(H108:H116)</f>
        <v>125380.59999999999</v>
      </c>
      <c r="I106" s="705">
        <f>SUM(I108:I116)</f>
        <v>288622.40000000002</v>
      </c>
      <c r="J106" s="201">
        <f>SUM(J108:J116)</f>
        <v>32578.37</v>
      </c>
    </row>
    <row r="107" spans="1:12">
      <c r="A107" s="472" t="s">
        <v>164</v>
      </c>
      <c r="B107" s="706"/>
      <c r="C107" s="706"/>
      <c r="D107" s="706"/>
      <c r="E107" s="704"/>
      <c r="F107" s="704"/>
      <c r="G107" s="704"/>
      <c r="H107" s="704"/>
    </row>
    <row r="108" spans="1:12">
      <c r="A108" s="468" t="s">
        <v>456</v>
      </c>
      <c r="B108" s="912">
        <v>0</v>
      </c>
      <c r="C108" s="912">
        <v>67</v>
      </c>
      <c r="D108" s="912">
        <v>0</v>
      </c>
      <c r="E108" s="912">
        <v>0</v>
      </c>
      <c r="F108" s="912">
        <v>0</v>
      </c>
      <c r="G108" s="466">
        <v>0</v>
      </c>
      <c r="H108" s="912" t="s">
        <v>302</v>
      </c>
      <c r="I108" s="912" t="s">
        <v>302</v>
      </c>
      <c r="J108" s="121" t="s">
        <v>302</v>
      </c>
    </row>
    <row r="109" spans="1:12" ht="39.6">
      <c r="A109" s="429" t="s">
        <v>626</v>
      </c>
      <c r="B109" s="912" t="s">
        <v>302</v>
      </c>
      <c r="C109" s="912">
        <v>0</v>
      </c>
      <c r="D109" s="912">
        <v>0</v>
      </c>
      <c r="E109" s="912">
        <v>0</v>
      </c>
      <c r="F109" s="912">
        <v>0</v>
      </c>
      <c r="G109" s="466">
        <v>25206</v>
      </c>
      <c r="H109" s="466">
        <v>21523.9</v>
      </c>
      <c r="I109" s="466">
        <v>17439</v>
      </c>
      <c r="J109" s="199">
        <v>28440.3</v>
      </c>
    </row>
    <row r="110" spans="1:12" ht="52.8">
      <c r="A110" s="422" t="s">
        <v>627</v>
      </c>
      <c r="B110" s="912"/>
      <c r="C110" s="913"/>
      <c r="D110" s="913"/>
      <c r="E110" s="913"/>
      <c r="F110" s="913"/>
      <c r="G110" s="913"/>
      <c r="H110" s="913"/>
      <c r="I110" s="466"/>
      <c r="J110" s="199"/>
    </row>
    <row r="111" spans="1:12" ht="26.4">
      <c r="A111" s="429" t="s">
        <v>519</v>
      </c>
      <c r="B111" s="706">
        <v>22356</v>
      </c>
      <c r="C111" s="912">
        <v>0</v>
      </c>
      <c r="D111" s="912">
        <v>0</v>
      </c>
      <c r="E111" s="912">
        <v>0</v>
      </c>
      <c r="F111" s="912">
        <v>0</v>
      </c>
      <c r="G111" s="912" t="s">
        <v>302</v>
      </c>
      <c r="H111" s="912" t="s">
        <v>302</v>
      </c>
      <c r="I111" s="912" t="s">
        <v>302</v>
      </c>
      <c r="J111" s="121" t="s">
        <v>302</v>
      </c>
    </row>
    <row r="112" spans="1:12" ht="26.4">
      <c r="A112" s="422" t="s">
        <v>520</v>
      </c>
      <c r="B112" s="912"/>
      <c r="C112" s="913"/>
      <c r="D112" s="913"/>
      <c r="E112" s="913"/>
      <c r="F112" s="913"/>
      <c r="G112" s="913"/>
      <c r="H112" s="913"/>
      <c r="I112" s="466"/>
    </row>
    <row r="113" spans="1:10">
      <c r="A113" s="468" t="s">
        <v>457</v>
      </c>
      <c r="B113" s="706">
        <v>581769</v>
      </c>
      <c r="C113" s="706">
        <v>349598</v>
      </c>
      <c r="D113" s="706">
        <v>296914</v>
      </c>
      <c r="E113" s="706">
        <v>284927</v>
      </c>
      <c r="F113" s="706">
        <v>211430</v>
      </c>
      <c r="G113" s="706">
        <v>219551</v>
      </c>
      <c r="H113" s="706">
        <v>102892</v>
      </c>
      <c r="I113" s="706">
        <f>53+268769</f>
        <v>268822</v>
      </c>
      <c r="J113" s="6">
        <v>0</v>
      </c>
    </row>
    <row r="114" spans="1:10" ht="36">
      <c r="A114" s="468" t="s">
        <v>169</v>
      </c>
      <c r="B114" s="706">
        <v>354</v>
      </c>
      <c r="C114" s="706">
        <v>3288</v>
      </c>
      <c r="D114" s="706">
        <v>3264</v>
      </c>
      <c r="E114" s="706">
        <v>193</v>
      </c>
      <c r="F114" s="706">
        <v>138</v>
      </c>
      <c r="G114" s="706">
        <v>499</v>
      </c>
      <c r="H114" s="706">
        <v>587.9</v>
      </c>
      <c r="I114" s="706">
        <v>2170</v>
      </c>
      <c r="J114" s="202">
        <v>4138.07</v>
      </c>
    </row>
    <row r="115" spans="1:10" ht="31.5" customHeight="1">
      <c r="A115" s="469" t="s">
        <v>170</v>
      </c>
      <c r="B115" s="706"/>
      <c r="C115" s="706"/>
      <c r="D115" s="706"/>
      <c r="E115" s="704"/>
      <c r="F115" s="704"/>
      <c r="G115" s="704"/>
      <c r="H115" s="704"/>
    </row>
    <row r="116" spans="1:10">
      <c r="A116" s="468" t="s">
        <v>236</v>
      </c>
      <c r="B116" s="646">
        <v>0</v>
      </c>
      <c r="C116" s="646">
        <v>0</v>
      </c>
      <c r="D116" s="646">
        <v>0</v>
      </c>
      <c r="E116" s="646">
        <v>0</v>
      </c>
      <c r="F116" s="646">
        <v>0</v>
      </c>
      <c r="G116" s="646">
        <v>189</v>
      </c>
      <c r="H116" s="646">
        <v>376.8</v>
      </c>
      <c r="I116" s="706">
        <v>191.4</v>
      </c>
      <c r="J116" s="6">
        <v>0</v>
      </c>
    </row>
    <row r="117" spans="1:10">
      <c r="A117" s="469" t="s">
        <v>265</v>
      </c>
      <c r="B117" s="706"/>
      <c r="C117" s="708"/>
      <c r="D117" s="708"/>
      <c r="E117" s="708"/>
      <c r="F117" s="708"/>
      <c r="G117" s="708"/>
      <c r="H117" s="708"/>
    </row>
    <row r="118" spans="1:10" ht="25.2">
      <c r="A118" s="470" t="s">
        <v>171</v>
      </c>
      <c r="B118" s="705">
        <v>5457</v>
      </c>
      <c r="C118" s="705">
        <v>126077</v>
      </c>
      <c r="D118" s="705">
        <v>2257</v>
      </c>
      <c r="E118" s="705">
        <v>3150</v>
      </c>
      <c r="F118" s="705">
        <v>2121</v>
      </c>
      <c r="G118" s="705">
        <v>4763</v>
      </c>
      <c r="H118" s="705">
        <f>SUM(H120:H124)</f>
        <v>6068</v>
      </c>
      <c r="I118" s="705">
        <f>SUM(I120:I124)</f>
        <v>7215.2199999999993</v>
      </c>
      <c r="J118" s="201">
        <f>SUM(J120:J124)</f>
        <v>11092.039999999999</v>
      </c>
    </row>
    <row r="119" spans="1:10" ht="24">
      <c r="A119" s="472" t="s">
        <v>172</v>
      </c>
      <c r="B119" s="706"/>
      <c r="C119" s="706"/>
      <c r="D119" s="706"/>
      <c r="E119" s="704"/>
      <c r="F119" s="704"/>
      <c r="G119" s="704"/>
      <c r="H119" s="704"/>
    </row>
    <row r="120" spans="1:10" ht="24">
      <c r="A120" s="468" t="s">
        <v>173</v>
      </c>
      <c r="B120" s="466">
        <v>0</v>
      </c>
      <c r="C120" s="466">
        <v>124126</v>
      </c>
      <c r="D120" s="466"/>
      <c r="E120" s="466">
        <v>0</v>
      </c>
      <c r="F120" s="466">
        <v>0</v>
      </c>
      <c r="G120" s="466">
        <v>0</v>
      </c>
      <c r="H120" s="466">
        <v>0</v>
      </c>
      <c r="I120" s="646">
        <v>124.2</v>
      </c>
      <c r="J120" s="199" t="s">
        <v>302</v>
      </c>
    </row>
    <row r="121" spans="1:10" ht="24">
      <c r="A121" s="469" t="s">
        <v>174</v>
      </c>
      <c r="B121" s="706"/>
      <c r="C121" s="706"/>
      <c r="D121" s="706"/>
      <c r="E121" s="704"/>
      <c r="F121" s="704"/>
      <c r="G121" s="704"/>
      <c r="H121" s="704"/>
    </row>
    <row r="122" spans="1:10" ht="36">
      <c r="A122" s="468" t="s">
        <v>175</v>
      </c>
      <c r="B122" s="706">
        <v>217</v>
      </c>
      <c r="C122" s="706">
        <v>1951</v>
      </c>
      <c r="D122" s="706">
        <v>2196</v>
      </c>
      <c r="E122" s="706">
        <v>873</v>
      </c>
      <c r="F122" s="706">
        <v>590</v>
      </c>
      <c r="G122" s="706">
        <v>2059</v>
      </c>
      <c r="H122" s="706">
        <v>1687.6</v>
      </c>
      <c r="I122" s="646">
        <v>3233.02</v>
      </c>
      <c r="J122" s="175">
        <v>7049.94</v>
      </c>
    </row>
    <row r="123" spans="1:10" ht="36">
      <c r="A123" s="469" t="s">
        <v>176</v>
      </c>
      <c r="B123" s="706"/>
      <c r="C123" s="706"/>
      <c r="D123" s="706"/>
      <c r="E123" s="704"/>
      <c r="F123" s="704"/>
      <c r="G123" s="704"/>
      <c r="H123" s="704"/>
    </row>
    <row r="124" spans="1:10">
      <c r="A124" s="468" t="s">
        <v>177</v>
      </c>
      <c r="B124" s="706">
        <v>5240</v>
      </c>
      <c r="C124" s="466">
        <v>0</v>
      </c>
      <c r="D124" s="706">
        <v>61</v>
      </c>
      <c r="E124" s="706">
        <v>2277</v>
      </c>
      <c r="F124" s="706">
        <v>1531</v>
      </c>
      <c r="G124" s="706">
        <v>2704</v>
      </c>
      <c r="H124" s="706">
        <v>4380.3999999999996</v>
      </c>
      <c r="I124" s="646">
        <v>3858</v>
      </c>
      <c r="J124" s="6">
        <v>4042.1</v>
      </c>
    </row>
    <row r="125" spans="1:10">
      <c r="A125" s="469" t="s">
        <v>178</v>
      </c>
      <c r="B125" s="705"/>
      <c r="C125" s="705"/>
      <c r="D125" s="705"/>
      <c r="E125" s="704"/>
      <c r="F125" s="704"/>
      <c r="G125" s="704"/>
      <c r="H125" s="704"/>
    </row>
    <row r="126" spans="1:10" ht="25.2">
      <c r="A126" s="470" t="s">
        <v>275</v>
      </c>
      <c r="B126" s="705">
        <v>446128</v>
      </c>
      <c r="C126" s="705">
        <v>793267</v>
      </c>
      <c r="D126" s="705">
        <v>826578</v>
      </c>
      <c r="E126" s="705">
        <v>145909</v>
      </c>
      <c r="F126" s="705">
        <v>1247243</v>
      </c>
      <c r="G126" s="705">
        <v>1434470</v>
      </c>
      <c r="H126" s="705">
        <f>SUM(H128)</f>
        <v>1526293</v>
      </c>
      <c r="I126" s="705">
        <f>SUM(I128)</f>
        <v>2876018.07</v>
      </c>
      <c r="J126" s="201">
        <f>SUM(J128)</f>
        <v>1401386.44</v>
      </c>
    </row>
    <row r="127" spans="1:10">
      <c r="A127" s="472" t="s">
        <v>276</v>
      </c>
      <c r="B127" s="706"/>
      <c r="C127" s="706"/>
      <c r="D127" s="706"/>
      <c r="E127" s="704"/>
      <c r="F127" s="704"/>
      <c r="G127" s="704"/>
      <c r="H127" s="704"/>
    </row>
    <row r="128" spans="1:10">
      <c r="A128" s="468" t="s">
        <v>275</v>
      </c>
      <c r="B128" s="706">
        <v>446128</v>
      </c>
      <c r="C128" s="706">
        <v>793267</v>
      </c>
      <c r="D128" s="706">
        <v>826578</v>
      </c>
      <c r="E128" s="706">
        <v>145909</v>
      </c>
      <c r="F128" s="706">
        <v>1247243</v>
      </c>
      <c r="G128" s="706">
        <v>1434470</v>
      </c>
      <c r="H128" s="706">
        <v>1526293</v>
      </c>
      <c r="I128" s="706">
        <v>2876018.07</v>
      </c>
      <c r="J128" s="202">
        <v>1401386.44</v>
      </c>
    </row>
    <row r="129" spans="1:10">
      <c r="A129" s="469" t="s">
        <v>276</v>
      </c>
      <c r="B129" s="705"/>
      <c r="C129" s="705"/>
      <c r="D129" s="705"/>
      <c r="E129" s="704"/>
      <c r="F129" s="704"/>
      <c r="G129" s="704"/>
      <c r="H129" s="704"/>
    </row>
    <row r="130" spans="1:10" ht="25.2">
      <c r="A130" s="470" t="s">
        <v>179</v>
      </c>
      <c r="B130" s="705">
        <v>70299</v>
      </c>
      <c r="C130" s="705">
        <v>74120</v>
      </c>
      <c r="D130" s="705">
        <v>62653</v>
      </c>
      <c r="E130" s="705">
        <v>85544</v>
      </c>
      <c r="F130" s="705">
        <v>92617</v>
      </c>
      <c r="G130" s="705">
        <v>139155</v>
      </c>
      <c r="H130" s="705">
        <f>SUM(H132:H140)</f>
        <v>159841.80000000002</v>
      </c>
      <c r="I130" s="705">
        <f>SUM(I132:I140)</f>
        <v>280228.25</v>
      </c>
      <c r="J130" s="201">
        <f>SUM(J132:J140)</f>
        <v>211047.43</v>
      </c>
    </row>
    <row r="131" spans="1:10" ht="24">
      <c r="A131" s="472" t="s">
        <v>180</v>
      </c>
      <c r="B131" s="706"/>
      <c r="C131" s="706"/>
      <c r="D131" s="706"/>
      <c r="E131" s="704"/>
      <c r="F131" s="704"/>
      <c r="G131" s="704"/>
      <c r="H131" s="704"/>
      <c r="J131" s="202"/>
    </row>
    <row r="132" spans="1:10" ht="24">
      <c r="A132" s="468" t="s">
        <v>181</v>
      </c>
      <c r="B132" s="706">
        <v>210</v>
      </c>
      <c r="C132" s="706">
        <v>417</v>
      </c>
      <c r="D132" s="706">
        <v>1300</v>
      </c>
      <c r="E132" s="706">
        <v>2636</v>
      </c>
      <c r="F132" s="706">
        <v>9567</v>
      </c>
      <c r="G132" s="706">
        <v>12156</v>
      </c>
      <c r="H132" s="706">
        <v>12611.4</v>
      </c>
      <c r="I132" s="706">
        <v>23560.13</v>
      </c>
      <c r="J132" s="202">
        <v>24097.06</v>
      </c>
    </row>
    <row r="133" spans="1:10">
      <c r="A133" s="469" t="s">
        <v>182</v>
      </c>
      <c r="B133" s="706"/>
      <c r="C133" s="706"/>
      <c r="D133" s="706"/>
      <c r="E133" s="704"/>
      <c r="F133" s="704"/>
      <c r="G133" s="704"/>
      <c r="H133" s="704"/>
      <c r="I133" s="706"/>
      <c r="J133" s="202"/>
    </row>
    <row r="134" spans="1:10" ht="24">
      <c r="A134" s="468" t="s">
        <v>183</v>
      </c>
      <c r="B134" s="466">
        <v>0</v>
      </c>
      <c r="C134" s="466">
        <v>0</v>
      </c>
      <c r="D134" s="706">
        <v>66</v>
      </c>
      <c r="E134" s="706">
        <v>132</v>
      </c>
      <c r="F134" s="706">
        <v>1400</v>
      </c>
      <c r="G134" s="706">
        <v>1400</v>
      </c>
      <c r="H134" s="706">
        <v>47.5</v>
      </c>
      <c r="I134" s="706">
        <v>38</v>
      </c>
      <c r="J134" s="202">
        <v>52.2</v>
      </c>
    </row>
    <row r="135" spans="1:10" ht="36">
      <c r="A135" s="469" t="s">
        <v>184</v>
      </c>
      <c r="B135" s="706"/>
      <c r="C135" s="706"/>
      <c r="D135" s="706"/>
      <c r="E135" s="704"/>
      <c r="F135" s="704"/>
      <c r="G135" s="704"/>
      <c r="H135" s="704"/>
      <c r="I135" s="706"/>
      <c r="J135" s="202"/>
    </row>
    <row r="136" spans="1:10" ht="24">
      <c r="A136" s="468" t="s">
        <v>185</v>
      </c>
      <c r="B136" s="706">
        <v>52164</v>
      </c>
      <c r="C136" s="706">
        <v>60027</v>
      </c>
      <c r="D136" s="706">
        <v>54754</v>
      </c>
      <c r="E136" s="706">
        <v>67332</v>
      </c>
      <c r="F136" s="706">
        <v>65924</v>
      </c>
      <c r="G136" s="706">
        <v>110427</v>
      </c>
      <c r="H136" s="706">
        <v>127687.6</v>
      </c>
      <c r="I136" s="706">
        <v>236152.37</v>
      </c>
      <c r="J136" s="202">
        <v>146007.34</v>
      </c>
    </row>
    <row r="137" spans="1:10" ht="36">
      <c r="A137" s="469" t="s">
        <v>186</v>
      </c>
      <c r="B137" s="706"/>
      <c r="C137" s="706"/>
      <c r="D137" s="706"/>
      <c r="E137" s="704"/>
      <c r="F137" s="704"/>
      <c r="G137" s="704"/>
      <c r="H137" s="704"/>
      <c r="I137" s="706"/>
      <c r="J137" s="202"/>
    </row>
    <row r="138" spans="1:10" ht="24">
      <c r="A138" s="468" t="s">
        <v>187</v>
      </c>
      <c r="B138" s="706">
        <v>5769</v>
      </c>
      <c r="C138" s="706">
        <v>11103</v>
      </c>
      <c r="D138" s="706">
        <v>6534</v>
      </c>
      <c r="E138" s="706">
        <v>14724</v>
      </c>
      <c r="F138" s="706">
        <v>13254</v>
      </c>
      <c r="G138" s="706">
        <v>13481</v>
      </c>
      <c r="H138" s="706">
        <v>17239.099999999999</v>
      </c>
      <c r="I138" s="706">
        <v>17616.87</v>
      </c>
      <c r="J138" s="202">
        <v>29815.47</v>
      </c>
    </row>
    <row r="139" spans="1:10">
      <c r="A139" s="469" t="s">
        <v>188</v>
      </c>
      <c r="B139" s="706"/>
      <c r="C139" s="706"/>
      <c r="D139" s="706"/>
      <c r="E139" s="704"/>
      <c r="F139" s="704"/>
      <c r="G139" s="704"/>
      <c r="H139" s="704"/>
      <c r="I139" s="706"/>
    </row>
    <row r="140" spans="1:10" ht="24">
      <c r="A140" s="468" t="s">
        <v>189</v>
      </c>
      <c r="B140" s="706">
        <v>12156</v>
      </c>
      <c r="C140" s="706">
        <v>2573</v>
      </c>
      <c r="D140" s="466">
        <v>0</v>
      </c>
      <c r="E140" s="706">
        <v>720</v>
      </c>
      <c r="F140" s="706">
        <v>2472</v>
      </c>
      <c r="G140" s="706">
        <v>1692</v>
      </c>
      <c r="H140" s="706">
        <v>2256.1999999999998</v>
      </c>
      <c r="I140" s="706">
        <v>2860.88</v>
      </c>
      <c r="J140" s="202">
        <v>11075.36</v>
      </c>
    </row>
    <row r="141" spans="1:10" ht="24">
      <c r="A141" s="469" t="s">
        <v>190</v>
      </c>
      <c r="B141" s="706"/>
      <c r="C141" s="706"/>
      <c r="D141" s="706"/>
      <c r="E141" s="704"/>
      <c r="F141" s="704"/>
      <c r="G141" s="704"/>
      <c r="H141" s="704"/>
      <c r="I141" s="706"/>
    </row>
    <row r="142" spans="1:10" ht="25.2">
      <c r="A142" s="470" t="s">
        <v>191</v>
      </c>
      <c r="B142" s="705">
        <v>122040</v>
      </c>
      <c r="C142" s="705">
        <v>9665</v>
      </c>
      <c r="D142" s="705">
        <v>18069</v>
      </c>
      <c r="E142" s="705">
        <v>229734</v>
      </c>
      <c r="F142" s="705">
        <v>124047</v>
      </c>
      <c r="G142" s="705">
        <v>54905</v>
      </c>
      <c r="H142" s="705">
        <f>SUM(H144:H154)</f>
        <v>91619.500000000015</v>
      </c>
      <c r="I142" s="705">
        <f>SUM(I144:I154)</f>
        <v>169150.90000000002</v>
      </c>
      <c r="J142" s="201">
        <f>SUM(J144:J154)</f>
        <v>139069.38</v>
      </c>
    </row>
    <row r="143" spans="1:10" ht="24">
      <c r="A143" s="472" t="s">
        <v>277</v>
      </c>
      <c r="B143" s="706"/>
      <c r="C143" s="706"/>
      <c r="D143" s="706"/>
      <c r="E143" s="704"/>
      <c r="F143" s="704"/>
      <c r="G143" s="704"/>
      <c r="H143" s="704"/>
    </row>
    <row r="144" spans="1:10" ht="48">
      <c r="A144" s="468" t="s">
        <v>192</v>
      </c>
      <c r="B144" s="638">
        <v>0</v>
      </c>
      <c r="C144" s="706">
        <v>4583</v>
      </c>
      <c r="D144" s="706">
        <v>21</v>
      </c>
      <c r="E144" s="706">
        <v>629</v>
      </c>
      <c r="F144" s="706">
        <v>42374</v>
      </c>
      <c r="G144" s="706">
        <v>18761</v>
      </c>
      <c r="H144" s="706">
        <v>14780.6</v>
      </c>
      <c r="I144" s="706">
        <v>3508.5</v>
      </c>
      <c r="J144" s="202">
        <v>3936.9</v>
      </c>
    </row>
    <row r="145" spans="1:10" ht="60">
      <c r="A145" s="469" t="s">
        <v>193</v>
      </c>
      <c r="B145" s="706"/>
      <c r="C145" s="706"/>
      <c r="D145" s="706"/>
      <c r="E145" s="704"/>
      <c r="F145" s="704"/>
      <c r="G145" s="704"/>
      <c r="H145" s="704"/>
    </row>
    <row r="146" spans="1:10" ht="24">
      <c r="A146" s="468" t="s">
        <v>194</v>
      </c>
      <c r="B146" s="638">
        <v>0</v>
      </c>
      <c r="C146" s="638">
        <v>929</v>
      </c>
      <c r="D146" s="638">
        <v>15</v>
      </c>
      <c r="E146" s="638">
        <v>236</v>
      </c>
      <c r="F146" s="638">
        <v>28</v>
      </c>
      <c r="G146" s="638">
        <v>1891</v>
      </c>
      <c r="H146" s="638">
        <v>1328</v>
      </c>
      <c r="I146" s="638">
        <v>2041.6</v>
      </c>
      <c r="J146" s="135">
        <v>0</v>
      </c>
    </row>
    <row r="147" spans="1:10">
      <c r="A147" s="469" t="s">
        <v>195</v>
      </c>
      <c r="B147" s="706"/>
      <c r="C147" s="706"/>
      <c r="D147" s="706"/>
      <c r="E147" s="704"/>
      <c r="F147" s="704"/>
      <c r="G147" s="704"/>
      <c r="H147" s="704"/>
    </row>
    <row r="148" spans="1:10" ht="48">
      <c r="A148" s="468" t="s">
        <v>196</v>
      </c>
      <c r="B148" s="706">
        <v>121413</v>
      </c>
      <c r="C148" s="706">
        <v>170</v>
      </c>
      <c r="D148" s="706">
        <v>15933</v>
      </c>
      <c r="E148" s="706">
        <v>201357</v>
      </c>
      <c r="F148" s="706">
        <v>71062</v>
      </c>
      <c r="G148" s="706">
        <v>26353</v>
      </c>
      <c r="H148" s="706">
        <v>49499.3</v>
      </c>
      <c r="I148" s="706">
        <v>85000.02</v>
      </c>
      <c r="J148" s="202">
        <v>63522.73</v>
      </c>
    </row>
    <row r="149" spans="1:10" ht="24">
      <c r="A149" s="469" t="s">
        <v>197</v>
      </c>
      <c r="B149" s="706"/>
      <c r="C149" s="706"/>
      <c r="D149" s="706"/>
      <c r="E149" s="704"/>
      <c r="F149" s="704"/>
      <c r="G149" s="704"/>
      <c r="H149" s="704"/>
      <c r="I149" s="706"/>
    </row>
    <row r="150" spans="1:10" ht="24">
      <c r="A150" s="468" t="s">
        <v>198</v>
      </c>
      <c r="B150" s="706">
        <v>150</v>
      </c>
      <c r="C150" s="706">
        <v>2097</v>
      </c>
      <c r="D150" s="706">
        <v>2101</v>
      </c>
      <c r="E150" s="706">
        <v>917</v>
      </c>
      <c r="F150" s="706">
        <v>1041</v>
      </c>
      <c r="G150" s="706">
        <v>2235</v>
      </c>
      <c r="H150" s="706">
        <v>2465.3000000000002</v>
      </c>
      <c r="I150" s="706">
        <v>8616.7800000000007</v>
      </c>
      <c r="J150" s="202">
        <v>3883.85</v>
      </c>
    </row>
    <row r="151" spans="1:10" ht="24">
      <c r="A151" s="469" t="s">
        <v>199</v>
      </c>
      <c r="B151" s="706"/>
      <c r="C151" s="706"/>
      <c r="D151" s="706"/>
      <c r="E151" s="704"/>
      <c r="F151" s="704"/>
      <c r="G151" s="704"/>
      <c r="H151" s="704"/>
      <c r="I151" s="706"/>
      <c r="J151" s="202"/>
    </row>
    <row r="152" spans="1:10" ht="24">
      <c r="A152" s="468" t="s">
        <v>200</v>
      </c>
      <c r="B152" s="706">
        <v>156</v>
      </c>
      <c r="C152" s="706">
        <v>90</v>
      </c>
      <c r="D152" s="466">
        <v>0</v>
      </c>
      <c r="E152" s="706">
        <v>83</v>
      </c>
      <c r="F152" s="706">
        <v>980</v>
      </c>
      <c r="G152" s="706">
        <v>3424</v>
      </c>
      <c r="H152" s="706">
        <v>3147.6</v>
      </c>
      <c r="I152" s="706">
        <v>3181.7</v>
      </c>
      <c r="J152" s="202">
        <v>1796.3</v>
      </c>
    </row>
    <row r="153" spans="1:10" ht="24">
      <c r="A153" s="469" t="s">
        <v>201</v>
      </c>
      <c r="B153" s="706"/>
      <c r="C153" s="706"/>
      <c r="D153" s="706"/>
      <c r="E153" s="704"/>
      <c r="F153" s="704"/>
      <c r="G153" s="704"/>
      <c r="H153" s="704"/>
      <c r="J153" s="202"/>
    </row>
    <row r="154" spans="1:10" ht="36">
      <c r="A154" s="468" t="s">
        <v>202</v>
      </c>
      <c r="B154" s="706">
        <v>321</v>
      </c>
      <c r="C154" s="706">
        <v>1796</v>
      </c>
      <c r="D154" s="466">
        <v>0</v>
      </c>
      <c r="E154" s="706">
        <v>26512</v>
      </c>
      <c r="F154" s="706">
        <v>8561</v>
      </c>
      <c r="G154" s="706">
        <v>2242</v>
      </c>
      <c r="H154" s="706">
        <v>20398.7</v>
      </c>
      <c r="I154" s="706">
        <v>66802.3</v>
      </c>
      <c r="J154" s="202">
        <v>65929.600000000006</v>
      </c>
    </row>
    <row r="155" spans="1:10" ht="36">
      <c r="A155" s="469" t="s">
        <v>203</v>
      </c>
      <c r="B155" s="705"/>
      <c r="C155" s="705"/>
      <c r="D155" s="705"/>
      <c r="E155" s="704"/>
      <c r="F155" s="704"/>
      <c r="G155" s="704"/>
      <c r="H155" s="704"/>
      <c r="I155" s="706"/>
      <c r="J155" s="202"/>
    </row>
    <row r="156" spans="1:10">
      <c r="A156" s="470" t="s">
        <v>458</v>
      </c>
      <c r="B156" s="705">
        <v>28735</v>
      </c>
      <c r="C156" s="705">
        <v>110449</v>
      </c>
      <c r="D156" s="705">
        <v>111901</v>
      </c>
      <c r="E156" s="705">
        <v>147921</v>
      </c>
      <c r="F156" s="705">
        <v>113445</v>
      </c>
      <c r="G156" s="705">
        <v>83050</v>
      </c>
      <c r="H156" s="705">
        <f>SUM(H157)</f>
        <v>103782.5</v>
      </c>
      <c r="I156" s="705">
        <f>SUM(I157)</f>
        <v>116744.75</v>
      </c>
      <c r="J156" s="201">
        <f>SUM(J157)</f>
        <v>153965</v>
      </c>
    </row>
    <row r="157" spans="1:10">
      <c r="A157" s="473" t="s">
        <v>422</v>
      </c>
      <c r="B157" s="706">
        <v>28735</v>
      </c>
      <c r="C157" s="706">
        <v>110449</v>
      </c>
      <c r="D157" s="706">
        <v>111901</v>
      </c>
      <c r="E157" s="706">
        <v>147921</v>
      </c>
      <c r="F157" s="706">
        <v>113445</v>
      </c>
      <c r="G157" s="706">
        <v>83050</v>
      </c>
      <c r="H157" s="706">
        <v>103782.5</v>
      </c>
      <c r="I157" s="706">
        <v>116744.75</v>
      </c>
      <c r="J157" s="202">
        <v>153965</v>
      </c>
    </row>
    <row r="158" spans="1:10">
      <c r="A158" s="470" t="s">
        <v>206</v>
      </c>
      <c r="B158" s="705">
        <v>124961</v>
      </c>
      <c r="C158" s="705">
        <v>100669</v>
      </c>
      <c r="D158" s="705">
        <v>95844</v>
      </c>
      <c r="E158" s="705">
        <v>97498</v>
      </c>
      <c r="F158" s="705">
        <v>98647</v>
      </c>
      <c r="G158" s="705">
        <v>97440</v>
      </c>
      <c r="H158" s="705">
        <f>SUM(H160:H163)</f>
        <v>114866</v>
      </c>
      <c r="I158" s="705">
        <f>SUM(I160:I163)</f>
        <v>119781.5</v>
      </c>
      <c r="J158" s="201">
        <f>SUM(J160:J163)</f>
        <v>200120.4</v>
      </c>
    </row>
    <row r="159" spans="1:10" ht="24">
      <c r="A159" s="472" t="s">
        <v>207</v>
      </c>
      <c r="B159" s="706"/>
      <c r="C159" s="706"/>
      <c r="D159" s="706"/>
      <c r="E159" s="704"/>
      <c r="F159" s="704"/>
      <c r="G159" s="704"/>
      <c r="H159" s="704"/>
      <c r="J159" s="202"/>
    </row>
    <row r="160" spans="1:10" ht="24">
      <c r="A160" s="468" t="s">
        <v>459</v>
      </c>
      <c r="B160" s="706">
        <v>124961</v>
      </c>
      <c r="C160" s="706">
        <v>100669</v>
      </c>
      <c r="D160" s="706">
        <v>95439</v>
      </c>
      <c r="E160" s="706">
        <v>97498</v>
      </c>
      <c r="F160" s="706">
        <v>98647</v>
      </c>
      <c r="G160" s="706">
        <v>97440</v>
      </c>
      <c r="H160" s="706">
        <v>114864</v>
      </c>
      <c r="I160" s="706">
        <v>119781.5</v>
      </c>
      <c r="J160" s="202">
        <v>200120.4</v>
      </c>
    </row>
    <row r="161" spans="1:10" ht="24">
      <c r="A161" s="468" t="s">
        <v>210</v>
      </c>
      <c r="B161" s="638">
        <v>0</v>
      </c>
      <c r="C161" s="638">
        <v>0</v>
      </c>
      <c r="D161" s="706">
        <v>405</v>
      </c>
      <c r="E161" s="638">
        <v>0</v>
      </c>
      <c r="F161" s="638">
        <v>0</v>
      </c>
      <c r="G161" s="638"/>
      <c r="H161" s="638" t="s">
        <v>302</v>
      </c>
      <c r="I161" s="638" t="s">
        <v>302</v>
      </c>
      <c r="J161" s="135" t="s">
        <v>302</v>
      </c>
    </row>
    <row r="162" spans="1:10">
      <c r="A162" s="469" t="s">
        <v>211</v>
      </c>
      <c r="B162" s="706"/>
      <c r="C162" s="706"/>
      <c r="D162" s="706"/>
      <c r="E162" s="704"/>
      <c r="F162" s="704"/>
      <c r="G162" s="704"/>
      <c r="H162" s="704"/>
      <c r="J162" s="202"/>
    </row>
    <row r="163" spans="1:10" s="1" customFormat="1" ht="39.6">
      <c r="A163" s="429" t="s">
        <v>597</v>
      </c>
      <c r="B163" s="1005" t="s">
        <v>302</v>
      </c>
      <c r="C163" s="1005" t="s">
        <v>302</v>
      </c>
      <c r="D163" s="1005" t="s">
        <v>302</v>
      </c>
      <c r="E163" s="1005" t="s">
        <v>302</v>
      </c>
      <c r="F163" s="1005" t="s">
        <v>302</v>
      </c>
      <c r="G163" s="1005" t="s">
        <v>302</v>
      </c>
      <c r="H163" s="1005">
        <v>2</v>
      </c>
      <c r="I163" s="1005" t="s">
        <v>302</v>
      </c>
      <c r="J163" s="174" t="s">
        <v>302</v>
      </c>
    </row>
    <row r="164" spans="1:10">
      <c r="A164" s="470" t="s">
        <v>212</v>
      </c>
      <c r="B164" s="705">
        <v>530282</v>
      </c>
      <c r="C164" s="705">
        <v>625479</v>
      </c>
      <c r="D164" s="705">
        <v>1645126</v>
      </c>
      <c r="E164" s="705">
        <v>443814</v>
      </c>
      <c r="F164" s="705">
        <v>1403626</v>
      </c>
      <c r="G164" s="705">
        <v>2233509</v>
      </c>
      <c r="H164" s="705">
        <f>SUM(H166:H172)</f>
        <v>2578024</v>
      </c>
      <c r="I164" s="705">
        <f>SUM(I166:I172)</f>
        <v>3155634.5500000003</v>
      </c>
      <c r="J164" s="201">
        <f>SUM(J166:J172)</f>
        <v>1311544.1000000001</v>
      </c>
    </row>
    <row r="165" spans="1:10">
      <c r="A165" s="472" t="s">
        <v>213</v>
      </c>
      <c r="B165" s="706"/>
      <c r="C165" s="706"/>
      <c r="D165" s="706"/>
      <c r="E165" s="704"/>
      <c r="F165" s="704"/>
      <c r="G165" s="704"/>
      <c r="H165" s="704"/>
    </row>
    <row r="166" spans="1:10" ht="24">
      <c r="A166" s="468" t="s">
        <v>214</v>
      </c>
      <c r="B166" s="706">
        <v>432</v>
      </c>
      <c r="C166" s="638">
        <v>0</v>
      </c>
      <c r="D166" s="638">
        <v>0</v>
      </c>
      <c r="E166" s="638">
        <v>0</v>
      </c>
      <c r="F166" s="638">
        <v>0</v>
      </c>
      <c r="G166" s="466">
        <v>0</v>
      </c>
      <c r="H166" s="466">
        <v>0</v>
      </c>
      <c r="I166" s="706">
        <v>17.399999999999999</v>
      </c>
      <c r="J166" s="202">
        <v>30</v>
      </c>
    </row>
    <row r="167" spans="1:10" ht="24">
      <c r="A167" s="469" t="s">
        <v>215</v>
      </c>
      <c r="B167" s="706"/>
      <c r="C167" s="706"/>
      <c r="D167" s="706"/>
      <c r="E167" s="704"/>
      <c r="F167" s="704"/>
      <c r="G167" s="704"/>
      <c r="H167" s="704"/>
      <c r="I167" s="706"/>
      <c r="J167" s="202"/>
    </row>
    <row r="168" spans="1:10" ht="36">
      <c r="A168" s="468" t="s">
        <v>216</v>
      </c>
      <c r="B168" s="638">
        <v>0</v>
      </c>
      <c r="C168" s="638">
        <v>0</v>
      </c>
      <c r="D168" s="638">
        <v>32061</v>
      </c>
      <c r="E168" s="466">
        <v>0</v>
      </c>
      <c r="F168" s="466">
        <v>0</v>
      </c>
      <c r="G168" s="466">
        <v>0</v>
      </c>
      <c r="H168" s="466">
        <v>0</v>
      </c>
      <c r="I168" s="466">
        <f>1-1</f>
        <v>0</v>
      </c>
      <c r="J168" s="199">
        <v>0</v>
      </c>
    </row>
    <row r="169" spans="1:10" ht="24">
      <c r="A169" s="469" t="s">
        <v>217</v>
      </c>
      <c r="B169" s="706"/>
      <c r="C169" s="706"/>
      <c r="D169" s="706"/>
      <c r="E169" s="704"/>
      <c r="F169" s="704"/>
      <c r="G169" s="704"/>
      <c r="H169" s="704"/>
      <c r="I169" s="706"/>
      <c r="J169" s="202"/>
    </row>
    <row r="170" spans="1:10" ht="24">
      <c r="A170" s="468" t="s">
        <v>218</v>
      </c>
      <c r="B170" s="706">
        <v>22104</v>
      </c>
      <c r="C170" s="706">
        <v>91298</v>
      </c>
      <c r="D170" s="706">
        <v>156076</v>
      </c>
      <c r="E170" s="706">
        <v>126918</v>
      </c>
      <c r="F170" s="706">
        <v>114588</v>
      </c>
      <c r="G170" s="706">
        <v>107022</v>
      </c>
      <c r="H170" s="706">
        <v>107464</v>
      </c>
      <c r="I170" s="706">
        <v>113709.2</v>
      </c>
      <c r="J170" s="202">
        <v>69511.600000000006</v>
      </c>
    </row>
    <row r="171" spans="1:10" s="24" customFormat="1" ht="24">
      <c r="A171" s="469" t="s">
        <v>219</v>
      </c>
      <c r="B171" s="706"/>
      <c r="C171" s="706"/>
      <c r="D171" s="706"/>
      <c r="E171" s="704"/>
      <c r="F171" s="704"/>
      <c r="G171" s="704"/>
      <c r="H171" s="704"/>
      <c r="I171" s="919"/>
      <c r="J171" s="202"/>
    </row>
    <row r="172" spans="1:10" s="24" customFormat="1" ht="24">
      <c r="A172" s="468" t="s">
        <v>220</v>
      </c>
      <c r="B172" s="706">
        <v>507799</v>
      </c>
      <c r="C172" s="706">
        <v>534181</v>
      </c>
      <c r="D172" s="706">
        <v>1456989</v>
      </c>
      <c r="E172" s="706">
        <v>316896</v>
      </c>
      <c r="F172" s="706">
        <v>1289107</v>
      </c>
      <c r="G172" s="706">
        <v>2126487</v>
      </c>
      <c r="H172" s="706">
        <v>2470560</v>
      </c>
      <c r="I172" s="706">
        <v>3041907.95</v>
      </c>
      <c r="J172" s="202">
        <v>1242002.5</v>
      </c>
    </row>
    <row r="173" spans="1:10" ht="24">
      <c r="A173" s="469" t="s">
        <v>221</v>
      </c>
      <c r="B173" s="705"/>
      <c r="C173" s="705"/>
      <c r="D173" s="705"/>
      <c r="E173" s="704"/>
      <c r="F173" s="704"/>
      <c r="G173" s="704"/>
      <c r="H173" s="704"/>
    </row>
    <row r="174" spans="1:10">
      <c r="A174" s="470" t="s">
        <v>222</v>
      </c>
      <c r="B174" s="705">
        <v>5166</v>
      </c>
      <c r="C174" s="638">
        <v>0</v>
      </c>
      <c r="D174" s="638">
        <v>0</v>
      </c>
      <c r="E174" s="638">
        <v>0</v>
      </c>
      <c r="F174" s="639">
        <v>141</v>
      </c>
      <c r="G174" s="639">
        <v>551</v>
      </c>
      <c r="H174" s="639">
        <f>SUM(H175:H180)</f>
        <v>1834</v>
      </c>
      <c r="I174" s="639">
        <f>SUM(I175:I180)</f>
        <v>7257.05</v>
      </c>
      <c r="J174" s="136">
        <f>SUM(J175:J180)</f>
        <v>5246.2999999999993</v>
      </c>
    </row>
    <row r="175" spans="1:10">
      <c r="A175" s="472" t="s">
        <v>223</v>
      </c>
      <c r="B175" s="706"/>
      <c r="C175" s="706"/>
      <c r="D175" s="706"/>
      <c r="E175" s="704"/>
      <c r="F175" s="704"/>
      <c r="G175" s="704"/>
      <c r="H175" s="704"/>
    </row>
    <row r="176" spans="1:10" ht="24">
      <c r="A176" s="468" t="s">
        <v>224</v>
      </c>
      <c r="B176" s="638">
        <v>0</v>
      </c>
      <c r="C176" s="638">
        <v>0</v>
      </c>
      <c r="D176" s="638">
        <v>0</v>
      </c>
      <c r="E176" s="638">
        <v>0</v>
      </c>
      <c r="F176" s="466">
        <v>0</v>
      </c>
      <c r="G176" s="466">
        <v>0</v>
      </c>
      <c r="H176" s="912" t="s">
        <v>302</v>
      </c>
      <c r="I176" s="912" t="s">
        <v>302</v>
      </c>
      <c r="J176" s="121" t="s">
        <v>302</v>
      </c>
    </row>
    <row r="177" spans="1:10" ht="24">
      <c r="A177" s="469" t="s">
        <v>225</v>
      </c>
      <c r="B177" s="709"/>
      <c r="C177" s="709"/>
      <c r="D177" s="709"/>
      <c r="E177" s="704"/>
      <c r="F177" s="704"/>
      <c r="G177" s="704"/>
      <c r="H177" s="704"/>
    </row>
    <row r="178" spans="1:10" ht="24">
      <c r="A178" s="468" t="s">
        <v>226</v>
      </c>
      <c r="B178" s="706">
        <v>335</v>
      </c>
      <c r="C178" s="638">
        <v>0</v>
      </c>
      <c r="D178" s="638">
        <v>0</v>
      </c>
      <c r="E178" s="638">
        <v>0</v>
      </c>
      <c r="F178" s="638">
        <v>60</v>
      </c>
      <c r="G178" s="638">
        <v>214</v>
      </c>
      <c r="H178" s="638">
        <v>791.6</v>
      </c>
      <c r="I178" s="638">
        <v>283.60000000000002</v>
      </c>
      <c r="J178" s="135">
        <v>246.4</v>
      </c>
    </row>
    <row r="179" spans="1:10" ht="24">
      <c r="A179" s="469" t="s">
        <v>227</v>
      </c>
      <c r="B179" s="706"/>
      <c r="C179" s="706"/>
      <c r="D179" s="706"/>
      <c r="E179" s="704"/>
      <c r="F179" s="704"/>
      <c r="G179" s="704"/>
      <c r="H179" s="704"/>
    </row>
    <row r="180" spans="1:10" ht="24">
      <c r="A180" s="468" t="s">
        <v>228</v>
      </c>
      <c r="B180" s="703">
        <v>4831</v>
      </c>
      <c r="C180" s="638">
        <v>0</v>
      </c>
      <c r="D180" s="638">
        <v>0</v>
      </c>
      <c r="E180" s="638">
        <v>0</v>
      </c>
      <c r="F180" s="638">
        <v>81</v>
      </c>
      <c r="G180" s="638">
        <v>337</v>
      </c>
      <c r="H180" s="638">
        <v>1042.4000000000001</v>
      </c>
      <c r="I180" s="638">
        <v>6973.45</v>
      </c>
      <c r="J180" s="135">
        <v>4999.8999999999996</v>
      </c>
    </row>
    <row r="181" spans="1:10">
      <c r="A181" s="469" t="s">
        <v>229</v>
      </c>
      <c r="B181" s="710"/>
      <c r="C181" s="710"/>
      <c r="D181" s="710"/>
      <c r="E181" s="710"/>
      <c r="F181" s="710"/>
      <c r="G181" s="710"/>
    </row>
    <row r="182" spans="1:10" ht="5.25" customHeight="1">
      <c r="A182" s="988"/>
      <c r="B182" s="988"/>
      <c r="C182" s="988"/>
      <c r="D182" s="988"/>
      <c r="E182" s="988"/>
      <c r="F182" s="988"/>
      <c r="G182" s="988"/>
      <c r="H182" s="988"/>
      <c r="I182" s="1025"/>
    </row>
    <row r="183" spans="1:10" ht="15">
      <c r="A183" s="711"/>
      <c r="B183" s="989"/>
      <c r="C183" s="989"/>
      <c r="D183" s="989"/>
      <c r="E183" s="989"/>
      <c r="F183" s="989"/>
      <c r="G183" s="989"/>
    </row>
    <row r="184" spans="1:10">
      <c r="B184" s="1028"/>
      <c r="C184" s="1028"/>
      <c r="D184" s="1028"/>
      <c r="E184" s="1028"/>
      <c r="F184" s="1028"/>
      <c r="G184" s="1028"/>
    </row>
    <row r="185" spans="1:10">
      <c r="B185" s="1028"/>
      <c r="C185" s="1028"/>
      <c r="D185" s="1028"/>
      <c r="E185" s="1028"/>
      <c r="F185" s="1028"/>
      <c r="G185" s="1028"/>
    </row>
    <row r="186" spans="1:10">
      <c r="B186" s="1028"/>
      <c r="C186" s="1028"/>
      <c r="D186" s="1028"/>
      <c r="E186" s="1028"/>
      <c r="F186" s="1028"/>
      <c r="G186" s="1028"/>
    </row>
    <row r="187" spans="1:10">
      <c r="B187" s="1028"/>
      <c r="C187" s="1028"/>
      <c r="D187" s="1028"/>
      <c r="E187" s="1028"/>
      <c r="F187" s="1028"/>
      <c r="G187" s="1028"/>
    </row>
    <row r="188" spans="1:10">
      <c r="B188" s="1028"/>
      <c r="C188" s="1028"/>
      <c r="D188" s="1028"/>
      <c r="E188" s="1028"/>
      <c r="F188" s="1028"/>
      <c r="G188" s="1028"/>
    </row>
    <row r="189" spans="1:10">
      <c r="B189" s="1028"/>
      <c r="C189" s="1028"/>
      <c r="D189" s="1028"/>
      <c r="E189" s="1028"/>
      <c r="F189" s="1028"/>
      <c r="G189" s="1028"/>
    </row>
    <row r="190" spans="1:10">
      <c r="B190" s="1028"/>
      <c r="C190" s="1028"/>
      <c r="D190" s="1028"/>
      <c r="E190" s="1028"/>
      <c r="F190" s="1028"/>
      <c r="G190" s="1028"/>
    </row>
    <row r="191" spans="1:10">
      <c r="B191" s="1028"/>
      <c r="C191" s="1028"/>
      <c r="D191" s="1028"/>
      <c r="E191" s="1028"/>
      <c r="F191" s="1028"/>
      <c r="G191" s="1028"/>
    </row>
    <row r="192" spans="1:10">
      <c r="B192" s="1028"/>
      <c r="C192" s="1028"/>
      <c r="D192" s="1028"/>
      <c r="E192" s="1028"/>
      <c r="F192" s="1028"/>
      <c r="G192" s="1028"/>
    </row>
    <row r="193" spans="2:7">
      <c r="B193" s="1028"/>
      <c r="C193" s="1028"/>
      <c r="D193" s="1028"/>
      <c r="E193" s="1028"/>
      <c r="F193" s="1028"/>
      <c r="G193" s="1028"/>
    </row>
    <row r="194" spans="2:7">
      <c r="B194" s="1028"/>
      <c r="C194" s="1028"/>
      <c r="D194" s="1028"/>
      <c r="E194" s="1028"/>
      <c r="F194" s="1028"/>
      <c r="G194" s="1028"/>
    </row>
    <row r="195" spans="2:7">
      <c r="B195" s="1028"/>
      <c r="C195" s="1028"/>
      <c r="D195" s="1028"/>
      <c r="E195" s="1028"/>
      <c r="F195" s="1028"/>
      <c r="G195" s="1028"/>
    </row>
    <row r="196" spans="2:7">
      <c r="B196" s="1028"/>
      <c r="C196" s="1028"/>
      <c r="D196" s="1028"/>
      <c r="E196" s="1028"/>
      <c r="F196" s="1028"/>
      <c r="G196" s="1028"/>
    </row>
    <row r="197" spans="2:7">
      <c r="B197" s="1028"/>
      <c r="C197" s="1028"/>
      <c r="D197" s="1028"/>
      <c r="E197" s="1028"/>
      <c r="F197" s="1028"/>
      <c r="G197" s="1028"/>
    </row>
    <row r="198" spans="2:7">
      <c r="B198" s="1028"/>
      <c r="C198" s="1028"/>
      <c r="D198" s="1028"/>
      <c r="E198" s="1028"/>
      <c r="F198" s="1028"/>
      <c r="G198" s="1028"/>
    </row>
    <row r="199" spans="2:7">
      <c r="B199" s="1028"/>
      <c r="C199" s="1028"/>
      <c r="D199" s="1028"/>
      <c r="E199" s="1028"/>
      <c r="F199" s="1028"/>
      <c r="G199" s="1028"/>
    </row>
    <row r="200" spans="2:7">
      <c r="B200" s="1028"/>
      <c r="C200" s="1028"/>
      <c r="D200" s="1028"/>
      <c r="E200" s="1028"/>
      <c r="F200" s="1028"/>
      <c r="G200" s="1028"/>
    </row>
    <row r="201" spans="2:7">
      <c r="B201" s="1028"/>
      <c r="C201" s="1028"/>
      <c r="D201" s="1028"/>
      <c r="E201" s="1028"/>
      <c r="F201" s="1028"/>
      <c r="G201" s="1028"/>
    </row>
    <row r="202" spans="2:7">
      <c r="B202" s="1028"/>
      <c r="C202" s="1028"/>
      <c r="D202" s="1028"/>
      <c r="E202" s="1028"/>
      <c r="F202" s="1028"/>
      <c r="G202" s="1028"/>
    </row>
    <row r="203" spans="2:7">
      <c r="B203" s="1028"/>
      <c r="C203" s="1028"/>
      <c r="D203" s="1028"/>
      <c r="E203" s="1028"/>
      <c r="F203" s="1028"/>
      <c r="G203" s="1028"/>
    </row>
    <row r="204" spans="2:7">
      <c r="B204" s="1028"/>
      <c r="C204" s="1028"/>
      <c r="D204" s="1028"/>
      <c r="E204" s="1028"/>
      <c r="F204" s="1028"/>
      <c r="G204" s="1028"/>
    </row>
    <row r="205" spans="2:7">
      <c r="B205" s="1028"/>
      <c r="C205" s="1028"/>
      <c r="D205" s="1028"/>
      <c r="E205" s="1028"/>
      <c r="F205" s="1028"/>
      <c r="G205" s="1028"/>
    </row>
    <row r="206" spans="2:7">
      <c r="B206" s="1028"/>
      <c r="C206" s="1028"/>
      <c r="D206" s="1028"/>
      <c r="E206" s="1028"/>
      <c r="F206" s="1028"/>
      <c r="G206" s="1028"/>
    </row>
    <row r="207" spans="2:7">
      <c r="B207" s="1028"/>
      <c r="C207" s="1028"/>
      <c r="D207" s="1028"/>
      <c r="E207" s="1028"/>
      <c r="F207" s="1028"/>
      <c r="G207" s="1028"/>
    </row>
    <row r="208" spans="2:7">
      <c r="B208" s="1028"/>
      <c r="C208" s="1028"/>
      <c r="D208" s="1028"/>
      <c r="E208" s="1028"/>
      <c r="F208" s="1028"/>
      <c r="G208" s="1028"/>
    </row>
    <row r="209" spans="2:7">
      <c r="B209" s="1028"/>
      <c r="C209" s="1028"/>
      <c r="D209" s="1028"/>
      <c r="E209" s="1028"/>
      <c r="F209" s="1028"/>
      <c r="G209" s="1028"/>
    </row>
    <row r="210" spans="2:7">
      <c r="B210" s="1028"/>
      <c r="C210" s="1028"/>
      <c r="D210" s="1028"/>
      <c r="E210" s="1028"/>
      <c r="F210" s="1028"/>
      <c r="G210" s="1028"/>
    </row>
    <row r="211" spans="2:7">
      <c r="B211" s="1028"/>
      <c r="C211" s="1028"/>
      <c r="D211" s="1028"/>
      <c r="E211" s="1028"/>
      <c r="F211" s="1028"/>
      <c r="G211" s="1028"/>
    </row>
    <row r="212" spans="2:7">
      <c r="B212" s="1028"/>
      <c r="C212" s="1028"/>
      <c r="D212" s="1028"/>
      <c r="E212" s="1028"/>
      <c r="F212" s="1028"/>
      <c r="G212" s="1028"/>
    </row>
    <row r="213" spans="2:7">
      <c r="B213" s="1028"/>
      <c r="C213" s="1028"/>
      <c r="D213" s="1028"/>
      <c r="E213" s="1028"/>
      <c r="F213" s="1028"/>
      <c r="G213" s="1028"/>
    </row>
    <row r="214" spans="2:7">
      <c r="B214" s="1028"/>
      <c r="C214" s="1028"/>
      <c r="D214" s="1028"/>
      <c r="E214" s="1028"/>
      <c r="F214" s="1028"/>
      <c r="G214" s="1028"/>
    </row>
    <row r="215" spans="2:7">
      <c r="B215" s="1028"/>
      <c r="C215" s="1028"/>
      <c r="D215" s="1028"/>
      <c r="E215" s="1028"/>
      <c r="F215" s="1028"/>
      <c r="G215" s="1028"/>
    </row>
    <row r="216" spans="2:7">
      <c r="B216" s="1028"/>
      <c r="C216" s="1028"/>
      <c r="D216" s="1028"/>
      <c r="E216" s="1028"/>
      <c r="F216" s="1028"/>
      <c r="G216" s="1028"/>
    </row>
    <row r="217" spans="2:7">
      <c r="B217" s="1028"/>
      <c r="C217" s="1028"/>
      <c r="D217" s="1028"/>
      <c r="E217" s="1028"/>
      <c r="F217" s="1028"/>
      <c r="G217" s="1028"/>
    </row>
    <row r="218" spans="2:7">
      <c r="B218" s="1028"/>
      <c r="C218" s="1028"/>
      <c r="D218" s="1028"/>
      <c r="E218" s="1028"/>
      <c r="F218" s="1028"/>
      <c r="G218" s="1028"/>
    </row>
    <row r="219" spans="2:7">
      <c r="B219" s="1028"/>
      <c r="C219" s="1028"/>
      <c r="D219" s="1028"/>
      <c r="E219" s="1028"/>
      <c r="F219" s="1028"/>
      <c r="G219" s="1028"/>
    </row>
    <row r="220" spans="2:7">
      <c r="B220" s="1028"/>
      <c r="C220" s="1028"/>
      <c r="D220" s="1028"/>
      <c r="E220" s="1028"/>
      <c r="F220" s="1028"/>
      <c r="G220" s="1028"/>
    </row>
    <row r="221" spans="2:7">
      <c r="B221" s="1028"/>
      <c r="C221" s="1028"/>
      <c r="D221" s="1028"/>
      <c r="E221" s="1028"/>
      <c r="F221" s="1028"/>
      <c r="G221" s="1028"/>
    </row>
    <row r="222" spans="2:7">
      <c r="B222" s="1028"/>
      <c r="C222" s="1028"/>
      <c r="D222" s="1028"/>
      <c r="E222" s="1028"/>
      <c r="F222" s="1028"/>
      <c r="G222" s="1028"/>
    </row>
    <row r="223" spans="2:7">
      <c r="B223" s="1028"/>
      <c r="C223" s="1028"/>
      <c r="D223" s="1028"/>
      <c r="E223" s="1028"/>
      <c r="F223" s="1028"/>
      <c r="G223" s="1028"/>
    </row>
    <row r="224" spans="2:7">
      <c r="B224" s="1028"/>
      <c r="C224" s="1028"/>
      <c r="D224" s="1028"/>
      <c r="E224" s="1028"/>
      <c r="F224" s="1028"/>
      <c r="G224" s="1028"/>
    </row>
    <row r="225" spans="2:7">
      <c r="B225" s="1028"/>
      <c r="C225" s="1028"/>
      <c r="D225" s="1028"/>
      <c r="E225" s="1028"/>
      <c r="F225" s="1028"/>
      <c r="G225" s="1028"/>
    </row>
    <row r="226" spans="2:7">
      <c r="B226" s="1028"/>
      <c r="C226" s="1028"/>
      <c r="D226" s="1028"/>
      <c r="E226" s="1028"/>
      <c r="F226" s="1028"/>
      <c r="G226" s="1028"/>
    </row>
    <row r="227" spans="2:7">
      <c r="B227" s="1028"/>
      <c r="C227" s="1028"/>
      <c r="D227" s="1028"/>
      <c r="E227" s="1028"/>
      <c r="F227" s="1028"/>
      <c r="G227" s="1028"/>
    </row>
    <row r="228" spans="2:7">
      <c r="B228" s="1028"/>
      <c r="C228" s="1028"/>
      <c r="D228" s="1028"/>
      <c r="E228" s="1028"/>
      <c r="F228" s="1028"/>
      <c r="G228" s="1028"/>
    </row>
    <row r="229" spans="2:7">
      <c r="B229" s="1028"/>
      <c r="C229" s="1028"/>
      <c r="D229" s="1028"/>
      <c r="E229" s="1028"/>
      <c r="F229" s="1028"/>
      <c r="G229" s="1028"/>
    </row>
    <row r="230" spans="2:7">
      <c r="B230" s="1028"/>
      <c r="C230" s="1028"/>
      <c r="D230" s="1028"/>
      <c r="E230" s="1028"/>
      <c r="F230" s="1028"/>
      <c r="G230" s="1028"/>
    </row>
    <row r="231" spans="2:7">
      <c r="B231" s="1028"/>
      <c r="C231" s="1028"/>
      <c r="D231" s="1028"/>
      <c r="E231" s="1028"/>
      <c r="F231" s="1028"/>
      <c r="G231" s="1028"/>
    </row>
    <row r="232" spans="2:7">
      <c r="B232" s="1028"/>
      <c r="C232" s="1028"/>
      <c r="D232" s="1028"/>
      <c r="E232" s="1028"/>
      <c r="F232" s="1028"/>
      <c r="G232" s="1028"/>
    </row>
    <row r="233" spans="2:7">
      <c r="B233" s="1028"/>
      <c r="C233" s="1028"/>
      <c r="D233" s="1028"/>
      <c r="E233" s="1028"/>
      <c r="F233" s="1028"/>
      <c r="G233" s="1028"/>
    </row>
    <row r="234" spans="2:7">
      <c r="B234" s="1028"/>
      <c r="C234" s="1028"/>
      <c r="D234" s="1028"/>
      <c r="E234" s="1028"/>
      <c r="F234" s="1028"/>
      <c r="G234" s="1028"/>
    </row>
    <row r="235" spans="2:7">
      <c r="B235" s="1028"/>
      <c r="C235" s="1028"/>
      <c r="D235" s="1028"/>
      <c r="E235" s="1028"/>
      <c r="F235" s="1028"/>
      <c r="G235" s="1028"/>
    </row>
    <row r="236" spans="2:7">
      <c r="B236" s="1028"/>
      <c r="C236" s="1028"/>
      <c r="D236" s="1028"/>
      <c r="E236" s="1028"/>
      <c r="F236" s="1028"/>
      <c r="G236" s="1028"/>
    </row>
    <row r="237" spans="2:7">
      <c r="B237" s="1028"/>
      <c r="C237" s="1028"/>
      <c r="D237" s="1028"/>
      <c r="E237" s="1028"/>
      <c r="F237" s="1028"/>
      <c r="G237" s="1028"/>
    </row>
    <row r="238" spans="2:7">
      <c r="B238" s="1028"/>
      <c r="C238" s="1028"/>
      <c r="D238" s="1028"/>
      <c r="E238" s="1028"/>
      <c r="F238" s="1028"/>
      <c r="G238" s="1028"/>
    </row>
    <row r="239" spans="2:7">
      <c r="B239" s="1028"/>
      <c r="C239" s="1028"/>
      <c r="D239" s="1028"/>
      <c r="E239" s="1028"/>
      <c r="F239" s="1028"/>
      <c r="G239" s="1028"/>
    </row>
    <row r="240" spans="2:7">
      <c r="B240" s="1028"/>
      <c r="C240" s="1028"/>
      <c r="D240" s="1028"/>
      <c r="E240" s="1028"/>
      <c r="F240" s="1028"/>
      <c r="G240" s="1028"/>
    </row>
    <row r="241" spans="2:7">
      <c r="B241" s="1028"/>
      <c r="C241" s="1028"/>
      <c r="D241" s="1028"/>
      <c r="E241" s="1028"/>
      <c r="F241" s="1028"/>
      <c r="G241" s="1028"/>
    </row>
    <row r="242" spans="2:7">
      <c r="B242" s="1028"/>
      <c r="C242" s="1028"/>
      <c r="D242" s="1028"/>
      <c r="E242" s="1028"/>
      <c r="F242" s="1028"/>
      <c r="G242" s="1028"/>
    </row>
    <row r="243" spans="2:7">
      <c r="B243" s="1028"/>
      <c r="C243" s="1028"/>
      <c r="D243" s="1028"/>
      <c r="E243" s="1028"/>
      <c r="F243" s="1028"/>
      <c r="G243" s="1028"/>
    </row>
    <row r="244" spans="2:7">
      <c r="B244" s="1028"/>
      <c r="C244" s="1028"/>
      <c r="D244" s="1028"/>
      <c r="E244" s="1028"/>
      <c r="F244" s="1028"/>
      <c r="G244" s="1028"/>
    </row>
    <row r="245" spans="2:7">
      <c r="B245" s="1028"/>
      <c r="C245" s="1028"/>
      <c r="D245" s="1028"/>
      <c r="E245" s="1028"/>
      <c r="F245" s="1028"/>
      <c r="G245" s="1028"/>
    </row>
    <row r="246" spans="2:7">
      <c r="B246" s="1028"/>
      <c r="C246" s="1028"/>
      <c r="D246" s="1028"/>
      <c r="E246" s="1028"/>
      <c r="F246" s="1028"/>
      <c r="G246" s="1028"/>
    </row>
    <row r="247" spans="2:7">
      <c r="B247" s="1028"/>
      <c r="C247" s="1028"/>
      <c r="D247" s="1028"/>
      <c r="E247" s="1028"/>
      <c r="F247" s="1028"/>
      <c r="G247" s="1028"/>
    </row>
    <row r="248" spans="2:7">
      <c r="B248" s="1028"/>
      <c r="C248" s="1028"/>
      <c r="D248" s="1028"/>
      <c r="E248" s="1028"/>
      <c r="F248" s="1028"/>
      <c r="G248" s="1028"/>
    </row>
    <row r="249" spans="2:7">
      <c r="B249" s="1028"/>
      <c r="C249" s="1028"/>
      <c r="D249" s="1028"/>
      <c r="E249" s="1028"/>
      <c r="F249" s="1028"/>
      <c r="G249" s="1028"/>
    </row>
    <row r="250" spans="2:7">
      <c r="B250" s="1028"/>
      <c r="C250" s="1028"/>
      <c r="D250" s="1028"/>
      <c r="E250" s="1028"/>
      <c r="F250" s="1028"/>
      <c r="G250" s="1028"/>
    </row>
    <row r="251" spans="2:7">
      <c r="B251" s="1028"/>
      <c r="C251" s="1028"/>
      <c r="D251" s="1028"/>
      <c r="E251" s="1028"/>
      <c r="F251" s="1028"/>
      <c r="G251" s="1028"/>
    </row>
    <row r="252" spans="2:7">
      <c r="B252" s="1028"/>
      <c r="C252" s="1028"/>
      <c r="D252" s="1028"/>
      <c r="E252" s="1028"/>
      <c r="F252" s="1028"/>
      <c r="G252" s="1028"/>
    </row>
    <row r="253" spans="2:7">
      <c r="B253" s="1028"/>
      <c r="C253" s="1028"/>
      <c r="D253" s="1028"/>
      <c r="E253" s="1028"/>
      <c r="F253" s="1028"/>
      <c r="G253" s="1028"/>
    </row>
    <row r="254" spans="2:7">
      <c r="B254" s="1028"/>
      <c r="C254" s="1028"/>
      <c r="D254" s="1028"/>
      <c r="E254" s="1028"/>
      <c r="F254" s="1028"/>
      <c r="G254" s="1028"/>
    </row>
    <row r="255" spans="2:7">
      <c r="B255" s="1028"/>
      <c r="C255" s="1028"/>
      <c r="D255" s="1028"/>
      <c r="E255" s="1028"/>
      <c r="F255" s="1028"/>
      <c r="G255" s="1028"/>
    </row>
    <row r="256" spans="2:7">
      <c r="B256" s="1028"/>
      <c r="C256" s="1028"/>
      <c r="D256" s="1028"/>
      <c r="E256" s="1028"/>
      <c r="F256" s="1028"/>
      <c r="G256" s="1028"/>
    </row>
    <row r="257" spans="2:7">
      <c r="B257" s="1028"/>
      <c r="C257" s="1028"/>
      <c r="D257" s="1028"/>
      <c r="E257" s="1028"/>
      <c r="F257" s="1028"/>
      <c r="G257" s="1028"/>
    </row>
    <row r="258" spans="2:7">
      <c r="B258" s="1028"/>
      <c r="C258" s="1028"/>
      <c r="D258" s="1028"/>
      <c r="E258" s="1028"/>
      <c r="F258" s="1028"/>
      <c r="G258" s="1028"/>
    </row>
    <row r="259" spans="2:7">
      <c r="B259" s="1028"/>
      <c r="C259" s="1028"/>
      <c r="D259" s="1028"/>
      <c r="E259" s="1028"/>
      <c r="F259" s="1028"/>
      <c r="G259" s="1028"/>
    </row>
    <row r="260" spans="2:7">
      <c r="B260" s="1028"/>
      <c r="C260" s="1028"/>
      <c r="D260" s="1028"/>
      <c r="E260" s="1028"/>
      <c r="F260" s="1028"/>
      <c r="G260" s="1028"/>
    </row>
    <row r="261" spans="2:7">
      <c r="B261" s="1028"/>
      <c r="C261" s="1028"/>
      <c r="D261" s="1028"/>
      <c r="E261" s="1028"/>
      <c r="F261" s="1028"/>
      <c r="G261" s="1028"/>
    </row>
    <row r="262" spans="2:7">
      <c r="B262" s="1028"/>
      <c r="C262" s="1028"/>
      <c r="D262" s="1028"/>
      <c r="E262" s="1028"/>
      <c r="F262" s="1028"/>
      <c r="G262" s="1028"/>
    </row>
    <row r="263" spans="2:7">
      <c r="B263" s="1028"/>
      <c r="C263" s="1028"/>
      <c r="D263" s="1028"/>
      <c r="E263" s="1028"/>
      <c r="F263" s="1028"/>
      <c r="G263" s="1028"/>
    </row>
    <row r="264" spans="2:7">
      <c r="B264" s="1028"/>
      <c r="C264" s="1028"/>
      <c r="D264" s="1028"/>
      <c r="E264" s="1028"/>
      <c r="F264" s="1028"/>
      <c r="G264" s="1028"/>
    </row>
    <row r="265" spans="2:7">
      <c r="B265" s="1028"/>
      <c r="C265" s="1028"/>
      <c r="D265" s="1028"/>
      <c r="E265" s="1028"/>
      <c r="F265" s="1028"/>
      <c r="G265" s="1028"/>
    </row>
    <row r="266" spans="2:7">
      <c r="B266" s="1028"/>
      <c r="C266" s="1028"/>
      <c r="D266" s="1028"/>
      <c r="E266" s="1028"/>
      <c r="F266" s="1028"/>
      <c r="G266" s="1028"/>
    </row>
    <row r="267" spans="2:7">
      <c r="B267" s="1028"/>
      <c r="C267" s="1028"/>
      <c r="D267" s="1028"/>
      <c r="E267" s="1028"/>
      <c r="F267" s="1028"/>
      <c r="G267" s="1028"/>
    </row>
    <row r="268" spans="2:7">
      <c r="B268" s="1028"/>
      <c r="C268" s="1028"/>
      <c r="D268" s="1028"/>
      <c r="E268" s="1028"/>
      <c r="F268" s="1028"/>
      <c r="G268" s="1028"/>
    </row>
    <row r="269" spans="2:7">
      <c r="B269" s="1028"/>
      <c r="C269" s="1028"/>
      <c r="D269" s="1028"/>
      <c r="E269" s="1028"/>
      <c r="F269" s="1028"/>
      <c r="G269" s="1028"/>
    </row>
    <row r="270" spans="2:7">
      <c r="B270" s="1028"/>
      <c r="C270" s="1028"/>
      <c r="D270" s="1028"/>
      <c r="E270" s="1028"/>
      <c r="F270" s="1028"/>
      <c r="G270" s="1028"/>
    </row>
    <row r="271" spans="2:7">
      <c r="B271" s="1028"/>
      <c r="C271" s="1028"/>
      <c r="D271" s="1028"/>
      <c r="E271" s="1028"/>
      <c r="F271" s="1028"/>
      <c r="G271" s="1028"/>
    </row>
    <row r="272" spans="2:7">
      <c r="B272" s="1028"/>
      <c r="C272" s="1028"/>
      <c r="D272" s="1028"/>
      <c r="E272" s="1028"/>
      <c r="F272" s="1028"/>
      <c r="G272" s="1028"/>
    </row>
    <row r="273" spans="2:7">
      <c r="B273" s="1028"/>
      <c r="C273" s="1028"/>
      <c r="D273" s="1028"/>
      <c r="E273" s="1028"/>
      <c r="F273" s="1028"/>
      <c r="G273" s="1028"/>
    </row>
    <row r="274" spans="2:7">
      <c r="B274" s="1028"/>
      <c r="C274" s="1028"/>
      <c r="D274" s="1028"/>
      <c r="E274" s="1028"/>
      <c r="F274" s="1028"/>
      <c r="G274" s="1028"/>
    </row>
    <row r="275" spans="2:7">
      <c r="B275" s="1028"/>
      <c r="C275" s="1028"/>
      <c r="D275" s="1028"/>
      <c r="E275" s="1028"/>
      <c r="F275" s="1028"/>
      <c r="G275" s="1028"/>
    </row>
    <row r="276" spans="2:7">
      <c r="B276" s="1028"/>
      <c r="C276" s="1028"/>
      <c r="D276" s="1028"/>
      <c r="E276" s="1028"/>
      <c r="F276" s="1028"/>
      <c r="G276" s="1028"/>
    </row>
    <row r="277" spans="2:7">
      <c r="B277" s="1028"/>
      <c r="C277" s="1028"/>
      <c r="D277" s="1028"/>
      <c r="E277" s="1028"/>
      <c r="F277" s="1028"/>
      <c r="G277" s="1028"/>
    </row>
    <row r="278" spans="2:7">
      <c r="B278" s="1028"/>
      <c r="C278" s="1028"/>
      <c r="D278" s="1028"/>
      <c r="E278" s="1028"/>
      <c r="F278" s="1028"/>
      <c r="G278" s="1028"/>
    </row>
    <row r="279" spans="2:7">
      <c r="B279" s="1028"/>
      <c r="C279" s="1028"/>
      <c r="D279" s="1028"/>
      <c r="E279" s="1028"/>
      <c r="F279" s="1028"/>
      <c r="G279" s="1028"/>
    </row>
    <row r="280" spans="2:7">
      <c r="B280" s="1028"/>
      <c r="C280" s="1028"/>
      <c r="D280" s="1028"/>
      <c r="E280" s="1028"/>
      <c r="F280" s="1028"/>
      <c r="G280" s="1028"/>
    </row>
    <row r="281" spans="2:7">
      <c r="B281" s="1028"/>
      <c r="C281" s="1028"/>
      <c r="D281" s="1028"/>
      <c r="E281" s="1028"/>
      <c r="F281" s="1028"/>
      <c r="G281" s="1028"/>
    </row>
    <row r="282" spans="2:7">
      <c r="B282" s="1028"/>
      <c r="C282" s="1028"/>
      <c r="D282" s="1028"/>
      <c r="E282" s="1028"/>
      <c r="F282" s="1028"/>
      <c r="G282" s="1028"/>
    </row>
    <row r="283" spans="2:7">
      <c r="B283" s="1028"/>
      <c r="C283" s="1028"/>
      <c r="D283" s="1028"/>
      <c r="E283" s="1028"/>
      <c r="F283" s="1028"/>
      <c r="G283" s="1028"/>
    </row>
    <row r="284" spans="2:7">
      <c r="B284" s="1028"/>
      <c r="C284" s="1028"/>
      <c r="D284" s="1028"/>
      <c r="E284" s="1028"/>
      <c r="F284" s="1028"/>
      <c r="G284" s="1028"/>
    </row>
    <row r="285" spans="2:7">
      <c r="B285" s="1028"/>
      <c r="C285" s="1028"/>
      <c r="D285" s="1028"/>
      <c r="E285" s="1028"/>
      <c r="F285" s="1028"/>
      <c r="G285" s="1028"/>
    </row>
    <row r="286" spans="2:7">
      <c r="B286" s="1028"/>
      <c r="C286" s="1028"/>
      <c r="D286" s="1028"/>
      <c r="E286" s="1028"/>
      <c r="F286" s="1028"/>
      <c r="G286" s="1028"/>
    </row>
    <row r="287" spans="2:7">
      <c r="B287" s="1028"/>
      <c r="C287" s="1028"/>
      <c r="D287" s="1028"/>
      <c r="E287" s="1028"/>
      <c r="F287" s="1028"/>
      <c r="G287" s="1028"/>
    </row>
    <row r="288" spans="2:7">
      <c r="B288" s="1028"/>
      <c r="C288" s="1028"/>
      <c r="D288" s="1028"/>
      <c r="E288" s="1028"/>
      <c r="F288" s="1028"/>
      <c r="G288" s="1028"/>
    </row>
    <row r="289" spans="2:7">
      <c r="B289" s="1028"/>
      <c r="C289" s="1028"/>
      <c r="D289" s="1028"/>
      <c r="E289" s="1028"/>
      <c r="F289" s="1028"/>
      <c r="G289" s="1028"/>
    </row>
    <row r="290" spans="2:7">
      <c r="B290" s="1028"/>
      <c r="C290" s="1028"/>
      <c r="D290" s="1028"/>
      <c r="E290" s="1028"/>
      <c r="F290" s="1028"/>
      <c r="G290" s="1028"/>
    </row>
    <row r="291" spans="2:7">
      <c r="B291" s="1028"/>
      <c r="C291" s="1028"/>
      <c r="D291" s="1028"/>
      <c r="E291" s="1028"/>
      <c r="F291" s="1028"/>
      <c r="G291" s="1028"/>
    </row>
    <row r="292" spans="2:7">
      <c r="B292" s="1028"/>
      <c r="C292" s="1028"/>
      <c r="D292" s="1028"/>
      <c r="E292" s="1028"/>
      <c r="F292" s="1028"/>
      <c r="G292" s="1028"/>
    </row>
    <row r="293" spans="2:7">
      <c r="B293" s="1028"/>
      <c r="C293" s="1028"/>
      <c r="D293" s="1028"/>
      <c r="E293" s="1028"/>
      <c r="F293" s="1028"/>
      <c r="G293" s="1028"/>
    </row>
    <row r="294" spans="2:7">
      <c r="B294" s="1028"/>
      <c r="C294" s="1028"/>
      <c r="D294" s="1028"/>
      <c r="E294" s="1028"/>
      <c r="F294" s="1028"/>
      <c r="G294" s="1028"/>
    </row>
    <row r="295" spans="2:7">
      <c r="B295" s="1028"/>
      <c r="C295" s="1028"/>
      <c r="D295" s="1028"/>
      <c r="E295" s="1028"/>
      <c r="F295" s="1028"/>
      <c r="G295" s="1028"/>
    </row>
    <row r="296" spans="2:7">
      <c r="B296" s="1028"/>
      <c r="C296" s="1028"/>
      <c r="D296" s="1028"/>
      <c r="E296" s="1028"/>
      <c r="F296" s="1028"/>
      <c r="G296" s="1028"/>
    </row>
    <row r="297" spans="2:7">
      <c r="B297" s="1028"/>
      <c r="C297" s="1028"/>
      <c r="D297" s="1028"/>
      <c r="E297" s="1028"/>
      <c r="F297" s="1028"/>
      <c r="G297" s="1028"/>
    </row>
    <row r="298" spans="2:7">
      <c r="B298" s="1028"/>
      <c r="C298" s="1028"/>
      <c r="D298" s="1028"/>
      <c r="E298" s="1028"/>
      <c r="F298" s="1028"/>
      <c r="G298" s="1028"/>
    </row>
    <row r="299" spans="2:7">
      <c r="B299" s="1028"/>
      <c r="C299" s="1028"/>
      <c r="D299" s="1028"/>
      <c r="E299" s="1028"/>
      <c r="F299" s="1028"/>
      <c r="G299" s="1028"/>
    </row>
    <row r="300" spans="2:7">
      <c r="B300" s="1028"/>
      <c r="C300" s="1028"/>
      <c r="D300" s="1028"/>
      <c r="E300" s="1028"/>
      <c r="F300" s="1028"/>
      <c r="G300" s="1028"/>
    </row>
    <row r="301" spans="2:7">
      <c r="B301" s="1028"/>
      <c r="C301" s="1028"/>
      <c r="D301" s="1028"/>
      <c r="E301" s="1028"/>
      <c r="F301" s="1028"/>
      <c r="G301" s="1028"/>
    </row>
    <row r="302" spans="2:7">
      <c r="B302" s="1028"/>
      <c r="C302" s="1028"/>
      <c r="D302" s="1028"/>
      <c r="E302" s="1028"/>
      <c r="F302" s="1028"/>
      <c r="G302" s="1028"/>
    </row>
    <row r="303" spans="2:7">
      <c r="B303" s="1028"/>
      <c r="C303" s="1028"/>
      <c r="D303" s="1028"/>
      <c r="E303" s="1028"/>
      <c r="F303" s="1028"/>
      <c r="G303" s="1028"/>
    </row>
    <row r="304" spans="2:7">
      <c r="B304" s="1028"/>
      <c r="C304" s="1028"/>
      <c r="D304" s="1028"/>
      <c r="E304" s="1028"/>
      <c r="F304" s="1028"/>
      <c r="G304" s="1028"/>
    </row>
    <row r="305" spans="2:7">
      <c r="B305" s="1028"/>
      <c r="C305" s="1028"/>
      <c r="D305" s="1028"/>
      <c r="E305" s="1028"/>
      <c r="F305" s="1028"/>
      <c r="G305" s="1028"/>
    </row>
    <row r="306" spans="2:7">
      <c r="B306" s="1028"/>
      <c r="C306" s="1028"/>
      <c r="D306" s="1028"/>
      <c r="E306" s="1028"/>
      <c r="F306" s="1028"/>
      <c r="G306" s="1028"/>
    </row>
    <row r="307" spans="2:7">
      <c r="B307" s="1028"/>
      <c r="C307" s="1028"/>
      <c r="D307" s="1028"/>
      <c r="E307" s="1028"/>
      <c r="F307" s="1028"/>
      <c r="G307" s="1028"/>
    </row>
    <row r="308" spans="2:7">
      <c r="B308" s="1028"/>
      <c r="C308" s="1028"/>
      <c r="D308" s="1028"/>
      <c r="E308" s="1028"/>
      <c r="F308" s="1028"/>
      <c r="G308" s="1028"/>
    </row>
    <row r="309" spans="2:7">
      <c r="B309" s="1028"/>
      <c r="C309" s="1028"/>
      <c r="D309" s="1028"/>
      <c r="E309" s="1028"/>
      <c r="F309" s="1028"/>
      <c r="G309" s="1028"/>
    </row>
    <row r="310" spans="2:7">
      <c r="B310" s="1028"/>
      <c r="C310" s="1028"/>
      <c r="D310" s="1028"/>
      <c r="E310" s="1028"/>
      <c r="F310" s="1028"/>
      <c r="G310" s="1028"/>
    </row>
    <row r="311" spans="2:7">
      <c r="B311" s="1028"/>
      <c r="C311" s="1028"/>
      <c r="D311" s="1028"/>
      <c r="E311" s="1028"/>
      <c r="F311" s="1028"/>
      <c r="G311" s="1028"/>
    </row>
    <row r="312" spans="2:7">
      <c r="B312" s="1028"/>
      <c r="C312" s="1028"/>
      <c r="D312" s="1028"/>
      <c r="E312" s="1028"/>
      <c r="F312" s="1028"/>
      <c r="G312" s="1028"/>
    </row>
    <row r="313" spans="2:7">
      <c r="B313" s="1028"/>
      <c r="C313" s="1028"/>
      <c r="D313" s="1028"/>
      <c r="E313" s="1028"/>
      <c r="F313" s="1028"/>
      <c r="G313" s="1028"/>
    </row>
    <row r="314" spans="2:7">
      <c r="B314" s="1028"/>
      <c r="C314" s="1028"/>
      <c r="D314" s="1028"/>
      <c r="E314" s="1028"/>
      <c r="F314" s="1028"/>
      <c r="G314" s="1028"/>
    </row>
    <row r="315" spans="2:7">
      <c r="B315" s="1028"/>
      <c r="C315" s="1028"/>
      <c r="D315" s="1028"/>
      <c r="E315" s="1028"/>
      <c r="F315" s="1028"/>
      <c r="G315" s="1028"/>
    </row>
    <row r="316" spans="2:7">
      <c r="B316" s="1028"/>
      <c r="C316" s="1028"/>
      <c r="D316" s="1028"/>
      <c r="E316" s="1028"/>
      <c r="F316" s="1028"/>
      <c r="G316" s="1028"/>
    </row>
    <row r="317" spans="2:7">
      <c r="B317" s="1028"/>
      <c r="C317" s="1028"/>
      <c r="D317" s="1028"/>
      <c r="E317" s="1028"/>
      <c r="F317" s="1028"/>
      <c r="G317" s="1028"/>
    </row>
    <row r="318" spans="2:7">
      <c r="B318" s="1028"/>
      <c r="C318" s="1028"/>
      <c r="D318" s="1028"/>
      <c r="E318" s="1028"/>
      <c r="F318" s="1028"/>
      <c r="G318" s="1028"/>
    </row>
    <row r="319" spans="2:7">
      <c r="B319" s="1028"/>
      <c r="C319" s="1028"/>
      <c r="D319" s="1028"/>
      <c r="E319" s="1028"/>
      <c r="F319" s="1028"/>
      <c r="G319" s="1028"/>
    </row>
    <row r="320" spans="2:7">
      <c r="B320" s="1028"/>
      <c r="C320" s="1028"/>
      <c r="D320" s="1028"/>
      <c r="E320" s="1028"/>
      <c r="F320" s="1028"/>
      <c r="G320" s="1028"/>
    </row>
    <row r="321" spans="2:7">
      <c r="B321" s="1028"/>
      <c r="C321" s="1028"/>
      <c r="D321" s="1028"/>
      <c r="E321" s="1028"/>
      <c r="F321" s="1028"/>
      <c r="G321" s="1028"/>
    </row>
    <row r="322" spans="2:7">
      <c r="B322" s="1028"/>
      <c r="C322" s="1028"/>
      <c r="D322" s="1028"/>
      <c r="E322" s="1028"/>
      <c r="F322" s="1028"/>
      <c r="G322" s="1028"/>
    </row>
    <row r="323" spans="2:7">
      <c r="B323" s="1028"/>
      <c r="C323" s="1028"/>
      <c r="D323" s="1028"/>
      <c r="E323" s="1028"/>
      <c r="F323" s="1028"/>
      <c r="G323" s="1028"/>
    </row>
    <row r="324" spans="2:7">
      <c r="B324" s="1028"/>
      <c r="C324" s="1028"/>
      <c r="D324" s="1028"/>
      <c r="E324" s="1028"/>
      <c r="F324" s="1028"/>
      <c r="G324" s="1028"/>
    </row>
    <row r="325" spans="2:7">
      <c r="B325" s="1028"/>
      <c r="C325" s="1028"/>
      <c r="D325" s="1028"/>
      <c r="E325" s="1028"/>
      <c r="F325" s="1028"/>
      <c r="G325" s="1028"/>
    </row>
    <row r="326" spans="2:7">
      <c r="B326" s="1028"/>
      <c r="C326" s="1028"/>
      <c r="D326" s="1028"/>
      <c r="E326" s="1028"/>
      <c r="F326" s="1028"/>
      <c r="G326" s="1028"/>
    </row>
    <row r="327" spans="2:7">
      <c r="B327" s="1028"/>
      <c r="C327" s="1028"/>
      <c r="D327" s="1028"/>
      <c r="E327" s="1028"/>
      <c r="F327" s="1028"/>
      <c r="G327" s="1028"/>
    </row>
    <row r="328" spans="2:7">
      <c r="B328" s="1028"/>
      <c r="C328" s="1028"/>
      <c r="D328" s="1028"/>
      <c r="E328" s="1028"/>
      <c r="F328" s="1028"/>
      <c r="G328" s="1028"/>
    </row>
    <row r="329" spans="2:7">
      <c r="B329" s="1028"/>
      <c r="C329" s="1028"/>
      <c r="D329" s="1028"/>
      <c r="E329" s="1028"/>
      <c r="F329" s="1028"/>
      <c r="G329" s="1028"/>
    </row>
    <row r="330" spans="2:7">
      <c r="B330" s="1028"/>
      <c r="C330" s="1028"/>
      <c r="D330" s="1028"/>
      <c r="E330" s="1028"/>
      <c r="F330" s="1028"/>
      <c r="G330" s="1028"/>
    </row>
    <row r="331" spans="2:7">
      <c r="B331" s="1028"/>
      <c r="C331" s="1028"/>
      <c r="D331" s="1028"/>
      <c r="E331" s="1028"/>
      <c r="F331" s="1028"/>
      <c r="G331" s="1028"/>
    </row>
    <row r="332" spans="2:7">
      <c r="B332" s="1028"/>
      <c r="C332" s="1028"/>
      <c r="D332" s="1028"/>
      <c r="E332" s="1028"/>
      <c r="F332" s="1028"/>
      <c r="G332" s="1028"/>
    </row>
    <row r="333" spans="2:7">
      <c r="B333" s="1028"/>
      <c r="C333" s="1028"/>
      <c r="D333" s="1028"/>
      <c r="E333" s="1028"/>
      <c r="F333" s="1028"/>
      <c r="G333" s="1028"/>
    </row>
    <row r="334" spans="2:7">
      <c r="B334" s="1028"/>
      <c r="C334" s="1028"/>
      <c r="D334" s="1028"/>
      <c r="E334" s="1028"/>
      <c r="F334" s="1028"/>
      <c r="G334" s="1028"/>
    </row>
    <row r="335" spans="2:7">
      <c r="B335" s="1028"/>
      <c r="C335" s="1028"/>
      <c r="D335" s="1028"/>
      <c r="E335" s="1028"/>
      <c r="F335" s="1028"/>
      <c r="G335" s="1028"/>
    </row>
    <row r="336" spans="2:7">
      <c r="B336" s="1028"/>
      <c r="C336" s="1028"/>
      <c r="D336" s="1028"/>
      <c r="E336" s="1028"/>
      <c r="F336" s="1028"/>
      <c r="G336" s="1028"/>
    </row>
    <row r="337" spans="2:7">
      <c r="B337" s="1028"/>
      <c r="C337" s="1028"/>
      <c r="D337" s="1028"/>
      <c r="E337" s="1028"/>
      <c r="F337" s="1028"/>
      <c r="G337" s="1028"/>
    </row>
    <row r="338" spans="2:7">
      <c r="B338" s="1028"/>
      <c r="C338" s="1028"/>
      <c r="D338" s="1028"/>
      <c r="E338" s="1028"/>
      <c r="F338" s="1028"/>
      <c r="G338" s="1028"/>
    </row>
    <row r="339" spans="2:7">
      <c r="B339" s="1028"/>
      <c r="C339" s="1028"/>
      <c r="D339" s="1028"/>
      <c r="E339" s="1028"/>
      <c r="F339" s="1028"/>
      <c r="G339" s="1028"/>
    </row>
    <row r="340" spans="2:7">
      <c r="B340" s="1028"/>
      <c r="C340" s="1028"/>
      <c r="D340" s="1028"/>
      <c r="E340" s="1028"/>
      <c r="F340" s="1028"/>
      <c r="G340" s="1028"/>
    </row>
    <row r="341" spans="2:7">
      <c r="B341" s="1028"/>
      <c r="C341" s="1028"/>
      <c r="D341" s="1028"/>
      <c r="E341" s="1028"/>
      <c r="F341" s="1028"/>
      <c r="G341" s="1028"/>
    </row>
    <row r="342" spans="2:7">
      <c r="B342" s="1028"/>
      <c r="C342" s="1028"/>
      <c r="D342" s="1028"/>
      <c r="E342" s="1028"/>
      <c r="F342" s="1028"/>
      <c r="G342" s="1028"/>
    </row>
    <row r="343" spans="2:7">
      <c r="B343" s="1028"/>
      <c r="C343" s="1028"/>
      <c r="D343" s="1028"/>
      <c r="E343" s="1028"/>
      <c r="F343" s="1028"/>
      <c r="G343" s="1028"/>
    </row>
    <row r="344" spans="2:7">
      <c r="B344" s="1028"/>
      <c r="C344" s="1028"/>
      <c r="D344" s="1028"/>
      <c r="E344" s="1028"/>
      <c r="F344" s="1028"/>
      <c r="G344" s="1028"/>
    </row>
    <row r="345" spans="2:7">
      <c r="B345" s="1028"/>
      <c r="C345" s="1028"/>
      <c r="D345" s="1028"/>
      <c r="E345" s="1028"/>
      <c r="F345" s="1028"/>
      <c r="G345" s="1028"/>
    </row>
    <row r="346" spans="2:7">
      <c r="B346" s="1028"/>
      <c r="C346" s="1028"/>
      <c r="D346" s="1028"/>
      <c r="E346" s="1028"/>
      <c r="F346" s="1028"/>
      <c r="G346" s="1028"/>
    </row>
    <row r="347" spans="2:7">
      <c r="B347" s="1028"/>
      <c r="C347" s="1028"/>
      <c r="D347" s="1028"/>
      <c r="E347" s="1028"/>
      <c r="F347" s="1028"/>
      <c r="G347" s="1028"/>
    </row>
    <row r="348" spans="2:7">
      <c r="B348" s="1028"/>
      <c r="C348" s="1028"/>
      <c r="D348" s="1028"/>
      <c r="E348" s="1028"/>
      <c r="F348" s="1028"/>
      <c r="G348" s="1028"/>
    </row>
    <row r="349" spans="2:7">
      <c r="B349" s="1028"/>
      <c r="C349" s="1028"/>
      <c r="D349" s="1028"/>
      <c r="E349" s="1028"/>
      <c r="F349" s="1028"/>
      <c r="G349" s="1028"/>
    </row>
    <row r="350" spans="2:7">
      <c r="B350" s="1028"/>
      <c r="C350" s="1028"/>
      <c r="D350" s="1028"/>
      <c r="E350" s="1028"/>
      <c r="F350" s="1028"/>
      <c r="G350" s="1028"/>
    </row>
    <row r="351" spans="2:7">
      <c r="B351" s="1028"/>
      <c r="C351" s="1028"/>
      <c r="D351" s="1028"/>
      <c r="E351" s="1028"/>
      <c r="F351" s="1028"/>
      <c r="G351" s="1028"/>
    </row>
    <row r="352" spans="2:7">
      <c r="B352" s="1028"/>
      <c r="C352" s="1028"/>
      <c r="D352" s="1028"/>
      <c r="E352" s="1028"/>
      <c r="F352" s="1028"/>
      <c r="G352" s="1028"/>
    </row>
    <row r="353" spans="2:7">
      <c r="B353" s="1028"/>
      <c r="C353" s="1028"/>
      <c r="D353" s="1028"/>
      <c r="E353" s="1028"/>
      <c r="F353" s="1028"/>
      <c r="G353" s="1028"/>
    </row>
    <row r="354" spans="2:7">
      <c r="B354" s="1028"/>
      <c r="C354" s="1028"/>
      <c r="D354" s="1028"/>
      <c r="E354" s="1028"/>
      <c r="F354" s="1028"/>
      <c r="G354" s="1028"/>
    </row>
    <row r="355" spans="2:7">
      <c r="B355" s="1028"/>
      <c r="C355" s="1028"/>
      <c r="D355" s="1028"/>
      <c r="E355" s="1028"/>
      <c r="F355" s="1028"/>
      <c r="G355" s="1028"/>
    </row>
  </sheetData>
  <pageMargins left="0.90551181102362199" right="0.94488188976377996" top="0.94488188976377996" bottom="1.45669291338583" header="0.511811023622047" footer="1.1023622047244099"/>
  <pageSetup paperSize="9" scale="95" firstPageNumber="206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J378"/>
  <sheetViews>
    <sheetView workbookViewId="0">
      <selection activeCell="M5" sqref="M5"/>
    </sheetView>
  </sheetViews>
  <sheetFormatPr defaultColWidth="9.109375" defaultRowHeight="13.2"/>
  <cols>
    <col min="1" max="1" width="24.109375" style="801" customWidth="1"/>
    <col min="2" max="4" width="11.33203125" style="801" hidden="1" customWidth="1"/>
    <col min="5" max="8" width="11.33203125" style="801" customWidth="1"/>
    <col min="9" max="9" width="11.33203125" style="801" bestFit="1" customWidth="1"/>
    <col min="10" max="10" width="11.5546875" style="27" hidden="1" customWidth="1"/>
    <col min="11" max="16384" width="9.109375" style="27"/>
  </cols>
  <sheetData>
    <row r="1" spans="1:10" s="36" customFormat="1" ht="19.5" customHeight="1">
      <c r="A1" s="401" t="s">
        <v>653</v>
      </c>
      <c r="B1" s="848"/>
      <c r="C1" s="848"/>
      <c r="D1" s="799"/>
      <c r="E1" s="799"/>
      <c r="F1" s="799"/>
      <c r="G1" s="799"/>
      <c r="H1" s="799"/>
      <c r="I1" s="799"/>
    </row>
    <row r="2" spans="1:10" s="36" customFormat="1" ht="19.5" customHeight="1">
      <c r="A2" s="401" t="s">
        <v>318</v>
      </c>
      <c r="B2" s="848"/>
      <c r="C2" s="848"/>
      <c r="D2" s="799"/>
      <c r="E2" s="799"/>
      <c r="F2" s="799"/>
      <c r="G2" s="799"/>
      <c r="H2" s="799"/>
      <c r="I2" s="799"/>
    </row>
    <row r="3" spans="1:10" s="36" customFormat="1" ht="19.5" customHeight="1">
      <c r="A3" s="401" t="s">
        <v>1</v>
      </c>
      <c r="B3" s="848"/>
      <c r="C3" s="848"/>
      <c r="D3" s="799"/>
      <c r="E3" s="799"/>
      <c r="F3" s="799"/>
      <c r="G3" s="799"/>
      <c r="H3" s="799"/>
      <c r="I3" s="799"/>
    </row>
    <row r="4" spans="1:10" s="36" customFormat="1" ht="17.25" customHeight="1">
      <c r="A4" s="402" t="s">
        <v>319</v>
      </c>
      <c r="B4" s="848"/>
      <c r="C4" s="848"/>
      <c r="D4" s="799"/>
      <c r="E4" s="799"/>
      <c r="F4" s="799"/>
      <c r="G4" s="799"/>
      <c r="H4" s="799"/>
      <c r="I4" s="799"/>
    </row>
    <row r="5" spans="1:10" s="36" customFormat="1" ht="17.25" customHeight="1">
      <c r="A5" s="402" t="s">
        <v>320</v>
      </c>
      <c r="B5" s="848"/>
      <c r="C5" s="848"/>
      <c r="D5" s="1022"/>
      <c r="E5" s="799"/>
      <c r="F5" s="799"/>
      <c r="G5" s="799"/>
      <c r="H5" s="799"/>
      <c r="I5" s="799"/>
    </row>
    <row r="6" spans="1:10" s="36" customFormat="1" ht="18" customHeight="1">
      <c r="A6" s="800"/>
      <c r="B6" s="681"/>
      <c r="C6" s="681"/>
      <c r="D6" s="266"/>
      <c r="E6" s="266"/>
      <c r="F6" s="266"/>
      <c r="G6" s="266"/>
      <c r="H6" s="266"/>
      <c r="I6" s="266"/>
    </row>
    <row r="7" spans="1:10" s="36" customFormat="1" ht="18" customHeight="1">
      <c r="A7" s="682"/>
      <c r="B7" s="1023"/>
      <c r="C7" s="683"/>
      <c r="D7" s="684" t="s">
        <v>427</v>
      </c>
      <c r="E7" s="684"/>
      <c r="F7" s="799"/>
      <c r="G7" s="987" t="s">
        <v>305</v>
      </c>
      <c r="H7" s="562"/>
      <c r="I7" s="266"/>
    </row>
    <row r="8" spans="1:10" s="39" customFormat="1" ht="21.75" customHeight="1">
      <c r="A8" s="685"/>
      <c r="B8" s="686">
        <v>2010</v>
      </c>
      <c r="C8" s="686">
        <v>2013</v>
      </c>
      <c r="D8" s="686">
        <v>2014</v>
      </c>
      <c r="E8" s="686">
        <v>2015</v>
      </c>
      <c r="F8" s="686">
        <v>2016</v>
      </c>
      <c r="G8" s="686">
        <v>2017</v>
      </c>
      <c r="H8" s="686">
        <v>2018</v>
      </c>
      <c r="I8" s="686">
        <v>2019</v>
      </c>
    </row>
    <row r="9" spans="1:10" s="36" customFormat="1" ht="13.5" customHeight="1">
      <c r="A9" s="634"/>
      <c r="B9" s="744"/>
      <c r="C9" s="634"/>
      <c r="D9" s="634"/>
      <c r="E9" s="634"/>
      <c r="F9" s="634"/>
      <c r="G9" s="634"/>
      <c r="H9" s="634"/>
      <c r="I9" s="266"/>
    </row>
    <row r="10" spans="1:10" s="36" customFormat="1" ht="18.75" customHeight="1">
      <c r="A10" s="687" t="s">
        <v>460</v>
      </c>
      <c r="B10" s="688">
        <v>21378050</v>
      </c>
      <c r="C10" s="688">
        <v>23576471</v>
      </c>
      <c r="D10" s="688">
        <v>25603392</v>
      </c>
      <c r="E10" s="688">
        <v>25957909</v>
      </c>
      <c r="F10" s="688">
        <v>33446167</v>
      </c>
      <c r="G10" s="688">
        <v>39306512</v>
      </c>
      <c r="H10" s="688">
        <f>SUM(H12:H34)</f>
        <v>47242263.399999999</v>
      </c>
      <c r="I10" s="688">
        <f>SUM(I12:I34)</f>
        <v>50132523.910000004</v>
      </c>
      <c r="J10" s="133">
        <f>SUM(J12:J34)</f>
        <v>48746458.330000006</v>
      </c>
    </row>
    <row r="11" spans="1:10" s="36" customFormat="1" ht="9.75" customHeight="1">
      <c r="A11" s="689"/>
      <c r="B11" s="688"/>
      <c r="C11" s="688"/>
      <c r="D11" s="688"/>
      <c r="E11" s="688"/>
      <c r="F11" s="688"/>
      <c r="G11" s="688"/>
      <c r="H11" s="688"/>
      <c r="I11" s="407"/>
    </row>
    <row r="12" spans="1:10" s="36" customFormat="1" ht="18.75" customHeight="1">
      <c r="A12" s="690" t="s">
        <v>281</v>
      </c>
      <c r="B12" s="691">
        <v>5097006</v>
      </c>
      <c r="C12" s="691">
        <v>7033082.2999999998</v>
      </c>
      <c r="D12" s="691">
        <v>9113935</v>
      </c>
      <c r="E12" s="691">
        <v>10009844</v>
      </c>
      <c r="F12" s="691">
        <v>12446798</v>
      </c>
      <c r="G12" s="691">
        <v>13347300</v>
      </c>
      <c r="H12" s="691">
        <v>18494641.5</v>
      </c>
      <c r="I12" s="691">
        <f>19219047.75+973550+268769+99329</f>
        <v>20560695.75</v>
      </c>
      <c r="J12" s="134">
        <v>15207189.050000001</v>
      </c>
    </row>
    <row r="13" spans="1:10" ht="18.75" customHeight="1">
      <c r="A13" s="692" t="s">
        <v>278</v>
      </c>
      <c r="B13" s="693"/>
      <c r="C13" s="693"/>
      <c r="D13" s="693"/>
      <c r="E13" s="693"/>
      <c r="F13" s="693"/>
      <c r="G13" s="693"/>
      <c r="H13" s="693"/>
      <c r="I13" s="694"/>
    </row>
    <row r="14" spans="1:10" ht="18.75" customHeight="1">
      <c r="A14" s="690" t="s">
        <v>282</v>
      </c>
      <c r="B14" s="691">
        <v>9294206</v>
      </c>
      <c r="C14" s="691">
        <v>8143174.4000000004</v>
      </c>
      <c r="D14" s="691">
        <v>9794708</v>
      </c>
      <c r="E14" s="691">
        <v>9287429</v>
      </c>
      <c r="F14" s="691">
        <v>9321944</v>
      </c>
      <c r="G14" s="691">
        <v>9548295</v>
      </c>
      <c r="H14" s="691">
        <v>10218913</v>
      </c>
      <c r="I14" s="691">
        <v>12340026.029999999</v>
      </c>
      <c r="J14" s="134">
        <v>19884255.32</v>
      </c>
    </row>
    <row r="15" spans="1:10" ht="18.75" customHeight="1">
      <c r="A15" s="692" t="s">
        <v>279</v>
      </c>
      <c r="B15" s="693"/>
      <c r="C15" s="693"/>
      <c r="D15" s="693"/>
      <c r="E15" s="693"/>
      <c r="F15" s="693"/>
      <c r="G15" s="693"/>
      <c r="H15" s="693"/>
      <c r="I15" s="694"/>
    </row>
    <row r="16" spans="1:10" ht="18.75" customHeight="1">
      <c r="A16" s="690" t="s">
        <v>283</v>
      </c>
      <c r="B16" s="691">
        <v>68388</v>
      </c>
      <c r="C16" s="691">
        <v>116030</v>
      </c>
      <c r="D16" s="691">
        <v>112610</v>
      </c>
      <c r="E16" s="691">
        <v>177203</v>
      </c>
      <c r="F16" s="691">
        <v>149547</v>
      </c>
      <c r="G16" s="691">
        <v>2115423</v>
      </c>
      <c r="H16" s="691">
        <v>1950574.3</v>
      </c>
      <c r="I16" s="691">
        <v>1901996.92</v>
      </c>
      <c r="J16" s="134">
        <v>2154584.87</v>
      </c>
    </row>
    <row r="17" spans="1:10" ht="18.75" customHeight="1">
      <c r="A17" s="692" t="s">
        <v>280</v>
      </c>
      <c r="B17" s="693"/>
      <c r="C17" s="693"/>
      <c r="D17" s="693"/>
      <c r="E17" s="693"/>
      <c r="F17" s="693"/>
      <c r="G17" s="693"/>
      <c r="H17" s="693"/>
      <c r="I17" s="694"/>
    </row>
    <row r="18" spans="1:10" ht="18.75" customHeight="1">
      <c r="A18" s="690" t="s">
        <v>284</v>
      </c>
      <c r="B18" s="691">
        <v>277545</v>
      </c>
      <c r="C18" s="691">
        <v>782603.3</v>
      </c>
      <c r="D18" s="691">
        <v>930909</v>
      </c>
      <c r="E18" s="691">
        <v>791110</v>
      </c>
      <c r="F18" s="691">
        <v>937165</v>
      </c>
      <c r="G18" s="691">
        <v>465966</v>
      </c>
      <c r="H18" s="691">
        <v>1063569.7</v>
      </c>
      <c r="I18" s="691">
        <v>1177291.74</v>
      </c>
      <c r="J18" s="134">
        <v>1140259.28</v>
      </c>
    </row>
    <row r="19" spans="1:10" ht="18.75" customHeight="1">
      <c r="A19" s="692" t="s">
        <v>285</v>
      </c>
      <c r="B19" s="693"/>
      <c r="C19" s="693"/>
      <c r="D19" s="693"/>
      <c r="E19" s="693"/>
      <c r="F19" s="693"/>
      <c r="G19" s="693"/>
      <c r="H19" s="693"/>
      <c r="I19" s="691"/>
    </row>
    <row r="20" spans="1:10" ht="18.75" customHeight="1">
      <c r="A20" s="690" t="s">
        <v>286</v>
      </c>
      <c r="B20" s="691">
        <v>424180</v>
      </c>
      <c r="C20" s="691">
        <v>455125.5</v>
      </c>
      <c r="D20" s="691">
        <v>817329</v>
      </c>
      <c r="E20" s="691">
        <v>845869</v>
      </c>
      <c r="F20" s="691">
        <v>777395</v>
      </c>
      <c r="G20" s="691">
        <v>922732</v>
      </c>
      <c r="H20" s="691">
        <v>808852.1</v>
      </c>
      <c r="I20" s="691">
        <v>1212163.1000000001</v>
      </c>
      <c r="J20" s="134">
        <v>1210256.1499999999</v>
      </c>
    </row>
    <row r="21" spans="1:10" ht="18.75" customHeight="1">
      <c r="A21" s="692" t="s">
        <v>287</v>
      </c>
      <c r="B21" s="693"/>
      <c r="C21" s="693"/>
      <c r="D21" s="693"/>
      <c r="E21" s="693"/>
      <c r="F21" s="693"/>
      <c r="G21" s="693"/>
      <c r="H21" s="693"/>
      <c r="I21" s="691"/>
    </row>
    <row r="22" spans="1:10" ht="18.75" customHeight="1">
      <c r="A22" s="690" t="s">
        <v>288</v>
      </c>
      <c r="B22" s="691">
        <v>423305</v>
      </c>
      <c r="C22" s="691">
        <v>618731.69999999995</v>
      </c>
      <c r="D22" s="691">
        <v>735896</v>
      </c>
      <c r="E22" s="691">
        <v>629016</v>
      </c>
      <c r="F22" s="691">
        <v>681446</v>
      </c>
      <c r="G22" s="691">
        <v>1182318</v>
      </c>
      <c r="H22" s="691">
        <v>1133500.8999999999</v>
      </c>
      <c r="I22" s="691">
        <v>1836922.79</v>
      </c>
      <c r="J22" s="134">
        <v>1719204.34</v>
      </c>
    </row>
    <row r="23" spans="1:10" ht="18.75" customHeight="1">
      <c r="A23" s="692" t="s">
        <v>289</v>
      </c>
      <c r="B23" s="693"/>
      <c r="C23" s="693"/>
      <c r="D23" s="693"/>
      <c r="E23" s="693"/>
      <c r="F23" s="693"/>
      <c r="G23" s="693"/>
      <c r="H23" s="693"/>
      <c r="I23" s="691"/>
    </row>
    <row r="24" spans="1:10" ht="18.75" customHeight="1">
      <c r="A24" s="690" t="s">
        <v>290</v>
      </c>
      <c r="B24" s="691">
        <v>4821586</v>
      </c>
      <c r="C24" s="691">
        <v>4820622.8</v>
      </c>
      <c r="D24" s="691">
        <v>1651773</v>
      </c>
      <c r="E24" s="691">
        <v>1519100</v>
      </c>
      <c r="F24" s="691">
        <v>1599243</v>
      </c>
      <c r="G24" s="691">
        <v>2173990</v>
      </c>
      <c r="H24" s="691">
        <v>2421478.5</v>
      </c>
      <c r="I24" s="691">
        <v>2819843.98</v>
      </c>
      <c r="J24" s="134">
        <v>3217304.57</v>
      </c>
    </row>
    <row r="25" spans="1:10" ht="18.75" customHeight="1">
      <c r="A25" s="692" t="s">
        <v>291</v>
      </c>
      <c r="B25" s="693"/>
      <c r="C25" s="693"/>
      <c r="D25" s="693"/>
      <c r="E25" s="693"/>
      <c r="F25" s="693"/>
      <c r="G25" s="693"/>
      <c r="H25" s="693"/>
      <c r="I25" s="691"/>
    </row>
    <row r="26" spans="1:10" ht="18.75" customHeight="1">
      <c r="A26" s="690" t="s">
        <v>292</v>
      </c>
      <c r="B26" s="691">
        <v>235878</v>
      </c>
      <c r="C26" s="691">
        <v>441723.8</v>
      </c>
      <c r="D26" s="691">
        <v>526285</v>
      </c>
      <c r="E26" s="691">
        <v>670097</v>
      </c>
      <c r="F26" s="691">
        <v>5158001</v>
      </c>
      <c r="G26" s="691">
        <v>5969986</v>
      </c>
      <c r="H26" s="691">
        <v>7247008.7999999998</v>
      </c>
      <c r="I26" s="691">
        <v>3849912.4</v>
      </c>
      <c r="J26" s="134">
        <v>1679380.42</v>
      </c>
    </row>
    <row r="27" spans="1:10" ht="18.75" customHeight="1">
      <c r="A27" s="692" t="s">
        <v>293</v>
      </c>
      <c r="B27" s="693"/>
      <c r="C27" s="693"/>
      <c r="D27" s="693"/>
      <c r="E27" s="693"/>
      <c r="F27" s="693"/>
      <c r="G27" s="693"/>
      <c r="H27" s="693"/>
      <c r="I27" s="691"/>
    </row>
    <row r="28" spans="1:10" ht="18.75" customHeight="1">
      <c r="A28" s="690" t="s">
        <v>294</v>
      </c>
      <c r="B28" s="691">
        <v>420613</v>
      </c>
      <c r="C28" s="691">
        <v>545720</v>
      </c>
      <c r="D28" s="691">
        <v>1190924</v>
      </c>
      <c r="E28" s="691">
        <v>1043067</v>
      </c>
      <c r="F28" s="691">
        <v>1117025</v>
      </c>
      <c r="G28" s="691">
        <v>1779551</v>
      </c>
      <c r="H28" s="691">
        <v>1938165.6</v>
      </c>
      <c r="I28" s="691">
        <v>2364369.09</v>
      </c>
      <c r="J28" s="134">
        <v>1307075.1100000001</v>
      </c>
    </row>
    <row r="29" spans="1:10" ht="18.75" customHeight="1">
      <c r="A29" s="692" t="s">
        <v>295</v>
      </c>
      <c r="B29" s="693"/>
      <c r="C29" s="693"/>
      <c r="D29" s="693"/>
      <c r="E29" s="693"/>
      <c r="F29" s="693"/>
      <c r="G29" s="693"/>
      <c r="H29" s="693"/>
      <c r="I29" s="691"/>
    </row>
    <row r="30" spans="1:10" ht="18.75" customHeight="1">
      <c r="A30" s="690" t="s">
        <v>296</v>
      </c>
      <c r="B30" s="691">
        <v>170029</v>
      </c>
      <c r="C30" s="691">
        <v>301942</v>
      </c>
      <c r="D30" s="691">
        <v>419357</v>
      </c>
      <c r="E30" s="691">
        <v>590614</v>
      </c>
      <c r="F30" s="691">
        <v>860916</v>
      </c>
      <c r="G30" s="691">
        <v>1304906</v>
      </c>
      <c r="H30" s="691">
        <v>1477438</v>
      </c>
      <c r="I30" s="691">
        <v>1362146.75</v>
      </c>
      <c r="J30" s="134">
        <v>805663.28</v>
      </c>
    </row>
    <row r="31" spans="1:10" ht="18.75" customHeight="1">
      <c r="A31" s="692" t="s">
        <v>297</v>
      </c>
      <c r="B31" s="693"/>
      <c r="C31" s="693"/>
      <c r="D31" s="693"/>
      <c r="E31" s="693"/>
      <c r="F31" s="693"/>
      <c r="G31" s="693"/>
      <c r="H31" s="693"/>
      <c r="I31" s="691"/>
    </row>
    <row r="32" spans="1:10" ht="18.75" customHeight="1">
      <c r="A32" s="690" t="s">
        <v>298</v>
      </c>
      <c r="B32" s="691">
        <v>102581</v>
      </c>
      <c r="C32" s="691">
        <v>265318.59999999998</v>
      </c>
      <c r="D32" s="691">
        <v>278086</v>
      </c>
      <c r="E32" s="691">
        <v>324352</v>
      </c>
      <c r="F32" s="695">
        <v>375869</v>
      </c>
      <c r="G32" s="695">
        <v>461256</v>
      </c>
      <c r="H32" s="695">
        <v>450611.5</v>
      </c>
      <c r="I32" s="691">
        <v>645223.27</v>
      </c>
      <c r="J32" s="134">
        <v>353592.61</v>
      </c>
    </row>
    <row r="33" spans="1:10" ht="18.75" customHeight="1">
      <c r="A33" s="692" t="s">
        <v>299</v>
      </c>
      <c r="B33" s="693"/>
      <c r="C33" s="693"/>
      <c r="D33" s="693"/>
      <c r="E33" s="693"/>
      <c r="F33" s="693"/>
      <c r="G33" s="693"/>
      <c r="H33" s="693"/>
      <c r="I33" s="691"/>
    </row>
    <row r="34" spans="1:10" ht="16.5" customHeight="1">
      <c r="A34" s="690" t="s">
        <v>300</v>
      </c>
      <c r="B34" s="695">
        <v>42733</v>
      </c>
      <c r="C34" s="695">
        <v>52396.5</v>
      </c>
      <c r="D34" s="695">
        <v>31580</v>
      </c>
      <c r="E34" s="695">
        <v>70208</v>
      </c>
      <c r="F34" s="695">
        <v>20818</v>
      </c>
      <c r="G34" s="695">
        <v>34789</v>
      </c>
      <c r="H34" s="695">
        <v>37509.5</v>
      </c>
      <c r="I34" s="691">
        <v>61932.09</v>
      </c>
      <c r="J34" s="134">
        <v>67693.33</v>
      </c>
    </row>
    <row r="35" spans="1:10" ht="16.5" customHeight="1">
      <c r="A35" s="692" t="s">
        <v>301</v>
      </c>
      <c r="B35" s="695"/>
      <c r="C35" s="695"/>
      <c r="D35" s="695"/>
      <c r="E35" s="695"/>
      <c r="F35" s="695"/>
      <c r="G35" s="695"/>
      <c r="H35" s="695"/>
      <c r="I35" s="694"/>
    </row>
    <row r="36" spans="1:10" ht="13.8">
      <c r="A36" s="696"/>
      <c r="B36" s="684"/>
      <c r="C36" s="684"/>
      <c r="D36" s="684"/>
      <c r="E36" s="684"/>
      <c r="F36" s="684"/>
      <c r="G36" s="684"/>
      <c r="H36" s="684"/>
      <c r="I36" s="696"/>
    </row>
    <row r="37" spans="1:10" ht="13.8">
      <c r="A37" s="694"/>
      <c r="B37" s="634"/>
      <c r="C37" s="634"/>
      <c r="D37" s="634"/>
      <c r="E37" s="634"/>
      <c r="F37" s="634"/>
      <c r="G37" s="634"/>
      <c r="H37" s="694"/>
      <c r="I37" s="694"/>
    </row>
    <row r="38" spans="1:10" ht="13.8">
      <c r="A38" s="694"/>
      <c r="B38" s="634"/>
      <c r="C38" s="634"/>
      <c r="D38" s="634"/>
      <c r="E38" s="634"/>
      <c r="F38" s="634"/>
      <c r="G38" s="634"/>
      <c r="H38" s="694"/>
      <c r="I38" s="694"/>
    </row>
    <row r="39" spans="1:10" ht="13.8">
      <c r="A39" s="694"/>
      <c r="B39" s="634"/>
      <c r="C39" s="634"/>
      <c r="D39" s="634"/>
      <c r="E39" s="634"/>
      <c r="F39" s="634"/>
      <c r="G39" s="634"/>
      <c r="H39" s="694"/>
      <c r="I39" s="694"/>
    </row>
    <row r="40" spans="1:10" ht="13.8">
      <c r="A40" s="694"/>
      <c r="B40" s="634"/>
      <c r="C40" s="634"/>
      <c r="D40" s="634"/>
      <c r="E40" s="634"/>
      <c r="F40" s="634"/>
      <c r="G40" s="634"/>
      <c r="H40" s="694"/>
      <c r="I40" s="694"/>
    </row>
    <row r="41" spans="1:10" ht="13.8">
      <c r="A41" s="694"/>
      <c r="B41" s="634"/>
      <c r="C41" s="634"/>
      <c r="D41" s="634"/>
      <c r="E41" s="634"/>
      <c r="F41" s="634"/>
      <c r="G41" s="634"/>
      <c r="H41" s="694"/>
      <c r="I41" s="694"/>
    </row>
    <row r="42" spans="1:10" ht="13.8">
      <c r="A42" s="694"/>
      <c r="B42" s="634"/>
      <c r="C42" s="634"/>
      <c r="D42" s="634"/>
      <c r="E42" s="634"/>
      <c r="F42" s="634"/>
      <c r="G42" s="634"/>
      <c r="H42" s="694"/>
      <c r="I42" s="694"/>
    </row>
    <row r="43" spans="1:10" ht="13.8">
      <c r="A43" s="694"/>
      <c r="B43" s="634"/>
      <c r="C43" s="634"/>
      <c r="D43" s="634"/>
      <c r="E43" s="634"/>
      <c r="F43" s="634"/>
      <c r="G43" s="634"/>
      <c r="H43" s="694"/>
      <c r="I43" s="694"/>
    </row>
    <row r="44" spans="1:10" ht="13.8">
      <c r="A44" s="694"/>
      <c r="B44" s="634"/>
      <c r="C44" s="634"/>
      <c r="D44" s="634"/>
      <c r="E44" s="634"/>
      <c r="F44" s="634"/>
      <c r="G44" s="634"/>
      <c r="H44" s="694"/>
      <c r="I44" s="694"/>
    </row>
    <row r="45" spans="1:10" ht="13.8">
      <c r="A45" s="694"/>
      <c r="B45" s="634"/>
      <c r="C45" s="634"/>
      <c r="D45" s="634"/>
      <c r="E45" s="634"/>
      <c r="F45" s="634"/>
      <c r="G45" s="634"/>
      <c r="H45" s="694"/>
      <c r="I45" s="694"/>
    </row>
    <row r="46" spans="1:10" ht="13.8">
      <c r="A46" s="694"/>
      <c r="B46" s="634"/>
      <c r="C46" s="634"/>
      <c r="D46" s="634"/>
      <c r="E46" s="634"/>
      <c r="F46" s="634"/>
      <c r="G46" s="634"/>
      <c r="H46" s="694"/>
      <c r="I46" s="694"/>
    </row>
    <row r="47" spans="1:10" ht="13.8">
      <c r="A47" s="694"/>
      <c r="B47" s="634"/>
      <c r="C47" s="634"/>
      <c r="D47" s="634"/>
      <c r="E47" s="634"/>
      <c r="F47" s="634"/>
      <c r="G47" s="634"/>
      <c r="H47" s="694"/>
      <c r="I47" s="694"/>
    </row>
    <row r="48" spans="1:10" ht="13.8">
      <c r="A48" s="694"/>
      <c r="B48" s="634"/>
      <c r="C48" s="634"/>
      <c r="D48" s="634"/>
      <c r="E48" s="634"/>
      <c r="F48" s="634"/>
      <c r="G48" s="634"/>
      <c r="H48" s="694"/>
      <c r="I48" s="694"/>
    </row>
    <row r="49" spans="1:9" ht="13.8">
      <c r="A49" s="694"/>
      <c r="B49" s="634"/>
      <c r="C49" s="634"/>
      <c r="D49" s="634"/>
      <c r="E49" s="634"/>
      <c r="F49" s="634"/>
      <c r="G49" s="634"/>
      <c r="H49" s="694"/>
      <c r="I49" s="694"/>
    </row>
    <row r="50" spans="1:9" ht="13.8">
      <c r="A50" s="694"/>
      <c r="B50" s="634"/>
      <c r="C50" s="634"/>
      <c r="D50" s="634"/>
      <c r="E50" s="634"/>
      <c r="F50" s="634"/>
      <c r="G50" s="634"/>
      <c r="H50" s="694"/>
      <c r="I50" s="694"/>
    </row>
    <row r="51" spans="1:9" ht="13.8">
      <c r="A51" s="694"/>
      <c r="B51" s="634"/>
      <c r="C51" s="634"/>
      <c r="D51" s="634"/>
      <c r="E51" s="634"/>
      <c r="F51" s="634"/>
      <c r="G51" s="634"/>
      <c r="H51" s="694"/>
      <c r="I51" s="694"/>
    </row>
    <row r="52" spans="1:9" ht="13.8">
      <c r="A52" s="694"/>
      <c r="B52" s="634"/>
      <c r="C52" s="634"/>
      <c r="D52" s="634"/>
      <c r="E52" s="634"/>
      <c r="F52" s="634"/>
      <c r="G52" s="634"/>
      <c r="H52" s="694"/>
      <c r="I52" s="694"/>
    </row>
    <row r="53" spans="1:9" ht="13.8">
      <c r="A53" s="694"/>
      <c r="B53" s="634"/>
      <c r="C53" s="634"/>
      <c r="D53" s="634"/>
      <c r="E53" s="634"/>
      <c r="F53" s="634"/>
      <c r="G53" s="634"/>
      <c r="H53" s="694"/>
      <c r="I53" s="694"/>
    </row>
    <row r="54" spans="1:9" ht="13.8">
      <c r="A54" s="694"/>
      <c r="B54" s="634"/>
      <c r="C54" s="634"/>
      <c r="D54" s="634"/>
      <c r="E54" s="634"/>
      <c r="F54" s="634"/>
      <c r="G54" s="634"/>
      <c r="H54" s="694"/>
      <c r="I54" s="694"/>
    </row>
    <row r="55" spans="1:9" ht="13.8">
      <c r="A55" s="694"/>
      <c r="B55" s="634"/>
      <c r="C55" s="634"/>
      <c r="D55" s="634"/>
      <c r="E55" s="634"/>
      <c r="F55" s="634"/>
      <c r="G55" s="634"/>
      <c r="H55" s="694"/>
      <c r="I55" s="694"/>
    </row>
    <row r="56" spans="1:9" ht="13.8">
      <c r="A56" s="694"/>
      <c r="B56" s="634"/>
      <c r="C56" s="634"/>
      <c r="D56" s="634"/>
      <c r="E56" s="634"/>
      <c r="F56" s="634"/>
      <c r="G56" s="634"/>
      <c r="H56" s="694"/>
      <c r="I56" s="694"/>
    </row>
    <row r="57" spans="1:9" ht="13.8">
      <c r="A57" s="694"/>
      <c r="B57" s="634"/>
      <c r="C57" s="634"/>
      <c r="D57" s="634"/>
      <c r="E57" s="634"/>
      <c r="F57" s="634"/>
      <c r="G57" s="634"/>
      <c r="H57" s="694"/>
      <c r="I57" s="694"/>
    </row>
    <row r="58" spans="1:9" ht="13.8">
      <c r="A58" s="694"/>
      <c r="B58" s="634"/>
      <c r="C58" s="634"/>
      <c r="D58" s="634"/>
      <c r="E58" s="634"/>
      <c r="F58" s="634"/>
      <c r="G58" s="634"/>
      <c r="H58" s="694"/>
      <c r="I58" s="694"/>
    </row>
    <row r="59" spans="1:9" ht="13.8">
      <c r="A59" s="694"/>
      <c r="B59" s="634"/>
      <c r="C59" s="634"/>
      <c r="D59" s="634"/>
      <c r="E59" s="634"/>
      <c r="F59" s="634"/>
      <c r="G59" s="634"/>
      <c r="H59" s="694"/>
      <c r="I59" s="694"/>
    </row>
    <row r="60" spans="1:9" ht="13.8">
      <c r="A60" s="694"/>
      <c r="B60" s="634"/>
      <c r="C60" s="634"/>
      <c r="D60" s="634"/>
      <c r="E60" s="634"/>
      <c r="F60" s="634"/>
      <c r="G60" s="634"/>
      <c r="H60" s="694"/>
      <c r="I60" s="694"/>
    </row>
    <row r="61" spans="1:9" ht="13.8">
      <c r="A61" s="694"/>
      <c r="B61" s="634"/>
      <c r="C61" s="634"/>
      <c r="D61" s="634"/>
      <c r="E61" s="634"/>
      <c r="F61" s="634"/>
      <c r="G61" s="634"/>
      <c r="H61" s="694"/>
      <c r="I61" s="694"/>
    </row>
    <row r="62" spans="1:9" ht="13.8">
      <c r="A62" s="694"/>
      <c r="B62" s="634"/>
      <c r="C62" s="634"/>
      <c r="D62" s="634"/>
      <c r="E62" s="634"/>
      <c r="F62" s="634"/>
      <c r="G62" s="634"/>
      <c r="H62" s="694"/>
      <c r="I62" s="694"/>
    </row>
    <row r="63" spans="1:9" ht="13.8">
      <c r="A63" s="694"/>
      <c r="B63" s="634"/>
      <c r="C63" s="634"/>
      <c r="D63" s="634"/>
      <c r="E63" s="634"/>
      <c r="F63" s="634"/>
      <c r="G63" s="634"/>
      <c r="H63" s="694"/>
      <c r="I63" s="694"/>
    </row>
    <row r="64" spans="1:9" ht="13.8">
      <c r="A64" s="694"/>
      <c r="B64" s="634"/>
      <c r="C64" s="634"/>
      <c r="D64" s="634"/>
      <c r="E64" s="634"/>
      <c r="F64" s="634"/>
      <c r="G64" s="634"/>
      <c r="H64" s="694"/>
      <c r="I64" s="694"/>
    </row>
    <row r="65" spans="1:9" ht="13.8">
      <c r="A65" s="694"/>
      <c r="B65" s="634"/>
      <c r="C65" s="634"/>
      <c r="D65" s="634"/>
      <c r="E65" s="634"/>
      <c r="F65" s="634"/>
      <c r="G65" s="634"/>
      <c r="H65" s="694"/>
      <c r="I65" s="694"/>
    </row>
    <row r="66" spans="1:9" ht="13.8">
      <c r="A66" s="694"/>
      <c r="B66" s="634"/>
      <c r="C66" s="634"/>
      <c r="D66" s="634"/>
      <c r="E66" s="634"/>
      <c r="F66" s="634"/>
      <c r="G66" s="634"/>
      <c r="H66" s="694"/>
      <c r="I66" s="694"/>
    </row>
    <row r="67" spans="1:9" ht="13.8">
      <c r="A67" s="694"/>
      <c r="B67" s="634"/>
      <c r="C67" s="634"/>
      <c r="D67" s="634"/>
      <c r="E67" s="634"/>
      <c r="F67" s="634"/>
      <c r="G67" s="634"/>
      <c r="H67" s="694"/>
      <c r="I67" s="694"/>
    </row>
    <row r="68" spans="1:9" ht="13.8">
      <c r="A68" s="694"/>
      <c r="B68" s="634"/>
      <c r="C68" s="634"/>
      <c r="D68" s="634"/>
      <c r="E68" s="634"/>
      <c r="F68" s="634"/>
      <c r="G68" s="634"/>
      <c r="H68" s="694"/>
      <c r="I68" s="694"/>
    </row>
    <row r="69" spans="1:9" ht="13.8">
      <c r="A69" s="694"/>
      <c r="B69" s="634"/>
      <c r="C69" s="634"/>
      <c r="D69" s="634"/>
      <c r="E69" s="634"/>
      <c r="F69" s="634"/>
      <c r="G69" s="634"/>
      <c r="H69" s="694"/>
      <c r="I69" s="694"/>
    </row>
    <row r="70" spans="1:9" ht="13.8">
      <c r="A70" s="694"/>
      <c r="B70" s="634"/>
      <c r="C70" s="634"/>
      <c r="D70" s="634"/>
      <c r="E70" s="634"/>
      <c r="F70" s="634"/>
      <c r="G70" s="634"/>
      <c r="H70" s="694"/>
      <c r="I70" s="694"/>
    </row>
    <row r="71" spans="1:9" ht="13.8">
      <c r="A71" s="694"/>
      <c r="B71" s="634"/>
      <c r="C71" s="634"/>
      <c r="D71" s="634"/>
      <c r="E71" s="634"/>
      <c r="F71" s="634"/>
      <c r="G71" s="634"/>
      <c r="H71" s="694"/>
      <c r="I71" s="694"/>
    </row>
    <row r="72" spans="1:9" ht="13.8">
      <c r="A72" s="694"/>
      <c r="B72" s="634"/>
      <c r="C72" s="634"/>
      <c r="D72" s="634"/>
      <c r="E72" s="634"/>
      <c r="F72" s="634"/>
      <c r="G72" s="634"/>
      <c r="H72" s="694"/>
      <c r="I72" s="694"/>
    </row>
    <row r="73" spans="1:9" ht="13.8">
      <c r="A73" s="694"/>
      <c r="B73" s="634"/>
      <c r="C73" s="634"/>
      <c r="D73" s="634"/>
      <c r="E73" s="634"/>
      <c r="F73" s="634"/>
      <c r="G73" s="634"/>
      <c r="H73" s="694"/>
      <c r="I73" s="694"/>
    </row>
    <row r="74" spans="1:9" ht="13.8">
      <c r="A74" s="694"/>
      <c r="B74" s="634"/>
      <c r="C74" s="634"/>
      <c r="D74" s="634"/>
      <c r="E74" s="634"/>
      <c r="F74" s="634"/>
      <c r="G74" s="634"/>
      <c r="H74" s="694"/>
      <c r="I74" s="694"/>
    </row>
    <row r="75" spans="1:9" ht="13.8">
      <c r="A75" s="694"/>
      <c r="B75" s="634"/>
      <c r="C75" s="634"/>
      <c r="D75" s="634"/>
      <c r="E75" s="634"/>
      <c r="F75" s="634"/>
      <c r="G75" s="634"/>
      <c r="H75" s="694"/>
      <c r="I75" s="694"/>
    </row>
    <row r="76" spans="1:9" ht="13.8">
      <c r="A76" s="694"/>
      <c r="B76" s="634"/>
      <c r="C76" s="634"/>
      <c r="D76" s="634"/>
      <c r="E76" s="634"/>
      <c r="F76" s="634"/>
      <c r="G76" s="634"/>
      <c r="H76" s="694"/>
      <c r="I76" s="694"/>
    </row>
    <row r="77" spans="1:9" ht="13.8">
      <c r="A77" s="694"/>
      <c r="B77" s="634"/>
      <c r="C77" s="634"/>
      <c r="D77" s="634"/>
      <c r="E77" s="634"/>
      <c r="F77" s="634"/>
      <c r="G77" s="634"/>
      <c r="H77" s="694"/>
      <c r="I77" s="694"/>
    </row>
    <row r="78" spans="1:9" ht="13.8">
      <c r="A78" s="694"/>
      <c r="B78" s="634"/>
      <c r="C78" s="634"/>
      <c r="D78" s="634"/>
      <c r="E78" s="634"/>
      <c r="F78" s="634"/>
      <c r="G78" s="634"/>
      <c r="H78" s="694"/>
      <c r="I78" s="694"/>
    </row>
    <row r="79" spans="1:9" ht="13.8">
      <c r="A79" s="694"/>
      <c r="B79" s="634"/>
      <c r="C79" s="634"/>
      <c r="D79" s="634"/>
      <c r="E79" s="634"/>
      <c r="F79" s="634"/>
      <c r="G79" s="634"/>
      <c r="H79" s="694"/>
      <c r="I79" s="694"/>
    </row>
    <row r="80" spans="1:9" ht="13.8">
      <c r="A80" s="694"/>
      <c r="B80" s="634"/>
      <c r="C80" s="634"/>
      <c r="D80" s="634"/>
      <c r="E80" s="634"/>
      <c r="F80" s="634"/>
      <c r="G80" s="634"/>
      <c r="H80" s="694"/>
      <c r="I80" s="694"/>
    </row>
    <row r="81" spans="1:9" ht="13.8">
      <c r="A81" s="694"/>
      <c r="B81" s="634"/>
      <c r="C81" s="634"/>
      <c r="D81" s="634"/>
      <c r="E81" s="634"/>
      <c r="F81" s="634"/>
      <c r="G81" s="634"/>
      <c r="H81" s="694"/>
      <c r="I81" s="694"/>
    </row>
    <row r="82" spans="1:9" ht="13.8">
      <c r="A82" s="694"/>
      <c r="B82" s="634"/>
      <c r="C82" s="634"/>
      <c r="D82" s="634"/>
      <c r="E82" s="634"/>
      <c r="F82" s="634"/>
      <c r="G82" s="634"/>
      <c r="H82" s="694"/>
      <c r="I82" s="694"/>
    </row>
    <row r="83" spans="1:9" ht="13.8">
      <c r="A83" s="694"/>
      <c r="B83" s="634"/>
      <c r="C83" s="634"/>
      <c r="D83" s="634"/>
      <c r="E83" s="634"/>
      <c r="F83" s="634"/>
      <c r="G83" s="634"/>
      <c r="H83" s="694"/>
      <c r="I83" s="694"/>
    </row>
    <row r="84" spans="1:9" ht="13.8">
      <c r="A84" s="694"/>
      <c r="B84" s="634"/>
      <c r="C84" s="634"/>
      <c r="D84" s="634"/>
      <c r="E84" s="634"/>
      <c r="F84" s="634"/>
      <c r="G84" s="634"/>
      <c r="H84" s="694"/>
      <c r="I84" s="694"/>
    </row>
    <row r="85" spans="1:9" ht="13.8">
      <c r="A85" s="694"/>
      <c r="B85" s="634"/>
      <c r="C85" s="634"/>
      <c r="D85" s="634"/>
      <c r="E85" s="634"/>
      <c r="F85" s="634"/>
      <c r="G85" s="634"/>
      <c r="H85" s="694"/>
      <c r="I85" s="694"/>
    </row>
    <row r="86" spans="1:9" ht="13.8">
      <c r="A86" s="694"/>
      <c r="B86" s="634"/>
      <c r="C86" s="634"/>
      <c r="D86" s="634"/>
      <c r="E86" s="634"/>
      <c r="F86" s="634"/>
      <c r="G86" s="634"/>
      <c r="H86" s="694"/>
      <c r="I86" s="694"/>
    </row>
    <row r="87" spans="1:9" ht="13.8">
      <c r="A87" s="694"/>
      <c r="B87" s="634"/>
      <c r="C87" s="634"/>
      <c r="D87" s="634"/>
      <c r="E87" s="634"/>
      <c r="F87" s="634"/>
      <c r="G87" s="634"/>
      <c r="H87" s="694"/>
      <c r="I87" s="694"/>
    </row>
    <row r="88" spans="1:9" ht="13.8">
      <c r="A88" s="694"/>
      <c r="B88" s="634"/>
      <c r="C88" s="634"/>
      <c r="D88" s="634"/>
      <c r="E88" s="634"/>
      <c r="F88" s="634"/>
      <c r="G88" s="634"/>
      <c r="H88" s="694"/>
      <c r="I88" s="694"/>
    </row>
    <row r="89" spans="1:9" ht="13.8">
      <c r="A89" s="694"/>
      <c r="B89" s="634"/>
      <c r="C89" s="634"/>
      <c r="D89" s="634"/>
      <c r="E89" s="634"/>
      <c r="F89" s="634"/>
      <c r="G89" s="634"/>
      <c r="H89" s="694"/>
      <c r="I89" s="694"/>
    </row>
    <row r="90" spans="1:9" ht="13.8">
      <c r="A90" s="694"/>
      <c r="B90" s="634"/>
      <c r="C90" s="634"/>
      <c r="D90" s="634"/>
      <c r="E90" s="634"/>
      <c r="F90" s="634"/>
      <c r="G90" s="634"/>
      <c r="H90" s="694"/>
      <c r="I90" s="694"/>
    </row>
    <row r="91" spans="1:9" ht="13.8">
      <c r="A91" s="694"/>
      <c r="B91" s="634"/>
      <c r="C91" s="634"/>
      <c r="D91" s="634"/>
      <c r="E91" s="634"/>
      <c r="F91" s="634"/>
      <c r="G91" s="634"/>
      <c r="H91" s="694"/>
      <c r="I91" s="694"/>
    </row>
    <row r="92" spans="1:9" ht="13.8">
      <c r="A92" s="694"/>
      <c r="B92" s="634"/>
      <c r="C92" s="634"/>
      <c r="D92" s="634"/>
      <c r="E92" s="634"/>
      <c r="F92" s="634"/>
      <c r="G92" s="634"/>
      <c r="H92" s="694"/>
      <c r="I92" s="694"/>
    </row>
    <row r="93" spans="1:9" ht="13.8">
      <c r="A93" s="694"/>
      <c r="B93" s="634"/>
      <c r="C93" s="634"/>
      <c r="D93" s="634"/>
      <c r="E93" s="634"/>
      <c r="F93" s="634"/>
      <c r="G93" s="634"/>
      <c r="H93" s="694"/>
      <c r="I93" s="694"/>
    </row>
    <row r="94" spans="1:9" ht="13.8">
      <c r="A94" s="694"/>
      <c r="B94" s="634"/>
      <c r="C94" s="634"/>
      <c r="D94" s="634"/>
      <c r="E94" s="634"/>
      <c r="F94" s="634"/>
      <c r="G94" s="634"/>
      <c r="H94" s="694"/>
      <c r="I94" s="694"/>
    </row>
    <row r="95" spans="1:9" ht="13.8">
      <c r="A95" s="694"/>
      <c r="B95" s="634"/>
      <c r="C95" s="634"/>
      <c r="D95" s="634"/>
      <c r="E95" s="634"/>
      <c r="F95" s="634"/>
      <c r="G95" s="634"/>
      <c r="H95" s="694"/>
      <c r="I95" s="694"/>
    </row>
    <row r="96" spans="1:9" ht="13.8">
      <c r="A96" s="694"/>
      <c r="B96" s="634"/>
      <c r="C96" s="634"/>
      <c r="D96" s="634"/>
      <c r="E96" s="634"/>
      <c r="F96" s="634"/>
      <c r="G96" s="634"/>
      <c r="H96" s="694"/>
      <c r="I96" s="694"/>
    </row>
    <row r="97" spans="1:9" ht="13.8">
      <c r="A97" s="694"/>
      <c r="B97" s="634"/>
      <c r="C97" s="634"/>
      <c r="D97" s="634"/>
      <c r="E97" s="634"/>
      <c r="F97" s="634"/>
      <c r="G97" s="634"/>
      <c r="H97" s="694"/>
      <c r="I97" s="694"/>
    </row>
    <row r="98" spans="1:9" ht="13.8">
      <c r="A98" s="694"/>
      <c r="B98" s="634"/>
      <c r="C98" s="634"/>
      <c r="D98" s="634"/>
      <c r="E98" s="634"/>
      <c r="F98" s="634"/>
      <c r="G98" s="634"/>
      <c r="H98" s="694"/>
      <c r="I98" s="694"/>
    </row>
    <row r="99" spans="1:9" ht="13.8">
      <c r="A99" s="694"/>
      <c r="B99" s="634"/>
      <c r="C99" s="634"/>
      <c r="D99" s="634"/>
      <c r="E99" s="634"/>
      <c r="F99" s="634"/>
      <c r="G99" s="634"/>
      <c r="H99" s="694"/>
      <c r="I99" s="694"/>
    </row>
    <row r="100" spans="1:9" ht="13.8">
      <c r="A100" s="694"/>
      <c r="B100" s="634"/>
      <c r="C100" s="634"/>
      <c r="D100" s="634"/>
      <c r="E100" s="634"/>
      <c r="F100" s="634"/>
      <c r="G100" s="634"/>
      <c r="H100" s="694"/>
      <c r="I100" s="694"/>
    </row>
    <row r="101" spans="1:9" ht="13.8">
      <c r="A101" s="694"/>
      <c r="B101" s="634"/>
      <c r="C101" s="634"/>
      <c r="D101" s="634"/>
      <c r="E101" s="634"/>
      <c r="F101" s="634"/>
      <c r="G101" s="634"/>
      <c r="H101" s="694"/>
      <c r="I101" s="694"/>
    </row>
    <row r="102" spans="1:9" ht="13.8">
      <c r="A102" s="694"/>
      <c r="B102" s="634"/>
      <c r="C102" s="634"/>
      <c r="D102" s="634"/>
      <c r="E102" s="634"/>
      <c r="F102" s="634"/>
      <c r="G102" s="634"/>
      <c r="H102" s="694"/>
      <c r="I102" s="694"/>
    </row>
    <row r="103" spans="1:9" ht="13.8">
      <c r="A103" s="694"/>
      <c r="B103" s="634"/>
      <c r="C103" s="634"/>
      <c r="D103" s="634"/>
      <c r="E103" s="634"/>
      <c r="F103" s="634"/>
      <c r="G103" s="634"/>
      <c r="H103" s="694"/>
      <c r="I103" s="694"/>
    </row>
    <row r="104" spans="1:9" ht="13.8">
      <c r="A104" s="694"/>
      <c r="B104" s="634"/>
      <c r="C104" s="634"/>
      <c r="D104" s="634"/>
      <c r="E104" s="634"/>
      <c r="F104" s="634"/>
      <c r="G104" s="634"/>
      <c r="H104" s="694"/>
      <c r="I104" s="694"/>
    </row>
    <row r="105" spans="1:9" ht="13.8">
      <c r="A105" s="694"/>
      <c r="B105" s="634"/>
      <c r="C105" s="634"/>
      <c r="D105" s="634"/>
      <c r="E105" s="634"/>
      <c r="F105" s="634"/>
      <c r="G105" s="634"/>
      <c r="H105" s="694"/>
      <c r="I105" s="694"/>
    </row>
    <row r="106" spans="1:9" ht="13.8">
      <c r="A106" s="694"/>
      <c r="B106" s="634"/>
      <c r="C106" s="634"/>
      <c r="D106" s="634"/>
      <c r="E106" s="634"/>
      <c r="F106" s="634"/>
      <c r="G106" s="634"/>
      <c r="H106" s="694"/>
      <c r="I106" s="694"/>
    </row>
    <row r="107" spans="1:9" ht="13.8">
      <c r="A107" s="694"/>
      <c r="B107" s="634"/>
      <c r="C107" s="634"/>
      <c r="D107" s="634"/>
      <c r="E107" s="634"/>
      <c r="F107" s="634"/>
      <c r="G107" s="634"/>
      <c r="H107" s="694"/>
      <c r="I107" s="694"/>
    </row>
    <row r="108" spans="1:9" ht="13.8">
      <c r="A108" s="694"/>
      <c r="B108" s="634"/>
      <c r="C108" s="634"/>
      <c r="D108" s="634"/>
      <c r="E108" s="634"/>
      <c r="F108" s="634"/>
      <c r="G108" s="634"/>
      <c r="H108" s="694"/>
      <c r="I108" s="694"/>
    </row>
    <row r="109" spans="1:9" ht="13.8">
      <c r="A109" s="694"/>
      <c r="B109" s="634"/>
      <c r="C109" s="634"/>
      <c r="D109" s="634"/>
      <c r="E109" s="634"/>
      <c r="F109" s="634"/>
      <c r="G109" s="634"/>
      <c r="H109" s="694"/>
      <c r="I109" s="694"/>
    </row>
    <row r="110" spans="1:9" ht="13.8">
      <c r="A110" s="694"/>
      <c r="B110" s="634"/>
      <c r="C110" s="634"/>
      <c r="D110" s="634"/>
      <c r="E110" s="634"/>
      <c r="F110" s="634"/>
      <c r="G110" s="634"/>
      <c r="H110" s="694"/>
      <c r="I110" s="694"/>
    </row>
    <row r="111" spans="1:9" ht="13.8">
      <c r="A111" s="694"/>
      <c r="B111" s="634"/>
      <c r="C111" s="634"/>
      <c r="D111" s="634"/>
      <c r="E111" s="634"/>
      <c r="F111" s="634"/>
      <c r="G111" s="634"/>
      <c r="H111" s="694"/>
      <c r="I111" s="694"/>
    </row>
    <row r="112" spans="1:9" ht="13.8">
      <c r="A112" s="694"/>
      <c r="B112" s="634"/>
      <c r="C112" s="634"/>
      <c r="D112" s="634"/>
      <c r="E112" s="634"/>
      <c r="F112" s="634"/>
      <c r="G112" s="634"/>
      <c r="H112" s="694"/>
      <c r="I112" s="694"/>
    </row>
    <row r="113" spans="1:9" ht="13.8">
      <c r="A113" s="694"/>
      <c r="B113" s="634"/>
      <c r="C113" s="634"/>
      <c r="D113" s="634"/>
      <c r="E113" s="634"/>
      <c r="F113" s="634"/>
      <c r="G113" s="634"/>
      <c r="H113" s="694"/>
      <c r="I113" s="694"/>
    </row>
    <row r="114" spans="1:9" ht="13.8">
      <c r="A114" s="694"/>
      <c r="B114" s="634"/>
      <c r="C114" s="634"/>
      <c r="D114" s="634"/>
      <c r="E114" s="634"/>
      <c r="F114" s="634"/>
      <c r="G114" s="634"/>
      <c r="H114" s="694"/>
      <c r="I114" s="694"/>
    </row>
    <row r="115" spans="1:9" ht="13.8">
      <c r="A115" s="694"/>
      <c r="B115" s="634"/>
      <c r="C115" s="634"/>
      <c r="D115" s="634"/>
      <c r="E115" s="634"/>
      <c r="F115" s="634"/>
      <c r="G115" s="634"/>
      <c r="H115" s="694"/>
      <c r="I115" s="694"/>
    </row>
    <row r="116" spans="1:9" ht="13.8">
      <c r="A116" s="694"/>
      <c r="B116" s="634"/>
      <c r="C116" s="634"/>
      <c r="D116" s="634"/>
      <c r="E116" s="634"/>
      <c r="F116" s="634"/>
      <c r="G116" s="634"/>
      <c r="H116" s="694"/>
      <c r="I116" s="694"/>
    </row>
    <row r="117" spans="1:9" ht="13.8">
      <c r="A117" s="694"/>
      <c r="B117" s="634"/>
      <c r="C117" s="634"/>
      <c r="D117" s="634"/>
      <c r="E117" s="634"/>
      <c r="F117" s="634"/>
      <c r="G117" s="634"/>
      <c r="H117" s="694"/>
      <c r="I117" s="694"/>
    </row>
    <row r="118" spans="1:9" ht="13.8">
      <c r="A118" s="694"/>
      <c r="B118" s="634"/>
      <c r="C118" s="634"/>
      <c r="D118" s="634"/>
      <c r="E118" s="634"/>
      <c r="F118" s="634"/>
      <c r="G118" s="634"/>
      <c r="H118" s="694"/>
      <c r="I118" s="694"/>
    </row>
    <row r="119" spans="1:9" ht="13.8">
      <c r="A119" s="694"/>
      <c r="B119" s="634"/>
      <c r="C119" s="634"/>
      <c r="D119" s="634"/>
      <c r="E119" s="634"/>
      <c r="F119" s="634"/>
      <c r="G119" s="634"/>
      <c r="H119" s="694"/>
      <c r="I119" s="694"/>
    </row>
    <row r="120" spans="1:9" ht="13.8">
      <c r="A120" s="694"/>
      <c r="B120" s="634"/>
      <c r="C120" s="634"/>
      <c r="D120" s="634"/>
      <c r="E120" s="634"/>
      <c r="F120" s="634"/>
      <c r="G120" s="634"/>
      <c r="H120" s="694"/>
      <c r="I120" s="694"/>
    </row>
    <row r="121" spans="1:9" ht="13.8">
      <c r="A121" s="694"/>
      <c r="B121" s="634"/>
      <c r="C121" s="634"/>
      <c r="D121" s="634"/>
      <c r="E121" s="634"/>
      <c r="F121" s="634"/>
      <c r="G121" s="634"/>
      <c r="H121" s="694"/>
      <c r="I121" s="694"/>
    </row>
    <row r="122" spans="1:9" ht="13.8">
      <c r="A122" s="694"/>
      <c r="B122" s="634"/>
      <c r="C122" s="634"/>
      <c r="D122" s="634"/>
      <c r="E122" s="634"/>
      <c r="F122" s="634"/>
      <c r="G122" s="634"/>
      <c r="H122" s="694"/>
      <c r="I122" s="694"/>
    </row>
    <row r="123" spans="1:9" ht="13.8">
      <c r="A123" s="694"/>
      <c r="B123" s="634"/>
      <c r="C123" s="634"/>
      <c r="D123" s="634"/>
      <c r="E123" s="634"/>
      <c r="F123" s="634"/>
      <c r="G123" s="634"/>
      <c r="H123" s="694"/>
      <c r="I123" s="694"/>
    </row>
    <row r="124" spans="1:9" ht="13.8">
      <c r="A124" s="694"/>
      <c r="B124" s="634"/>
      <c r="C124" s="634"/>
      <c r="D124" s="634"/>
      <c r="E124" s="634"/>
      <c r="F124" s="634"/>
      <c r="G124" s="634"/>
      <c r="H124" s="694"/>
      <c r="I124" s="694"/>
    </row>
    <row r="125" spans="1:9" ht="13.8">
      <c r="A125" s="694"/>
      <c r="B125" s="634"/>
      <c r="C125" s="634"/>
      <c r="D125" s="634"/>
      <c r="E125" s="634"/>
      <c r="F125" s="634"/>
      <c r="G125" s="634"/>
      <c r="H125" s="694"/>
      <c r="I125" s="694"/>
    </row>
    <row r="126" spans="1:9" ht="13.8">
      <c r="A126" s="694"/>
      <c r="B126" s="634"/>
      <c r="C126" s="634"/>
      <c r="D126" s="634"/>
      <c r="E126" s="634"/>
      <c r="F126" s="634"/>
      <c r="G126" s="634"/>
      <c r="H126" s="694"/>
      <c r="I126" s="694"/>
    </row>
    <row r="127" spans="1:9" ht="13.8">
      <c r="A127" s="694"/>
      <c r="B127" s="634"/>
      <c r="C127" s="634"/>
      <c r="D127" s="634"/>
      <c r="E127" s="634"/>
      <c r="F127" s="634"/>
      <c r="G127" s="634"/>
      <c r="H127" s="694"/>
      <c r="I127" s="694"/>
    </row>
    <row r="128" spans="1:9" ht="13.8">
      <c r="A128" s="694"/>
      <c r="B128" s="634"/>
      <c r="C128" s="634"/>
      <c r="D128" s="634"/>
      <c r="E128" s="634"/>
      <c r="F128" s="634"/>
      <c r="G128" s="634"/>
      <c r="H128" s="694"/>
      <c r="I128" s="694"/>
    </row>
    <row r="129" spans="1:9" ht="13.8">
      <c r="A129" s="694"/>
      <c r="B129" s="634"/>
      <c r="C129" s="634"/>
      <c r="D129" s="634"/>
      <c r="E129" s="634"/>
      <c r="F129" s="634"/>
      <c r="G129" s="634"/>
      <c r="H129" s="694"/>
      <c r="I129" s="694"/>
    </row>
    <row r="130" spans="1:9" ht="13.8">
      <c r="A130" s="694"/>
      <c r="B130" s="634"/>
      <c r="C130" s="634"/>
      <c r="D130" s="634"/>
      <c r="E130" s="634"/>
      <c r="F130" s="634"/>
      <c r="G130" s="634"/>
      <c r="H130" s="694"/>
      <c r="I130" s="694"/>
    </row>
    <row r="131" spans="1:9" ht="13.8">
      <c r="A131" s="694"/>
      <c r="B131" s="634"/>
      <c r="C131" s="634"/>
      <c r="D131" s="634"/>
      <c r="E131" s="634"/>
      <c r="F131" s="634"/>
      <c r="G131" s="634"/>
      <c r="H131" s="694"/>
      <c r="I131" s="694"/>
    </row>
    <row r="132" spans="1:9" ht="13.8">
      <c r="A132" s="694"/>
      <c r="B132" s="634"/>
      <c r="C132" s="634"/>
      <c r="D132" s="634"/>
      <c r="E132" s="634"/>
      <c r="F132" s="634"/>
      <c r="G132" s="634"/>
      <c r="H132" s="694"/>
      <c r="I132" s="694"/>
    </row>
    <row r="133" spans="1:9" ht="13.8">
      <c r="A133" s="694"/>
      <c r="B133" s="634"/>
      <c r="C133" s="634"/>
      <c r="D133" s="634"/>
      <c r="E133" s="634"/>
      <c r="F133" s="634"/>
      <c r="G133" s="634"/>
      <c r="H133" s="694"/>
      <c r="I133" s="694"/>
    </row>
    <row r="134" spans="1:9" ht="13.8">
      <c r="A134" s="694"/>
      <c r="B134" s="634"/>
      <c r="C134" s="634"/>
      <c r="D134" s="634"/>
      <c r="E134" s="634"/>
      <c r="F134" s="634"/>
      <c r="G134" s="634"/>
      <c r="H134" s="694"/>
      <c r="I134" s="694"/>
    </row>
    <row r="135" spans="1:9" ht="13.8">
      <c r="A135" s="694"/>
      <c r="B135" s="634"/>
      <c r="C135" s="634"/>
      <c r="D135" s="634"/>
      <c r="E135" s="634"/>
      <c r="F135" s="634"/>
      <c r="G135" s="634"/>
      <c r="H135" s="694"/>
      <c r="I135" s="694"/>
    </row>
    <row r="136" spans="1:9" ht="13.8">
      <c r="A136" s="694"/>
      <c r="B136" s="634"/>
      <c r="C136" s="634"/>
      <c r="D136" s="634"/>
      <c r="E136" s="634"/>
      <c r="F136" s="634"/>
      <c r="G136" s="634"/>
      <c r="H136" s="694"/>
      <c r="I136" s="694"/>
    </row>
    <row r="137" spans="1:9" ht="13.8">
      <c r="A137" s="694"/>
      <c r="B137" s="634"/>
      <c r="C137" s="634"/>
      <c r="D137" s="634"/>
      <c r="E137" s="634"/>
      <c r="F137" s="634"/>
      <c r="G137" s="634"/>
      <c r="H137" s="694"/>
      <c r="I137" s="694"/>
    </row>
    <row r="138" spans="1:9" ht="13.8">
      <c r="A138" s="694"/>
      <c r="B138" s="634"/>
      <c r="C138" s="634"/>
      <c r="D138" s="634"/>
      <c r="E138" s="634"/>
      <c r="F138" s="634"/>
      <c r="G138" s="634"/>
      <c r="H138" s="694"/>
      <c r="I138" s="694"/>
    </row>
    <row r="139" spans="1:9" ht="13.8">
      <c r="A139" s="694"/>
      <c r="B139" s="634"/>
      <c r="C139" s="634"/>
      <c r="D139" s="634"/>
      <c r="E139" s="634"/>
      <c r="F139" s="634"/>
      <c r="G139" s="634"/>
      <c r="H139" s="694"/>
      <c r="I139" s="694"/>
    </row>
    <row r="140" spans="1:9" ht="13.8">
      <c r="A140" s="694"/>
      <c r="B140" s="634"/>
      <c r="C140" s="634"/>
      <c r="D140" s="634"/>
      <c r="E140" s="634"/>
      <c r="F140" s="634"/>
      <c r="G140" s="634"/>
      <c r="H140" s="694"/>
      <c r="I140" s="694"/>
    </row>
    <row r="141" spans="1:9" ht="13.8">
      <c r="A141" s="694"/>
      <c r="B141" s="634"/>
      <c r="C141" s="634"/>
      <c r="D141" s="634"/>
      <c r="E141" s="634"/>
      <c r="F141" s="634"/>
      <c r="G141" s="634"/>
      <c r="H141" s="694"/>
      <c r="I141" s="694"/>
    </row>
    <row r="142" spans="1:9" ht="13.8">
      <c r="A142" s="694"/>
      <c r="B142" s="634"/>
      <c r="C142" s="634"/>
      <c r="D142" s="634"/>
      <c r="E142" s="634"/>
      <c r="F142" s="634"/>
      <c r="G142" s="634"/>
      <c r="H142" s="694"/>
      <c r="I142" s="694"/>
    </row>
    <row r="143" spans="1:9" ht="13.8">
      <c r="A143" s="694"/>
      <c r="B143" s="634"/>
      <c r="C143" s="634"/>
      <c r="D143" s="634"/>
      <c r="E143" s="634"/>
      <c r="F143" s="634"/>
      <c r="G143" s="634"/>
      <c r="H143" s="694"/>
      <c r="I143" s="694"/>
    </row>
    <row r="144" spans="1:9" ht="13.8">
      <c r="A144" s="694"/>
      <c r="B144" s="634"/>
      <c r="C144" s="634"/>
      <c r="D144" s="634"/>
      <c r="E144" s="634"/>
      <c r="F144" s="634"/>
      <c r="G144" s="634"/>
      <c r="H144" s="694"/>
      <c r="I144" s="694"/>
    </row>
    <row r="145" spans="1:9" ht="13.8">
      <c r="A145" s="694"/>
      <c r="B145" s="634"/>
      <c r="C145" s="634"/>
      <c r="D145" s="634"/>
      <c r="E145" s="634"/>
      <c r="F145" s="634"/>
      <c r="G145" s="634"/>
      <c r="H145" s="694"/>
      <c r="I145" s="694"/>
    </row>
    <row r="146" spans="1:9" ht="13.8">
      <c r="A146" s="694"/>
      <c r="B146" s="634"/>
      <c r="C146" s="634"/>
      <c r="D146" s="634"/>
      <c r="E146" s="634"/>
      <c r="F146" s="634"/>
      <c r="G146" s="634"/>
      <c r="H146" s="694"/>
      <c r="I146" s="694"/>
    </row>
    <row r="147" spans="1:9" ht="13.8">
      <c r="A147" s="694"/>
      <c r="B147" s="634"/>
      <c r="C147" s="634"/>
      <c r="D147" s="634"/>
      <c r="E147" s="634"/>
      <c r="F147" s="634"/>
      <c r="G147" s="634"/>
      <c r="H147" s="694"/>
      <c r="I147" s="694"/>
    </row>
    <row r="148" spans="1:9" ht="13.8">
      <c r="A148" s="694"/>
      <c r="B148" s="634"/>
      <c r="C148" s="634"/>
      <c r="D148" s="634"/>
      <c r="E148" s="634"/>
      <c r="F148" s="634"/>
      <c r="G148" s="634"/>
      <c r="H148" s="694"/>
      <c r="I148" s="694"/>
    </row>
    <row r="149" spans="1:9" ht="13.8">
      <c r="A149" s="694"/>
      <c r="B149" s="634"/>
      <c r="C149" s="634"/>
      <c r="D149" s="634"/>
      <c r="E149" s="634"/>
      <c r="F149" s="634"/>
      <c r="G149" s="634"/>
      <c r="H149" s="694"/>
      <c r="I149" s="694"/>
    </row>
    <row r="150" spans="1:9" ht="13.8">
      <c r="A150" s="694"/>
      <c r="B150" s="634"/>
      <c r="C150" s="634"/>
      <c r="D150" s="634"/>
      <c r="E150" s="634"/>
      <c r="F150" s="634"/>
      <c r="G150" s="634"/>
      <c r="H150" s="694"/>
      <c r="I150" s="694"/>
    </row>
    <row r="151" spans="1:9" ht="13.8">
      <c r="A151" s="694"/>
      <c r="B151" s="634"/>
      <c r="C151" s="634"/>
      <c r="D151" s="634"/>
      <c r="E151" s="634"/>
      <c r="F151" s="634"/>
      <c r="G151" s="634"/>
      <c r="H151" s="694"/>
      <c r="I151" s="694"/>
    </row>
    <row r="152" spans="1:9" ht="13.8">
      <c r="A152" s="694"/>
      <c r="B152" s="634"/>
      <c r="C152" s="634"/>
      <c r="D152" s="634"/>
      <c r="E152" s="634"/>
      <c r="F152" s="634"/>
      <c r="G152" s="634"/>
      <c r="H152" s="694"/>
      <c r="I152" s="694"/>
    </row>
    <row r="153" spans="1:9" ht="13.8">
      <c r="A153" s="694"/>
      <c r="B153" s="634"/>
      <c r="C153" s="634"/>
      <c r="D153" s="634"/>
      <c r="E153" s="634"/>
      <c r="F153" s="634"/>
      <c r="G153" s="634"/>
      <c r="H153" s="694"/>
      <c r="I153" s="694"/>
    </row>
    <row r="154" spans="1:9" ht="13.8">
      <c r="A154" s="694"/>
      <c r="B154" s="634"/>
      <c r="C154" s="634"/>
      <c r="D154" s="634"/>
      <c r="E154" s="634"/>
      <c r="F154" s="634"/>
      <c r="G154" s="634"/>
      <c r="H154" s="694"/>
      <c r="I154" s="694"/>
    </row>
    <row r="155" spans="1:9" ht="13.8">
      <c r="A155" s="694"/>
      <c r="B155" s="634"/>
      <c r="C155" s="634"/>
      <c r="D155" s="634"/>
      <c r="E155" s="634"/>
      <c r="F155" s="634"/>
      <c r="G155" s="634"/>
      <c r="H155" s="694"/>
      <c r="I155" s="694"/>
    </row>
    <row r="156" spans="1:9" ht="13.8">
      <c r="A156" s="694"/>
      <c r="B156" s="634"/>
      <c r="C156" s="634"/>
      <c r="D156" s="634"/>
      <c r="E156" s="634"/>
      <c r="F156" s="634"/>
      <c r="G156" s="634"/>
      <c r="H156" s="694"/>
      <c r="I156" s="694"/>
    </row>
    <row r="157" spans="1:9" ht="13.8">
      <c r="A157" s="694"/>
      <c r="B157" s="634"/>
      <c r="C157" s="634"/>
      <c r="D157" s="634"/>
      <c r="E157" s="634"/>
      <c r="F157" s="634"/>
      <c r="G157" s="634"/>
      <c r="H157" s="694"/>
      <c r="I157" s="694"/>
    </row>
    <row r="158" spans="1:9" ht="13.8">
      <c r="A158" s="694"/>
      <c r="B158" s="634"/>
      <c r="C158" s="634"/>
      <c r="D158" s="634"/>
      <c r="E158" s="634"/>
      <c r="F158" s="634"/>
      <c r="G158" s="634"/>
      <c r="H158" s="694"/>
      <c r="I158" s="694"/>
    </row>
    <row r="159" spans="1:9" ht="13.8">
      <c r="A159" s="694"/>
      <c r="B159" s="634"/>
      <c r="C159" s="634"/>
      <c r="D159" s="634"/>
      <c r="E159" s="634"/>
      <c r="F159" s="634"/>
      <c r="G159" s="634"/>
      <c r="H159" s="694"/>
      <c r="I159" s="694"/>
    </row>
    <row r="160" spans="1:9" ht="13.8">
      <c r="A160" s="694"/>
      <c r="B160" s="634"/>
      <c r="C160" s="634"/>
      <c r="D160" s="634"/>
      <c r="E160" s="634"/>
      <c r="F160" s="634"/>
      <c r="G160" s="634"/>
      <c r="H160" s="694"/>
      <c r="I160" s="694"/>
    </row>
    <row r="161" spans="1:9" ht="13.8">
      <c r="A161" s="694"/>
      <c r="B161" s="634"/>
      <c r="C161" s="634"/>
      <c r="D161" s="634"/>
      <c r="E161" s="634"/>
      <c r="F161" s="634"/>
      <c r="G161" s="634"/>
      <c r="H161" s="694"/>
      <c r="I161" s="694"/>
    </row>
    <row r="162" spans="1:9" ht="13.8">
      <c r="A162" s="694"/>
      <c r="B162" s="634"/>
      <c r="C162" s="634"/>
      <c r="D162" s="634"/>
      <c r="E162" s="634"/>
      <c r="F162" s="634"/>
      <c r="G162" s="634"/>
      <c r="H162" s="694"/>
      <c r="I162" s="694"/>
    </row>
    <row r="163" spans="1:9">
      <c r="B163" s="992"/>
      <c r="C163" s="992"/>
      <c r="D163" s="992"/>
      <c r="E163" s="992"/>
      <c r="F163" s="992"/>
      <c r="G163" s="992"/>
    </row>
    <row r="164" spans="1:9">
      <c r="B164" s="992"/>
      <c r="C164" s="992"/>
      <c r="D164" s="992"/>
      <c r="E164" s="992"/>
      <c r="F164" s="992"/>
      <c r="G164" s="992"/>
    </row>
    <row r="165" spans="1:9">
      <c r="B165" s="992"/>
      <c r="C165" s="992"/>
      <c r="D165" s="992"/>
      <c r="E165" s="992"/>
      <c r="F165" s="992"/>
      <c r="G165" s="992"/>
    </row>
    <row r="166" spans="1:9">
      <c r="B166" s="992"/>
      <c r="C166" s="992"/>
      <c r="D166" s="992"/>
      <c r="E166" s="992"/>
      <c r="F166" s="992"/>
      <c r="G166" s="992"/>
    </row>
    <row r="167" spans="1:9">
      <c r="B167" s="992"/>
      <c r="C167" s="992"/>
      <c r="D167" s="992"/>
      <c r="E167" s="992"/>
      <c r="F167" s="992"/>
      <c r="G167" s="992"/>
    </row>
    <row r="168" spans="1:9">
      <c r="B168" s="992"/>
      <c r="C168" s="992"/>
      <c r="D168" s="992"/>
      <c r="E168" s="992"/>
      <c r="F168" s="992"/>
      <c r="G168" s="992"/>
    </row>
    <row r="169" spans="1:9">
      <c r="B169" s="992"/>
      <c r="C169" s="992"/>
      <c r="D169" s="992"/>
      <c r="E169" s="992"/>
      <c r="F169" s="992"/>
      <c r="G169" s="992"/>
    </row>
    <row r="170" spans="1:9">
      <c r="B170" s="992"/>
      <c r="C170" s="992"/>
      <c r="D170" s="992"/>
      <c r="E170" s="992"/>
      <c r="F170" s="992"/>
      <c r="G170" s="992"/>
    </row>
    <row r="171" spans="1:9">
      <c r="B171" s="992"/>
      <c r="C171" s="992"/>
      <c r="D171" s="992"/>
      <c r="E171" s="992"/>
      <c r="F171" s="992"/>
      <c r="G171" s="992"/>
    </row>
    <row r="172" spans="1:9">
      <c r="B172" s="992"/>
      <c r="C172" s="992"/>
      <c r="D172" s="992"/>
      <c r="E172" s="992"/>
      <c r="F172" s="992"/>
      <c r="G172" s="992"/>
    </row>
    <row r="173" spans="1:9">
      <c r="B173" s="992"/>
      <c r="C173" s="992"/>
      <c r="D173" s="992"/>
      <c r="E173" s="992"/>
      <c r="F173" s="992"/>
      <c r="G173" s="992"/>
    </row>
    <row r="174" spans="1:9">
      <c r="B174" s="992"/>
      <c r="C174" s="992"/>
      <c r="D174" s="992"/>
      <c r="E174" s="992"/>
      <c r="F174" s="992"/>
      <c r="G174" s="992"/>
    </row>
    <row r="175" spans="1:9">
      <c r="B175" s="992"/>
      <c r="C175" s="992"/>
      <c r="D175" s="992"/>
      <c r="E175" s="992"/>
      <c r="F175" s="992"/>
      <c r="G175" s="992"/>
    </row>
    <row r="176" spans="1:9">
      <c r="B176" s="992"/>
      <c r="C176" s="992"/>
      <c r="D176" s="992"/>
      <c r="E176" s="992"/>
      <c r="F176" s="992"/>
      <c r="G176" s="992"/>
    </row>
    <row r="177" spans="2:7">
      <c r="B177" s="992"/>
      <c r="C177" s="992"/>
      <c r="D177" s="992"/>
      <c r="E177" s="992"/>
      <c r="F177" s="992"/>
      <c r="G177" s="992"/>
    </row>
    <row r="178" spans="2:7">
      <c r="B178" s="992"/>
      <c r="C178" s="992"/>
      <c r="D178" s="992"/>
      <c r="E178" s="992"/>
      <c r="F178" s="992"/>
      <c r="G178" s="992"/>
    </row>
    <row r="179" spans="2:7">
      <c r="B179" s="992"/>
      <c r="C179" s="992"/>
      <c r="D179" s="992"/>
      <c r="E179" s="992"/>
      <c r="F179" s="992"/>
      <c r="G179" s="992"/>
    </row>
    <row r="180" spans="2:7">
      <c r="B180" s="992"/>
      <c r="C180" s="992"/>
      <c r="D180" s="992"/>
      <c r="E180" s="992"/>
      <c r="F180" s="992"/>
      <c r="G180" s="992"/>
    </row>
    <row r="181" spans="2:7">
      <c r="B181" s="992"/>
      <c r="C181" s="992"/>
      <c r="D181" s="992"/>
      <c r="E181" s="992"/>
      <c r="F181" s="992"/>
      <c r="G181" s="992"/>
    </row>
    <row r="182" spans="2:7">
      <c r="B182" s="992"/>
      <c r="C182" s="992"/>
      <c r="D182" s="992"/>
      <c r="E182" s="992"/>
      <c r="F182" s="992"/>
      <c r="G182" s="992"/>
    </row>
    <row r="183" spans="2:7">
      <c r="B183" s="992"/>
      <c r="C183" s="992"/>
      <c r="D183" s="992"/>
      <c r="E183" s="992"/>
      <c r="F183" s="992"/>
      <c r="G183" s="992"/>
    </row>
    <row r="184" spans="2:7">
      <c r="B184" s="992"/>
      <c r="C184" s="992"/>
      <c r="D184" s="992"/>
      <c r="E184" s="992"/>
      <c r="F184" s="992"/>
      <c r="G184" s="992"/>
    </row>
    <row r="185" spans="2:7">
      <c r="B185" s="992"/>
      <c r="C185" s="992"/>
      <c r="D185" s="992"/>
      <c r="E185" s="992"/>
      <c r="F185" s="992"/>
      <c r="G185" s="992"/>
    </row>
    <row r="186" spans="2:7">
      <c r="B186" s="992"/>
      <c r="C186" s="992"/>
      <c r="D186" s="992"/>
      <c r="E186" s="992"/>
      <c r="F186" s="992"/>
      <c r="G186" s="992"/>
    </row>
    <row r="187" spans="2:7">
      <c r="B187" s="992"/>
      <c r="C187" s="992"/>
      <c r="D187" s="992"/>
      <c r="E187" s="992"/>
      <c r="F187" s="992"/>
      <c r="G187" s="992"/>
    </row>
    <row r="188" spans="2:7">
      <c r="B188" s="992"/>
      <c r="C188" s="992"/>
      <c r="D188" s="992"/>
      <c r="E188" s="992"/>
      <c r="F188" s="992"/>
      <c r="G188" s="992"/>
    </row>
    <row r="189" spans="2:7">
      <c r="B189" s="992"/>
      <c r="C189" s="992"/>
      <c r="D189" s="992"/>
      <c r="E189" s="992"/>
      <c r="F189" s="992"/>
      <c r="G189" s="992"/>
    </row>
    <row r="190" spans="2:7">
      <c r="B190" s="992"/>
      <c r="C190" s="992"/>
      <c r="D190" s="992"/>
      <c r="E190" s="992"/>
      <c r="F190" s="992"/>
      <c r="G190" s="992"/>
    </row>
    <row r="191" spans="2:7">
      <c r="B191" s="992"/>
      <c r="C191" s="992"/>
      <c r="D191" s="992"/>
      <c r="E191" s="992"/>
      <c r="F191" s="992"/>
      <c r="G191" s="992"/>
    </row>
    <row r="192" spans="2:7">
      <c r="B192" s="992"/>
      <c r="C192" s="992"/>
      <c r="D192" s="992"/>
      <c r="E192" s="992"/>
      <c r="F192" s="992"/>
      <c r="G192" s="992"/>
    </row>
    <row r="193" spans="2:7">
      <c r="B193" s="992"/>
      <c r="C193" s="992"/>
      <c r="D193" s="992"/>
      <c r="E193" s="992"/>
      <c r="F193" s="992"/>
      <c r="G193" s="992"/>
    </row>
    <row r="194" spans="2:7">
      <c r="B194" s="992"/>
      <c r="C194" s="992"/>
      <c r="D194" s="992"/>
      <c r="E194" s="992"/>
      <c r="F194" s="992"/>
      <c r="G194" s="992"/>
    </row>
    <row r="195" spans="2:7">
      <c r="B195" s="992"/>
      <c r="C195" s="992"/>
      <c r="D195" s="992"/>
      <c r="E195" s="992"/>
      <c r="F195" s="992"/>
      <c r="G195" s="992"/>
    </row>
    <row r="196" spans="2:7">
      <c r="B196" s="992"/>
      <c r="C196" s="992"/>
      <c r="D196" s="992"/>
      <c r="E196" s="992"/>
      <c r="F196" s="992"/>
      <c r="G196" s="992"/>
    </row>
    <row r="197" spans="2:7">
      <c r="B197" s="992"/>
      <c r="C197" s="992"/>
      <c r="D197" s="992"/>
      <c r="E197" s="992"/>
      <c r="F197" s="992"/>
      <c r="G197" s="992"/>
    </row>
    <row r="198" spans="2:7">
      <c r="B198" s="992"/>
      <c r="C198" s="992"/>
      <c r="D198" s="992"/>
      <c r="E198" s="992"/>
      <c r="F198" s="992"/>
      <c r="G198" s="992"/>
    </row>
    <row r="199" spans="2:7">
      <c r="B199" s="992"/>
      <c r="C199" s="992"/>
      <c r="D199" s="992"/>
      <c r="E199" s="992"/>
      <c r="F199" s="992"/>
      <c r="G199" s="992"/>
    </row>
    <row r="200" spans="2:7">
      <c r="B200" s="992"/>
      <c r="C200" s="992"/>
      <c r="D200" s="992"/>
      <c r="E200" s="992"/>
      <c r="F200" s="992"/>
      <c r="G200" s="992"/>
    </row>
    <row r="201" spans="2:7">
      <c r="B201" s="992"/>
      <c r="C201" s="992"/>
      <c r="D201" s="992"/>
      <c r="E201" s="992"/>
      <c r="F201" s="992"/>
      <c r="G201" s="992"/>
    </row>
    <row r="202" spans="2:7">
      <c r="B202" s="992"/>
      <c r="C202" s="992"/>
      <c r="D202" s="992"/>
      <c r="E202" s="992"/>
      <c r="F202" s="992"/>
      <c r="G202" s="992"/>
    </row>
    <row r="203" spans="2:7">
      <c r="B203" s="992"/>
      <c r="C203" s="992"/>
      <c r="D203" s="992"/>
      <c r="E203" s="992"/>
      <c r="F203" s="992"/>
      <c r="G203" s="992"/>
    </row>
    <row r="204" spans="2:7">
      <c r="B204" s="992"/>
      <c r="C204" s="992"/>
      <c r="D204" s="992"/>
      <c r="E204" s="992"/>
      <c r="F204" s="992"/>
      <c r="G204" s="992"/>
    </row>
    <row r="205" spans="2:7">
      <c r="B205" s="992"/>
      <c r="C205" s="992"/>
      <c r="D205" s="992"/>
      <c r="E205" s="992"/>
      <c r="F205" s="992"/>
      <c r="G205" s="992"/>
    </row>
    <row r="206" spans="2:7">
      <c r="B206" s="992"/>
      <c r="C206" s="992"/>
      <c r="D206" s="992"/>
      <c r="E206" s="992"/>
      <c r="F206" s="992"/>
      <c r="G206" s="992"/>
    </row>
    <row r="207" spans="2:7">
      <c r="B207" s="992"/>
      <c r="C207" s="992"/>
      <c r="D207" s="992"/>
      <c r="E207" s="992"/>
      <c r="F207" s="992"/>
      <c r="G207" s="992"/>
    </row>
    <row r="208" spans="2:7">
      <c r="B208" s="992"/>
      <c r="C208" s="992"/>
      <c r="D208" s="992"/>
      <c r="E208" s="992"/>
      <c r="F208" s="992"/>
      <c r="G208" s="992"/>
    </row>
    <row r="209" spans="2:7">
      <c r="B209" s="992"/>
      <c r="C209" s="992"/>
      <c r="D209" s="992"/>
      <c r="E209" s="992"/>
      <c r="F209" s="992"/>
      <c r="G209" s="992"/>
    </row>
    <row r="210" spans="2:7">
      <c r="B210" s="992"/>
      <c r="C210" s="992"/>
      <c r="D210" s="992"/>
      <c r="E210" s="992"/>
      <c r="F210" s="992"/>
      <c r="G210" s="992"/>
    </row>
    <row r="211" spans="2:7">
      <c r="B211" s="992"/>
      <c r="C211" s="992"/>
      <c r="D211" s="992"/>
      <c r="E211" s="992"/>
      <c r="F211" s="992"/>
      <c r="G211" s="992"/>
    </row>
    <row r="212" spans="2:7">
      <c r="B212" s="992"/>
      <c r="C212" s="992"/>
      <c r="D212" s="992"/>
      <c r="E212" s="992"/>
      <c r="F212" s="992"/>
      <c r="G212" s="992"/>
    </row>
    <row r="213" spans="2:7">
      <c r="B213" s="992"/>
      <c r="C213" s="992"/>
      <c r="D213" s="992"/>
      <c r="E213" s="992"/>
      <c r="F213" s="992"/>
      <c r="G213" s="992"/>
    </row>
    <row r="214" spans="2:7">
      <c r="B214" s="992"/>
      <c r="C214" s="992"/>
      <c r="D214" s="992"/>
      <c r="E214" s="992"/>
      <c r="F214" s="992"/>
      <c r="G214" s="992"/>
    </row>
    <row r="215" spans="2:7">
      <c r="B215" s="992"/>
      <c r="C215" s="992"/>
      <c r="D215" s="992"/>
      <c r="E215" s="992"/>
      <c r="F215" s="992"/>
      <c r="G215" s="992"/>
    </row>
    <row r="216" spans="2:7">
      <c r="B216" s="992"/>
      <c r="C216" s="992"/>
      <c r="D216" s="992"/>
      <c r="E216" s="992"/>
      <c r="F216" s="992"/>
      <c r="G216" s="992"/>
    </row>
    <row r="217" spans="2:7">
      <c r="B217" s="992"/>
      <c r="C217" s="992"/>
      <c r="D217" s="992"/>
      <c r="E217" s="992"/>
      <c r="F217" s="992"/>
      <c r="G217" s="992"/>
    </row>
    <row r="218" spans="2:7">
      <c r="B218" s="992"/>
      <c r="C218" s="992"/>
      <c r="D218" s="992"/>
      <c r="E218" s="992"/>
      <c r="F218" s="992"/>
      <c r="G218" s="992"/>
    </row>
    <row r="219" spans="2:7">
      <c r="B219" s="992"/>
      <c r="C219" s="992"/>
      <c r="D219" s="992"/>
      <c r="E219" s="992"/>
      <c r="F219" s="992"/>
      <c r="G219" s="992"/>
    </row>
    <row r="220" spans="2:7">
      <c r="B220" s="992"/>
      <c r="C220" s="992"/>
      <c r="D220" s="992"/>
      <c r="E220" s="992"/>
      <c r="F220" s="992"/>
      <c r="G220" s="992"/>
    </row>
    <row r="221" spans="2:7">
      <c r="B221" s="992"/>
      <c r="C221" s="992"/>
      <c r="D221" s="992"/>
      <c r="E221" s="992"/>
      <c r="F221" s="992"/>
      <c r="G221" s="992"/>
    </row>
    <row r="222" spans="2:7">
      <c r="B222" s="992"/>
      <c r="C222" s="992"/>
      <c r="D222" s="992"/>
      <c r="E222" s="992"/>
      <c r="F222" s="992"/>
      <c r="G222" s="992"/>
    </row>
    <row r="223" spans="2:7">
      <c r="B223" s="992"/>
      <c r="C223" s="992"/>
      <c r="D223" s="992"/>
      <c r="E223" s="992"/>
      <c r="F223" s="992"/>
      <c r="G223" s="992"/>
    </row>
    <row r="224" spans="2:7">
      <c r="B224" s="992"/>
      <c r="C224" s="992"/>
      <c r="D224" s="992"/>
      <c r="E224" s="992"/>
      <c r="F224" s="992"/>
      <c r="G224" s="992"/>
    </row>
    <row r="225" spans="2:7">
      <c r="B225" s="992"/>
      <c r="C225" s="992"/>
      <c r="D225" s="992"/>
      <c r="E225" s="992"/>
      <c r="F225" s="992"/>
      <c r="G225" s="992"/>
    </row>
    <row r="226" spans="2:7">
      <c r="B226" s="992"/>
      <c r="C226" s="992"/>
      <c r="D226" s="992"/>
      <c r="E226" s="992"/>
      <c r="F226" s="992"/>
      <c r="G226" s="992"/>
    </row>
    <row r="227" spans="2:7">
      <c r="B227" s="992"/>
      <c r="C227" s="992"/>
      <c r="D227" s="992"/>
      <c r="E227" s="992"/>
      <c r="F227" s="992"/>
      <c r="G227" s="992"/>
    </row>
    <row r="228" spans="2:7">
      <c r="B228" s="992"/>
      <c r="C228" s="992"/>
      <c r="D228" s="992"/>
      <c r="E228" s="992"/>
      <c r="F228" s="992"/>
      <c r="G228" s="992"/>
    </row>
    <row r="229" spans="2:7">
      <c r="B229" s="992"/>
      <c r="C229" s="992"/>
      <c r="D229" s="992"/>
      <c r="E229" s="992"/>
      <c r="F229" s="992"/>
      <c r="G229" s="992"/>
    </row>
    <row r="230" spans="2:7">
      <c r="B230" s="992"/>
      <c r="C230" s="992"/>
      <c r="D230" s="992"/>
      <c r="E230" s="992"/>
      <c r="F230" s="992"/>
      <c r="G230" s="992"/>
    </row>
    <row r="231" spans="2:7">
      <c r="B231" s="992"/>
      <c r="C231" s="992"/>
      <c r="D231" s="992"/>
      <c r="E231" s="992"/>
      <c r="F231" s="992"/>
      <c r="G231" s="992"/>
    </row>
    <row r="232" spans="2:7">
      <c r="B232" s="992"/>
      <c r="C232" s="992"/>
      <c r="D232" s="992"/>
      <c r="E232" s="992"/>
      <c r="F232" s="992"/>
      <c r="G232" s="992"/>
    </row>
    <row r="233" spans="2:7">
      <c r="B233" s="992"/>
      <c r="C233" s="992"/>
      <c r="D233" s="992"/>
      <c r="E233" s="992"/>
      <c r="F233" s="992"/>
      <c r="G233" s="992"/>
    </row>
    <row r="234" spans="2:7">
      <c r="B234" s="992"/>
      <c r="C234" s="992"/>
      <c r="D234" s="992"/>
      <c r="E234" s="992"/>
      <c r="F234" s="992"/>
      <c r="G234" s="992"/>
    </row>
    <row r="235" spans="2:7">
      <c r="B235" s="992"/>
      <c r="C235" s="992"/>
      <c r="D235" s="992"/>
      <c r="E235" s="992"/>
      <c r="F235" s="992"/>
      <c r="G235" s="992"/>
    </row>
    <row r="236" spans="2:7">
      <c r="B236" s="992"/>
      <c r="C236" s="992"/>
      <c r="D236" s="992"/>
      <c r="E236" s="992"/>
      <c r="F236" s="992"/>
      <c r="G236" s="992"/>
    </row>
    <row r="237" spans="2:7">
      <c r="B237" s="992"/>
      <c r="C237" s="992"/>
      <c r="D237" s="992"/>
      <c r="E237" s="992"/>
      <c r="F237" s="992"/>
      <c r="G237" s="992"/>
    </row>
    <row r="238" spans="2:7">
      <c r="B238" s="992"/>
      <c r="C238" s="992"/>
      <c r="D238" s="992"/>
      <c r="E238" s="992"/>
      <c r="F238" s="992"/>
      <c r="G238" s="992"/>
    </row>
    <row r="239" spans="2:7">
      <c r="B239" s="992"/>
      <c r="C239" s="992"/>
      <c r="D239" s="992"/>
      <c r="E239" s="992"/>
      <c r="F239" s="992"/>
      <c r="G239" s="992"/>
    </row>
    <row r="240" spans="2:7">
      <c r="B240" s="992"/>
      <c r="C240" s="992"/>
      <c r="D240" s="992"/>
      <c r="E240" s="992"/>
      <c r="F240" s="992"/>
      <c r="G240" s="992"/>
    </row>
    <row r="241" spans="2:7">
      <c r="B241" s="992"/>
      <c r="C241" s="992"/>
      <c r="D241" s="992"/>
      <c r="E241" s="992"/>
      <c r="F241" s="992"/>
      <c r="G241" s="992"/>
    </row>
    <row r="242" spans="2:7">
      <c r="B242" s="992"/>
      <c r="C242" s="992"/>
      <c r="D242" s="992"/>
      <c r="E242" s="992"/>
      <c r="F242" s="992"/>
      <c r="G242" s="992"/>
    </row>
    <row r="243" spans="2:7">
      <c r="B243" s="992"/>
      <c r="C243" s="992"/>
      <c r="D243" s="992"/>
      <c r="E243" s="992"/>
      <c r="F243" s="992"/>
      <c r="G243" s="992"/>
    </row>
    <row r="244" spans="2:7">
      <c r="B244" s="992"/>
      <c r="C244" s="992"/>
      <c r="D244" s="992"/>
      <c r="E244" s="992"/>
      <c r="F244" s="992"/>
      <c r="G244" s="992"/>
    </row>
    <row r="245" spans="2:7">
      <c r="B245" s="992"/>
      <c r="C245" s="992"/>
      <c r="D245" s="992"/>
      <c r="E245" s="992"/>
      <c r="F245" s="992"/>
      <c r="G245" s="992"/>
    </row>
    <row r="246" spans="2:7">
      <c r="B246" s="992"/>
      <c r="C246" s="992"/>
      <c r="D246" s="992"/>
      <c r="E246" s="992"/>
      <c r="F246" s="992"/>
      <c r="G246" s="992"/>
    </row>
    <row r="247" spans="2:7">
      <c r="B247" s="992"/>
      <c r="C247" s="992"/>
      <c r="D247" s="992"/>
      <c r="E247" s="992"/>
      <c r="F247" s="992"/>
      <c r="G247" s="992"/>
    </row>
    <row r="248" spans="2:7">
      <c r="B248" s="992"/>
      <c r="C248" s="992"/>
      <c r="D248" s="992"/>
      <c r="E248" s="992"/>
      <c r="F248" s="992"/>
      <c r="G248" s="992"/>
    </row>
    <row r="249" spans="2:7">
      <c r="B249" s="992"/>
      <c r="C249" s="992"/>
      <c r="D249" s="992"/>
      <c r="E249" s="992"/>
      <c r="F249" s="992"/>
      <c r="G249" s="992"/>
    </row>
    <row r="250" spans="2:7">
      <c r="B250" s="992"/>
      <c r="C250" s="992"/>
      <c r="D250" s="992"/>
      <c r="E250" s="992"/>
      <c r="F250" s="992"/>
      <c r="G250" s="992"/>
    </row>
    <row r="251" spans="2:7">
      <c r="B251" s="992"/>
      <c r="C251" s="992"/>
      <c r="D251" s="992"/>
      <c r="E251" s="992"/>
      <c r="F251" s="992"/>
      <c r="G251" s="992"/>
    </row>
    <row r="252" spans="2:7">
      <c r="B252" s="992"/>
      <c r="C252" s="992"/>
      <c r="D252" s="992"/>
      <c r="E252" s="992"/>
      <c r="F252" s="992"/>
      <c r="G252" s="992"/>
    </row>
    <row r="253" spans="2:7">
      <c r="B253" s="992"/>
      <c r="C253" s="992"/>
      <c r="D253" s="992"/>
      <c r="E253" s="992"/>
      <c r="F253" s="992"/>
      <c r="G253" s="992"/>
    </row>
    <row r="254" spans="2:7">
      <c r="B254" s="992"/>
      <c r="C254" s="992"/>
      <c r="D254" s="992"/>
      <c r="E254" s="992"/>
      <c r="F254" s="992"/>
      <c r="G254" s="992"/>
    </row>
    <row r="255" spans="2:7">
      <c r="B255" s="992"/>
      <c r="C255" s="992"/>
      <c r="D255" s="992"/>
      <c r="E255" s="992"/>
      <c r="F255" s="992"/>
      <c r="G255" s="992"/>
    </row>
    <row r="256" spans="2:7">
      <c r="B256" s="992"/>
      <c r="C256" s="992"/>
      <c r="D256" s="992"/>
      <c r="E256" s="992"/>
      <c r="F256" s="992"/>
      <c r="G256" s="992"/>
    </row>
    <row r="257" spans="2:7">
      <c r="B257" s="992"/>
      <c r="C257" s="992"/>
      <c r="D257" s="992"/>
      <c r="E257" s="992"/>
      <c r="F257" s="992"/>
      <c r="G257" s="992"/>
    </row>
    <row r="258" spans="2:7">
      <c r="B258" s="992"/>
      <c r="C258" s="992"/>
      <c r="D258" s="992"/>
      <c r="E258" s="992"/>
      <c r="F258" s="992"/>
      <c r="G258" s="992"/>
    </row>
    <row r="259" spans="2:7">
      <c r="B259" s="992"/>
      <c r="C259" s="992"/>
      <c r="D259" s="992"/>
      <c r="E259" s="992"/>
      <c r="F259" s="992"/>
      <c r="G259" s="992"/>
    </row>
    <row r="260" spans="2:7">
      <c r="B260" s="992"/>
      <c r="C260" s="992"/>
      <c r="D260" s="992"/>
      <c r="E260" s="992"/>
      <c r="F260" s="992"/>
      <c r="G260" s="992"/>
    </row>
    <row r="261" spans="2:7">
      <c r="B261" s="992"/>
      <c r="C261" s="992"/>
      <c r="D261" s="992"/>
      <c r="E261" s="992"/>
      <c r="F261" s="992"/>
      <c r="G261" s="992"/>
    </row>
    <row r="262" spans="2:7">
      <c r="B262" s="992"/>
      <c r="C262" s="992"/>
      <c r="D262" s="992"/>
      <c r="E262" s="992"/>
      <c r="F262" s="992"/>
      <c r="G262" s="992"/>
    </row>
    <row r="263" spans="2:7">
      <c r="B263" s="992"/>
      <c r="C263" s="992"/>
      <c r="D263" s="992"/>
      <c r="E263" s="992"/>
      <c r="F263" s="992"/>
      <c r="G263" s="992"/>
    </row>
    <row r="264" spans="2:7">
      <c r="B264" s="992"/>
      <c r="C264" s="992"/>
      <c r="D264" s="992"/>
      <c r="E264" s="992"/>
      <c r="F264" s="992"/>
      <c r="G264" s="992"/>
    </row>
    <row r="265" spans="2:7">
      <c r="B265" s="992"/>
      <c r="C265" s="992"/>
      <c r="D265" s="992"/>
      <c r="E265" s="992"/>
      <c r="F265" s="992"/>
      <c r="G265" s="992"/>
    </row>
    <row r="266" spans="2:7">
      <c r="B266" s="992"/>
      <c r="C266" s="992"/>
      <c r="D266" s="992"/>
      <c r="E266" s="992"/>
      <c r="F266" s="992"/>
      <c r="G266" s="992"/>
    </row>
    <row r="267" spans="2:7">
      <c r="B267" s="992"/>
      <c r="C267" s="992"/>
      <c r="D267" s="992"/>
      <c r="E267" s="992"/>
      <c r="F267" s="992"/>
      <c r="G267" s="992"/>
    </row>
    <row r="268" spans="2:7">
      <c r="B268" s="992"/>
      <c r="C268" s="992"/>
      <c r="D268" s="992"/>
      <c r="E268" s="992"/>
      <c r="F268" s="992"/>
      <c r="G268" s="992"/>
    </row>
    <row r="269" spans="2:7">
      <c r="B269" s="992"/>
      <c r="C269" s="992"/>
      <c r="D269" s="992"/>
      <c r="E269" s="992"/>
      <c r="F269" s="992"/>
      <c r="G269" s="992"/>
    </row>
    <row r="270" spans="2:7">
      <c r="B270" s="992"/>
      <c r="C270" s="992"/>
      <c r="D270" s="992"/>
      <c r="E270" s="992"/>
      <c r="F270" s="992"/>
      <c r="G270" s="992"/>
    </row>
    <row r="271" spans="2:7">
      <c r="B271" s="992"/>
      <c r="C271" s="992"/>
      <c r="D271" s="992"/>
      <c r="E271" s="992"/>
      <c r="F271" s="992"/>
      <c r="G271" s="992"/>
    </row>
    <row r="272" spans="2:7">
      <c r="B272" s="992"/>
      <c r="C272" s="992"/>
      <c r="D272" s="992"/>
      <c r="E272" s="992"/>
      <c r="F272" s="992"/>
      <c r="G272" s="992"/>
    </row>
    <row r="273" spans="2:7">
      <c r="B273" s="992"/>
      <c r="C273" s="992"/>
      <c r="D273" s="992"/>
      <c r="E273" s="992"/>
      <c r="F273" s="992"/>
      <c r="G273" s="992"/>
    </row>
    <row r="274" spans="2:7">
      <c r="B274" s="992"/>
      <c r="C274" s="992"/>
      <c r="D274" s="992"/>
      <c r="E274" s="992"/>
      <c r="F274" s="992"/>
      <c r="G274" s="992"/>
    </row>
    <row r="275" spans="2:7">
      <c r="B275" s="992"/>
      <c r="C275" s="992"/>
      <c r="D275" s="992"/>
      <c r="E275" s="992"/>
      <c r="F275" s="992"/>
      <c r="G275" s="992"/>
    </row>
    <row r="276" spans="2:7">
      <c r="B276" s="992"/>
      <c r="C276" s="992"/>
      <c r="D276" s="992"/>
      <c r="E276" s="992"/>
      <c r="F276" s="992"/>
      <c r="G276" s="992"/>
    </row>
    <row r="277" spans="2:7">
      <c r="B277" s="992"/>
      <c r="C277" s="992"/>
      <c r="D277" s="992"/>
      <c r="E277" s="992"/>
      <c r="F277" s="992"/>
      <c r="G277" s="992"/>
    </row>
    <row r="278" spans="2:7">
      <c r="B278" s="992"/>
      <c r="C278" s="992"/>
      <c r="D278" s="992"/>
      <c r="E278" s="992"/>
      <c r="F278" s="992"/>
      <c r="G278" s="992"/>
    </row>
    <row r="279" spans="2:7">
      <c r="B279" s="992"/>
      <c r="C279" s="992"/>
      <c r="D279" s="992"/>
      <c r="E279" s="992"/>
      <c r="F279" s="992"/>
      <c r="G279" s="992"/>
    </row>
    <row r="280" spans="2:7">
      <c r="B280" s="992"/>
      <c r="C280" s="992"/>
      <c r="D280" s="992"/>
      <c r="E280" s="992"/>
      <c r="F280" s="992"/>
      <c r="G280" s="992"/>
    </row>
    <row r="281" spans="2:7">
      <c r="B281" s="992"/>
      <c r="C281" s="992"/>
      <c r="D281" s="992"/>
      <c r="E281" s="992"/>
      <c r="F281" s="992"/>
      <c r="G281" s="992"/>
    </row>
    <row r="282" spans="2:7">
      <c r="B282" s="992"/>
      <c r="C282" s="992"/>
      <c r="D282" s="992"/>
      <c r="E282" s="992"/>
      <c r="F282" s="992"/>
      <c r="G282" s="992"/>
    </row>
    <row r="283" spans="2:7">
      <c r="B283" s="992"/>
      <c r="C283" s="992"/>
      <c r="D283" s="992"/>
      <c r="E283" s="992"/>
      <c r="F283" s="992"/>
      <c r="G283" s="992"/>
    </row>
    <row r="284" spans="2:7">
      <c r="B284" s="992"/>
      <c r="C284" s="992"/>
      <c r="D284" s="992"/>
      <c r="E284" s="992"/>
      <c r="F284" s="992"/>
      <c r="G284" s="992"/>
    </row>
    <row r="285" spans="2:7">
      <c r="B285" s="992"/>
      <c r="C285" s="992"/>
      <c r="D285" s="992"/>
      <c r="E285" s="992"/>
      <c r="F285" s="992"/>
      <c r="G285" s="992"/>
    </row>
    <row r="286" spans="2:7">
      <c r="B286" s="992"/>
      <c r="C286" s="992"/>
      <c r="D286" s="992"/>
      <c r="E286" s="992"/>
      <c r="F286" s="992"/>
      <c r="G286" s="992"/>
    </row>
    <row r="287" spans="2:7">
      <c r="B287" s="992"/>
      <c r="C287" s="992"/>
      <c r="D287" s="992"/>
      <c r="E287" s="992"/>
      <c r="F287" s="992"/>
      <c r="G287" s="992"/>
    </row>
    <row r="288" spans="2:7">
      <c r="B288" s="992"/>
      <c r="C288" s="992"/>
      <c r="D288" s="992"/>
      <c r="E288" s="992"/>
      <c r="F288" s="992"/>
      <c r="G288" s="992"/>
    </row>
    <row r="289" spans="2:7">
      <c r="B289" s="992"/>
      <c r="C289" s="992"/>
      <c r="D289" s="992"/>
      <c r="E289" s="992"/>
      <c r="F289" s="992"/>
      <c r="G289" s="992"/>
    </row>
    <row r="290" spans="2:7">
      <c r="B290" s="992"/>
      <c r="C290" s="992"/>
      <c r="D290" s="992"/>
      <c r="E290" s="992"/>
      <c r="F290" s="992"/>
      <c r="G290" s="992"/>
    </row>
    <row r="291" spans="2:7">
      <c r="B291" s="992"/>
      <c r="C291" s="992"/>
      <c r="D291" s="992"/>
      <c r="E291" s="992"/>
      <c r="F291" s="992"/>
      <c r="G291" s="992"/>
    </row>
    <row r="292" spans="2:7">
      <c r="B292" s="992"/>
      <c r="C292" s="992"/>
      <c r="D292" s="992"/>
      <c r="E292" s="992"/>
      <c r="F292" s="992"/>
      <c r="G292" s="992"/>
    </row>
    <row r="293" spans="2:7">
      <c r="B293" s="992"/>
      <c r="C293" s="992"/>
      <c r="D293" s="992"/>
      <c r="E293" s="992"/>
      <c r="F293" s="992"/>
      <c r="G293" s="992"/>
    </row>
    <row r="294" spans="2:7">
      <c r="B294" s="992"/>
      <c r="C294" s="992"/>
      <c r="D294" s="992"/>
      <c r="E294" s="992"/>
      <c r="F294" s="992"/>
      <c r="G294" s="992"/>
    </row>
    <row r="295" spans="2:7">
      <c r="B295" s="992"/>
      <c r="C295" s="992"/>
      <c r="D295" s="992"/>
      <c r="E295" s="992"/>
      <c r="F295" s="992"/>
      <c r="G295" s="992"/>
    </row>
    <row r="296" spans="2:7">
      <c r="B296" s="992"/>
      <c r="C296" s="992"/>
      <c r="D296" s="992"/>
      <c r="E296" s="992"/>
      <c r="F296" s="992"/>
      <c r="G296" s="992"/>
    </row>
    <row r="297" spans="2:7">
      <c r="B297" s="992"/>
      <c r="C297" s="992"/>
      <c r="D297" s="992"/>
      <c r="E297" s="992"/>
      <c r="F297" s="992"/>
      <c r="G297" s="992"/>
    </row>
    <row r="298" spans="2:7">
      <c r="B298" s="992"/>
      <c r="C298" s="992"/>
      <c r="D298" s="992"/>
      <c r="E298" s="992"/>
      <c r="F298" s="992"/>
      <c r="G298" s="992"/>
    </row>
    <row r="299" spans="2:7">
      <c r="B299" s="992"/>
      <c r="C299" s="992"/>
      <c r="D299" s="992"/>
      <c r="E299" s="992"/>
      <c r="F299" s="992"/>
      <c r="G299" s="992"/>
    </row>
    <row r="300" spans="2:7">
      <c r="B300" s="992"/>
      <c r="C300" s="992"/>
      <c r="D300" s="992"/>
      <c r="E300" s="992"/>
      <c r="F300" s="992"/>
      <c r="G300" s="992"/>
    </row>
    <row r="301" spans="2:7">
      <c r="B301" s="992"/>
      <c r="C301" s="992"/>
      <c r="D301" s="992"/>
      <c r="E301" s="992"/>
      <c r="F301" s="992"/>
      <c r="G301" s="992"/>
    </row>
    <row r="302" spans="2:7">
      <c r="B302" s="992"/>
      <c r="C302" s="992"/>
      <c r="D302" s="992"/>
      <c r="E302" s="992"/>
      <c r="F302" s="992"/>
      <c r="G302" s="992"/>
    </row>
    <row r="303" spans="2:7">
      <c r="B303" s="992"/>
      <c r="C303" s="992"/>
      <c r="D303" s="992"/>
      <c r="E303" s="992"/>
      <c r="F303" s="992"/>
      <c r="G303" s="992"/>
    </row>
    <row r="304" spans="2:7">
      <c r="B304" s="992"/>
      <c r="C304" s="992"/>
      <c r="D304" s="992"/>
      <c r="E304" s="992"/>
      <c r="F304" s="992"/>
      <c r="G304" s="992"/>
    </row>
    <row r="305" spans="2:7">
      <c r="B305" s="992"/>
      <c r="C305" s="992"/>
      <c r="D305" s="992"/>
      <c r="E305" s="992"/>
      <c r="F305" s="992"/>
      <c r="G305" s="992"/>
    </row>
    <row r="306" spans="2:7">
      <c r="B306" s="992"/>
      <c r="C306" s="992"/>
      <c r="D306" s="992"/>
      <c r="E306" s="992"/>
      <c r="F306" s="992"/>
      <c r="G306" s="992"/>
    </row>
    <row r="307" spans="2:7">
      <c r="B307" s="992"/>
      <c r="C307" s="992"/>
      <c r="D307" s="992"/>
      <c r="E307" s="992"/>
      <c r="F307" s="992"/>
      <c r="G307" s="992"/>
    </row>
    <row r="308" spans="2:7">
      <c r="B308" s="992"/>
      <c r="C308" s="992"/>
      <c r="D308" s="992"/>
      <c r="E308" s="992"/>
      <c r="F308" s="992"/>
      <c r="G308" s="992"/>
    </row>
    <row r="309" spans="2:7">
      <c r="B309" s="992"/>
      <c r="C309" s="992"/>
      <c r="D309" s="992"/>
      <c r="E309" s="992"/>
      <c r="F309" s="992"/>
      <c r="G309" s="992"/>
    </row>
    <row r="310" spans="2:7">
      <c r="B310" s="992"/>
      <c r="C310" s="992"/>
      <c r="D310" s="992"/>
      <c r="E310" s="992"/>
      <c r="F310" s="992"/>
      <c r="G310" s="992"/>
    </row>
    <row r="311" spans="2:7">
      <c r="B311" s="992"/>
      <c r="C311" s="992"/>
      <c r="D311" s="992"/>
      <c r="E311" s="992"/>
      <c r="F311" s="992"/>
      <c r="G311" s="992"/>
    </row>
    <row r="312" spans="2:7">
      <c r="B312" s="992"/>
      <c r="C312" s="992"/>
      <c r="D312" s="992"/>
      <c r="E312" s="992"/>
      <c r="F312" s="992"/>
      <c r="G312" s="992"/>
    </row>
    <row r="313" spans="2:7">
      <c r="B313" s="992"/>
      <c r="C313" s="992"/>
      <c r="D313" s="992"/>
      <c r="E313" s="992"/>
      <c r="F313" s="992"/>
      <c r="G313" s="992"/>
    </row>
    <row r="314" spans="2:7">
      <c r="B314" s="992"/>
      <c r="C314" s="992"/>
      <c r="D314" s="992"/>
      <c r="E314" s="992"/>
      <c r="F314" s="992"/>
      <c r="G314" s="992"/>
    </row>
    <row r="315" spans="2:7">
      <c r="B315" s="992"/>
      <c r="C315" s="992"/>
      <c r="D315" s="992"/>
      <c r="E315" s="992"/>
      <c r="F315" s="992"/>
      <c r="G315" s="992"/>
    </row>
    <row r="316" spans="2:7">
      <c r="B316" s="992"/>
      <c r="C316" s="992"/>
      <c r="D316" s="992"/>
      <c r="E316" s="992"/>
      <c r="F316" s="992"/>
      <c r="G316" s="992"/>
    </row>
    <row r="317" spans="2:7">
      <c r="B317" s="992"/>
      <c r="C317" s="992"/>
      <c r="D317" s="992"/>
      <c r="E317" s="992"/>
      <c r="F317" s="992"/>
      <c r="G317" s="992"/>
    </row>
    <row r="318" spans="2:7">
      <c r="B318" s="992"/>
      <c r="C318" s="992"/>
      <c r="D318" s="992"/>
      <c r="E318" s="992"/>
      <c r="F318" s="992"/>
      <c r="G318" s="992"/>
    </row>
    <row r="319" spans="2:7">
      <c r="B319" s="992"/>
      <c r="C319" s="992"/>
      <c r="D319" s="992"/>
      <c r="E319" s="992"/>
      <c r="F319" s="992"/>
      <c r="G319" s="992"/>
    </row>
    <row r="320" spans="2:7">
      <c r="B320" s="992"/>
      <c r="C320" s="992"/>
      <c r="D320" s="992"/>
      <c r="E320" s="992"/>
      <c r="F320" s="992"/>
      <c r="G320" s="992"/>
    </row>
    <row r="321" spans="2:7">
      <c r="B321" s="992"/>
      <c r="C321" s="992"/>
      <c r="D321" s="992"/>
      <c r="E321" s="992"/>
      <c r="F321" s="992"/>
      <c r="G321" s="992"/>
    </row>
    <row r="322" spans="2:7">
      <c r="B322" s="992"/>
      <c r="C322" s="992"/>
      <c r="D322" s="992"/>
      <c r="E322" s="992"/>
      <c r="F322" s="992"/>
      <c r="G322" s="992"/>
    </row>
    <row r="323" spans="2:7">
      <c r="B323" s="992"/>
      <c r="C323" s="992"/>
      <c r="D323" s="992"/>
      <c r="E323" s="992"/>
      <c r="F323" s="992"/>
      <c r="G323" s="992"/>
    </row>
    <row r="324" spans="2:7">
      <c r="B324" s="992"/>
      <c r="C324" s="992"/>
      <c r="D324" s="992"/>
      <c r="E324" s="992"/>
      <c r="F324" s="992"/>
      <c r="G324" s="992"/>
    </row>
    <row r="325" spans="2:7">
      <c r="B325" s="992"/>
      <c r="C325" s="992"/>
      <c r="D325" s="992"/>
      <c r="E325" s="992"/>
      <c r="F325" s="992"/>
      <c r="G325" s="992"/>
    </row>
    <row r="326" spans="2:7">
      <c r="B326" s="992"/>
      <c r="C326" s="992"/>
      <c r="D326" s="992"/>
      <c r="E326" s="992"/>
      <c r="F326" s="992"/>
      <c r="G326" s="992"/>
    </row>
    <row r="327" spans="2:7">
      <c r="B327" s="992"/>
      <c r="C327" s="992"/>
      <c r="D327" s="992"/>
      <c r="E327" s="992"/>
      <c r="F327" s="992"/>
      <c r="G327" s="992"/>
    </row>
    <row r="328" spans="2:7">
      <c r="B328" s="992"/>
      <c r="C328" s="992"/>
      <c r="D328" s="992"/>
      <c r="E328" s="992"/>
      <c r="F328" s="992"/>
      <c r="G328" s="992"/>
    </row>
    <row r="329" spans="2:7">
      <c r="B329" s="992"/>
      <c r="C329" s="992"/>
      <c r="D329" s="992"/>
      <c r="E329" s="992"/>
      <c r="F329" s="992"/>
      <c r="G329" s="992"/>
    </row>
    <row r="330" spans="2:7">
      <c r="B330" s="992"/>
      <c r="C330" s="992"/>
      <c r="D330" s="992"/>
      <c r="E330" s="992"/>
      <c r="F330" s="992"/>
      <c r="G330" s="992"/>
    </row>
    <row r="331" spans="2:7">
      <c r="B331" s="992"/>
      <c r="C331" s="992"/>
      <c r="D331" s="992"/>
      <c r="E331" s="992"/>
      <c r="F331" s="992"/>
      <c r="G331" s="992"/>
    </row>
    <row r="332" spans="2:7">
      <c r="B332" s="992"/>
      <c r="C332" s="992"/>
      <c r="D332" s="992"/>
      <c r="E332" s="992"/>
      <c r="F332" s="992"/>
      <c r="G332" s="992"/>
    </row>
    <row r="333" spans="2:7">
      <c r="B333" s="992"/>
      <c r="C333" s="992"/>
      <c r="D333" s="992"/>
      <c r="E333" s="992"/>
      <c r="F333" s="992"/>
      <c r="G333" s="992"/>
    </row>
    <row r="334" spans="2:7">
      <c r="B334" s="992"/>
      <c r="C334" s="992"/>
      <c r="D334" s="992"/>
      <c r="E334" s="992"/>
      <c r="F334" s="992"/>
      <c r="G334" s="992"/>
    </row>
    <row r="335" spans="2:7">
      <c r="B335" s="992"/>
      <c r="C335" s="992"/>
      <c r="D335" s="992"/>
      <c r="E335" s="992"/>
      <c r="F335" s="992"/>
      <c r="G335" s="992"/>
    </row>
    <row r="336" spans="2:7">
      <c r="B336" s="992"/>
      <c r="C336" s="992"/>
      <c r="D336" s="992"/>
      <c r="E336" s="992"/>
      <c r="F336" s="992"/>
      <c r="G336" s="992"/>
    </row>
    <row r="337" spans="2:7">
      <c r="B337" s="992"/>
      <c r="C337" s="992"/>
      <c r="D337" s="992"/>
      <c r="E337" s="992"/>
      <c r="F337" s="992"/>
      <c r="G337" s="992"/>
    </row>
    <row r="338" spans="2:7">
      <c r="B338" s="992"/>
      <c r="C338" s="992"/>
      <c r="D338" s="992"/>
      <c r="E338" s="992"/>
      <c r="F338" s="992"/>
      <c r="G338" s="992"/>
    </row>
    <row r="339" spans="2:7">
      <c r="B339" s="992"/>
      <c r="C339" s="992"/>
      <c r="D339" s="992"/>
      <c r="E339" s="992"/>
      <c r="F339" s="992"/>
      <c r="G339" s="992"/>
    </row>
    <row r="340" spans="2:7">
      <c r="B340" s="992"/>
      <c r="C340" s="992"/>
      <c r="D340" s="992"/>
      <c r="E340" s="992"/>
      <c r="F340" s="992"/>
      <c r="G340" s="992"/>
    </row>
    <row r="341" spans="2:7">
      <c r="B341" s="992"/>
      <c r="C341" s="992"/>
      <c r="D341" s="992"/>
      <c r="E341" s="992"/>
      <c r="F341" s="992"/>
      <c r="G341" s="992"/>
    </row>
    <row r="342" spans="2:7">
      <c r="B342" s="992"/>
      <c r="C342" s="992"/>
      <c r="D342" s="992"/>
      <c r="E342" s="992"/>
      <c r="F342" s="992"/>
      <c r="G342" s="992"/>
    </row>
    <row r="343" spans="2:7">
      <c r="B343" s="992"/>
      <c r="C343" s="992"/>
      <c r="D343" s="992"/>
      <c r="E343" s="992"/>
      <c r="F343" s="992"/>
      <c r="G343" s="992"/>
    </row>
    <row r="344" spans="2:7">
      <c r="B344" s="992"/>
      <c r="C344" s="992"/>
      <c r="D344" s="992"/>
      <c r="E344" s="992"/>
      <c r="F344" s="992"/>
      <c r="G344" s="992"/>
    </row>
    <row r="345" spans="2:7">
      <c r="B345" s="992"/>
      <c r="C345" s="992"/>
      <c r="D345" s="992"/>
      <c r="E345" s="992"/>
      <c r="F345" s="992"/>
      <c r="G345" s="992"/>
    </row>
    <row r="346" spans="2:7">
      <c r="B346" s="992"/>
      <c r="C346" s="992"/>
      <c r="D346" s="992"/>
      <c r="E346" s="992"/>
      <c r="F346" s="992"/>
      <c r="G346" s="992"/>
    </row>
    <row r="347" spans="2:7">
      <c r="B347" s="992"/>
      <c r="C347" s="992"/>
      <c r="D347" s="992"/>
      <c r="E347" s="992"/>
      <c r="F347" s="992"/>
      <c r="G347" s="992"/>
    </row>
    <row r="348" spans="2:7">
      <c r="B348" s="992"/>
      <c r="C348" s="992"/>
      <c r="D348" s="992"/>
      <c r="E348" s="992"/>
      <c r="F348" s="992"/>
      <c r="G348" s="992"/>
    </row>
    <row r="349" spans="2:7">
      <c r="B349" s="992"/>
      <c r="C349" s="992"/>
      <c r="D349" s="992"/>
      <c r="E349" s="992"/>
      <c r="F349" s="992"/>
      <c r="G349" s="992"/>
    </row>
    <row r="350" spans="2:7">
      <c r="B350" s="992"/>
      <c r="C350" s="992"/>
      <c r="D350" s="992"/>
      <c r="E350" s="992"/>
      <c r="F350" s="992"/>
      <c r="G350" s="992"/>
    </row>
    <row r="351" spans="2:7">
      <c r="B351" s="992"/>
      <c r="C351" s="992"/>
      <c r="D351" s="992"/>
      <c r="E351" s="992"/>
      <c r="F351" s="992"/>
      <c r="G351" s="992"/>
    </row>
    <row r="352" spans="2:7">
      <c r="B352" s="992"/>
      <c r="C352" s="992"/>
      <c r="D352" s="992"/>
      <c r="E352" s="992"/>
      <c r="F352" s="992"/>
      <c r="G352" s="992"/>
    </row>
    <row r="353" spans="2:7">
      <c r="B353" s="992"/>
      <c r="C353" s="992"/>
      <c r="D353" s="992"/>
      <c r="E353" s="992"/>
      <c r="F353" s="992"/>
      <c r="G353" s="992"/>
    </row>
    <row r="354" spans="2:7">
      <c r="B354" s="992"/>
      <c r="C354" s="992"/>
      <c r="D354" s="992"/>
      <c r="E354" s="992"/>
      <c r="F354" s="992"/>
      <c r="G354" s="992"/>
    </row>
    <row r="355" spans="2:7">
      <c r="B355" s="992"/>
      <c r="C355" s="992"/>
      <c r="D355" s="992"/>
      <c r="E355" s="992"/>
      <c r="F355" s="992"/>
      <c r="G355" s="992"/>
    </row>
    <row r="356" spans="2:7">
      <c r="B356" s="992"/>
      <c r="C356" s="992"/>
      <c r="D356" s="992"/>
      <c r="E356" s="992"/>
      <c r="F356" s="992"/>
      <c r="G356" s="992"/>
    </row>
    <row r="357" spans="2:7">
      <c r="B357" s="992"/>
      <c r="C357" s="992"/>
      <c r="D357" s="992"/>
      <c r="E357" s="992"/>
      <c r="F357" s="992"/>
      <c r="G357" s="992"/>
    </row>
    <row r="358" spans="2:7">
      <c r="B358" s="992"/>
      <c r="C358" s="992"/>
      <c r="D358" s="992"/>
      <c r="E358" s="992"/>
      <c r="F358" s="992"/>
      <c r="G358" s="992"/>
    </row>
    <row r="359" spans="2:7">
      <c r="B359" s="992"/>
      <c r="C359" s="992"/>
      <c r="D359" s="992"/>
      <c r="E359" s="992"/>
      <c r="F359" s="992"/>
      <c r="G359" s="992"/>
    </row>
    <row r="360" spans="2:7">
      <c r="B360" s="992"/>
      <c r="C360" s="992"/>
      <c r="D360" s="992"/>
      <c r="E360" s="992"/>
      <c r="F360" s="992"/>
      <c r="G360" s="992"/>
    </row>
    <row r="361" spans="2:7">
      <c r="B361" s="992"/>
      <c r="C361" s="992"/>
      <c r="D361" s="992"/>
      <c r="E361" s="992"/>
      <c r="F361" s="992"/>
      <c r="G361" s="992"/>
    </row>
    <row r="362" spans="2:7">
      <c r="B362" s="992"/>
      <c r="C362" s="992"/>
      <c r="D362" s="992"/>
      <c r="E362" s="992"/>
      <c r="F362" s="992"/>
      <c r="G362" s="992"/>
    </row>
    <row r="363" spans="2:7">
      <c r="B363" s="992"/>
      <c r="C363" s="992"/>
      <c r="D363" s="992"/>
      <c r="E363" s="992"/>
      <c r="F363" s="992"/>
      <c r="G363" s="992"/>
    </row>
    <row r="364" spans="2:7">
      <c r="B364" s="992"/>
      <c r="C364" s="992"/>
      <c r="D364" s="992"/>
      <c r="E364" s="992"/>
      <c r="F364" s="992"/>
      <c r="G364" s="992"/>
    </row>
    <row r="365" spans="2:7">
      <c r="B365" s="992"/>
      <c r="C365" s="992"/>
      <c r="D365" s="992"/>
      <c r="E365" s="992"/>
      <c r="F365" s="992"/>
      <c r="G365" s="992"/>
    </row>
    <row r="366" spans="2:7">
      <c r="B366" s="992"/>
      <c r="C366" s="992"/>
      <c r="D366" s="992"/>
      <c r="E366" s="992"/>
      <c r="F366" s="992"/>
      <c r="G366" s="992"/>
    </row>
    <row r="367" spans="2:7">
      <c r="B367" s="992"/>
      <c r="C367" s="992"/>
      <c r="D367" s="992"/>
      <c r="E367" s="992"/>
      <c r="F367" s="992"/>
      <c r="G367" s="992"/>
    </row>
    <row r="368" spans="2:7">
      <c r="B368" s="992"/>
      <c r="C368" s="992"/>
      <c r="D368" s="992"/>
      <c r="E368" s="992"/>
      <c r="F368" s="992"/>
      <c r="G368" s="992"/>
    </row>
    <row r="369" spans="2:7">
      <c r="B369" s="992"/>
      <c r="C369" s="992"/>
      <c r="D369" s="992"/>
      <c r="E369" s="992"/>
      <c r="F369" s="992"/>
      <c r="G369" s="992"/>
    </row>
    <row r="370" spans="2:7">
      <c r="B370" s="992"/>
      <c r="C370" s="992"/>
      <c r="D370" s="992"/>
      <c r="E370" s="992"/>
      <c r="F370" s="992"/>
      <c r="G370" s="992"/>
    </row>
    <row r="371" spans="2:7">
      <c r="B371" s="992"/>
      <c r="C371" s="992"/>
      <c r="D371" s="992"/>
      <c r="E371" s="992"/>
      <c r="F371" s="992"/>
      <c r="G371" s="992"/>
    </row>
    <row r="372" spans="2:7">
      <c r="B372" s="992"/>
      <c r="C372" s="992"/>
      <c r="D372" s="992"/>
      <c r="E372" s="992"/>
      <c r="F372" s="992"/>
      <c r="G372" s="992"/>
    </row>
    <row r="373" spans="2:7">
      <c r="B373" s="992"/>
      <c r="C373" s="992"/>
      <c r="D373" s="992"/>
      <c r="E373" s="992"/>
      <c r="F373" s="992"/>
      <c r="G373" s="992"/>
    </row>
    <row r="374" spans="2:7">
      <c r="B374" s="992"/>
      <c r="C374" s="992"/>
      <c r="D374" s="992"/>
      <c r="E374" s="992"/>
      <c r="F374" s="992"/>
      <c r="G374" s="992"/>
    </row>
    <row r="375" spans="2:7">
      <c r="B375" s="992"/>
      <c r="C375" s="992"/>
      <c r="D375" s="992"/>
      <c r="E375" s="992"/>
      <c r="F375" s="992"/>
      <c r="G375" s="992"/>
    </row>
    <row r="376" spans="2:7">
      <c r="B376" s="992"/>
      <c r="C376" s="992"/>
      <c r="D376" s="992"/>
      <c r="E376" s="992"/>
      <c r="F376" s="992"/>
      <c r="G376" s="992"/>
    </row>
    <row r="377" spans="2:7">
      <c r="B377" s="992"/>
      <c r="C377" s="992"/>
      <c r="D377" s="992"/>
      <c r="E377" s="992"/>
      <c r="F377" s="992"/>
      <c r="G377" s="992"/>
    </row>
    <row r="378" spans="2:7">
      <c r="B378" s="992"/>
      <c r="C378" s="992"/>
      <c r="D378" s="992"/>
      <c r="E378" s="992"/>
      <c r="F378" s="992"/>
      <c r="G378" s="992"/>
    </row>
  </sheetData>
  <phoneticPr fontId="119" type="noConversion"/>
  <pageMargins left="1.0236220472440944" right="1.0236220472440944" top="0.94488188976377963" bottom="1.4960629921259843" header="0.51181102362204722" footer="1.1811023622047245"/>
  <pageSetup paperSize="9" firstPageNumber="213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L171"/>
  <sheetViews>
    <sheetView zoomScaleNormal="100" workbookViewId="0">
      <selection activeCell="M5" sqref="M5"/>
    </sheetView>
  </sheetViews>
  <sheetFormatPr defaultColWidth="9.109375" defaultRowHeight="13.2"/>
  <cols>
    <col min="1" max="1" width="27.5546875" style="637" customWidth="1"/>
    <col min="2" max="2" width="10.33203125" style="679" hidden="1" customWidth="1"/>
    <col min="3" max="3" width="10.5546875" style="679" hidden="1" customWidth="1"/>
    <col min="4" max="4" width="10.44140625" style="679" hidden="1" customWidth="1"/>
    <col min="5" max="5" width="10.33203125" style="679" customWidth="1"/>
    <col min="6" max="7" width="10.33203125" style="680" customWidth="1"/>
    <col min="8" max="8" width="10.33203125" style="925" customWidth="1"/>
    <col min="9" max="9" width="11.109375" style="637" bestFit="1" customWidth="1"/>
    <col min="10" max="10" width="11" style="4" bestFit="1" customWidth="1"/>
    <col min="11" max="16384" width="9.109375" style="4"/>
  </cols>
  <sheetData>
    <row r="1" spans="1:12" s="36" customFormat="1" ht="19.5" customHeight="1">
      <c r="A1" s="401" t="s">
        <v>652</v>
      </c>
      <c r="B1" s="654"/>
      <c r="C1" s="654"/>
      <c r="D1" s="654"/>
      <c r="E1" s="654"/>
      <c r="F1" s="655"/>
      <c r="G1" s="655"/>
      <c r="H1" s="799"/>
      <c r="I1" s="799"/>
    </row>
    <row r="2" spans="1:12" s="36" customFormat="1" ht="19.5" customHeight="1">
      <c r="A2" s="401" t="s">
        <v>324</v>
      </c>
      <c r="B2" s="654"/>
      <c r="C2" s="654"/>
      <c r="D2" s="654"/>
      <c r="E2" s="654"/>
      <c r="F2" s="655"/>
      <c r="G2" s="655"/>
      <c r="H2" s="799"/>
      <c r="I2" s="799"/>
    </row>
    <row r="3" spans="1:12" s="36" customFormat="1" ht="19.5" customHeight="1">
      <c r="A3" s="402" t="s">
        <v>325</v>
      </c>
      <c r="B3" s="654"/>
      <c r="C3" s="654"/>
      <c r="D3" s="654"/>
      <c r="E3" s="654"/>
      <c r="F3" s="655"/>
      <c r="G3" s="655"/>
      <c r="H3" s="799"/>
      <c r="I3" s="799"/>
    </row>
    <row r="4" spans="1:12" s="36" customFormat="1" ht="12.75" customHeight="1">
      <c r="A4" s="883"/>
      <c r="B4" s="656"/>
      <c r="C4" s="654"/>
      <c r="D4" s="657"/>
      <c r="E4" s="657"/>
      <c r="F4" s="658"/>
      <c r="G4" s="658"/>
      <c r="H4" s="799"/>
      <c r="I4" s="799"/>
    </row>
    <row r="5" spans="1:12" s="41" customFormat="1" ht="21.75" customHeight="1">
      <c r="A5" s="1001"/>
      <c r="B5" s="803">
        <v>2010</v>
      </c>
      <c r="C5" s="990">
        <v>2013</v>
      </c>
      <c r="D5" s="990">
        <v>2014</v>
      </c>
      <c r="E5" s="990">
        <v>2015</v>
      </c>
      <c r="F5" s="1002">
        <v>2016</v>
      </c>
      <c r="G5" s="1002" t="s">
        <v>510</v>
      </c>
      <c r="H5" s="1002" t="s">
        <v>526</v>
      </c>
      <c r="I5" s="1002" t="s">
        <v>598</v>
      </c>
    </row>
    <row r="6" spans="1:12" s="36" customFormat="1" ht="7.5" customHeight="1">
      <c r="A6" s="1006"/>
      <c r="B6" s="659"/>
      <c r="C6" s="659"/>
      <c r="D6" s="659"/>
      <c r="E6" s="659"/>
      <c r="F6" s="660"/>
      <c r="G6" s="660"/>
      <c r="H6" s="266"/>
      <c r="I6" s="799"/>
      <c r="J6" s="98"/>
      <c r="K6" s="98"/>
    </row>
    <row r="7" spans="1:12" s="36" customFormat="1" ht="15.9" customHeight="1">
      <c r="A7" s="1007"/>
      <c r="B7" s="1087" t="s">
        <v>463</v>
      </c>
      <c r="C7" s="1087"/>
      <c r="D7" s="1087"/>
      <c r="E7" s="1087"/>
      <c r="F7" s="1087"/>
      <c r="G7" s="1087"/>
      <c r="H7" s="1087"/>
      <c r="I7" s="1087"/>
      <c r="J7" s="98"/>
      <c r="K7" s="98"/>
    </row>
    <row r="8" spans="1:12" s="36" customFormat="1" ht="21.75" customHeight="1">
      <c r="A8" s="1008" t="s">
        <v>446</v>
      </c>
      <c r="B8" s="661">
        <f>B14+B17+B26</f>
        <v>29286162</v>
      </c>
      <c r="C8" s="661">
        <v>40699000</v>
      </c>
      <c r="D8" s="662">
        <f t="shared" ref="D8:I8" si="0">D14+D17+D26</f>
        <v>66075393</v>
      </c>
      <c r="E8" s="662">
        <f t="shared" si="0"/>
        <v>64750467</v>
      </c>
      <c r="F8" s="662">
        <f t="shared" si="0"/>
        <v>80184217</v>
      </c>
      <c r="G8" s="662">
        <f t="shared" si="0"/>
        <v>94018466</v>
      </c>
      <c r="H8" s="662">
        <f t="shared" si="0"/>
        <v>99669038.599999994</v>
      </c>
      <c r="I8" s="662">
        <f t="shared" si="0"/>
        <v>104100003.94</v>
      </c>
      <c r="J8" s="98"/>
      <c r="K8" s="98"/>
    </row>
    <row r="9" spans="1:12" s="1" customFormat="1" ht="14.25" customHeight="1">
      <c r="A9" s="1009" t="s">
        <v>525</v>
      </c>
      <c r="B9" s="1010"/>
      <c r="C9" s="1011"/>
      <c r="D9" s="1011"/>
      <c r="E9" s="1011"/>
      <c r="F9" s="1011"/>
      <c r="G9" s="1011"/>
      <c r="H9" s="1011"/>
      <c r="I9" s="801"/>
    </row>
    <row r="10" spans="1:12" s="1" customFormat="1" ht="14.25" customHeight="1">
      <c r="A10" s="1012" t="s">
        <v>521</v>
      </c>
      <c r="B10" s="272" t="s">
        <v>592</v>
      </c>
      <c r="C10" s="274"/>
      <c r="D10" s="274" t="s">
        <v>302</v>
      </c>
      <c r="E10" s="272" t="s">
        <v>592</v>
      </c>
      <c r="F10" s="272" t="s">
        <v>592</v>
      </c>
      <c r="G10" s="272" t="s">
        <v>592</v>
      </c>
      <c r="H10" s="1013">
        <v>5480755.7999999998</v>
      </c>
      <c r="I10" s="1013">
        <v>6119184.5</v>
      </c>
    </row>
    <row r="11" spans="1:12" s="1" customFormat="1" ht="14.25" customHeight="1">
      <c r="A11" s="1012" t="s">
        <v>522</v>
      </c>
      <c r="B11" s="272" t="s">
        <v>592</v>
      </c>
      <c r="C11" s="274"/>
      <c r="D11" s="274" t="s">
        <v>302</v>
      </c>
      <c r="E11" s="272" t="s">
        <v>592</v>
      </c>
      <c r="F11" s="272" t="s">
        <v>592</v>
      </c>
      <c r="G11" s="272" t="s">
        <v>592</v>
      </c>
      <c r="H11" s="1013">
        <v>31749749.399999999</v>
      </c>
      <c r="I11" s="1013">
        <v>33750378.520000003</v>
      </c>
    </row>
    <row r="12" spans="1:12" s="1" customFormat="1" ht="14.25" customHeight="1">
      <c r="A12" s="1012" t="s">
        <v>523</v>
      </c>
      <c r="B12" s="272" t="s">
        <v>592</v>
      </c>
      <c r="C12" s="274"/>
      <c r="D12" s="274" t="s">
        <v>302</v>
      </c>
      <c r="E12" s="272" t="s">
        <v>592</v>
      </c>
      <c r="F12" s="272" t="s">
        <v>592</v>
      </c>
      <c r="G12" s="272" t="s">
        <v>592</v>
      </c>
      <c r="H12" s="1013">
        <v>14180288.4</v>
      </c>
      <c r="I12" s="1013">
        <v>14355892.880000001</v>
      </c>
    </row>
    <row r="13" spans="1:12" s="1" customFormat="1" ht="14.25" customHeight="1">
      <c r="A13" s="1012" t="s">
        <v>524</v>
      </c>
      <c r="B13" s="272" t="s">
        <v>592</v>
      </c>
      <c r="C13" s="274"/>
      <c r="D13" s="274" t="s">
        <v>302</v>
      </c>
      <c r="E13" s="272" t="s">
        <v>592</v>
      </c>
      <c r="F13" s="272" t="s">
        <v>592</v>
      </c>
      <c r="G13" s="272" t="s">
        <v>592</v>
      </c>
      <c r="H13" s="1013">
        <v>48258245</v>
      </c>
      <c r="I13" s="1013">
        <f>46043576.04+2546264+955577+329131</f>
        <v>49874548.039999999</v>
      </c>
    </row>
    <row r="14" spans="1:12" s="47" customFormat="1" ht="30.75" customHeight="1">
      <c r="A14" s="1014" t="s">
        <v>671</v>
      </c>
      <c r="B14" s="661">
        <f>B15+B16</f>
        <v>5835773</v>
      </c>
      <c r="C14" s="661">
        <v>9505934</v>
      </c>
      <c r="D14" s="662">
        <v>11693041</v>
      </c>
      <c r="E14" s="662">
        <v>11595184</v>
      </c>
      <c r="F14" s="1015">
        <f>F15+F16</f>
        <v>12193993</v>
      </c>
      <c r="G14" s="1015">
        <f>G15+G16</f>
        <v>13304315</v>
      </c>
      <c r="H14" s="1015">
        <f>SUM(H15:H16)</f>
        <v>15269837.9</v>
      </c>
      <c r="I14" s="1015">
        <f>SUM(I15:I16)</f>
        <v>15711271.199999999</v>
      </c>
      <c r="J14" s="110"/>
      <c r="K14" s="110"/>
      <c r="L14" s="46"/>
    </row>
    <row r="15" spans="1:12" s="36" customFormat="1" ht="30.75" customHeight="1">
      <c r="A15" s="1016" t="s">
        <v>575</v>
      </c>
      <c r="B15" s="663">
        <v>4698262</v>
      </c>
      <c r="C15" s="663">
        <v>5949620</v>
      </c>
      <c r="D15" s="664">
        <v>9972248</v>
      </c>
      <c r="E15" s="664">
        <v>9645690</v>
      </c>
      <c r="F15" s="665">
        <v>10107697</v>
      </c>
      <c r="G15" s="665">
        <v>11025744</v>
      </c>
      <c r="H15" s="665">
        <v>12755260.5</v>
      </c>
      <c r="I15" s="665">
        <f>8833551.9+2546264+955577+329131</f>
        <v>12664523.9</v>
      </c>
      <c r="J15" s="98"/>
      <c r="K15" s="98"/>
    </row>
    <row r="16" spans="1:12" s="36" customFormat="1" ht="30.75" customHeight="1">
      <c r="A16" s="1016" t="s">
        <v>576</v>
      </c>
      <c r="B16" s="663">
        <v>1137511</v>
      </c>
      <c r="C16" s="663">
        <v>3556314</v>
      </c>
      <c r="D16" s="664">
        <v>1720793</v>
      </c>
      <c r="E16" s="664">
        <v>1949494</v>
      </c>
      <c r="F16" s="665">
        <v>2086296</v>
      </c>
      <c r="G16" s="665">
        <v>2278571</v>
      </c>
      <c r="H16" s="665">
        <v>2514577.4</v>
      </c>
      <c r="I16" s="665">
        <v>3046747.3</v>
      </c>
      <c r="J16" s="98"/>
      <c r="K16" s="98"/>
    </row>
    <row r="17" spans="1:11" s="47" customFormat="1" ht="30.75" customHeight="1">
      <c r="A17" s="1014" t="s">
        <v>672</v>
      </c>
      <c r="B17" s="661">
        <f>B19+B21+B22+B24</f>
        <v>20564086</v>
      </c>
      <c r="C17" s="662">
        <v>26271544</v>
      </c>
      <c r="D17" s="662">
        <f>D19+D20+D21+D22+D24</f>
        <v>48969495</v>
      </c>
      <c r="E17" s="662">
        <f>E19+E20+E21+E22+E24</f>
        <v>48542822</v>
      </c>
      <c r="F17" s="1017">
        <f>F19+F20+F21+F22+F24</f>
        <v>63325864</v>
      </c>
      <c r="G17" s="1017">
        <f>G19+G20+G21+G22+G24</f>
        <v>74251746</v>
      </c>
      <c r="H17" s="1017">
        <f>SUM(H19:H24)</f>
        <v>77509951.599999994</v>
      </c>
      <c r="I17" s="1017">
        <f>SUM(I19:I24)</f>
        <v>81748398.799999997</v>
      </c>
      <c r="J17" s="111"/>
      <c r="K17" s="111"/>
    </row>
    <row r="18" spans="1:11" s="47" customFormat="1" ht="30.75" hidden="1" customHeight="1">
      <c r="A18" s="1018" t="s">
        <v>404</v>
      </c>
      <c r="B18" s="663">
        <v>406020</v>
      </c>
      <c r="C18" s="663">
        <v>638337</v>
      </c>
      <c r="D18" s="663">
        <v>629316</v>
      </c>
      <c r="E18" s="664">
        <v>604589</v>
      </c>
      <c r="F18" s="665">
        <v>833214</v>
      </c>
      <c r="G18" s="665"/>
      <c r="H18" s="665"/>
      <c r="I18" s="666"/>
      <c r="J18" s="111"/>
      <c r="K18" s="111"/>
    </row>
    <row r="19" spans="1:11" s="36" customFormat="1" ht="30.75" customHeight="1">
      <c r="A19" s="1018" t="s">
        <v>405</v>
      </c>
      <c r="B19" s="663">
        <v>4481615</v>
      </c>
      <c r="C19" s="663">
        <v>4897582</v>
      </c>
      <c r="D19" s="663">
        <v>11992432</v>
      </c>
      <c r="E19" s="664">
        <v>9829136</v>
      </c>
      <c r="F19" s="665">
        <v>11491331</v>
      </c>
      <c r="G19" s="665">
        <v>9649641</v>
      </c>
      <c r="H19" s="665">
        <v>7873060.5</v>
      </c>
      <c r="I19" s="665">
        <v>6757455.2300000004</v>
      </c>
      <c r="K19" s="98"/>
    </row>
    <row r="20" spans="1:11" s="36" customFormat="1" ht="30.75" customHeight="1">
      <c r="A20" s="1018" t="s">
        <v>406</v>
      </c>
      <c r="B20" s="667" t="s">
        <v>302</v>
      </c>
      <c r="C20" s="663">
        <v>9751</v>
      </c>
      <c r="D20" s="663">
        <v>5437</v>
      </c>
      <c r="E20" s="664">
        <v>6833</v>
      </c>
      <c r="F20" s="665">
        <v>40516</v>
      </c>
      <c r="G20" s="665">
        <v>42930</v>
      </c>
      <c r="H20" s="665">
        <v>35876.800000000003</v>
      </c>
      <c r="I20" s="665">
        <v>42800.71</v>
      </c>
      <c r="K20" s="98"/>
    </row>
    <row r="21" spans="1:11" s="36" customFormat="1" ht="30.75" customHeight="1">
      <c r="A21" s="1018" t="s">
        <v>407</v>
      </c>
      <c r="B21" s="663">
        <v>10225839</v>
      </c>
      <c r="C21" s="663">
        <v>15748774</v>
      </c>
      <c r="D21" s="663">
        <v>31389634</v>
      </c>
      <c r="E21" s="664">
        <v>33388375</v>
      </c>
      <c r="F21" s="665">
        <v>43251764</v>
      </c>
      <c r="G21" s="665">
        <v>53832208</v>
      </c>
      <c r="H21" s="665">
        <v>54387934.299999997</v>
      </c>
      <c r="I21" s="665">
        <v>53347423.130000003</v>
      </c>
      <c r="K21" s="98"/>
    </row>
    <row r="22" spans="1:11" s="36" customFormat="1" ht="30.75" customHeight="1">
      <c r="A22" s="1018" t="s">
        <v>59</v>
      </c>
      <c r="B22" s="663">
        <f>1070636+49</f>
        <v>1070685</v>
      </c>
      <c r="C22" s="663">
        <v>1100710</v>
      </c>
      <c r="D22" s="663">
        <v>1107031</v>
      </c>
      <c r="E22" s="664">
        <v>912249</v>
      </c>
      <c r="F22" s="665">
        <v>1082363</v>
      </c>
      <c r="G22" s="665">
        <v>1077307</v>
      </c>
      <c r="H22" s="665">
        <v>1103714.5</v>
      </c>
      <c r="I22" s="665">
        <v>1012759.12</v>
      </c>
      <c r="K22" s="98"/>
    </row>
    <row r="23" spans="1:11" s="36" customFormat="1" ht="30.75" customHeight="1">
      <c r="A23" s="668" t="s">
        <v>60</v>
      </c>
      <c r="B23" s="669"/>
      <c r="C23" s="669"/>
      <c r="D23" s="669"/>
      <c r="E23" s="669"/>
      <c r="F23" s="669"/>
      <c r="G23" s="669"/>
      <c r="H23" s="669"/>
      <c r="I23" s="665"/>
      <c r="K23" s="98"/>
    </row>
    <row r="24" spans="1:11" s="36" customFormat="1" ht="30.75" customHeight="1">
      <c r="A24" s="1018" t="s">
        <v>61</v>
      </c>
      <c r="B24" s="663">
        <v>4785947</v>
      </c>
      <c r="C24" s="663">
        <v>3876390</v>
      </c>
      <c r="D24" s="664">
        <v>4474961</v>
      </c>
      <c r="E24" s="664">
        <v>4406229</v>
      </c>
      <c r="F24" s="665">
        <v>7459890</v>
      </c>
      <c r="G24" s="665">
        <v>9649660</v>
      </c>
      <c r="H24" s="665">
        <v>14109365.5</v>
      </c>
      <c r="I24" s="665">
        <v>20587960.609999999</v>
      </c>
      <c r="J24" s="98"/>
      <c r="K24" s="98"/>
    </row>
    <row r="25" spans="1:11" s="36" customFormat="1" ht="30.75" customHeight="1">
      <c r="A25" s="668" t="s">
        <v>62</v>
      </c>
      <c r="B25" s="669"/>
      <c r="C25" s="669"/>
      <c r="D25" s="669"/>
      <c r="E25" s="669"/>
      <c r="F25" s="669"/>
      <c r="G25" s="669"/>
      <c r="H25" s="669"/>
      <c r="I25" s="266"/>
      <c r="J25" s="98"/>
      <c r="K25" s="98"/>
    </row>
    <row r="26" spans="1:11" s="47" customFormat="1" ht="30.75" customHeight="1">
      <c r="A26" s="1014" t="s">
        <v>63</v>
      </c>
      <c r="B26" s="661">
        <f>B28+B29</f>
        <v>2886303</v>
      </c>
      <c r="C26" s="661">
        <v>4921522</v>
      </c>
      <c r="D26" s="662">
        <v>5412857</v>
      </c>
      <c r="E26" s="662">
        <v>4612461</v>
      </c>
      <c r="F26" s="670">
        <f>F28+F29</f>
        <v>4664360</v>
      </c>
      <c r="G26" s="670">
        <f>G28+G29</f>
        <v>6462405</v>
      </c>
      <c r="H26" s="670">
        <v>6889249.0999999996</v>
      </c>
      <c r="I26" s="670">
        <f>I28+I29</f>
        <v>6640333.9400000004</v>
      </c>
      <c r="J26" s="111"/>
      <c r="K26" s="111"/>
    </row>
    <row r="27" spans="1:11" s="36" customFormat="1" ht="30.75" customHeight="1">
      <c r="A27" s="1019" t="s">
        <v>64</v>
      </c>
      <c r="B27" s="669"/>
      <c r="C27" s="669"/>
      <c r="D27" s="669"/>
      <c r="E27" s="669"/>
      <c r="F27" s="1015"/>
      <c r="G27" s="1015"/>
      <c r="H27" s="799"/>
      <c r="I27" s="266"/>
      <c r="J27" s="98"/>
      <c r="K27" s="98"/>
    </row>
    <row r="28" spans="1:11" s="36" customFormat="1" ht="30.75" customHeight="1">
      <c r="A28" s="1016" t="s">
        <v>581</v>
      </c>
      <c r="B28" s="663">
        <v>2737583</v>
      </c>
      <c r="C28" s="663">
        <v>4868176</v>
      </c>
      <c r="D28" s="664">
        <v>5338696</v>
      </c>
      <c r="E28" s="664">
        <v>4539629</v>
      </c>
      <c r="F28" s="665">
        <v>4604444</v>
      </c>
      <c r="G28" s="665">
        <v>6409143</v>
      </c>
      <c r="H28" s="665">
        <v>6794225.4000000004</v>
      </c>
      <c r="I28" s="665">
        <v>6566008.96</v>
      </c>
      <c r="J28" s="173"/>
      <c r="K28" s="98"/>
    </row>
    <row r="29" spans="1:11" s="36" customFormat="1" ht="30.75" customHeight="1">
      <c r="A29" s="1016" t="s">
        <v>582</v>
      </c>
      <c r="B29" s="663">
        <v>148720</v>
      </c>
      <c r="C29" s="663">
        <v>53346</v>
      </c>
      <c r="D29" s="664">
        <v>74161</v>
      </c>
      <c r="E29" s="664">
        <v>72832</v>
      </c>
      <c r="F29" s="665">
        <v>59916</v>
      </c>
      <c r="G29" s="665">
        <v>53262</v>
      </c>
      <c r="H29" s="665">
        <v>95023.7</v>
      </c>
      <c r="I29" s="665">
        <v>74324.98</v>
      </c>
      <c r="J29" s="173"/>
      <c r="K29" s="98"/>
    </row>
    <row r="30" spans="1:11" s="36" customFormat="1" ht="30.75" customHeight="1">
      <c r="A30" s="1020"/>
      <c r="B30" s="1088" t="s">
        <v>464</v>
      </c>
      <c r="C30" s="1088"/>
      <c r="D30" s="1088"/>
      <c r="E30" s="1088"/>
      <c r="F30" s="1088"/>
      <c r="G30" s="1088"/>
      <c r="H30" s="1088"/>
      <c r="I30" s="1088"/>
      <c r="J30" s="98"/>
      <c r="K30" s="98"/>
    </row>
    <row r="31" spans="1:11" s="36" customFormat="1" ht="30.75" customHeight="1">
      <c r="A31" s="1008" t="s">
        <v>446</v>
      </c>
      <c r="B31" s="671">
        <f>B37+B40+B49</f>
        <v>100.00000000000001</v>
      </c>
      <c r="C31" s="671">
        <v>100</v>
      </c>
      <c r="D31" s="672">
        <f t="shared" ref="D31:I31" si="1">D37+D40+D49</f>
        <v>99.999999999999986</v>
      </c>
      <c r="E31" s="672">
        <f t="shared" si="1"/>
        <v>100</v>
      </c>
      <c r="F31" s="672">
        <f t="shared" si="1"/>
        <v>100</v>
      </c>
      <c r="G31" s="672">
        <f t="shared" si="1"/>
        <v>100</v>
      </c>
      <c r="H31" s="672">
        <f t="shared" si="1"/>
        <v>100</v>
      </c>
      <c r="I31" s="672">
        <f t="shared" si="1"/>
        <v>100</v>
      </c>
      <c r="J31" s="98"/>
      <c r="K31" s="98"/>
    </row>
    <row r="32" spans="1:11" s="1" customFormat="1" ht="14.25" customHeight="1">
      <c r="A32" s="1009" t="s">
        <v>525</v>
      </c>
      <c r="B32" s="1010"/>
      <c r="C32" s="1011"/>
      <c r="D32" s="1011"/>
      <c r="E32" s="1011"/>
      <c r="F32" s="1011"/>
      <c r="G32" s="1011"/>
      <c r="H32" s="1011"/>
      <c r="I32" s="801"/>
    </row>
    <row r="33" spans="1:11" s="1" customFormat="1" ht="14.25" customHeight="1">
      <c r="A33" s="1012" t="s">
        <v>521</v>
      </c>
      <c r="B33" s="272" t="s">
        <v>592</v>
      </c>
      <c r="C33" s="274"/>
      <c r="D33" s="274" t="s">
        <v>302</v>
      </c>
      <c r="E33" s="272" t="s">
        <v>592</v>
      </c>
      <c r="F33" s="272" t="s">
        <v>592</v>
      </c>
      <c r="G33" s="272" t="s">
        <v>592</v>
      </c>
      <c r="H33" s="1021">
        <f t="shared" ref="H33:I36" si="2">H10/H$8*100</f>
        <v>5.4989552191787672</v>
      </c>
      <c r="I33" s="1021">
        <f t="shared" si="2"/>
        <v>5.8781789321803561</v>
      </c>
    </row>
    <row r="34" spans="1:11" s="1" customFormat="1" ht="14.25" customHeight="1">
      <c r="A34" s="1012" t="s">
        <v>522</v>
      </c>
      <c r="B34" s="272" t="s">
        <v>592</v>
      </c>
      <c r="C34" s="274"/>
      <c r="D34" s="274" t="s">
        <v>302</v>
      </c>
      <c r="E34" s="272" t="s">
        <v>592</v>
      </c>
      <c r="F34" s="272" t="s">
        <v>592</v>
      </c>
      <c r="G34" s="272" t="s">
        <v>592</v>
      </c>
      <c r="H34" s="1021">
        <f t="shared" si="2"/>
        <v>31.855177742228168</v>
      </c>
      <c r="I34" s="1021">
        <f t="shared" si="2"/>
        <v>32.421111664369072</v>
      </c>
    </row>
    <row r="35" spans="1:11" s="1" customFormat="1" ht="14.25" customHeight="1">
      <c r="A35" s="1012" t="s">
        <v>523</v>
      </c>
      <c r="B35" s="272" t="s">
        <v>592</v>
      </c>
      <c r="C35" s="274"/>
      <c r="D35" s="274" t="s">
        <v>302</v>
      </c>
      <c r="E35" s="272" t="s">
        <v>592</v>
      </c>
      <c r="F35" s="272" t="s">
        <v>592</v>
      </c>
      <c r="G35" s="272" t="s">
        <v>592</v>
      </c>
      <c r="H35" s="1021">
        <f t="shared" si="2"/>
        <v>14.227375521208248</v>
      </c>
      <c r="I35" s="1021">
        <f t="shared" si="2"/>
        <v>13.790482552022082</v>
      </c>
    </row>
    <row r="36" spans="1:11" s="1" customFormat="1" ht="14.25" customHeight="1">
      <c r="A36" s="1012" t="s">
        <v>524</v>
      </c>
      <c r="B36" s="272" t="s">
        <v>592</v>
      </c>
      <c r="C36" s="274"/>
      <c r="D36" s="274" t="s">
        <v>302</v>
      </c>
      <c r="E36" s="272" t="s">
        <v>592</v>
      </c>
      <c r="F36" s="272" t="s">
        <v>592</v>
      </c>
      <c r="G36" s="272" t="s">
        <v>592</v>
      </c>
      <c r="H36" s="1021">
        <f t="shared" si="2"/>
        <v>48.418491517384822</v>
      </c>
      <c r="I36" s="1021">
        <f t="shared" si="2"/>
        <v>47.910226851428497</v>
      </c>
    </row>
    <row r="37" spans="1:11" s="36" customFormat="1" ht="30.75" customHeight="1">
      <c r="A37" s="1014" t="s">
        <v>671</v>
      </c>
      <c r="B37" s="672">
        <f>B38+B39</f>
        <v>19.926725120212065</v>
      </c>
      <c r="C37" s="673">
        <f>C14/$C$8*100</f>
        <v>23.356677068232635</v>
      </c>
      <c r="D37" s="672">
        <f>D14/$D$8*100</f>
        <v>17.696513738480526</v>
      </c>
      <c r="E37" s="672">
        <f t="shared" ref="E37:E45" si="3">E14/$E$8*100</f>
        <v>17.907490922034587</v>
      </c>
      <c r="F37" s="672">
        <f>F38+F39</f>
        <v>15.207472812261795</v>
      </c>
      <c r="G37" s="672">
        <f>G38+G39</f>
        <v>14.150746726712175</v>
      </c>
      <c r="H37" s="672">
        <f>H38+H39</f>
        <v>15.320542983545947</v>
      </c>
      <c r="I37" s="672">
        <f>I38+I39</f>
        <v>15.092478967681393</v>
      </c>
      <c r="J37" s="98"/>
      <c r="K37" s="98"/>
    </row>
    <row r="38" spans="1:11" s="36" customFormat="1" ht="30.75" customHeight="1">
      <c r="A38" s="1016" t="s">
        <v>575</v>
      </c>
      <c r="B38" s="673">
        <f t="shared" ref="B38:B52" si="4">B15/$B$8*100</f>
        <v>16.042600597510866</v>
      </c>
      <c r="C38" s="673">
        <f t="shared" ref="C38:C52" si="5">C15/$C$8*100</f>
        <v>14.618590137349813</v>
      </c>
      <c r="D38" s="673">
        <f t="shared" ref="D38:D52" si="6">D15/$D$8*100</f>
        <v>15.092226541883754</v>
      </c>
      <c r="E38" s="673">
        <f t="shared" si="3"/>
        <v>14.896711092446639</v>
      </c>
      <c r="F38" s="673">
        <f>F15/$F$8*100</f>
        <v>12.605594190687178</v>
      </c>
      <c r="G38" s="673">
        <f t="shared" ref="G38:I39" si="7">G15/G$8*100</f>
        <v>11.727211120419684</v>
      </c>
      <c r="H38" s="673">
        <f t="shared" si="7"/>
        <v>12.797615667981372</v>
      </c>
      <c r="I38" s="673">
        <f t="shared" si="7"/>
        <v>12.165728550115558</v>
      </c>
      <c r="J38" s="98"/>
      <c r="K38" s="98"/>
    </row>
    <row r="39" spans="1:11" s="36" customFormat="1" ht="30.75" customHeight="1">
      <c r="A39" s="1016" t="s">
        <v>576</v>
      </c>
      <c r="B39" s="673">
        <f t="shared" si="4"/>
        <v>3.8841245227011996</v>
      </c>
      <c r="C39" s="673">
        <f t="shared" si="5"/>
        <v>8.7380869308828224</v>
      </c>
      <c r="D39" s="673">
        <f t="shared" si="6"/>
        <v>2.6042871965967724</v>
      </c>
      <c r="E39" s="673">
        <f t="shared" si="3"/>
        <v>3.0107798295879471</v>
      </c>
      <c r="F39" s="673">
        <f>F16/$F$8*100</f>
        <v>2.6018786215746172</v>
      </c>
      <c r="G39" s="673">
        <f t="shared" si="7"/>
        <v>2.4235356062924915</v>
      </c>
      <c r="H39" s="673">
        <f t="shared" si="7"/>
        <v>2.5229273155645751</v>
      </c>
      <c r="I39" s="673">
        <f t="shared" si="7"/>
        <v>2.9267504175658341</v>
      </c>
      <c r="J39" s="98"/>
      <c r="K39" s="98"/>
    </row>
    <row r="40" spans="1:11" s="36" customFormat="1" ht="30.75" customHeight="1">
      <c r="A40" s="1014" t="s">
        <v>672</v>
      </c>
      <c r="B40" s="672">
        <f>B42+B44+B45+B47</f>
        <v>70.217756768537996</v>
      </c>
      <c r="C40" s="672">
        <f t="shared" si="5"/>
        <v>64.550834172829795</v>
      </c>
      <c r="D40" s="672">
        <f t="shared" ref="D40:I40" si="8">D42+D43+D44+D45+D47</f>
        <v>74.111545579456475</v>
      </c>
      <c r="E40" s="672">
        <f t="shared" si="8"/>
        <v>74.969068562856847</v>
      </c>
      <c r="F40" s="672">
        <f t="shared" si="8"/>
        <v>78.975472192987795</v>
      </c>
      <c r="G40" s="672">
        <f t="shared" si="8"/>
        <v>78.975704623812945</v>
      </c>
      <c r="H40" s="672">
        <f t="shared" si="8"/>
        <v>77.767331448905935</v>
      </c>
      <c r="I40" s="672">
        <f t="shared" si="8"/>
        <v>78.528718257414511</v>
      </c>
      <c r="J40" s="98"/>
      <c r="K40" s="98"/>
    </row>
    <row r="41" spans="1:11" s="36" customFormat="1" ht="30.75" hidden="1" customHeight="1">
      <c r="A41" s="1018" t="s">
        <v>404</v>
      </c>
      <c r="B41" s="673">
        <f t="shared" si="4"/>
        <v>1.3863885612597513</v>
      </c>
      <c r="C41" s="673">
        <f t="shared" si="5"/>
        <v>1.5684341138602915</v>
      </c>
      <c r="D41" s="673">
        <f t="shared" si="6"/>
        <v>0.95242112294360481</v>
      </c>
      <c r="E41" s="673">
        <f t="shared" si="3"/>
        <v>0.93372145099741133</v>
      </c>
      <c r="F41" s="673">
        <f>G18/$G$8*100</f>
        <v>0</v>
      </c>
      <c r="G41" s="673">
        <f>G18/$G$8*100</f>
        <v>0</v>
      </c>
      <c r="H41" s="673">
        <f>H18/$G$8*100</f>
        <v>0</v>
      </c>
      <c r="I41" s="266"/>
      <c r="J41" s="98"/>
      <c r="K41" s="98"/>
    </row>
    <row r="42" spans="1:11" s="36" customFormat="1" ht="30.75" customHeight="1">
      <c r="A42" s="1018" t="s">
        <v>405</v>
      </c>
      <c r="B42" s="673">
        <f t="shared" si="4"/>
        <v>15.302841662898675</v>
      </c>
      <c r="C42" s="673">
        <f t="shared" si="5"/>
        <v>12.033666674856876</v>
      </c>
      <c r="D42" s="673">
        <f t="shared" si="6"/>
        <v>18.149618875516943</v>
      </c>
      <c r="E42" s="673">
        <f t="shared" si="3"/>
        <v>15.180023334812395</v>
      </c>
      <c r="F42" s="673">
        <f>F19/$F$8*100</f>
        <v>14.331163201356695</v>
      </c>
      <c r="G42" s="673">
        <f t="shared" ref="G42:I45" si="9">G19/G$8*100</f>
        <v>10.263559288448718</v>
      </c>
      <c r="H42" s="673">
        <f t="shared" si="9"/>
        <v>7.8992038155367537</v>
      </c>
      <c r="I42" s="673">
        <f t="shared" si="9"/>
        <v>6.4913112144498939</v>
      </c>
      <c r="J42" s="98"/>
      <c r="K42" s="98"/>
    </row>
    <row r="43" spans="1:11" s="36" customFormat="1" ht="30.75" customHeight="1">
      <c r="A43" s="1018" t="s">
        <v>406</v>
      </c>
      <c r="B43" s="667" t="s">
        <v>302</v>
      </c>
      <c r="C43" s="673">
        <f t="shared" si="5"/>
        <v>2.3958819627017864E-2</v>
      </c>
      <c r="D43" s="673">
        <f t="shared" si="6"/>
        <v>8.228479246426881E-3</v>
      </c>
      <c r="E43" s="673">
        <f t="shared" si="3"/>
        <v>1.0552819642212E-2</v>
      </c>
      <c r="F43" s="673">
        <f>F20/$F$8*100</f>
        <v>5.0528647052823374E-2</v>
      </c>
      <c r="G43" s="673">
        <f t="shared" si="9"/>
        <v>4.5661242760544507E-2</v>
      </c>
      <c r="H43" s="673">
        <f t="shared" si="9"/>
        <v>3.5995932642617065E-2</v>
      </c>
      <c r="I43" s="673">
        <f t="shared" si="9"/>
        <v>4.1114993640796592E-2</v>
      </c>
      <c r="J43" s="98"/>
      <c r="K43" s="98"/>
    </row>
    <row r="44" spans="1:11" s="36" customFormat="1" ht="30.75" customHeight="1">
      <c r="A44" s="1018" t="s">
        <v>407</v>
      </c>
      <c r="B44" s="673">
        <f t="shared" si="4"/>
        <v>34.916965220639021</v>
      </c>
      <c r="C44" s="673">
        <f t="shared" si="5"/>
        <v>38.695727167743676</v>
      </c>
      <c r="D44" s="673">
        <f t="shared" si="6"/>
        <v>47.505784793440426</v>
      </c>
      <c r="E44" s="673">
        <f t="shared" si="3"/>
        <v>51.564686012225977</v>
      </c>
      <c r="F44" s="673">
        <f>F21/$F$8*100</f>
        <v>53.940495546648535</v>
      </c>
      <c r="G44" s="673">
        <f t="shared" si="9"/>
        <v>57.25705841658808</v>
      </c>
      <c r="H44" s="673">
        <f t="shared" si="9"/>
        <v>54.568535087685696</v>
      </c>
      <c r="I44" s="673">
        <f t="shared" si="9"/>
        <v>51.246321912483118</v>
      </c>
      <c r="J44" s="98"/>
      <c r="K44" s="98"/>
    </row>
    <row r="45" spans="1:11" s="36" customFormat="1" ht="30.75" customHeight="1">
      <c r="A45" s="1018" t="s">
        <v>59</v>
      </c>
      <c r="B45" s="673">
        <f t="shared" si="4"/>
        <v>3.6559416696527189</v>
      </c>
      <c r="C45" s="673">
        <f t="shared" si="5"/>
        <v>2.7045136244133761</v>
      </c>
      <c r="D45" s="673">
        <f t="shared" si="6"/>
        <v>1.6754058504048548</v>
      </c>
      <c r="E45" s="673">
        <f t="shared" si="3"/>
        <v>1.4088686032179505</v>
      </c>
      <c r="F45" s="673">
        <f>F22/$F$8*100</f>
        <v>1.3498454440229801</v>
      </c>
      <c r="G45" s="673">
        <f t="shared" si="9"/>
        <v>1.1458461787708811</v>
      </c>
      <c r="H45" s="673">
        <f t="shared" si="9"/>
        <v>1.1073794986921848</v>
      </c>
      <c r="I45" s="673">
        <f t="shared" si="9"/>
        <v>0.97287135606999864</v>
      </c>
      <c r="J45" s="98"/>
      <c r="K45" s="98"/>
    </row>
    <row r="46" spans="1:11" s="36" customFormat="1" ht="30.75" customHeight="1">
      <c r="A46" s="668" t="s">
        <v>60</v>
      </c>
      <c r="B46" s="673"/>
      <c r="C46" s="673"/>
      <c r="D46" s="673"/>
      <c r="E46" s="673"/>
      <c r="F46" s="673"/>
      <c r="G46" s="673"/>
      <c r="H46" s="673"/>
      <c r="I46" s="266"/>
      <c r="J46" s="98"/>
      <c r="K46" s="98"/>
    </row>
    <row r="47" spans="1:11" s="36" customFormat="1" ht="30.75" customHeight="1">
      <c r="A47" s="1018" t="s">
        <v>61</v>
      </c>
      <c r="B47" s="673">
        <f t="shared" si="4"/>
        <v>16.342008215347576</v>
      </c>
      <c r="C47" s="673">
        <f t="shared" si="5"/>
        <v>9.5245337723285584</v>
      </c>
      <c r="D47" s="673">
        <f t="shared" si="6"/>
        <v>6.7725075808478348</v>
      </c>
      <c r="E47" s="673">
        <f>E24/$E$8*100</f>
        <v>6.8049377929583112</v>
      </c>
      <c r="F47" s="673">
        <f>F24/$F$8*100</f>
        <v>9.3034393539067679</v>
      </c>
      <c r="G47" s="673">
        <f>G24/G$8*100</f>
        <v>10.263579497244722</v>
      </c>
      <c r="H47" s="673">
        <f>H24/H$8*100</f>
        <v>14.156217114348687</v>
      </c>
      <c r="I47" s="673">
        <f>I24/I$8*100</f>
        <v>19.777098780770707</v>
      </c>
      <c r="J47" s="98"/>
      <c r="K47" s="98"/>
    </row>
    <row r="48" spans="1:11" s="36" customFormat="1" ht="30.75" customHeight="1">
      <c r="A48" s="668" t="s">
        <v>62</v>
      </c>
      <c r="B48" s="673"/>
      <c r="C48" s="673"/>
      <c r="D48" s="673"/>
      <c r="E48" s="673"/>
      <c r="F48" s="673"/>
      <c r="G48" s="673"/>
      <c r="H48" s="673"/>
      <c r="I48" s="266"/>
      <c r="J48" s="98"/>
      <c r="K48" s="98"/>
    </row>
    <row r="49" spans="1:11" s="36" customFormat="1" ht="30.75" customHeight="1">
      <c r="A49" s="1014" t="s">
        <v>63</v>
      </c>
      <c r="B49" s="672">
        <f>B51+B52</f>
        <v>9.8555181112499461</v>
      </c>
      <c r="C49" s="672">
        <f t="shared" si="5"/>
        <v>12.092488758937565</v>
      </c>
      <c r="D49" s="672">
        <f t="shared" si="6"/>
        <v>8.1919406820629881</v>
      </c>
      <c r="E49" s="672">
        <f>E26/$E$8*100</f>
        <v>7.1234405151085634</v>
      </c>
      <c r="F49" s="672">
        <f>F51+F52</f>
        <v>5.8170549947504009</v>
      </c>
      <c r="G49" s="672">
        <f>G51+G52</f>
        <v>6.8735486494748814</v>
      </c>
      <c r="H49" s="672">
        <f>H51+H52</f>
        <v>6.9121255675481148</v>
      </c>
      <c r="I49" s="672">
        <f>I51+I52</f>
        <v>6.3788027749041021</v>
      </c>
      <c r="J49" s="98"/>
      <c r="K49" s="98"/>
    </row>
    <row r="50" spans="1:11" s="36" customFormat="1" ht="30.75" customHeight="1">
      <c r="A50" s="1019" t="s">
        <v>64</v>
      </c>
      <c r="B50" s="672"/>
      <c r="C50" s="672"/>
      <c r="D50" s="672"/>
      <c r="E50" s="672"/>
      <c r="F50" s="672"/>
      <c r="G50" s="672"/>
      <c r="H50" s="672"/>
      <c r="I50" s="266"/>
      <c r="J50" s="98"/>
      <c r="K50" s="98"/>
    </row>
    <row r="51" spans="1:11" s="36" customFormat="1" ht="30.75" customHeight="1">
      <c r="A51" s="1016" t="s">
        <v>581</v>
      </c>
      <c r="B51" s="673">
        <f t="shared" si="4"/>
        <v>9.3477014844075494</v>
      </c>
      <c r="C51" s="673">
        <f t="shared" si="5"/>
        <v>11.961414285363277</v>
      </c>
      <c r="D51" s="673">
        <f t="shared" si="6"/>
        <v>8.07970374084646</v>
      </c>
      <c r="E51" s="673">
        <f>E28/$E$8*100</f>
        <v>7.0109594730799394</v>
      </c>
      <c r="F51" s="673">
        <f>F28/$F$8*100</f>
        <v>5.7423320601858592</v>
      </c>
      <c r="G51" s="673">
        <f t="shared" ref="G51:I52" si="10">G28/G$8*100</f>
        <v>6.8168980761715474</v>
      </c>
      <c r="H51" s="673">
        <f t="shared" si="10"/>
        <v>6.8167863314776671</v>
      </c>
      <c r="I51" s="673">
        <f t="shared" si="10"/>
        <v>6.3074051022941777</v>
      </c>
      <c r="J51" s="98"/>
      <c r="K51" s="98"/>
    </row>
    <row r="52" spans="1:11" s="42" customFormat="1" ht="30.75" customHeight="1">
      <c r="A52" s="1016" t="s">
        <v>582</v>
      </c>
      <c r="B52" s="673">
        <f t="shared" si="4"/>
        <v>0.50781662684239748</v>
      </c>
      <c r="C52" s="673">
        <f t="shared" si="5"/>
        <v>0.13107447357428931</v>
      </c>
      <c r="D52" s="673">
        <f t="shared" si="6"/>
        <v>0.11223694121652822</v>
      </c>
      <c r="E52" s="673">
        <f>E29/$E$8*100</f>
        <v>0.11248104202862352</v>
      </c>
      <c r="F52" s="673">
        <f>F29/$F$8*100</f>
        <v>7.4722934564541543E-2</v>
      </c>
      <c r="G52" s="673">
        <f t="shared" si="10"/>
        <v>5.665057330333384E-2</v>
      </c>
      <c r="H52" s="673">
        <f t="shared" si="10"/>
        <v>9.5339236070448072E-2</v>
      </c>
      <c r="I52" s="673">
        <f t="shared" si="10"/>
        <v>7.1397672609924787E-2</v>
      </c>
      <c r="J52" s="113"/>
      <c r="K52" s="113"/>
    </row>
    <row r="53" spans="1:11" ht="9.75" customHeight="1">
      <c r="A53" s="674"/>
      <c r="B53" s="675"/>
      <c r="C53" s="675"/>
      <c r="D53" s="675"/>
      <c r="E53" s="675"/>
      <c r="F53" s="676"/>
      <c r="G53" s="676"/>
      <c r="H53" s="676"/>
      <c r="I53" s="674"/>
      <c r="J53" s="95"/>
      <c r="K53" s="95"/>
    </row>
    <row r="54" spans="1:11" ht="13.8">
      <c r="A54" s="367"/>
      <c r="B54" s="677"/>
      <c r="C54" s="677"/>
      <c r="D54" s="677"/>
      <c r="E54" s="677"/>
      <c r="F54" s="678"/>
      <c r="G54" s="678"/>
      <c r="H54" s="678"/>
      <c r="I54" s="367"/>
      <c r="J54" s="95"/>
      <c r="K54" s="95"/>
    </row>
    <row r="55" spans="1:11" ht="13.8">
      <c r="A55" s="367"/>
      <c r="B55" s="367"/>
      <c r="C55" s="367"/>
      <c r="D55" s="367"/>
      <c r="E55" s="367"/>
      <c r="F55" s="678"/>
      <c r="G55" s="678"/>
      <c r="H55" s="678"/>
      <c r="I55" s="367"/>
      <c r="J55" s="95"/>
      <c r="K55" s="95"/>
    </row>
    <row r="56" spans="1:11" ht="13.8">
      <c r="A56" s="367"/>
      <c r="B56" s="367"/>
      <c r="C56" s="367"/>
      <c r="D56" s="367"/>
      <c r="E56" s="367"/>
      <c r="F56" s="678"/>
      <c r="G56" s="678"/>
      <c r="H56" s="678"/>
      <c r="I56" s="367"/>
      <c r="J56" s="95"/>
      <c r="K56" s="95"/>
    </row>
    <row r="57" spans="1:11" ht="13.8">
      <c r="A57" s="367"/>
      <c r="B57" s="367"/>
      <c r="C57" s="367"/>
      <c r="D57" s="367"/>
      <c r="E57" s="367"/>
      <c r="F57" s="678"/>
      <c r="G57" s="678"/>
      <c r="H57" s="678"/>
      <c r="I57" s="367"/>
      <c r="J57" s="95"/>
      <c r="K57" s="95"/>
    </row>
    <row r="58" spans="1:11" ht="13.8">
      <c r="A58" s="367"/>
      <c r="B58" s="367"/>
      <c r="C58" s="367"/>
      <c r="D58" s="367"/>
      <c r="E58" s="367"/>
      <c r="F58" s="678"/>
      <c r="G58" s="678"/>
      <c r="H58" s="678"/>
      <c r="I58" s="367"/>
      <c r="J58" s="95"/>
      <c r="K58" s="95"/>
    </row>
    <row r="59" spans="1:11" ht="13.8">
      <c r="A59" s="367"/>
      <c r="B59" s="367"/>
      <c r="C59" s="367"/>
      <c r="D59" s="367"/>
      <c r="E59" s="367"/>
      <c r="F59" s="678"/>
      <c r="G59" s="678"/>
      <c r="H59" s="678"/>
      <c r="I59" s="367"/>
      <c r="J59" s="95"/>
      <c r="K59" s="95"/>
    </row>
    <row r="60" spans="1:11" ht="13.8">
      <c r="A60" s="367"/>
      <c r="B60" s="367"/>
      <c r="C60" s="367"/>
      <c r="D60" s="367"/>
      <c r="E60" s="367"/>
      <c r="F60" s="678"/>
      <c r="G60" s="678"/>
      <c r="H60" s="678"/>
      <c r="I60" s="367"/>
      <c r="J60" s="95"/>
      <c r="K60" s="95"/>
    </row>
    <row r="61" spans="1:11" ht="13.8">
      <c r="A61" s="367"/>
      <c r="B61" s="367"/>
      <c r="C61" s="367"/>
      <c r="D61" s="367"/>
      <c r="E61" s="367"/>
      <c r="F61" s="678"/>
      <c r="G61" s="678"/>
      <c r="H61" s="678"/>
      <c r="I61" s="367"/>
      <c r="J61" s="95"/>
      <c r="K61" s="95"/>
    </row>
    <row r="62" spans="1:11" ht="13.8">
      <c r="A62" s="367"/>
      <c r="B62" s="367"/>
      <c r="C62" s="367"/>
      <c r="D62" s="367"/>
      <c r="E62" s="367"/>
      <c r="F62" s="678"/>
      <c r="G62" s="678"/>
      <c r="H62" s="678"/>
      <c r="I62" s="367"/>
      <c r="J62" s="95"/>
      <c r="K62" s="95"/>
    </row>
    <row r="63" spans="1:11" ht="13.8">
      <c r="A63" s="367"/>
      <c r="B63" s="367"/>
      <c r="C63" s="367"/>
      <c r="D63" s="367"/>
      <c r="E63" s="367"/>
      <c r="F63" s="678"/>
      <c r="G63" s="678"/>
      <c r="H63" s="678"/>
      <c r="I63" s="367"/>
      <c r="J63" s="95"/>
      <c r="K63" s="95"/>
    </row>
    <row r="64" spans="1:11" ht="13.8">
      <c r="A64" s="367"/>
      <c r="B64" s="367"/>
      <c r="C64" s="367"/>
      <c r="D64" s="367"/>
      <c r="E64" s="367"/>
      <c r="F64" s="678"/>
      <c r="G64" s="678"/>
      <c r="H64" s="678"/>
      <c r="I64" s="367"/>
      <c r="J64" s="95"/>
      <c r="K64" s="95"/>
    </row>
    <row r="65" spans="1:11" ht="13.8">
      <c r="A65" s="367"/>
      <c r="B65" s="367"/>
      <c r="C65" s="367"/>
      <c r="D65" s="367"/>
      <c r="E65" s="367"/>
      <c r="F65" s="678"/>
      <c r="G65" s="678"/>
      <c r="H65" s="678"/>
      <c r="I65" s="367"/>
      <c r="J65" s="95"/>
      <c r="K65" s="95"/>
    </row>
    <row r="66" spans="1:11" ht="13.8">
      <c r="A66" s="367"/>
      <c r="B66" s="367"/>
      <c r="C66" s="367"/>
      <c r="D66" s="367"/>
      <c r="E66" s="367"/>
      <c r="F66" s="678"/>
      <c r="G66" s="678"/>
      <c r="H66" s="678"/>
      <c r="I66" s="367"/>
      <c r="J66" s="95"/>
      <c r="K66" s="95"/>
    </row>
    <row r="67" spans="1:11" ht="13.8">
      <c r="A67" s="367"/>
      <c r="B67" s="367"/>
      <c r="C67" s="367"/>
      <c r="D67" s="367"/>
      <c r="E67" s="367"/>
      <c r="F67" s="678"/>
      <c r="G67" s="678"/>
      <c r="H67" s="678"/>
      <c r="I67" s="367"/>
      <c r="J67" s="95"/>
      <c r="K67" s="95"/>
    </row>
    <row r="68" spans="1:11" ht="13.8">
      <c r="A68" s="367"/>
      <c r="B68" s="367"/>
      <c r="C68" s="367"/>
      <c r="D68" s="367"/>
      <c r="E68" s="367"/>
      <c r="F68" s="678"/>
      <c r="G68" s="678"/>
      <c r="H68" s="678"/>
      <c r="I68" s="367"/>
      <c r="J68" s="95"/>
      <c r="K68" s="95"/>
    </row>
    <row r="69" spans="1:11" ht="13.8">
      <c r="A69" s="367"/>
      <c r="B69" s="367"/>
      <c r="C69" s="367"/>
      <c r="D69" s="367"/>
      <c r="E69" s="367"/>
      <c r="F69" s="678"/>
      <c r="G69" s="678"/>
      <c r="H69" s="678"/>
      <c r="I69" s="367"/>
      <c r="J69" s="95"/>
      <c r="K69" s="95"/>
    </row>
    <row r="70" spans="1:11" ht="13.8">
      <c r="A70" s="367"/>
      <c r="B70" s="367"/>
      <c r="C70" s="367"/>
      <c r="D70" s="367"/>
      <c r="E70" s="367"/>
      <c r="F70" s="678"/>
      <c r="G70" s="678"/>
      <c r="H70" s="678"/>
      <c r="I70" s="367"/>
      <c r="J70" s="95"/>
      <c r="K70" s="95"/>
    </row>
    <row r="71" spans="1:11" ht="13.8">
      <c r="A71" s="367"/>
      <c r="B71" s="367"/>
      <c r="C71" s="367"/>
      <c r="D71" s="367"/>
      <c r="E71" s="367"/>
      <c r="F71" s="678"/>
      <c r="G71" s="678"/>
      <c r="H71" s="678"/>
      <c r="I71" s="367"/>
      <c r="J71" s="95"/>
      <c r="K71" s="95"/>
    </row>
    <row r="72" spans="1:11" ht="13.8">
      <c r="A72" s="367"/>
      <c r="B72" s="367"/>
      <c r="C72" s="367"/>
      <c r="D72" s="367"/>
      <c r="E72" s="367"/>
      <c r="F72" s="678"/>
      <c r="G72" s="678"/>
      <c r="H72" s="678"/>
      <c r="I72" s="367"/>
      <c r="J72" s="95"/>
      <c r="K72" s="95"/>
    </row>
    <row r="73" spans="1:11" ht="13.8">
      <c r="A73" s="367"/>
      <c r="B73" s="367"/>
      <c r="C73" s="367"/>
      <c r="D73" s="367"/>
      <c r="E73" s="367"/>
      <c r="F73" s="678"/>
      <c r="G73" s="678"/>
      <c r="H73" s="678"/>
      <c r="I73" s="367"/>
      <c r="J73" s="95"/>
      <c r="K73" s="95"/>
    </row>
    <row r="74" spans="1:11" ht="13.8">
      <c r="A74" s="367"/>
      <c r="B74" s="367"/>
      <c r="C74" s="367"/>
      <c r="D74" s="367"/>
      <c r="E74" s="367"/>
      <c r="F74" s="678"/>
      <c r="G74" s="678"/>
      <c r="H74" s="678"/>
      <c r="I74" s="367"/>
      <c r="J74" s="95"/>
      <c r="K74" s="95"/>
    </row>
    <row r="75" spans="1:11" ht="13.8">
      <c r="A75" s="367"/>
      <c r="B75" s="367"/>
      <c r="C75" s="367"/>
      <c r="D75" s="367"/>
      <c r="E75" s="367"/>
      <c r="F75" s="678"/>
      <c r="G75" s="678"/>
      <c r="H75" s="678"/>
      <c r="I75" s="367"/>
      <c r="J75" s="95"/>
      <c r="K75" s="95"/>
    </row>
    <row r="76" spans="1:11" ht="13.8">
      <c r="A76" s="367"/>
      <c r="B76" s="367"/>
      <c r="C76" s="367"/>
      <c r="D76" s="367"/>
      <c r="E76" s="367"/>
      <c r="F76" s="678"/>
      <c r="G76" s="678"/>
      <c r="H76" s="678"/>
      <c r="I76" s="367"/>
      <c r="J76" s="95"/>
      <c r="K76" s="95"/>
    </row>
    <row r="77" spans="1:11" ht="13.8">
      <c r="A77" s="367"/>
      <c r="B77" s="367"/>
      <c r="C77" s="367"/>
      <c r="D77" s="367"/>
      <c r="E77" s="367"/>
      <c r="F77" s="678"/>
      <c r="G77" s="678"/>
      <c r="H77" s="678"/>
      <c r="I77" s="367"/>
      <c r="J77" s="95"/>
      <c r="K77" s="95"/>
    </row>
    <row r="78" spans="1:11" ht="13.8">
      <c r="A78" s="367"/>
      <c r="B78" s="367"/>
      <c r="C78" s="367"/>
      <c r="D78" s="367"/>
      <c r="E78" s="367"/>
      <c r="F78" s="678"/>
      <c r="G78" s="678"/>
      <c r="H78" s="678"/>
      <c r="I78" s="367"/>
      <c r="J78" s="95"/>
      <c r="K78" s="95"/>
    </row>
    <row r="79" spans="1:11" ht="13.8">
      <c r="A79" s="367"/>
      <c r="B79" s="367"/>
      <c r="C79" s="367"/>
      <c r="D79" s="367"/>
      <c r="E79" s="367"/>
      <c r="F79" s="678"/>
      <c r="G79" s="678"/>
      <c r="H79" s="678"/>
      <c r="I79" s="367"/>
      <c r="J79" s="95"/>
      <c r="K79" s="95"/>
    </row>
    <row r="80" spans="1:11" ht="13.8">
      <c r="A80" s="367"/>
      <c r="B80" s="367"/>
      <c r="C80" s="367"/>
      <c r="D80" s="367"/>
      <c r="E80" s="367"/>
      <c r="F80" s="678"/>
      <c r="G80" s="678"/>
      <c r="H80" s="678"/>
      <c r="I80" s="367"/>
      <c r="J80" s="95"/>
      <c r="K80" s="95"/>
    </row>
    <row r="81" spans="1:11" ht="13.8">
      <c r="A81" s="367"/>
      <c r="B81" s="367"/>
      <c r="C81" s="367"/>
      <c r="D81" s="367"/>
      <c r="E81" s="367"/>
      <c r="F81" s="678"/>
      <c r="G81" s="678"/>
      <c r="H81" s="678"/>
      <c r="I81" s="367"/>
      <c r="J81" s="95"/>
      <c r="K81" s="95"/>
    </row>
    <row r="82" spans="1:11" ht="13.8">
      <c r="A82" s="367"/>
      <c r="B82" s="367"/>
      <c r="C82" s="367"/>
      <c r="D82" s="367"/>
      <c r="E82" s="367"/>
      <c r="F82" s="678"/>
      <c r="G82" s="678"/>
      <c r="H82" s="678"/>
      <c r="I82" s="367"/>
      <c r="J82" s="95"/>
      <c r="K82" s="95"/>
    </row>
    <row r="83" spans="1:11" ht="13.8">
      <c r="A83" s="367"/>
      <c r="B83" s="367"/>
      <c r="C83" s="367"/>
      <c r="D83" s="367"/>
      <c r="E83" s="367"/>
      <c r="F83" s="678"/>
      <c r="G83" s="678"/>
      <c r="H83" s="678"/>
      <c r="I83" s="367"/>
      <c r="J83" s="95"/>
      <c r="K83" s="95"/>
    </row>
    <row r="84" spans="1:11" ht="13.8">
      <c r="A84" s="367"/>
      <c r="B84" s="367"/>
      <c r="C84" s="367"/>
      <c r="D84" s="367"/>
      <c r="E84" s="367"/>
      <c r="F84" s="678"/>
      <c r="G84" s="678"/>
      <c r="H84" s="678"/>
      <c r="I84" s="367"/>
      <c r="J84" s="95"/>
      <c r="K84" s="95"/>
    </row>
    <row r="85" spans="1:11" ht="13.8">
      <c r="A85" s="367"/>
      <c r="B85" s="367"/>
      <c r="C85" s="367"/>
      <c r="D85" s="367"/>
      <c r="E85" s="367"/>
      <c r="F85" s="678"/>
      <c r="G85" s="678"/>
      <c r="H85" s="678"/>
      <c r="I85" s="367"/>
      <c r="J85" s="95"/>
      <c r="K85" s="95"/>
    </row>
    <row r="86" spans="1:11" ht="13.8">
      <c r="A86" s="367"/>
      <c r="B86" s="367"/>
      <c r="C86" s="367"/>
      <c r="D86" s="367"/>
      <c r="E86" s="367"/>
      <c r="F86" s="678"/>
      <c r="G86" s="678"/>
      <c r="H86" s="678"/>
      <c r="I86" s="367"/>
      <c r="J86" s="95"/>
      <c r="K86" s="95"/>
    </row>
    <row r="87" spans="1:11" ht="13.8">
      <c r="A87" s="367"/>
      <c r="B87" s="367"/>
      <c r="C87" s="367"/>
      <c r="D87" s="367"/>
      <c r="E87" s="367"/>
      <c r="F87" s="678"/>
      <c r="G87" s="678"/>
      <c r="H87" s="678"/>
      <c r="I87" s="367"/>
      <c r="J87" s="95"/>
      <c r="K87" s="95"/>
    </row>
    <row r="88" spans="1:11" ht="13.8">
      <c r="A88" s="367"/>
      <c r="B88" s="367"/>
      <c r="C88" s="367"/>
      <c r="D88" s="367"/>
      <c r="E88" s="367"/>
      <c r="F88" s="678"/>
      <c r="G88" s="678"/>
      <c r="H88" s="678"/>
      <c r="I88" s="367"/>
      <c r="J88" s="95"/>
      <c r="K88" s="95"/>
    </row>
    <row r="89" spans="1:11" ht="13.8">
      <c r="A89" s="367"/>
      <c r="B89" s="367"/>
      <c r="C89" s="367"/>
      <c r="D89" s="367"/>
      <c r="E89" s="367"/>
      <c r="F89" s="678"/>
      <c r="G89" s="678"/>
      <c r="H89" s="678"/>
      <c r="I89" s="367"/>
      <c r="J89" s="95"/>
      <c r="K89" s="95"/>
    </row>
    <row r="90" spans="1:11" ht="13.8">
      <c r="A90" s="367"/>
      <c r="B90" s="367"/>
      <c r="C90" s="367"/>
      <c r="D90" s="367"/>
      <c r="E90" s="367"/>
      <c r="F90" s="678"/>
      <c r="G90" s="678"/>
      <c r="H90" s="678"/>
      <c r="I90" s="367"/>
      <c r="J90" s="95"/>
      <c r="K90" s="95"/>
    </row>
    <row r="91" spans="1:11" ht="13.8">
      <c r="A91" s="367"/>
      <c r="B91" s="367"/>
      <c r="C91" s="367"/>
      <c r="D91" s="367"/>
      <c r="E91" s="367"/>
      <c r="F91" s="678"/>
      <c r="G91" s="678"/>
      <c r="H91" s="678"/>
      <c r="I91" s="367"/>
      <c r="J91" s="95"/>
      <c r="K91" s="95"/>
    </row>
    <row r="92" spans="1:11" ht="13.8">
      <c r="A92" s="367"/>
      <c r="B92" s="367"/>
      <c r="C92" s="367"/>
      <c r="D92" s="367"/>
      <c r="E92" s="367"/>
      <c r="F92" s="678"/>
      <c r="G92" s="678"/>
      <c r="H92" s="678"/>
      <c r="I92" s="367"/>
      <c r="J92" s="95"/>
      <c r="K92" s="95"/>
    </row>
    <row r="93" spans="1:11" ht="13.8">
      <c r="A93" s="367"/>
      <c r="B93" s="367"/>
      <c r="C93" s="367"/>
      <c r="D93" s="367"/>
      <c r="E93" s="367"/>
      <c r="F93" s="678"/>
      <c r="G93" s="678"/>
      <c r="H93" s="678"/>
      <c r="I93" s="367"/>
      <c r="J93" s="95"/>
      <c r="K93" s="95"/>
    </row>
    <row r="94" spans="1:11" ht="13.8">
      <c r="A94" s="367"/>
      <c r="B94" s="367"/>
      <c r="C94" s="367"/>
      <c r="D94" s="367"/>
      <c r="E94" s="367"/>
      <c r="F94" s="678"/>
      <c r="G94" s="678"/>
      <c r="H94" s="678"/>
      <c r="I94" s="367"/>
      <c r="J94" s="95"/>
      <c r="K94" s="95"/>
    </row>
    <row r="95" spans="1:11" ht="13.8">
      <c r="A95" s="367"/>
      <c r="B95" s="367"/>
      <c r="C95" s="367"/>
      <c r="D95" s="367"/>
      <c r="E95" s="367"/>
      <c r="F95" s="678"/>
      <c r="G95" s="678"/>
      <c r="H95" s="678"/>
      <c r="I95" s="367"/>
      <c r="J95" s="95"/>
      <c r="K95" s="95"/>
    </row>
    <row r="96" spans="1:11" ht="13.8">
      <c r="A96" s="367"/>
      <c r="B96" s="367"/>
      <c r="C96" s="367"/>
      <c r="D96" s="367"/>
      <c r="E96" s="367"/>
      <c r="F96" s="678"/>
      <c r="G96" s="678"/>
      <c r="H96" s="678"/>
      <c r="I96" s="367"/>
      <c r="J96" s="95"/>
      <c r="K96" s="95"/>
    </row>
    <row r="97" spans="1:11" ht="13.8">
      <c r="A97" s="367"/>
      <c r="B97" s="367"/>
      <c r="C97" s="367"/>
      <c r="D97" s="367"/>
      <c r="E97" s="367"/>
      <c r="F97" s="678"/>
      <c r="G97" s="678"/>
      <c r="H97" s="678"/>
      <c r="I97" s="367"/>
      <c r="J97" s="95"/>
      <c r="K97" s="95"/>
    </row>
    <row r="98" spans="1:11" ht="13.8">
      <c r="A98" s="367"/>
      <c r="B98" s="367"/>
      <c r="C98" s="367"/>
      <c r="D98" s="367"/>
      <c r="E98" s="367"/>
      <c r="F98" s="678"/>
      <c r="G98" s="678"/>
      <c r="H98" s="678"/>
      <c r="I98" s="367"/>
      <c r="J98" s="95"/>
      <c r="K98" s="95"/>
    </row>
    <row r="99" spans="1:11" ht="13.8">
      <c r="A99" s="367"/>
      <c r="B99" s="367"/>
      <c r="C99" s="367"/>
      <c r="D99" s="367"/>
      <c r="E99" s="367"/>
      <c r="F99" s="678"/>
      <c r="G99" s="678"/>
      <c r="H99" s="678"/>
      <c r="I99" s="367"/>
      <c r="J99" s="95"/>
      <c r="K99" s="95"/>
    </row>
    <row r="100" spans="1:11" ht="13.8">
      <c r="A100" s="367"/>
      <c r="B100" s="367"/>
      <c r="C100" s="367"/>
      <c r="D100" s="367"/>
      <c r="E100" s="367"/>
      <c r="F100" s="678"/>
      <c r="G100" s="678"/>
      <c r="H100" s="678"/>
      <c r="I100" s="367"/>
      <c r="J100" s="95"/>
      <c r="K100" s="95"/>
    </row>
    <row r="101" spans="1:11" ht="13.8">
      <c r="A101" s="367"/>
      <c r="B101" s="367"/>
      <c r="C101" s="367"/>
      <c r="D101" s="367"/>
      <c r="E101" s="367"/>
      <c r="F101" s="678"/>
      <c r="G101" s="678"/>
      <c r="H101" s="678"/>
      <c r="I101" s="367"/>
      <c r="J101" s="95"/>
      <c r="K101" s="95"/>
    </row>
    <row r="102" spans="1:11" ht="13.8">
      <c r="A102" s="367"/>
      <c r="B102" s="367"/>
      <c r="C102" s="367"/>
      <c r="D102" s="367"/>
      <c r="E102" s="367"/>
      <c r="F102" s="678"/>
      <c r="G102" s="678"/>
      <c r="H102" s="678"/>
      <c r="I102" s="367"/>
      <c r="J102" s="95"/>
      <c r="K102" s="95"/>
    </row>
    <row r="103" spans="1:11" ht="13.8">
      <c r="A103" s="367"/>
      <c r="B103" s="367"/>
      <c r="C103" s="367"/>
      <c r="D103" s="367"/>
      <c r="E103" s="367"/>
      <c r="F103" s="678"/>
      <c r="G103" s="678"/>
      <c r="H103" s="678"/>
      <c r="I103" s="367"/>
      <c r="J103" s="95"/>
      <c r="K103" s="95"/>
    </row>
    <row r="104" spans="1:11" ht="13.8">
      <c r="A104" s="367"/>
      <c r="B104" s="367"/>
      <c r="C104" s="367"/>
      <c r="D104" s="367"/>
      <c r="E104" s="367"/>
      <c r="F104" s="678"/>
      <c r="G104" s="678"/>
      <c r="H104" s="678"/>
      <c r="I104" s="367"/>
      <c r="J104" s="95"/>
      <c r="K104" s="95"/>
    </row>
    <row r="105" spans="1:11" ht="13.8">
      <c r="A105" s="367"/>
      <c r="B105" s="367"/>
      <c r="C105" s="367"/>
      <c r="D105" s="367"/>
      <c r="E105" s="367"/>
      <c r="F105" s="678"/>
      <c r="G105" s="678"/>
      <c r="H105" s="678"/>
      <c r="I105" s="367"/>
      <c r="J105" s="95"/>
      <c r="K105" s="95"/>
    </row>
    <row r="106" spans="1:11" ht="13.8">
      <c r="A106" s="367"/>
      <c r="B106" s="367"/>
      <c r="C106" s="367"/>
      <c r="D106" s="367"/>
      <c r="E106" s="367"/>
      <c r="F106" s="678"/>
      <c r="G106" s="678"/>
      <c r="H106" s="678"/>
      <c r="I106" s="367"/>
      <c r="J106" s="95"/>
      <c r="K106" s="95"/>
    </row>
    <row r="107" spans="1:11" ht="13.8">
      <c r="A107" s="367"/>
      <c r="B107" s="367"/>
      <c r="C107" s="367"/>
      <c r="D107" s="367"/>
      <c r="E107" s="367"/>
      <c r="F107" s="678"/>
      <c r="G107" s="678"/>
      <c r="H107" s="678"/>
      <c r="I107" s="367"/>
      <c r="J107" s="95"/>
      <c r="K107" s="95"/>
    </row>
    <row r="108" spans="1:11" ht="13.8">
      <c r="A108" s="367"/>
      <c r="B108" s="367"/>
      <c r="C108" s="367"/>
      <c r="D108" s="367"/>
      <c r="E108" s="367"/>
      <c r="F108" s="678"/>
      <c r="G108" s="678"/>
      <c r="H108" s="678"/>
      <c r="I108" s="367"/>
      <c r="J108" s="95"/>
      <c r="K108" s="95"/>
    </row>
    <row r="109" spans="1:11" ht="13.8">
      <c r="A109" s="367"/>
      <c r="B109" s="367"/>
      <c r="C109" s="367"/>
      <c r="D109" s="367"/>
      <c r="E109" s="367"/>
      <c r="F109" s="678"/>
      <c r="G109" s="678"/>
      <c r="H109" s="678"/>
      <c r="I109" s="367"/>
      <c r="J109" s="95"/>
      <c r="K109" s="95"/>
    </row>
    <row r="110" spans="1:11" ht="13.8">
      <c r="A110" s="367"/>
      <c r="B110" s="367"/>
      <c r="C110" s="367"/>
      <c r="D110" s="367"/>
      <c r="E110" s="367"/>
      <c r="F110" s="678"/>
      <c r="G110" s="678"/>
      <c r="H110" s="678"/>
      <c r="I110" s="367"/>
      <c r="J110" s="95"/>
      <c r="K110" s="95"/>
    </row>
    <row r="111" spans="1:11" ht="13.8">
      <c r="A111" s="367"/>
      <c r="B111" s="367"/>
      <c r="C111" s="367"/>
      <c r="D111" s="367"/>
      <c r="E111" s="367"/>
      <c r="F111" s="678"/>
      <c r="G111" s="678"/>
      <c r="H111" s="678"/>
      <c r="I111" s="367"/>
      <c r="J111" s="95"/>
      <c r="K111" s="95"/>
    </row>
    <row r="112" spans="1:11" ht="13.8">
      <c r="A112" s="367"/>
      <c r="B112" s="367"/>
      <c r="C112" s="367"/>
      <c r="D112" s="367"/>
      <c r="E112" s="367"/>
      <c r="F112" s="678"/>
      <c r="G112" s="678"/>
      <c r="H112" s="678"/>
      <c r="I112" s="367"/>
      <c r="J112" s="95"/>
      <c r="K112" s="95"/>
    </row>
    <row r="113" spans="1:11" ht="13.8">
      <c r="A113" s="367"/>
      <c r="B113" s="367"/>
      <c r="C113" s="367"/>
      <c r="D113" s="367"/>
      <c r="E113" s="367"/>
      <c r="F113" s="678"/>
      <c r="G113" s="678"/>
      <c r="H113" s="678"/>
      <c r="I113" s="367"/>
      <c r="J113" s="95"/>
      <c r="K113" s="95"/>
    </row>
    <row r="114" spans="1:11" ht="13.8">
      <c r="A114" s="367"/>
      <c r="B114" s="367"/>
      <c r="C114" s="367"/>
      <c r="D114" s="367"/>
      <c r="E114" s="367"/>
      <c r="F114" s="678"/>
      <c r="G114" s="678"/>
      <c r="H114" s="678"/>
      <c r="I114" s="367"/>
      <c r="J114" s="95"/>
      <c r="K114" s="95"/>
    </row>
    <row r="115" spans="1:11" ht="13.8">
      <c r="A115" s="367"/>
      <c r="B115" s="367"/>
      <c r="C115" s="367"/>
      <c r="D115" s="367"/>
      <c r="E115" s="367"/>
      <c r="F115" s="678"/>
      <c r="G115" s="678"/>
      <c r="H115" s="678"/>
      <c r="I115" s="367"/>
      <c r="J115" s="95"/>
      <c r="K115" s="95"/>
    </row>
    <row r="116" spans="1:11" ht="13.8">
      <c r="A116" s="367"/>
      <c r="B116" s="367"/>
      <c r="C116" s="367"/>
      <c r="D116" s="367"/>
      <c r="E116" s="367"/>
      <c r="F116" s="678"/>
      <c r="G116" s="678"/>
      <c r="H116" s="678"/>
      <c r="I116" s="367"/>
      <c r="J116" s="95"/>
      <c r="K116" s="95"/>
    </row>
    <row r="117" spans="1:11" ht="13.8">
      <c r="A117" s="367"/>
      <c r="B117" s="367"/>
      <c r="C117" s="367"/>
      <c r="D117" s="367"/>
      <c r="E117" s="367"/>
      <c r="F117" s="678"/>
      <c r="G117" s="678"/>
      <c r="H117" s="678"/>
      <c r="I117" s="367"/>
      <c r="J117" s="95"/>
      <c r="K117" s="95"/>
    </row>
    <row r="118" spans="1:11" ht="13.8">
      <c r="A118" s="367"/>
      <c r="B118" s="367"/>
      <c r="C118" s="367"/>
      <c r="D118" s="367"/>
      <c r="E118" s="367"/>
      <c r="F118" s="678"/>
      <c r="G118" s="678"/>
      <c r="H118" s="678"/>
      <c r="I118" s="367"/>
      <c r="J118" s="95"/>
      <c r="K118" s="95"/>
    </row>
    <row r="119" spans="1:11" ht="13.8">
      <c r="A119" s="367"/>
      <c r="B119" s="367"/>
      <c r="C119" s="367"/>
      <c r="D119" s="367"/>
      <c r="E119" s="367"/>
      <c r="F119" s="678"/>
      <c r="G119" s="678"/>
      <c r="H119" s="678"/>
      <c r="I119" s="367"/>
      <c r="J119" s="95"/>
      <c r="K119" s="95"/>
    </row>
    <row r="120" spans="1:11" ht="13.8">
      <c r="A120" s="367"/>
      <c r="B120" s="367"/>
      <c r="C120" s="367"/>
      <c r="D120" s="367"/>
      <c r="E120" s="367"/>
      <c r="F120" s="678"/>
      <c r="G120" s="678"/>
      <c r="H120" s="678"/>
      <c r="I120" s="367"/>
      <c r="J120" s="95"/>
      <c r="K120" s="95"/>
    </row>
    <row r="121" spans="1:11" ht="13.8">
      <c r="A121" s="367"/>
      <c r="B121" s="367"/>
      <c r="C121" s="367"/>
      <c r="D121" s="367"/>
      <c r="E121" s="367"/>
      <c r="F121" s="678"/>
      <c r="G121" s="678"/>
      <c r="H121" s="678"/>
      <c r="I121" s="367"/>
      <c r="J121" s="95"/>
      <c r="K121" s="95"/>
    </row>
    <row r="122" spans="1:11" ht="13.8">
      <c r="A122" s="367"/>
      <c r="B122" s="367"/>
      <c r="C122" s="367"/>
      <c r="D122" s="367"/>
      <c r="E122" s="367"/>
      <c r="F122" s="678"/>
      <c r="G122" s="678"/>
      <c r="H122" s="678"/>
      <c r="I122" s="367"/>
      <c r="J122" s="95"/>
      <c r="K122" s="95"/>
    </row>
    <row r="123" spans="1:11" ht="13.8">
      <c r="A123" s="367"/>
      <c r="B123" s="367"/>
      <c r="C123" s="367"/>
      <c r="D123" s="367"/>
      <c r="E123" s="367"/>
      <c r="F123" s="678"/>
      <c r="G123" s="678"/>
      <c r="H123" s="678"/>
      <c r="I123" s="367"/>
      <c r="J123" s="95"/>
      <c r="K123" s="95"/>
    </row>
    <row r="124" spans="1:11" ht="13.8">
      <c r="A124" s="367"/>
      <c r="B124" s="367"/>
      <c r="C124" s="367"/>
      <c r="D124" s="367"/>
      <c r="E124" s="367"/>
      <c r="F124" s="678"/>
      <c r="G124" s="678"/>
      <c r="H124" s="678"/>
      <c r="I124" s="367"/>
      <c r="J124" s="95"/>
      <c r="K124" s="95"/>
    </row>
    <row r="125" spans="1:11" ht="13.8">
      <c r="A125" s="367"/>
      <c r="B125" s="367"/>
      <c r="C125" s="367"/>
      <c r="D125" s="367"/>
      <c r="E125" s="367"/>
      <c r="F125" s="678"/>
      <c r="G125" s="678"/>
      <c r="H125" s="678"/>
      <c r="I125" s="367"/>
      <c r="J125" s="95"/>
      <c r="K125" s="95"/>
    </row>
    <row r="126" spans="1:11" ht="13.8">
      <c r="A126" s="367"/>
      <c r="B126" s="367"/>
      <c r="C126" s="367"/>
      <c r="D126" s="367"/>
      <c r="E126" s="367"/>
      <c r="F126" s="678"/>
      <c r="G126" s="678"/>
      <c r="H126" s="678"/>
      <c r="I126" s="367"/>
      <c r="J126" s="95"/>
      <c r="K126" s="95"/>
    </row>
    <row r="127" spans="1:11" ht="13.8">
      <c r="A127" s="367"/>
      <c r="B127" s="367"/>
      <c r="C127" s="367"/>
      <c r="D127" s="367"/>
      <c r="E127" s="367"/>
      <c r="F127" s="678"/>
      <c r="G127" s="678"/>
      <c r="H127" s="678"/>
      <c r="I127" s="367"/>
      <c r="J127" s="95"/>
      <c r="K127" s="95"/>
    </row>
    <row r="128" spans="1:11" ht="13.8">
      <c r="A128" s="367"/>
      <c r="B128" s="367"/>
      <c r="C128" s="367"/>
      <c r="D128" s="367"/>
      <c r="E128" s="367"/>
      <c r="F128" s="678"/>
      <c r="G128" s="678"/>
      <c r="H128" s="678"/>
      <c r="I128" s="367"/>
      <c r="J128" s="95"/>
      <c r="K128" s="95"/>
    </row>
    <row r="129" spans="1:11" ht="13.8">
      <c r="A129" s="367"/>
      <c r="B129" s="367"/>
      <c r="C129" s="367"/>
      <c r="D129" s="367"/>
      <c r="E129" s="367"/>
      <c r="F129" s="678"/>
      <c r="G129" s="678"/>
      <c r="H129" s="678"/>
      <c r="I129" s="367"/>
      <c r="J129" s="95"/>
      <c r="K129" s="95"/>
    </row>
    <row r="130" spans="1:11" ht="13.8">
      <c r="A130" s="367"/>
      <c r="B130" s="367"/>
      <c r="C130" s="367"/>
      <c r="D130" s="367"/>
      <c r="E130" s="367"/>
      <c r="F130" s="678"/>
      <c r="G130" s="678"/>
      <c r="H130" s="678"/>
      <c r="I130" s="367"/>
      <c r="J130" s="95"/>
      <c r="K130" s="95"/>
    </row>
    <row r="131" spans="1:11" ht="13.8">
      <c r="A131" s="367"/>
      <c r="B131" s="367"/>
      <c r="C131" s="367"/>
      <c r="D131" s="367"/>
      <c r="E131" s="367"/>
      <c r="F131" s="678"/>
      <c r="G131" s="678"/>
      <c r="H131" s="678"/>
      <c r="I131" s="367"/>
      <c r="J131" s="95"/>
      <c r="K131" s="95"/>
    </row>
    <row r="132" spans="1:11" ht="13.8">
      <c r="A132" s="367"/>
      <c r="B132" s="367"/>
      <c r="C132" s="367"/>
      <c r="D132" s="367"/>
      <c r="E132" s="367"/>
      <c r="F132" s="678"/>
      <c r="G132" s="678"/>
      <c r="H132" s="678"/>
      <c r="I132" s="367"/>
      <c r="J132" s="95"/>
      <c r="K132" s="95"/>
    </row>
    <row r="133" spans="1:11" ht="13.8">
      <c r="A133" s="367"/>
      <c r="B133" s="367"/>
      <c r="C133" s="367"/>
      <c r="D133" s="367"/>
      <c r="E133" s="367"/>
      <c r="F133" s="678"/>
      <c r="G133" s="678"/>
      <c r="H133" s="678"/>
      <c r="I133" s="367"/>
      <c r="J133" s="95"/>
      <c r="K133" s="95"/>
    </row>
    <row r="134" spans="1:11" ht="13.8">
      <c r="A134" s="367"/>
      <c r="B134" s="367"/>
      <c r="C134" s="367"/>
      <c r="D134" s="367"/>
      <c r="E134" s="367"/>
      <c r="F134" s="678"/>
      <c r="G134" s="678"/>
      <c r="H134" s="678"/>
      <c r="I134" s="367"/>
      <c r="J134" s="95"/>
      <c r="K134" s="95"/>
    </row>
    <row r="135" spans="1:11" ht="13.8">
      <c r="A135" s="367"/>
      <c r="B135" s="367"/>
      <c r="C135" s="367"/>
      <c r="D135" s="367"/>
      <c r="E135" s="367"/>
      <c r="F135" s="678"/>
      <c r="G135" s="678"/>
      <c r="H135" s="678"/>
      <c r="I135" s="367"/>
      <c r="J135" s="95"/>
      <c r="K135" s="95"/>
    </row>
    <row r="136" spans="1:11" ht="13.8">
      <c r="A136" s="367"/>
      <c r="B136" s="367"/>
      <c r="C136" s="367"/>
      <c r="D136" s="367"/>
      <c r="E136" s="367"/>
      <c r="F136" s="678"/>
      <c r="G136" s="678"/>
      <c r="H136" s="678"/>
      <c r="I136" s="367"/>
      <c r="J136" s="95"/>
      <c r="K136" s="95"/>
    </row>
    <row r="137" spans="1:11" ht="13.8">
      <c r="A137" s="367"/>
      <c r="B137" s="367"/>
      <c r="C137" s="367"/>
      <c r="D137" s="367"/>
      <c r="E137" s="367"/>
      <c r="F137" s="678"/>
      <c r="G137" s="678"/>
      <c r="H137" s="678"/>
      <c r="I137" s="367"/>
      <c r="J137" s="95"/>
      <c r="K137" s="95"/>
    </row>
    <row r="138" spans="1:11" ht="13.8">
      <c r="A138" s="367"/>
      <c r="B138" s="367"/>
      <c r="C138" s="367"/>
      <c r="D138" s="367"/>
      <c r="E138" s="367"/>
      <c r="F138" s="678"/>
      <c r="G138" s="678"/>
      <c r="H138" s="678"/>
      <c r="I138" s="367"/>
      <c r="J138" s="95"/>
      <c r="K138" s="95"/>
    </row>
    <row r="139" spans="1:11" ht="13.8">
      <c r="A139" s="367"/>
      <c r="B139" s="367"/>
      <c r="C139" s="367"/>
      <c r="D139" s="367"/>
      <c r="E139" s="367"/>
      <c r="F139" s="678"/>
      <c r="G139" s="678"/>
      <c r="H139" s="678"/>
      <c r="I139" s="367"/>
      <c r="J139" s="95"/>
      <c r="K139" s="95"/>
    </row>
    <row r="140" spans="1:11" ht="13.8">
      <c r="A140" s="367"/>
      <c r="B140" s="367"/>
      <c r="C140" s="367"/>
      <c r="D140" s="367"/>
      <c r="E140" s="367"/>
      <c r="F140" s="678"/>
      <c r="G140" s="678"/>
      <c r="H140" s="678"/>
      <c r="I140" s="367"/>
      <c r="J140" s="95"/>
      <c r="K140" s="95"/>
    </row>
    <row r="141" spans="1:11" ht="13.8">
      <c r="A141" s="367"/>
      <c r="B141" s="367"/>
      <c r="C141" s="367"/>
      <c r="D141" s="367"/>
      <c r="E141" s="367"/>
      <c r="F141" s="678"/>
      <c r="G141" s="678"/>
      <c r="H141" s="678"/>
      <c r="I141" s="367"/>
      <c r="J141" s="95"/>
      <c r="K141" s="95"/>
    </row>
    <row r="142" spans="1:11" ht="13.8">
      <c r="A142" s="367"/>
      <c r="B142" s="367"/>
      <c r="C142" s="367"/>
      <c r="D142" s="367"/>
      <c r="E142" s="367"/>
      <c r="F142" s="678"/>
      <c r="G142" s="678"/>
      <c r="H142" s="678"/>
      <c r="I142" s="367"/>
      <c r="J142" s="95"/>
      <c r="K142" s="95"/>
    </row>
    <row r="143" spans="1:11" ht="13.8">
      <c r="A143" s="367"/>
      <c r="B143" s="367"/>
      <c r="C143" s="367"/>
      <c r="D143" s="367"/>
      <c r="E143" s="367"/>
      <c r="F143" s="678"/>
      <c r="G143" s="678"/>
      <c r="H143" s="678"/>
      <c r="I143" s="367"/>
      <c r="J143" s="95"/>
      <c r="K143" s="95"/>
    </row>
    <row r="144" spans="1:11" ht="13.8">
      <c r="A144" s="367"/>
      <c r="B144" s="367"/>
      <c r="C144" s="367"/>
      <c r="D144" s="367"/>
      <c r="E144" s="367"/>
      <c r="F144" s="678"/>
      <c r="G144" s="678"/>
      <c r="H144" s="678"/>
      <c r="I144" s="367"/>
      <c r="J144" s="95"/>
      <c r="K144" s="95"/>
    </row>
    <row r="145" spans="1:11" ht="13.8">
      <c r="A145" s="367"/>
      <c r="B145" s="367"/>
      <c r="C145" s="367"/>
      <c r="D145" s="367"/>
      <c r="E145" s="367"/>
      <c r="F145" s="678"/>
      <c r="G145" s="678"/>
      <c r="H145" s="678"/>
      <c r="I145" s="367"/>
      <c r="J145" s="95"/>
      <c r="K145" s="95"/>
    </row>
    <row r="146" spans="1:11" ht="13.8">
      <c r="A146" s="367"/>
      <c r="B146" s="367"/>
      <c r="C146" s="367"/>
      <c r="D146" s="367"/>
      <c r="E146" s="367"/>
      <c r="F146" s="678"/>
      <c r="G146" s="678"/>
      <c r="H146" s="678"/>
      <c r="I146" s="367"/>
      <c r="J146" s="95"/>
      <c r="K146" s="95"/>
    </row>
    <row r="147" spans="1:11" ht="13.8">
      <c r="A147" s="367"/>
      <c r="B147" s="367"/>
      <c r="C147" s="367"/>
      <c r="D147" s="367"/>
      <c r="E147" s="367"/>
      <c r="F147" s="678"/>
      <c r="G147" s="678"/>
      <c r="H147" s="678"/>
      <c r="I147" s="367"/>
      <c r="J147" s="95"/>
      <c r="K147" s="95"/>
    </row>
    <row r="148" spans="1:11" ht="13.8">
      <c r="A148" s="367"/>
      <c r="B148" s="367"/>
      <c r="C148" s="367"/>
      <c r="D148" s="367"/>
      <c r="E148" s="367"/>
      <c r="F148" s="678"/>
      <c r="G148" s="678"/>
      <c r="H148" s="678"/>
      <c r="I148" s="367"/>
      <c r="J148" s="95"/>
      <c r="K148" s="95"/>
    </row>
    <row r="149" spans="1:11" ht="13.8">
      <c r="A149" s="367"/>
      <c r="B149" s="367"/>
      <c r="C149" s="367"/>
      <c r="D149" s="367"/>
      <c r="E149" s="367"/>
      <c r="F149" s="678"/>
      <c r="G149" s="678"/>
      <c r="H149" s="678"/>
      <c r="I149" s="367"/>
      <c r="J149" s="95"/>
      <c r="K149" s="95"/>
    </row>
    <row r="150" spans="1:11" ht="13.8">
      <c r="A150" s="367"/>
      <c r="B150" s="367"/>
      <c r="C150" s="367"/>
      <c r="D150" s="367"/>
      <c r="E150" s="367"/>
      <c r="F150" s="678"/>
      <c r="G150" s="678"/>
      <c r="H150" s="678"/>
      <c r="I150" s="367"/>
      <c r="J150" s="95"/>
      <c r="K150" s="95"/>
    </row>
    <row r="151" spans="1:11" ht="13.8">
      <c r="A151" s="367"/>
      <c r="B151" s="367"/>
      <c r="C151" s="367"/>
      <c r="D151" s="367"/>
      <c r="E151" s="367"/>
      <c r="F151" s="678"/>
      <c r="G151" s="678"/>
      <c r="H151" s="678"/>
      <c r="I151" s="367"/>
      <c r="J151" s="95"/>
      <c r="K151" s="95"/>
    </row>
    <row r="152" spans="1:11" ht="13.8">
      <c r="A152" s="367"/>
      <c r="B152" s="367"/>
      <c r="C152" s="367"/>
      <c r="D152" s="367"/>
      <c r="E152" s="367"/>
      <c r="F152" s="678"/>
      <c r="G152" s="678"/>
      <c r="H152" s="678"/>
      <c r="I152" s="367"/>
      <c r="J152" s="95"/>
      <c r="K152" s="95"/>
    </row>
    <row r="153" spans="1:11" ht="13.8">
      <c r="A153" s="367"/>
      <c r="B153" s="367"/>
      <c r="C153" s="367"/>
      <c r="D153" s="367"/>
      <c r="E153" s="367"/>
      <c r="F153" s="678"/>
      <c r="G153" s="678"/>
      <c r="H153" s="678"/>
      <c r="I153" s="367"/>
      <c r="J153" s="95"/>
      <c r="K153" s="95"/>
    </row>
    <row r="154" spans="1:11" ht="13.8">
      <c r="A154" s="367"/>
      <c r="B154" s="367"/>
      <c r="C154" s="367"/>
      <c r="D154" s="367"/>
      <c r="E154" s="367"/>
      <c r="F154" s="678"/>
      <c r="G154" s="678"/>
      <c r="H154" s="678"/>
      <c r="I154" s="367"/>
      <c r="J154" s="95"/>
      <c r="K154" s="95"/>
    </row>
    <row r="155" spans="1:11" ht="13.8">
      <c r="A155" s="367"/>
      <c r="B155" s="367"/>
      <c r="C155" s="367"/>
      <c r="D155" s="367"/>
      <c r="E155" s="367"/>
      <c r="F155" s="678"/>
      <c r="G155" s="678"/>
      <c r="H155" s="678"/>
      <c r="I155" s="367"/>
      <c r="J155" s="95"/>
      <c r="K155" s="95"/>
    </row>
    <row r="156" spans="1:11" ht="13.8">
      <c r="A156" s="367"/>
      <c r="B156" s="367"/>
      <c r="C156" s="367"/>
      <c r="D156" s="367"/>
      <c r="E156" s="367"/>
      <c r="F156" s="678"/>
      <c r="G156" s="678"/>
      <c r="H156" s="678"/>
      <c r="I156" s="367"/>
      <c r="J156" s="95"/>
      <c r="K156" s="95"/>
    </row>
    <row r="157" spans="1:11" ht="13.8">
      <c r="A157" s="367"/>
      <c r="B157" s="367"/>
      <c r="C157" s="367"/>
      <c r="D157" s="367"/>
      <c r="E157" s="367"/>
      <c r="F157" s="678"/>
      <c r="G157" s="678"/>
      <c r="H157" s="678"/>
      <c r="I157" s="367"/>
      <c r="J157" s="95"/>
      <c r="K157" s="95"/>
    </row>
    <row r="158" spans="1:11" ht="13.8">
      <c r="A158" s="367"/>
      <c r="B158" s="367"/>
      <c r="C158" s="367"/>
      <c r="D158" s="367"/>
      <c r="E158" s="367"/>
      <c r="F158" s="678"/>
      <c r="G158" s="678"/>
      <c r="H158" s="678"/>
      <c r="I158" s="367"/>
      <c r="J158" s="95"/>
      <c r="K158" s="95"/>
    </row>
    <row r="159" spans="1:11" ht="13.8">
      <c r="A159" s="367"/>
      <c r="B159" s="367"/>
      <c r="C159" s="367"/>
      <c r="D159" s="367"/>
      <c r="E159" s="367"/>
      <c r="F159" s="678"/>
      <c r="G159" s="678"/>
      <c r="H159" s="678"/>
      <c r="I159" s="367"/>
      <c r="J159" s="95"/>
      <c r="K159" s="95"/>
    </row>
    <row r="160" spans="1:11" ht="13.8">
      <c r="A160" s="367"/>
      <c r="B160" s="367"/>
      <c r="C160" s="367"/>
      <c r="D160" s="367"/>
      <c r="E160" s="367"/>
      <c r="F160" s="678"/>
      <c r="G160" s="678"/>
      <c r="H160" s="678"/>
      <c r="I160" s="367"/>
      <c r="J160" s="95"/>
      <c r="K160" s="95"/>
    </row>
    <row r="161" spans="1:11" ht="13.8">
      <c r="A161" s="367"/>
      <c r="B161" s="367"/>
      <c r="C161" s="367"/>
      <c r="D161" s="367"/>
      <c r="E161" s="367"/>
      <c r="F161" s="678"/>
      <c r="G161" s="678"/>
      <c r="H161" s="678"/>
      <c r="I161" s="367"/>
      <c r="J161" s="95"/>
      <c r="K161" s="95"/>
    </row>
    <row r="162" spans="1:11" ht="13.8">
      <c r="A162" s="367"/>
      <c r="B162" s="367"/>
      <c r="C162" s="367"/>
      <c r="D162" s="367"/>
      <c r="E162" s="367"/>
      <c r="F162" s="678"/>
      <c r="G162" s="678"/>
      <c r="H162" s="678"/>
      <c r="I162" s="367"/>
      <c r="J162" s="95"/>
      <c r="K162" s="95"/>
    </row>
    <row r="163" spans="1:11" ht="13.8">
      <c r="A163" s="367"/>
      <c r="B163" s="367"/>
      <c r="C163" s="367"/>
      <c r="D163" s="367"/>
      <c r="E163" s="367"/>
      <c r="F163" s="678"/>
      <c r="G163" s="678"/>
      <c r="H163" s="678"/>
      <c r="I163" s="367"/>
      <c r="J163" s="95"/>
      <c r="K163" s="95"/>
    </row>
    <row r="164" spans="1:11" ht="13.8">
      <c r="A164" s="367"/>
      <c r="B164" s="367"/>
      <c r="C164" s="367"/>
      <c r="D164" s="367"/>
      <c r="E164" s="367"/>
      <c r="F164" s="678"/>
      <c r="G164" s="678"/>
      <c r="H164" s="678"/>
      <c r="I164" s="367"/>
      <c r="J164" s="95"/>
      <c r="K164" s="95"/>
    </row>
    <row r="165" spans="1:11" ht="13.8">
      <c r="A165" s="367"/>
      <c r="B165" s="367"/>
      <c r="C165" s="367"/>
      <c r="D165" s="367"/>
      <c r="E165" s="367"/>
      <c r="F165" s="678"/>
      <c r="G165" s="678"/>
      <c r="H165" s="678"/>
      <c r="I165" s="367"/>
      <c r="J165" s="95"/>
      <c r="K165" s="95"/>
    </row>
    <row r="166" spans="1:11" ht="13.8">
      <c r="A166" s="367"/>
      <c r="B166" s="367"/>
      <c r="C166" s="367"/>
      <c r="D166" s="367"/>
      <c r="E166" s="367"/>
      <c r="F166" s="678"/>
      <c r="G166" s="678"/>
      <c r="H166" s="678"/>
      <c r="I166" s="367"/>
      <c r="J166" s="95"/>
      <c r="K166" s="95"/>
    </row>
    <row r="167" spans="1:11" ht="13.8">
      <c r="A167" s="367"/>
      <c r="B167" s="367"/>
      <c r="C167" s="367"/>
      <c r="D167" s="367"/>
      <c r="E167" s="367"/>
      <c r="F167" s="678"/>
      <c r="G167" s="678"/>
      <c r="H167" s="678"/>
      <c r="I167" s="367"/>
      <c r="J167" s="95"/>
      <c r="K167" s="95"/>
    </row>
    <row r="168" spans="1:11" ht="13.8">
      <c r="A168" s="367"/>
      <c r="B168" s="367"/>
      <c r="C168" s="367"/>
      <c r="D168" s="367"/>
      <c r="E168" s="367"/>
      <c r="F168" s="678"/>
      <c r="G168" s="678"/>
      <c r="H168" s="678"/>
      <c r="I168" s="367"/>
      <c r="J168" s="95"/>
      <c r="K168" s="95"/>
    </row>
    <row r="169" spans="1:11" ht="13.8">
      <c r="A169" s="367"/>
      <c r="B169" s="367"/>
      <c r="C169" s="367"/>
      <c r="D169" s="367"/>
      <c r="E169" s="367"/>
      <c r="F169" s="678"/>
      <c r="G169" s="678"/>
      <c r="H169" s="678"/>
      <c r="I169" s="367"/>
      <c r="J169" s="95"/>
      <c r="K169" s="95"/>
    </row>
    <row r="170" spans="1:11" ht="13.8">
      <c r="A170" s="367"/>
      <c r="B170" s="367"/>
      <c r="C170" s="367"/>
      <c r="D170" s="367"/>
      <c r="E170" s="367"/>
      <c r="F170" s="678"/>
      <c r="G170" s="678"/>
      <c r="H170" s="678"/>
      <c r="I170" s="367"/>
      <c r="J170" s="95"/>
      <c r="K170" s="95"/>
    </row>
    <row r="171" spans="1:11" ht="13.8">
      <c r="A171" s="367"/>
      <c r="B171" s="367"/>
      <c r="C171" s="367"/>
      <c r="D171" s="367"/>
      <c r="E171" s="367"/>
      <c r="F171" s="678"/>
      <c r="G171" s="678"/>
      <c r="H171" s="678"/>
      <c r="I171" s="367"/>
      <c r="J171" s="95"/>
      <c r="K171" s="95"/>
    </row>
  </sheetData>
  <mergeCells count="2">
    <mergeCell ref="B7:I7"/>
    <mergeCell ref="B30:I30"/>
  </mergeCells>
  <pageMargins left="1.0236220472440944" right="1.0629921259842521" top="0.94488188976377963" bottom="1.4960629921259843" header="0.51181102362204722" footer="1.1811023622047245"/>
  <pageSetup paperSize="9" firstPageNumber="214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18"/>
  <sheetViews>
    <sheetView zoomScale="85" workbookViewId="0">
      <selection activeCell="A12" sqref="A12"/>
    </sheetView>
  </sheetViews>
  <sheetFormatPr defaultColWidth="10.33203125" defaultRowHeight="14.4"/>
  <cols>
    <col min="1" max="1" width="98.44140625" style="30" customWidth="1"/>
    <col min="2" max="16384" width="10.33203125" style="30"/>
  </cols>
  <sheetData>
    <row r="1" spans="1:1" ht="23.25" customHeight="1">
      <c r="A1" s="29" t="s">
        <v>266</v>
      </c>
    </row>
    <row r="2" spans="1:1" ht="21.75" customHeight="1">
      <c r="A2" s="29" t="s">
        <v>268</v>
      </c>
    </row>
    <row r="3" spans="1:1" ht="21" customHeight="1">
      <c r="A3" s="29" t="s">
        <v>267</v>
      </c>
    </row>
    <row r="4" spans="1:1">
      <c r="A4" s="31"/>
    </row>
    <row r="5" spans="1:1" ht="18.75" customHeight="1">
      <c r="A5" s="31"/>
    </row>
    <row r="6" spans="1:1" ht="32.25" customHeight="1">
      <c r="A6" s="31"/>
    </row>
    <row r="7" spans="1:1" ht="40.5" customHeight="1">
      <c r="A7" s="86" t="s">
        <v>401</v>
      </c>
    </row>
    <row r="8" spans="1:1" ht="98.25" customHeight="1">
      <c r="A8" s="31"/>
    </row>
    <row r="9" spans="1:1" ht="26.25" customHeight="1">
      <c r="A9" s="32"/>
    </row>
    <row r="10" spans="1:1" ht="63.75" customHeight="1">
      <c r="A10" s="31"/>
    </row>
    <row r="11" spans="1:1" ht="50.25" customHeight="1">
      <c r="A11" s="32"/>
    </row>
    <row r="12" spans="1:1" ht="66.75" customHeight="1">
      <c r="A12" s="31"/>
    </row>
    <row r="13" spans="1:1" ht="71.25" customHeight="1">
      <c r="A13" s="32"/>
    </row>
    <row r="14" spans="1:1" ht="108.75" customHeight="1">
      <c r="A14" s="34"/>
    </row>
    <row r="15" spans="1:1" ht="81" customHeight="1">
      <c r="A15" s="32"/>
    </row>
    <row r="16" spans="1:1" ht="51" customHeight="1">
      <c r="A16" s="31"/>
    </row>
    <row r="17" spans="1:1" ht="52.5" customHeight="1">
      <c r="A17" s="32"/>
    </row>
    <row r="18" spans="1:1">
      <c r="A18" s="33"/>
    </row>
  </sheetData>
  <phoneticPr fontId="16" type="noConversion"/>
  <hyperlinks>
    <hyperlink ref="A7" r:id="rId1" xr:uid="{00000000-0004-0000-0100-000000000000}"/>
  </hyperlinks>
  <pageMargins left="1.0236220472440944" right="1.0629921259842521" top="0.94488188976377963" bottom="1.4960629921259843" header="0.51181102362204722" footer="1.1811023622047245"/>
  <pageSetup paperSize="9" scale="81" firstPageNumber="99" fitToHeight="4" orientation="portrait" useFirstPageNumber="1" r:id="rId2"/>
  <headerFooter alignWithMargins="0">
    <oddFooter>&amp;CD&amp;"Arial,Bold"N, HTX và CS cá thể - &amp;"Arial,Italic"Enterprise, cooperative and individual establishment &amp;"Arial,Regular"      &amp;16&amp;P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J191"/>
  <sheetViews>
    <sheetView zoomScaleNormal="100" workbookViewId="0">
      <selection activeCell="M5" sqref="M5"/>
    </sheetView>
  </sheetViews>
  <sheetFormatPr defaultColWidth="9.109375" defaultRowHeight="13.2"/>
  <cols>
    <col min="1" max="1" width="30.5546875" style="637" customWidth="1"/>
    <col min="2" max="2" width="10.44140625" style="637" hidden="1" customWidth="1"/>
    <col min="3" max="3" width="10.5546875" style="637" hidden="1" customWidth="1"/>
    <col min="4" max="4" width="11.109375" style="637" hidden="1" customWidth="1"/>
    <col min="5" max="7" width="10.6640625" style="925" customWidth="1"/>
    <col min="8" max="8" width="10.6640625" style="637" customWidth="1"/>
    <col min="9" max="9" width="11.6640625" style="637" customWidth="1"/>
    <col min="10" max="16384" width="9.109375" style="4"/>
  </cols>
  <sheetData>
    <row r="1" spans="1:10" s="40" customFormat="1" ht="19.5" customHeight="1">
      <c r="A1" s="363" t="s">
        <v>651</v>
      </c>
      <c r="B1" s="876"/>
      <c r="C1" s="877"/>
      <c r="D1" s="877"/>
      <c r="E1" s="877"/>
      <c r="F1" s="877"/>
      <c r="G1" s="877"/>
      <c r="H1" s="877"/>
      <c r="I1" s="877"/>
    </row>
    <row r="2" spans="1:10" s="40" customFormat="1" ht="16.5" customHeight="1">
      <c r="A2" s="363" t="s">
        <v>321</v>
      </c>
      <c r="B2" s="876"/>
      <c r="C2" s="877"/>
      <c r="D2" s="877"/>
      <c r="E2" s="877"/>
      <c r="F2" s="877"/>
      <c r="G2" s="877"/>
      <c r="H2" s="877"/>
      <c r="I2" s="877"/>
    </row>
    <row r="3" spans="1:10" s="40" customFormat="1" ht="19.5" customHeight="1">
      <c r="A3" s="389" t="s">
        <v>322</v>
      </c>
      <c r="B3" s="876"/>
      <c r="C3" s="877"/>
      <c r="D3" s="877"/>
      <c r="E3" s="877"/>
      <c r="F3" s="877"/>
      <c r="G3" s="877"/>
      <c r="H3" s="877"/>
      <c r="I3" s="877"/>
    </row>
    <row r="4" spans="1:10" ht="6" customHeight="1">
      <c r="A4" s="635"/>
    </row>
    <row r="5" spans="1:10" ht="17.100000000000001" customHeight="1">
      <c r="A5" s="856"/>
      <c r="B5" s="874"/>
      <c r="C5" s="1000"/>
      <c r="D5" s="987" t="s">
        <v>305</v>
      </c>
      <c r="G5" s="987" t="s">
        <v>305</v>
      </c>
      <c r="H5" s="367"/>
    </row>
    <row r="6" spans="1:10" ht="19.5" customHeight="1">
      <c r="A6" s="1001"/>
      <c r="B6" s="803">
        <v>2010</v>
      </c>
      <c r="C6" s="990">
        <v>2013</v>
      </c>
      <c r="D6" s="990">
        <v>2014</v>
      </c>
      <c r="E6" s="990">
        <v>2015</v>
      </c>
      <c r="F6" s="1002">
        <v>2016</v>
      </c>
      <c r="G6" s="1002" t="s">
        <v>510</v>
      </c>
      <c r="H6" s="1002" t="s">
        <v>526</v>
      </c>
      <c r="I6" s="1002" t="s">
        <v>598</v>
      </c>
    </row>
    <row r="7" spans="1:10" ht="9" customHeight="1">
      <c r="A7" s="411"/>
      <c r="B7" s="874"/>
      <c r="C7" s="874"/>
      <c r="D7" s="874"/>
      <c r="E7" s="1003"/>
      <c r="F7" s="1003"/>
      <c r="G7" s="1003"/>
      <c r="H7" s="1003"/>
    </row>
    <row r="8" spans="1:10">
      <c r="A8" s="458" t="s">
        <v>446</v>
      </c>
      <c r="B8" s="636">
        <f>B11+B19+B26+B70+B74+B82+B90+B98+B106+B112+B126+B134+B138+B150+B164+B168+B175+B185</f>
        <v>29286162</v>
      </c>
      <c r="C8" s="636">
        <v>40699000</v>
      </c>
      <c r="D8" s="636">
        <f>D11+D19+D26+D70+D74+D82+D90+D98+D106+D112+D126+D134+D138+D150+D164+D168+D175+D185</f>
        <v>66075393</v>
      </c>
      <c r="E8" s="636">
        <v>64750467</v>
      </c>
      <c r="F8" s="636">
        <v>80184216</v>
      </c>
      <c r="G8" s="636">
        <v>94018466</v>
      </c>
      <c r="H8" s="636">
        <v>99669038.600000009</v>
      </c>
      <c r="I8" s="636">
        <f>I11+I19+I26+I70+I74+I82+I90+I98+I106+I112+I126+I134+I138+I150+I164+I168+I175+I185</f>
        <v>104100003.94000001</v>
      </c>
      <c r="J8" s="247"/>
    </row>
    <row r="9" spans="1:10">
      <c r="A9" s="411" t="s">
        <v>594</v>
      </c>
      <c r="B9" s="638"/>
      <c r="C9" s="638"/>
      <c r="D9" s="638"/>
      <c r="E9" s="638"/>
      <c r="F9" s="638"/>
      <c r="G9" s="638"/>
      <c r="H9" s="638"/>
    </row>
    <row r="10" spans="1:10">
      <c r="A10" s="462" t="s">
        <v>272</v>
      </c>
      <c r="B10" s="638"/>
      <c r="C10" s="638"/>
      <c r="D10" s="638"/>
      <c r="E10" s="638"/>
      <c r="F10" s="638"/>
      <c r="G10" s="638"/>
      <c r="H10" s="638"/>
    </row>
    <row r="11" spans="1:10" ht="26.4">
      <c r="A11" s="415" t="s">
        <v>67</v>
      </c>
      <c r="B11" s="639">
        <v>1103825</v>
      </c>
      <c r="C11" s="639">
        <v>1790091</v>
      </c>
      <c r="D11" s="639">
        <v>2019503</v>
      </c>
      <c r="E11" s="639">
        <v>2329750</v>
      </c>
      <c r="F11" s="639">
        <v>2470410</v>
      </c>
      <c r="G11" s="639">
        <v>2995545</v>
      </c>
      <c r="H11" s="639">
        <v>3639997.8000000003</v>
      </c>
      <c r="I11" s="639">
        <f>SUM(I13:I17)</f>
        <v>4483290.47</v>
      </c>
    </row>
    <row r="12" spans="1:10">
      <c r="A12" s="462" t="s">
        <v>68</v>
      </c>
      <c r="B12" s="638"/>
      <c r="C12" s="638"/>
      <c r="D12" s="638"/>
      <c r="E12" s="638"/>
      <c r="F12" s="638"/>
      <c r="G12" s="638"/>
      <c r="H12" s="638"/>
    </row>
    <row r="13" spans="1:10" ht="24">
      <c r="A13" s="468" t="s">
        <v>69</v>
      </c>
      <c r="B13" s="638">
        <v>964968</v>
      </c>
      <c r="C13" s="638">
        <v>1645822</v>
      </c>
      <c r="D13" s="638">
        <v>1931485</v>
      </c>
      <c r="E13" s="638">
        <v>2235235</v>
      </c>
      <c r="F13" s="638">
        <v>2381238</v>
      </c>
      <c r="G13" s="638">
        <v>2891080</v>
      </c>
      <c r="H13" s="638">
        <v>3408105.1</v>
      </c>
      <c r="I13" s="638">
        <v>3878978.07</v>
      </c>
    </row>
    <row r="14" spans="1:10" ht="24">
      <c r="A14" s="469" t="s">
        <v>70</v>
      </c>
      <c r="B14" s="638"/>
      <c r="C14" s="638"/>
      <c r="D14" s="638"/>
      <c r="E14" s="638"/>
      <c r="F14" s="638"/>
      <c r="G14" s="638"/>
      <c r="H14" s="638"/>
    </row>
    <row r="15" spans="1:10" ht="24">
      <c r="A15" s="468" t="s">
        <v>71</v>
      </c>
      <c r="B15" s="638">
        <v>131477</v>
      </c>
      <c r="C15" s="638">
        <v>139524</v>
      </c>
      <c r="D15" s="638">
        <v>75980</v>
      </c>
      <c r="E15" s="638">
        <v>85194</v>
      </c>
      <c r="F15" s="638">
        <v>68479</v>
      </c>
      <c r="G15" s="638">
        <v>70235</v>
      </c>
      <c r="H15" s="638">
        <v>164977</v>
      </c>
      <c r="I15" s="638">
        <v>536336.69999999995</v>
      </c>
    </row>
    <row r="16" spans="1:10" ht="24">
      <c r="A16" s="469" t="s">
        <v>72</v>
      </c>
      <c r="B16" s="638"/>
      <c r="C16" s="638"/>
      <c r="D16" s="638"/>
      <c r="E16" s="638"/>
      <c r="F16" s="638"/>
      <c r="G16" s="638"/>
      <c r="H16" s="638"/>
      <c r="I16" s="638"/>
    </row>
    <row r="17" spans="1:9">
      <c r="A17" s="468" t="s">
        <v>73</v>
      </c>
      <c r="B17" s="638">
        <v>7380</v>
      </c>
      <c r="C17" s="638">
        <v>4745</v>
      </c>
      <c r="D17" s="638">
        <v>12037</v>
      </c>
      <c r="E17" s="638">
        <v>9322</v>
      </c>
      <c r="F17" s="638">
        <v>20693</v>
      </c>
      <c r="G17" s="638">
        <v>34231</v>
      </c>
      <c r="H17" s="638">
        <v>66915.7</v>
      </c>
      <c r="I17" s="638">
        <v>67975.7</v>
      </c>
    </row>
    <row r="18" spans="1:9">
      <c r="A18" s="469" t="s">
        <v>74</v>
      </c>
      <c r="B18" s="638"/>
      <c r="C18" s="638"/>
      <c r="D18" s="638"/>
      <c r="E18" s="638"/>
      <c r="F18" s="638"/>
      <c r="G18" s="638"/>
      <c r="H18" s="638"/>
    </row>
    <row r="19" spans="1:9">
      <c r="A19" s="470" t="s">
        <v>75</v>
      </c>
      <c r="B19" s="638">
        <v>324766</v>
      </c>
      <c r="C19" s="638">
        <v>334895</v>
      </c>
      <c r="D19" s="638">
        <v>432129</v>
      </c>
      <c r="E19" s="639">
        <v>396436</v>
      </c>
      <c r="F19" s="639">
        <v>549100</v>
      </c>
      <c r="G19" s="639">
        <v>458903</v>
      </c>
      <c r="H19" s="639">
        <v>510245</v>
      </c>
      <c r="I19" s="639">
        <f>SUM(I21:I24)</f>
        <v>394224.55</v>
      </c>
    </row>
    <row r="20" spans="1:9">
      <c r="A20" s="471" t="s">
        <v>76</v>
      </c>
      <c r="B20" s="638"/>
      <c r="C20" s="638"/>
      <c r="D20" s="638"/>
      <c r="E20" s="638"/>
      <c r="F20" s="638"/>
      <c r="G20" s="638"/>
      <c r="H20" s="638"/>
    </row>
    <row r="21" spans="1:9" s="6" customFormat="1" ht="24">
      <c r="A21" s="468" t="s">
        <v>448</v>
      </c>
      <c r="B21" s="638">
        <v>0</v>
      </c>
      <c r="C21" s="424"/>
      <c r="D21" s="638">
        <v>0</v>
      </c>
      <c r="E21" s="638">
        <v>0</v>
      </c>
      <c r="F21" s="638">
        <v>0</v>
      </c>
      <c r="G21" s="424">
        <v>2792</v>
      </c>
      <c r="H21" s="424">
        <v>1875.7</v>
      </c>
      <c r="I21" s="424">
        <v>1092</v>
      </c>
    </row>
    <row r="22" spans="1:9">
      <c r="A22" s="468" t="s">
        <v>77</v>
      </c>
      <c r="B22" s="638">
        <v>324298</v>
      </c>
      <c r="C22" s="638">
        <v>334559</v>
      </c>
      <c r="D22" s="638">
        <v>431782</v>
      </c>
      <c r="E22" s="638">
        <v>377451</v>
      </c>
      <c r="F22" s="638">
        <v>544930</v>
      </c>
      <c r="G22" s="638">
        <v>345961</v>
      </c>
      <c r="H22" s="638">
        <v>422106.3</v>
      </c>
      <c r="I22" s="638">
        <v>359104.85</v>
      </c>
    </row>
    <row r="23" spans="1:9">
      <c r="A23" s="469" t="s">
        <v>78</v>
      </c>
      <c r="B23" s="638"/>
      <c r="C23" s="638"/>
      <c r="D23" s="638"/>
      <c r="E23" s="638"/>
      <c r="F23" s="638"/>
      <c r="G23" s="638"/>
      <c r="H23" s="638"/>
      <c r="I23" s="638"/>
    </row>
    <row r="24" spans="1:9" ht="24">
      <c r="A24" s="468" t="s">
        <v>79</v>
      </c>
      <c r="B24" s="638">
        <v>469</v>
      </c>
      <c r="C24" s="638">
        <v>336</v>
      </c>
      <c r="D24" s="638">
        <v>347</v>
      </c>
      <c r="E24" s="638">
        <v>18985</v>
      </c>
      <c r="F24" s="638">
        <v>4170</v>
      </c>
      <c r="G24" s="638">
        <v>110150</v>
      </c>
      <c r="H24" s="638">
        <v>86263</v>
      </c>
      <c r="I24" s="638">
        <v>34027.699999999997</v>
      </c>
    </row>
    <row r="25" spans="1:9">
      <c r="A25" s="469" t="s">
        <v>80</v>
      </c>
      <c r="B25" s="638"/>
      <c r="C25" s="638"/>
      <c r="D25" s="638"/>
      <c r="E25" s="638"/>
      <c r="F25" s="638"/>
      <c r="G25" s="638"/>
      <c r="H25" s="638"/>
    </row>
    <row r="26" spans="1:9">
      <c r="A26" s="640" t="s">
        <v>81</v>
      </c>
      <c r="B26" s="636">
        <v>2966903</v>
      </c>
      <c r="C26" s="636">
        <v>5665979</v>
      </c>
      <c r="D26" s="636">
        <v>8235793</v>
      </c>
      <c r="E26" s="636">
        <v>9313708</v>
      </c>
      <c r="F26" s="636">
        <v>9699709</v>
      </c>
      <c r="G26" s="636">
        <v>12252038</v>
      </c>
      <c r="H26" s="636">
        <v>11884310.399999999</v>
      </c>
      <c r="I26" s="636">
        <f>SUM(I28:I68)</f>
        <v>13271807.529999997</v>
      </c>
    </row>
    <row r="27" spans="1:9">
      <c r="A27" s="641" t="s">
        <v>82</v>
      </c>
      <c r="B27" s="638"/>
      <c r="C27" s="638"/>
      <c r="D27" s="638"/>
      <c r="E27" s="638"/>
      <c r="F27" s="638"/>
      <c r="G27" s="638"/>
      <c r="H27" s="638"/>
      <c r="I27" s="638"/>
    </row>
    <row r="28" spans="1:9">
      <c r="A28" s="468" t="s">
        <v>83</v>
      </c>
      <c r="B28" s="638">
        <v>1341550</v>
      </c>
      <c r="C28" s="638">
        <v>1906544</v>
      </c>
      <c r="D28" s="638">
        <v>2208107</v>
      </c>
      <c r="E28" s="638">
        <v>2527690</v>
      </c>
      <c r="F28" s="638">
        <v>2478567</v>
      </c>
      <c r="G28" s="638">
        <v>3110506</v>
      </c>
      <c r="H28" s="638">
        <v>2433328.7999999998</v>
      </c>
      <c r="I28" s="638">
        <v>2826550.05</v>
      </c>
    </row>
    <row r="29" spans="1:9">
      <c r="A29" s="469" t="s">
        <v>84</v>
      </c>
      <c r="B29" s="638"/>
      <c r="C29" s="638"/>
      <c r="D29" s="638"/>
      <c r="E29" s="638"/>
      <c r="F29" s="638"/>
      <c r="G29" s="638"/>
      <c r="H29" s="638"/>
      <c r="I29" s="638"/>
    </row>
    <row r="30" spans="1:9">
      <c r="A30" s="468" t="s">
        <v>85</v>
      </c>
      <c r="B30" s="638">
        <v>41911</v>
      </c>
      <c r="C30" s="638">
        <v>207446</v>
      </c>
      <c r="D30" s="638">
        <v>286220</v>
      </c>
      <c r="E30" s="638">
        <v>541369</v>
      </c>
      <c r="F30" s="638">
        <v>472064</v>
      </c>
      <c r="G30" s="638">
        <v>82743</v>
      </c>
      <c r="H30" s="638">
        <v>570097.5</v>
      </c>
      <c r="I30" s="638">
        <v>1381216.64</v>
      </c>
    </row>
    <row r="31" spans="1:9">
      <c r="A31" s="469" t="s">
        <v>86</v>
      </c>
      <c r="B31" s="638"/>
      <c r="C31" s="638"/>
      <c r="D31" s="638"/>
      <c r="E31" s="638"/>
      <c r="F31" s="638"/>
      <c r="G31" s="638"/>
      <c r="H31" s="638"/>
      <c r="I31" s="638"/>
    </row>
    <row r="32" spans="1:9">
      <c r="A32" s="468" t="s">
        <v>87</v>
      </c>
      <c r="B32" s="638">
        <v>206932</v>
      </c>
      <c r="C32" s="638">
        <v>352866</v>
      </c>
      <c r="D32" s="638">
        <v>492129</v>
      </c>
      <c r="E32" s="638">
        <v>540543</v>
      </c>
      <c r="F32" s="638">
        <v>599243</v>
      </c>
      <c r="G32" s="638">
        <v>954704</v>
      </c>
      <c r="H32" s="638">
        <v>1367535.7</v>
      </c>
      <c r="I32" s="638">
        <v>1566921.9</v>
      </c>
    </row>
    <row r="33" spans="1:9">
      <c r="A33" s="469" t="s">
        <v>88</v>
      </c>
      <c r="B33" s="638"/>
      <c r="C33" s="638"/>
      <c r="D33" s="638"/>
      <c r="E33" s="638"/>
      <c r="F33" s="638"/>
      <c r="G33" s="638"/>
      <c r="H33" s="638"/>
      <c r="I33" s="638"/>
    </row>
    <row r="34" spans="1:9">
      <c r="A34" s="468" t="s">
        <v>89</v>
      </c>
      <c r="B34" s="638">
        <v>314773</v>
      </c>
      <c r="C34" s="638">
        <v>284531</v>
      </c>
      <c r="D34" s="638">
        <v>265372</v>
      </c>
      <c r="E34" s="638">
        <v>330351</v>
      </c>
      <c r="F34" s="638">
        <v>421901</v>
      </c>
      <c r="G34" s="638">
        <v>499661</v>
      </c>
      <c r="H34" s="638">
        <v>558162.30000000005</v>
      </c>
      <c r="I34" s="638">
        <v>755099.13</v>
      </c>
    </row>
    <row r="35" spans="1:9">
      <c r="A35" s="469" t="s">
        <v>90</v>
      </c>
      <c r="B35" s="638"/>
      <c r="C35" s="638"/>
      <c r="D35" s="638"/>
      <c r="E35" s="638"/>
      <c r="F35" s="638"/>
      <c r="G35" s="638"/>
      <c r="H35" s="638"/>
      <c r="I35" s="638"/>
    </row>
    <row r="36" spans="1:9" ht="24">
      <c r="A36" s="468" t="s">
        <v>91</v>
      </c>
      <c r="B36" s="638">
        <v>0</v>
      </c>
      <c r="C36" s="638">
        <v>542</v>
      </c>
      <c r="D36" s="638">
        <v>462</v>
      </c>
      <c r="E36" s="638">
        <v>0</v>
      </c>
      <c r="F36" s="638">
        <v>0</v>
      </c>
      <c r="G36" s="638">
        <v>0</v>
      </c>
      <c r="H36" s="638">
        <v>0</v>
      </c>
      <c r="I36" s="638">
        <v>0</v>
      </c>
    </row>
    <row r="37" spans="1:9" ht="24">
      <c r="A37" s="469" t="s">
        <v>92</v>
      </c>
      <c r="B37" s="638"/>
      <c r="C37" s="638"/>
      <c r="D37" s="638"/>
      <c r="E37" s="638"/>
      <c r="F37" s="638"/>
      <c r="G37" s="638"/>
      <c r="H37" s="638"/>
    </row>
    <row r="38" spans="1:9" ht="48">
      <c r="A38" s="468" t="s">
        <v>93</v>
      </c>
      <c r="B38" s="638">
        <v>138501</v>
      </c>
      <c r="C38" s="638">
        <v>171369</v>
      </c>
      <c r="D38" s="638">
        <v>195354</v>
      </c>
      <c r="E38" s="638">
        <v>215152</v>
      </c>
      <c r="F38" s="638">
        <v>254099</v>
      </c>
      <c r="G38" s="638">
        <v>235118</v>
      </c>
      <c r="H38" s="638">
        <v>218111.6</v>
      </c>
      <c r="I38" s="638">
        <v>207091.20000000001</v>
      </c>
    </row>
    <row r="39" spans="1:9" ht="48">
      <c r="A39" s="469" t="s">
        <v>94</v>
      </c>
      <c r="B39" s="638"/>
      <c r="C39" s="638"/>
      <c r="D39" s="638"/>
      <c r="E39" s="638"/>
      <c r="F39" s="638"/>
      <c r="G39" s="638"/>
      <c r="H39" s="638"/>
      <c r="I39" s="638"/>
    </row>
    <row r="40" spans="1:9">
      <c r="A40" s="468" t="s">
        <v>95</v>
      </c>
      <c r="B40" s="638">
        <v>26516</v>
      </c>
      <c r="C40" s="638">
        <v>31080</v>
      </c>
      <c r="D40" s="638">
        <v>16041</v>
      </c>
      <c r="E40" s="638">
        <v>29389</v>
      </c>
      <c r="F40" s="638">
        <v>27153</v>
      </c>
      <c r="G40" s="638">
        <v>33177</v>
      </c>
      <c r="H40" s="638">
        <v>22954.6</v>
      </c>
      <c r="I40" s="638">
        <v>29714.880000000001</v>
      </c>
    </row>
    <row r="41" spans="1:9" ht="24">
      <c r="A41" s="469" t="s">
        <v>96</v>
      </c>
      <c r="B41" s="638"/>
      <c r="C41" s="638"/>
      <c r="D41" s="638"/>
      <c r="E41" s="638"/>
      <c r="F41" s="638"/>
      <c r="G41" s="638"/>
      <c r="H41" s="638"/>
      <c r="I41" s="638"/>
    </row>
    <row r="42" spans="1:9">
      <c r="A42" s="468" t="s">
        <v>97</v>
      </c>
      <c r="B42" s="638">
        <v>4333</v>
      </c>
      <c r="C42" s="638">
        <v>12945</v>
      </c>
      <c r="D42" s="638">
        <v>15231</v>
      </c>
      <c r="E42" s="638">
        <v>18419</v>
      </c>
      <c r="F42" s="638">
        <v>17647</v>
      </c>
      <c r="G42" s="638">
        <v>26056</v>
      </c>
      <c r="H42" s="638">
        <v>25791.5</v>
      </c>
      <c r="I42" s="638">
        <v>23724.45</v>
      </c>
    </row>
    <row r="43" spans="1:9" ht="24">
      <c r="A43" s="469" t="s">
        <v>98</v>
      </c>
      <c r="B43" s="638"/>
      <c r="C43" s="638"/>
      <c r="D43" s="638"/>
      <c r="E43" s="638"/>
      <c r="F43" s="638"/>
      <c r="G43" s="638"/>
      <c r="H43" s="638"/>
    </row>
    <row r="44" spans="1:9" ht="24">
      <c r="A44" s="468" t="s">
        <v>99</v>
      </c>
      <c r="B44" s="638">
        <v>312561</v>
      </c>
      <c r="C44" s="638">
        <v>864961</v>
      </c>
      <c r="D44" s="638">
        <v>807246</v>
      </c>
      <c r="E44" s="638">
        <v>877215</v>
      </c>
      <c r="F44" s="638">
        <v>795908</v>
      </c>
      <c r="G44" s="638">
        <v>787022</v>
      </c>
      <c r="H44" s="638">
        <v>806540.6</v>
      </c>
      <c r="I44" s="638">
        <v>750299.03</v>
      </c>
    </row>
    <row r="45" spans="1:9" ht="24">
      <c r="A45" s="469" t="s">
        <v>100</v>
      </c>
      <c r="B45" s="638"/>
      <c r="C45" s="638"/>
      <c r="D45" s="638"/>
      <c r="E45" s="638"/>
      <c r="F45" s="638"/>
      <c r="G45" s="638"/>
      <c r="H45" s="638"/>
      <c r="I45" s="638"/>
    </row>
    <row r="46" spans="1:9" ht="24">
      <c r="A46" s="468" t="s">
        <v>101</v>
      </c>
      <c r="B46" s="638">
        <v>294267</v>
      </c>
      <c r="C46" s="638">
        <v>497295</v>
      </c>
      <c r="D46" s="638">
        <v>525092</v>
      </c>
      <c r="E46" s="638">
        <v>520221</v>
      </c>
      <c r="F46" s="638">
        <v>557736</v>
      </c>
      <c r="G46" s="638">
        <v>582114</v>
      </c>
      <c r="H46" s="638">
        <v>486825.2</v>
      </c>
      <c r="I46" s="638">
        <v>427168.7</v>
      </c>
    </row>
    <row r="47" spans="1:9" ht="36">
      <c r="A47" s="469" t="s">
        <v>102</v>
      </c>
      <c r="B47" s="638"/>
      <c r="C47" s="638"/>
      <c r="D47" s="638"/>
      <c r="E47" s="638"/>
      <c r="F47" s="638"/>
      <c r="G47" s="638"/>
      <c r="H47" s="638"/>
      <c r="I47" s="638"/>
    </row>
    <row r="48" spans="1:9" ht="24">
      <c r="A48" s="468" t="s">
        <v>103</v>
      </c>
      <c r="B48" s="638">
        <v>42633</v>
      </c>
      <c r="C48" s="638">
        <v>59423</v>
      </c>
      <c r="D48" s="638">
        <v>112608</v>
      </c>
      <c r="E48" s="638">
        <v>117249</v>
      </c>
      <c r="F48" s="638">
        <v>146994</v>
      </c>
      <c r="G48" s="638">
        <v>159024</v>
      </c>
      <c r="H48" s="638">
        <v>186990.5</v>
      </c>
      <c r="I48" s="638">
        <v>177463.67999999999</v>
      </c>
    </row>
    <row r="49" spans="1:9" ht="24">
      <c r="A49" s="469" t="s">
        <v>104</v>
      </c>
      <c r="B49" s="638"/>
      <c r="C49" s="638"/>
      <c r="D49" s="638"/>
      <c r="E49" s="638"/>
      <c r="F49" s="638"/>
      <c r="G49" s="638"/>
      <c r="H49" s="638"/>
    </row>
    <row r="50" spans="1:9" ht="24">
      <c r="A50" s="468" t="s">
        <v>105</v>
      </c>
      <c r="B50" s="638">
        <v>97207</v>
      </c>
      <c r="C50" s="638">
        <v>341066</v>
      </c>
      <c r="D50" s="638">
        <v>348859</v>
      </c>
      <c r="E50" s="638">
        <v>493417</v>
      </c>
      <c r="F50" s="638">
        <v>563374</v>
      </c>
      <c r="G50" s="638">
        <v>793448</v>
      </c>
      <c r="H50" s="638">
        <v>861112.1</v>
      </c>
      <c r="I50" s="638">
        <v>1117702.53</v>
      </c>
    </row>
    <row r="51" spans="1:9" ht="24">
      <c r="A51" s="469" t="s">
        <v>106</v>
      </c>
      <c r="B51" s="638"/>
      <c r="C51" s="638"/>
      <c r="D51" s="638"/>
      <c r="E51" s="638"/>
      <c r="F51" s="638"/>
      <c r="G51" s="638"/>
      <c r="H51" s="638"/>
    </row>
    <row r="52" spans="1:9">
      <c r="A52" s="468" t="s">
        <v>107</v>
      </c>
      <c r="B52" s="638">
        <v>42793</v>
      </c>
      <c r="C52" s="638">
        <v>617070</v>
      </c>
      <c r="D52" s="638">
        <v>2581421</v>
      </c>
      <c r="E52" s="638">
        <v>2789536</v>
      </c>
      <c r="F52" s="638">
        <v>3201677</v>
      </c>
      <c r="G52" s="638">
        <v>3842744</v>
      </c>
      <c r="H52" s="638">
        <v>4014948.3</v>
      </c>
      <c r="I52" s="638">
        <v>3613892.3</v>
      </c>
    </row>
    <row r="53" spans="1:9">
      <c r="A53" s="469" t="s">
        <v>108</v>
      </c>
      <c r="B53" s="638"/>
      <c r="C53" s="638"/>
      <c r="D53" s="638"/>
      <c r="E53" s="638"/>
      <c r="F53" s="638"/>
      <c r="G53" s="638"/>
      <c r="H53" s="638"/>
    </row>
    <row r="54" spans="1:9" ht="24">
      <c r="A54" s="468" t="s">
        <v>109</v>
      </c>
      <c r="B54" s="638">
        <v>13955</v>
      </c>
      <c r="C54" s="638">
        <v>138795</v>
      </c>
      <c r="D54" s="638">
        <v>131503</v>
      </c>
      <c r="E54" s="638">
        <v>41423</v>
      </c>
      <c r="F54" s="638">
        <v>47895</v>
      </c>
      <c r="G54" s="638">
        <v>91601</v>
      </c>
      <c r="H54" s="638">
        <v>112294.7</v>
      </c>
      <c r="I54" s="638">
        <v>177260.94</v>
      </c>
    </row>
    <row r="55" spans="1:9" ht="36">
      <c r="A55" s="469" t="s">
        <v>110</v>
      </c>
      <c r="B55" s="638"/>
      <c r="C55" s="638"/>
      <c r="D55" s="638"/>
      <c r="E55" s="638"/>
      <c r="F55" s="638"/>
      <c r="G55" s="638"/>
      <c r="H55" s="638"/>
    </row>
    <row r="56" spans="1:9" ht="24">
      <c r="A56" s="468" t="s">
        <v>111</v>
      </c>
      <c r="B56" s="638">
        <v>300</v>
      </c>
      <c r="C56" s="638">
        <v>1849</v>
      </c>
      <c r="D56" s="638">
        <v>1670</v>
      </c>
      <c r="E56" s="638">
        <v>187</v>
      </c>
      <c r="F56" s="638">
        <v>234</v>
      </c>
      <c r="G56" s="638">
        <v>260</v>
      </c>
      <c r="H56" s="638">
        <v>7.8</v>
      </c>
      <c r="I56" s="638">
        <v>256</v>
      </c>
    </row>
    <row r="57" spans="1:9" ht="24">
      <c r="A57" s="469" t="s">
        <v>112</v>
      </c>
      <c r="B57" s="638"/>
      <c r="C57" s="638"/>
      <c r="D57" s="638"/>
      <c r="E57" s="638"/>
      <c r="F57" s="638"/>
      <c r="G57" s="638"/>
      <c r="H57" s="638"/>
    </row>
    <row r="58" spans="1:9">
      <c r="A58" s="468" t="s">
        <v>113</v>
      </c>
      <c r="B58" s="638">
        <v>0</v>
      </c>
      <c r="C58" s="638">
        <v>0</v>
      </c>
      <c r="D58" s="638">
        <v>0</v>
      </c>
      <c r="E58" s="638">
        <v>603</v>
      </c>
      <c r="F58" s="638">
        <v>678</v>
      </c>
      <c r="G58" s="638">
        <v>152</v>
      </c>
      <c r="H58" s="638">
        <v>22</v>
      </c>
      <c r="I58" s="1004" t="s">
        <v>302</v>
      </c>
    </row>
    <row r="59" spans="1:9" ht="24">
      <c r="A59" s="469" t="s">
        <v>264</v>
      </c>
      <c r="B59" s="638"/>
      <c r="C59" s="638"/>
      <c r="D59" s="638"/>
      <c r="E59" s="638"/>
      <c r="F59" s="638"/>
      <c r="G59" s="638"/>
      <c r="H59" s="638"/>
    </row>
    <row r="60" spans="1:9" ht="24">
      <c r="A60" s="468" t="s">
        <v>114</v>
      </c>
      <c r="B60" s="638">
        <v>77643</v>
      </c>
      <c r="C60" s="638">
        <v>148933</v>
      </c>
      <c r="D60" s="638">
        <v>217190</v>
      </c>
      <c r="E60" s="638">
        <v>216664</v>
      </c>
      <c r="F60" s="638">
        <v>63801</v>
      </c>
      <c r="G60" s="638">
        <v>164854</v>
      </c>
      <c r="H60" s="638">
        <v>83638.7</v>
      </c>
      <c r="I60" s="638">
        <v>83844.399999999994</v>
      </c>
    </row>
    <row r="61" spans="1:9" ht="24">
      <c r="A61" s="469" t="s">
        <v>115</v>
      </c>
      <c r="B61" s="638"/>
      <c r="C61" s="638"/>
      <c r="D61" s="638"/>
      <c r="E61" s="638"/>
      <c r="F61" s="638"/>
      <c r="G61" s="638"/>
      <c r="H61" s="638"/>
      <c r="I61" s="638"/>
    </row>
    <row r="62" spans="1:9" s="6" customFormat="1">
      <c r="A62" s="468" t="s">
        <v>116</v>
      </c>
      <c r="B62" s="638">
        <v>0</v>
      </c>
      <c r="C62" s="424">
        <v>0</v>
      </c>
      <c r="D62" s="638">
        <v>0</v>
      </c>
      <c r="E62" s="424">
        <v>0</v>
      </c>
      <c r="F62" s="638">
        <v>190</v>
      </c>
      <c r="G62" s="424">
        <v>986</v>
      </c>
      <c r="H62" s="424">
        <v>1250.8</v>
      </c>
      <c r="I62" s="424">
        <v>1057</v>
      </c>
    </row>
    <row r="63" spans="1:9" s="6" customFormat="1" ht="24">
      <c r="A63" s="469" t="s">
        <v>117</v>
      </c>
      <c r="B63" s="642"/>
      <c r="C63" s="642"/>
      <c r="D63" s="642"/>
      <c r="E63" s="643"/>
      <c r="F63" s="643"/>
      <c r="G63" s="643"/>
      <c r="H63" s="643"/>
      <c r="I63" s="424"/>
    </row>
    <row r="64" spans="1:9">
      <c r="A64" s="468" t="s">
        <v>118</v>
      </c>
      <c r="B64" s="638">
        <v>10332</v>
      </c>
      <c r="C64" s="638">
        <v>28263</v>
      </c>
      <c r="D64" s="638">
        <v>30712</v>
      </c>
      <c r="E64" s="638">
        <v>43760</v>
      </c>
      <c r="F64" s="638">
        <v>41391</v>
      </c>
      <c r="G64" s="638">
        <v>58356</v>
      </c>
      <c r="H64" s="638">
        <v>14211.2</v>
      </c>
      <c r="I64" s="638">
        <v>16368.6</v>
      </c>
    </row>
    <row r="65" spans="1:9">
      <c r="A65" s="469" t="s">
        <v>119</v>
      </c>
      <c r="B65" s="638"/>
      <c r="C65" s="638"/>
      <c r="D65" s="638"/>
      <c r="E65" s="638"/>
      <c r="F65" s="638"/>
      <c r="G65" s="638"/>
      <c r="H65" s="638"/>
      <c r="I65" s="638"/>
    </row>
    <row r="66" spans="1:9" ht="24">
      <c r="A66" s="468" t="s">
        <v>120</v>
      </c>
      <c r="B66" s="638">
        <v>696</v>
      </c>
      <c r="C66" s="638">
        <v>1001</v>
      </c>
      <c r="D66" s="638">
        <v>160</v>
      </c>
      <c r="E66" s="638">
        <v>9716</v>
      </c>
      <c r="F66" s="638">
        <v>9158</v>
      </c>
      <c r="G66" s="638">
        <v>6580</v>
      </c>
      <c r="H66" s="638">
        <v>8395.6</v>
      </c>
      <c r="I66" s="638">
        <v>6637</v>
      </c>
    </row>
    <row r="67" spans="1:9">
      <c r="A67" s="469" t="s">
        <v>121</v>
      </c>
      <c r="B67" s="638"/>
      <c r="C67" s="638"/>
      <c r="D67" s="638"/>
      <c r="E67" s="638"/>
      <c r="F67" s="638"/>
      <c r="G67" s="638"/>
      <c r="H67" s="638"/>
      <c r="I67" s="638"/>
    </row>
    <row r="68" spans="1:9" ht="24">
      <c r="A68" s="468" t="s">
        <v>122</v>
      </c>
      <c r="B68" s="638">
        <v>0</v>
      </c>
      <c r="C68" s="638">
        <v>0</v>
      </c>
      <c r="D68" s="638">
        <v>419</v>
      </c>
      <c r="E68" s="638">
        <v>804</v>
      </c>
      <c r="F68" s="638">
        <v>0</v>
      </c>
      <c r="G68" s="638">
        <v>78237</v>
      </c>
      <c r="H68" s="638">
        <v>112090.9</v>
      </c>
      <c r="I68" s="638">
        <v>109539.1</v>
      </c>
    </row>
    <row r="69" spans="1:9" ht="24">
      <c r="A69" s="469" t="s">
        <v>123</v>
      </c>
      <c r="B69" s="638"/>
      <c r="C69" s="638"/>
      <c r="D69" s="638"/>
      <c r="E69" s="638"/>
      <c r="F69" s="638"/>
      <c r="G69" s="638"/>
      <c r="H69" s="638"/>
      <c r="I69" s="638"/>
    </row>
    <row r="70" spans="1:9" ht="37.799999999999997">
      <c r="A70" s="470" t="s">
        <v>124</v>
      </c>
      <c r="B70" s="639">
        <f>2279612+48</f>
        <v>2279660</v>
      </c>
      <c r="C70" s="639">
        <v>3946070</v>
      </c>
      <c r="D70" s="639">
        <v>3971491</v>
      </c>
      <c r="E70" s="639">
        <v>4218367</v>
      </c>
      <c r="F70" s="639">
        <v>4840508</v>
      </c>
      <c r="G70" s="639">
        <v>4817732</v>
      </c>
      <c r="H70" s="639">
        <v>5669315.7999999998</v>
      </c>
      <c r="I70" s="639">
        <f>I72</f>
        <v>5815769.5</v>
      </c>
    </row>
    <row r="71" spans="1:9" ht="24">
      <c r="A71" s="590" t="s">
        <v>125</v>
      </c>
      <c r="B71" s="638"/>
      <c r="C71" s="638"/>
      <c r="D71" s="638"/>
      <c r="E71" s="638"/>
      <c r="F71" s="638"/>
      <c r="G71" s="638"/>
      <c r="H71" s="638"/>
    </row>
    <row r="72" spans="1:9" ht="36">
      <c r="A72" s="644" t="s">
        <v>126</v>
      </c>
      <c r="B72" s="638">
        <v>2279660</v>
      </c>
      <c r="C72" s="638">
        <v>3946070</v>
      </c>
      <c r="D72" s="638">
        <v>3971491</v>
      </c>
      <c r="E72" s="638">
        <v>4218362</v>
      </c>
      <c r="F72" s="638">
        <v>4840508</v>
      </c>
      <c r="G72" s="638">
        <v>4817732</v>
      </c>
      <c r="H72" s="638">
        <v>5669315.7999999998</v>
      </c>
      <c r="I72" s="638">
        <f>3294174.5+2521595</f>
        <v>5815769.5</v>
      </c>
    </row>
    <row r="73" spans="1:9" ht="24">
      <c r="A73" s="473" t="s">
        <v>125</v>
      </c>
      <c r="B73" s="638"/>
      <c r="C73" s="638"/>
      <c r="D73" s="638"/>
      <c r="E73" s="638"/>
      <c r="F73" s="638"/>
      <c r="G73" s="638"/>
      <c r="H73" s="638"/>
    </row>
    <row r="74" spans="1:9" ht="25.2">
      <c r="A74" s="470" t="s">
        <v>127</v>
      </c>
      <c r="B74" s="639">
        <v>188089</v>
      </c>
      <c r="C74" s="639">
        <v>325638</v>
      </c>
      <c r="D74" s="639">
        <v>364690</v>
      </c>
      <c r="E74" s="639">
        <v>472702</v>
      </c>
      <c r="F74" s="639">
        <v>444309</v>
      </c>
      <c r="G74" s="639">
        <v>433840</v>
      </c>
      <c r="H74" s="639">
        <v>485423.10000000003</v>
      </c>
      <c r="I74" s="639">
        <f>SUM(I76:I80)</f>
        <v>543864</v>
      </c>
    </row>
    <row r="75" spans="1:9" ht="36">
      <c r="A75" s="471" t="s">
        <v>128</v>
      </c>
      <c r="B75" s="638"/>
      <c r="C75" s="638"/>
      <c r="D75" s="638"/>
      <c r="E75" s="638"/>
      <c r="F75" s="638"/>
      <c r="G75" s="638"/>
      <c r="H75" s="638"/>
    </row>
    <row r="76" spans="1:9">
      <c r="A76" s="468" t="s">
        <v>129</v>
      </c>
      <c r="B76" s="638">
        <v>114163</v>
      </c>
      <c r="C76" s="638">
        <v>206497</v>
      </c>
      <c r="D76" s="638">
        <v>227897</v>
      </c>
      <c r="E76" s="638">
        <v>236410</v>
      </c>
      <c r="F76" s="638">
        <v>290226</v>
      </c>
      <c r="G76" s="638">
        <v>264940</v>
      </c>
      <c r="H76" s="638">
        <v>312617.40000000002</v>
      </c>
      <c r="I76" s="638">
        <v>359791.5</v>
      </c>
    </row>
    <row r="77" spans="1:9" ht="24">
      <c r="A77" s="469" t="s">
        <v>130</v>
      </c>
      <c r="B77" s="638"/>
      <c r="C77" s="638"/>
      <c r="D77" s="638"/>
      <c r="E77" s="638"/>
      <c r="F77" s="638"/>
      <c r="G77" s="638"/>
      <c r="H77" s="638"/>
    </row>
    <row r="78" spans="1:9" ht="24">
      <c r="A78" s="468" t="s">
        <v>131</v>
      </c>
      <c r="B78" s="638">
        <v>73926</v>
      </c>
      <c r="C78" s="638">
        <v>119141</v>
      </c>
      <c r="D78" s="638">
        <v>136793</v>
      </c>
      <c r="E78" s="638">
        <v>236292</v>
      </c>
      <c r="F78" s="638">
        <v>154083</v>
      </c>
      <c r="G78" s="638">
        <v>168900</v>
      </c>
      <c r="H78" s="638">
        <v>170772</v>
      </c>
      <c r="I78" s="638">
        <v>180558</v>
      </c>
    </row>
    <row r="79" spans="1:9" ht="36">
      <c r="A79" s="473" t="s">
        <v>132</v>
      </c>
      <c r="B79" s="638"/>
      <c r="C79" s="638"/>
      <c r="D79" s="638"/>
      <c r="E79" s="638"/>
      <c r="F79" s="638"/>
      <c r="G79" s="638"/>
      <c r="H79" s="638"/>
    </row>
    <row r="80" spans="1:9" s="8" customFormat="1" ht="24">
      <c r="A80" s="468" t="s">
        <v>133</v>
      </c>
      <c r="B80" s="645">
        <v>0</v>
      </c>
      <c r="C80" s="645">
        <v>0</v>
      </c>
      <c r="D80" s="645">
        <v>0</v>
      </c>
      <c r="E80" s="645">
        <v>0</v>
      </c>
      <c r="F80" s="645">
        <v>0</v>
      </c>
      <c r="G80" s="646" t="s">
        <v>302</v>
      </c>
      <c r="H80" s="646">
        <v>2033.7</v>
      </c>
      <c r="I80" s="646">
        <v>3514.5</v>
      </c>
    </row>
    <row r="81" spans="1:9" s="6" customFormat="1" ht="24">
      <c r="A81" s="469" t="s">
        <v>134</v>
      </c>
      <c r="B81" s="642"/>
      <c r="C81" s="647"/>
      <c r="D81" s="647"/>
      <c r="E81" s="647"/>
      <c r="F81" s="647"/>
      <c r="G81" s="647"/>
      <c r="H81" s="647"/>
      <c r="I81" s="984"/>
    </row>
    <row r="82" spans="1:9">
      <c r="A82" s="470" t="s">
        <v>135</v>
      </c>
      <c r="B82" s="639">
        <v>2306886</v>
      </c>
      <c r="C82" s="639">
        <v>3893108</v>
      </c>
      <c r="D82" s="639">
        <v>3280041</v>
      </c>
      <c r="E82" s="639">
        <v>4167581</v>
      </c>
      <c r="F82" s="639">
        <v>4809567</v>
      </c>
      <c r="G82" s="639">
        <v>4136463</v>
      </c>
      <c r="H82" s="639">
        <v>7292143.1999999993</v>
      </c>
      <c r="I82" s="639">
        <f>SUM(I84:I88)</f>
        <v>14818702.32</v>
      </c>
    </row>
    <row r="83" spans="1:9">
      <c r="A83" s="471" t="s">
        <v>136</v>
      </c>
      <c r="B83" s="638"/>
      <c r="C83" s="638"/>
      <c r="D83" s="638"/>
      <c r="E83" s="638"/>
      <c r="F83" s="638"/>
      <c r="G83" s="638"/>
      <c r="H83" s="638"/>
    </row>
    <row r="84" spans="1:9">
      <c r="A84" s="468" t="s">
        <v>137</v>
      </c>
      <c r="B84" s="638">
        <v>619666</v>
      </c>
      <c r="C84" s="638">
        <v>1104777</v>
      </c>
      <c r="D84" s="638">
        <v>1066939</v>
      </c>
      <c r="E84" s="638">
        <v>1314398</v>
      </c>
      <c r="F84" s="638">
        <v>1717718</v>
      </c>
      <c r="G84" s="638">
        <v>1384638</v>
      </c>
      <c r="H84" s="638">
        <v>2299894.2000000002</v>
      </c>
      <c r="I84" s="638">
        <v>2093923.24</v>
      </c>
    </row>
    <row r="85" spans="1:9">
      <c r="A85" s="469" t="s">
        <v>138</v>
      </c>
      <c r="B85" s="638"/>
      <c r="C85" s="638"/>
      <c r="D85" s="638"/>
      <c r="E85" s="638"/>
      <c r="F85" s="638"/>
      <c r="G85" s="638"/>
      <c r="H85" s="638"/>
    </row>
    <row r="86" spans="1:9" ht="24">
      <c r="A86" s="468" t="s">
        <v>139</v>
      </c>
      <c r="B86" s="638">
        <v>1359350</v>
      </c>
      <c r="C86" s="638">
        <v>2716881</v>
      </c>
      <c r="D86" s="638">
        <v>2007954</v>
      </c>
      <c r="E86" s="638">
        <v>2466732</v>
      </c>
      <c r="F86" s="638">
        <v>2536760</v>
      </c>
      <c r="G86" s="638">
        <v>2048145</v>
      </c>
      <c r="H86" s="638">
        <v>2092266.4</v>
      </c>
      <c r="I86" s="638">
        <v>2680115.54</v>
      </c>
    </row>
    <row r="87" spans="1:9">
      <c r="A87" s="469" t="s">
        <v>140</v>
      </c>
      <c r="B87" s="638"/>
      <c r="C87" s="638"/>
      <c r="D87" s="638"/>
      <c r="E87" s="638"/>
      <c r="F87" s="638"/>
      <c r="G87" s="638"/>
      <c r="H87" s="638"/>
      <c r="I87" s="638"/>
    </row>
    <row r="88" spans="1:9">
      <c r="A88" s="468" t="s">
        <v>141</v>
      </c>
      <c r="B88" s="638">
        <v>327870</v>
      </c>
      <c r="C88" s="638">
        <v>71450</v>
      </c>
      <c r="D88" s="638">
        <v>205148</v>
      </c>
      <c r="E88" s="638">
        <v>386451</v>
      </c>
      <c r="F88" s="638">
        <v>555089</v>
      </c>
      <c r="G88" s="638">
        <v>703680</v>
      </c>
      <c r="H88" s="638">
        <v>2899982.6</v>
      </c>
      <c r="I88" s="638">
        <f>10034512.54+10151</f>
        <v>10044663.539999999</v>
      </c>
    </row>
    <row r="89" spans="1:9">
      <c r="A89" s="469" t="s">
        <v>142</v>
      </c>
      <c r="B89" s="638"/>
      <c r="C89" s="638"/>
      <c r="D89" s="638"/>
      <c r="E89" s="638"/>
      <c r="F89" s="638"/>
      <c r="G89" s="638"/>
      <c r="H89" s="638"/>
      <c r="I89" s="638"/>
    </row>
    <row r="90" spans="1:9" ht="37.799999999999997">
      <c r="A90" s="470" t="s">
        <v>143</v>
      </c>
      <c r="B90" s="636">
        <v>17776476</v>
      </c>
      <c r="C90" s="636">
        <v>20892338</v>
      </c>
      <c r="D90" s="636">
        <v>43759042</v>
      </c>
      <c r="E90" s="636">
        <v>39031622</v>
      </c>
      <c r="F90" s="636">
        <v>51458687</v>
      </c>
      <c r="G90" s="636">
        <v>61304724</v>
      </c>
      <c r="H90" s="636">
        <v>61561211.700000003</v>
      </c>
      <c r="I90" s="636">
        <f>SUM(I92:I96)</f>
        <v>55122750.160000004</v>
      </c>
    </row>
    <row r="91" spans="1:9" ht="36">
      <c r="A91" s="471" t="s">
        <v>144</v>
      </c>
      <c r="B91" s="638"/>
      <c r="C91" s="638"/>
      <c r="D91" s="638"/>
      <c r="E91" s="638"/>
      <c r="F91" s="638"/>
      <c r="G91" s="638"/>
      <c r="H91" s="638"/>
      <c r="I91" s="638"/>
    </row>
    <row r="92" spans="1:9" ht="24">
      <c r="A92" s="468" t="s">
        <v>145</v>
      </c>
      <c r="B92" s="638">
        <v>1149652</v>
      </c>
      <c r="C92" s="638">
        <v>1681534</v>
      </c>
      <c r="D92" s="638">
        <v>1719344</v>
      </c>
      <c r="E92" s="638">
        <v>1942053</v>
      </c>
      <c r="F92" s="638">
        <v>2272921</v>
      </c>
      <c r="G92" s="638">
        <v>2669397</v>
      </c>
      <c r="H92" s="638">
        <v>2785101.7</v>
      </c>
      <c r="I92" s="638">
        <v>2821717.79</v>
      </c>
    </row>
    <row r="93" spans="1:9" ht="36">
      <c r="A93" s="469" t="s">
        <v>235</v>
      </c>
      <c r="B93" s="638"/>
      <c r="C93" s="638"/>
      <c r="D93" s="638"/>
      <c r="E93" s="638"/>
      <c r="F93" s="638"/>
      <c r="G93" s="638"/>
      <c r="H93" s="638"/>
      <c r="I93" s="638"/>
    </row>
    <row r="94" spans="1:9" ht="24">
      <c r="A94" s="468" t="s">
        <v>147</v>
      </c>
      <c r="B94" s="648">
        <v>13007571</v>
      </c>
      <c r="C94" s="648">
        <v>14120785</v>
      </c>
      <c r="D94" s="648">
        <v>35767946</v>
      </c>
      <c r="E94" s="648">
        <v>31981954</v>
      </c>
      <c r="F94" s="648">
        <v>44074901</v>
      </c>
      <c r="G94" s="648">
        <v>52449306</v>
      </c>
      <c r="H94" s="648">
        <v>52168944.100000001</v>
      </c>
      <c r="I94" s="638">
        <v>45718261.700000003</v>
      </c>
    </row>
    <row r="95" spans="1:9" ht="24">
      <c r="A95" s="469" t="s">
        <v>148</v>
      </c>
      <c r="B95" s="638"/>
      <c r="C95" s="638"/>
      <c r="D95" s="638"/>
      <c r="E95" s="638"/>
      <c r="F95" s="638"/>
      <c r="G95" s="638"/>
      <c r="H95" s="638"/>
      <c r="I95" s="638"/>
    </row>
    <row r="96" spans="1:9" ht="24">
      <c r="A96" s="468" t="s">
        <v>149</v>
      </c>
      <c r="B96" s="638">
        <v>3619253</v>
      </c>
      <c r="C96" s="638">
        <v>5090019</v>
      </c>
      <c r="D96" s="638">
        <v>6271753</v>
      </c>
      <c r="E96" s="638">
        <v>5197615</v>
      </c>
      <c r="F96" s="638">
        <v>5110865</v>
      </c>
      <c r="G96" s="638">
        <v>6186021</v>
      </c>
      <c r="H96" s="638">
        <v>6607165.9000000004</v>
      </c>
      <c r="I96" s="638">
        <f>6568276.67+14494</f>
        <v>6582770.6699999999</v>
      </c>
    </row>
    <row r="97" spans="1:9" ht="24">
      <c r="A97" s="469" t="s">
        <v>150</v>
      </c>
      <c r="B97" s="638"/>
      <c r="C97" s="638"/>
      <c r="D97" s="638"/>
      <c r="E97" s="638"/>
      <c r="F97" s="638"/>
      <c r="G97" s="638"/>
      <c r="H97" s="638"/>
    </row>
    <row r="98" spans="1:9">
      <c r="A98" s="470" t="s">
        <v>151</v>
      </c>
      <c r="B98" s="639">
        <v>394535</v>
      </c>
      <c r="C98" s="639">
        <v>751871</v>
      </c>
      <c r="D98" s="639">
        <v>858669</v>
      </c>
      <c r="E98" s="639">
        <v>1097899</v>
      </c>
      <c r="F98" s="639">
        <v>1625540</v>
      </c>
      <c r="G98" s="639">
        <v>1586898</v>
      </c>
      <c r="H98" s="639">
        <v>1801527.6</v>
      </c>
      <c r="I98" s="639">
        <f>SUM(I100:I104)</f>
        <v>1808607.1</v>
      </c>
    </row>
    <row r="99" spans="1:9">
      <c r="A99" s="471" t="s">
        <v>152</v>
      </c>
      <c r="B99" s="638"/>
      <c r="C99" s="638"/>
      <c r="D99" s="638"/>
      <c r="E99" s="638"/>
      <c r="F99" s="638"/>
      <c r="G99" s="638"/>
      <c r="H99" s="638"/>
    </row>
    <row r="100" spans="1:9" ht="24">
      <c r="A100" s="468" t="s">
        <v>153</v>
      </c>
      <c r="B100" s="638">
        <v>260109</v>
      </c>
      <c r="C100" s="638">
        <v>548764</v>
      </c>
      <c r="D100" s="638">
        <v>643579</v>
      </c>
      <c r="E100" s="638">
        <v>823824</v>
      </c>
      <c r="F100" s="638">
        <v>996944</v>
      </c>
      <c r="G100" s="638">
        <v>1132774</v>
      </c>
      <c r="H100" s="638">
        <v>994483.19999999995</v>
      </c>
      <c r="I100" s="638">
        <v>953416.32</v>
      </c>
    </row>
    <row r="101" spans="1:9" ht="24">
      <c r="A101" s="469" t="s">
        <v>154</v>
      </c>
      <c r="B101" s="638"/>
      <c r="C101" s="638"/>
      <c r="D101" s="638"/>
      <c r="E101" s="638"/>
      <c r="F101" s="638"/>
      <c r="G101" s="638"/>
      <c r="H101" s="638"/>
    </row>
    <row r="102" spans="1:9" ht="24">
      <c r="A102" s="468" t="s">
        <v>155</v>
      </c>
      <c r="B102" s="638">
        <v>1858</v>
      </c>
      <c r="C102" s="638">
        <v>97713</v>
      </c>
      <c r="D102" s="638">
        <v>113449</v>
      </c>
      <c r="E102" s="638">
        <v>145777</v>
      </c>
      <c r="F102" s="638">
        <v>461771</v>
      </c>
      <c r="G102" s="638">
        <v>233973</v>
      </c>
      <c r="H102" s="638">
        <v>493649.4</v>
      </c>
      <c r="I102" s="638">
        <v>524899.38</v>
      </c>
    </row>
    <row r="103" spans="1:9" ht="24">
      <c r="A103" s="469" t="s">
        <v>156</v>
      </c>
      <c r="B103" s="638"/>
      <c r="C103" s="638"/>
      <c r="D103" s="638"/>
      <c r="E103" s="638"/>
      <c r="F103" s="638"/>
      <c r="G103" s="638"/>
      <c r="H103" s="638"/>
      <c r="I103" s="638"/>
    </row>
    <row r="104" spans="1:9">
      <c r="A104" s="468" t="s">
        <v>157</v>
      </c>
      <c r="B104" s="638">
        <v>132568</v>
      </c>
      <c r="C104" s="638">
        <v>0</v>
      </c>
      <c r="D104" s="638">
        <v>101640</v>
      </c>
      <c r="E104" s="638">
        <v>128299</v>
      </c>
      <c r="F104" s="638">
        <v>166824</v>
      </c>
      <c r="G104" s="638">
        <v>220151</v>
      </c>
      <c r="H104" s="638">
        <v>313395</v>
      </c>
      <c r="I104" s="638">
        <f>1160.4+329131</f>
        <v>330291.40000000002</v>
      </c>
    </row>
    <row r="105" spans="1:9">
      <c r="A105" s="469" t="s">
        <v>158</v>
      </c>
      <c r="B105" s="638"/>
      <c r="C105" s="638"/>
      <c r="D105" s="638"/>
      <c r="E105" s="638"/>
      <c r="F105" s="638"/>
      <c r="G105" s="638"/>
      <c r="H105" s="638"/>
    </row>
    <row r="106" spans="1:9">
      <c r="A106" s="470" t="s">
        <v>273</v>
      </c>
      <c r="B106" s="639">
        <v>394885</v>
      </c>
      <c r="C106" s="639">
        <v>550605</v>
      </c>
      <c r="D106" s="639">
        <v>717472</v>
      </c>
      <c r="E106" s="639">
        <v>975848</v>
      </c>
      <c r="F106" s="639">
        <v>1051415</v>
      </c>
      <c r="G106" s="639">
        <v>1418450</v>
      </c>
      <c r="H106" s="639">
        <v>1330709.3999999999</v>
      </c>
      <c r="I106" s="639">
        <f>SUM(I108:I110)</f>
        <v>1856828.51</v>
      </c>
    </row>
    <row r="107" spans="1:9" ht="24">
      <c r="A107" s="471" t="s">
        <v>274</v>
      </c>
      <c r="B107" s="638"/>
      <c r="C107" s="638"/>
      <c r="D107" s="638"/>
      <c r="E107" s="638"/>
      <c r="F107" s="638"/>
      <c r="G107" s="638"/>
      <c r="H107" s="638"/>
      <c r="I107" s="638"/>
    </row>
    <row r="108" spans="1:9">
      <c r="A108" s="468" t="s">
        <v>159</v>
      </c>
      <c r="B108" s="638">
        <v>319585</v>
      </c>
      <c r="C108" s="638">
        <v>406203</v>
      </c>
      <c r="D108" s="638">
        <v>526540</v>
      </c>
      <c r="E108" s="638">
        <v>688601</v>
      </c>
      <c r="F108" s="638">
        <v>796905</v>
      </c>
      <c r="G108" s="638">
        <v>1083164</v>
      </c>
      <c r="H108" s="638">
        <v>1020406.6</v>
      </c>
      <c r="I108" s="638">
        <v>1449709.05</v>
      </c>
    </row>
    <row r="109" spans="1:9">
      <c r="A109" s="469" t="s">
        <v>160</v>
      </c>
      <c r="B109" s="638"/>
      <c r="C109" s="638"/>
      <c r="D109" s="638"/>
      <c r="E109" s="638"/>
      <c r="F109" s="638"/>
      <c r="G109" s="638"/>
      <c r="H109" s="638"/>
      <c r="I109" s="638"/>
    </row>
    <row r="110" spans="1:9">
      <c r="A110" s="468" t="s">
        <v>161</v>
      </c>
      <c r="B110" s="638">
        <v>75300</v>
      </c>
      <c r="C110" s="638">
        <v>144402</v>
      </c>
      <c r="D110" s="638">
        <v>190932</v>
      </c>
      <c r="E110" s="638">
        <v>287246</v>
      </c>
      <c r="F110" s="638">
        <v>254510</v>
      </c>
      <c r="G110" s="638">
        <v>335286</v>
      </c>
      <c r="H110" s="638">
        <v>310302.8</v>
      </c>
      <c r="I110" s="638">
        <v>407119.46</v>
      </c>
    </row>
    <row r="111" spans="1:9" ht="24">
      <c r="A111" s="469" t="s">
        <v>162</v>
      </c>
      <c r="B111" s="638"/>
      <c r="C111" s="638"/>
      <c r="D111" s="638"/>
      <c r="E111" s="638"/>
      <c r="F111" s="638"/>
      <c r="G111" s="638"/>
      <c r="H111" s="638"/>
      <c r="I111" s="638"/>
    </row>
    <row r="112" spans="1:9">
      <c r="A112" s="470" t="s">
        <v>163</v>
      </c>
      <c r="B112" s="639">
        <v>453402</v>
      </c>
      <c r="C112" s="639">
        <v>534049</v>
      </c>
      <c r="D112" s="639">
        <v>560944</v>
      </c>
      <c r="E112" s="639">
        <v>621121</v>
      </c>
      <c r="F112" s="639">
        <v>529766</v>
      </c>
      <c r="G112" s="639">
        <v>883725</v>
      </c>
      <c r="H112" s="639">
        <v>981657.70000000007</v>
      </c>
      <c r="I112" s="639">
        <f>SUM(I114:I124)</f>
        <v>1236646.0599999998</v>
      </c>
    </row>
    <row r="113" spans="1:10">
      <c r="A113" s="471" t="s">
        <v>164</v>
      </c>
      <c r="B113" s="638"/>
      <c r="C113" s="638"/>
      <c r="D113" s="638"/>
      <c r="E113" s="638"/>
      <c r="F113" s="638"/>
      <c r="G113" s="638"/>
      <c r="H113" s="638"/>
    </row>
    <row r="114" spans="1:10">
      <c r="A114" s="468" t="s">
        <v>165</v>
      </c>
      <c r="B114" s="638">
        <v>0</v>
      </c>
      <c r="C114" s="638">
        <v>64052</v>
      </c>
      <c r="D114" s="638">
        <v>0</v>
      </c>
      <c r="E114" s="638">
        <v>0</v>
      </c>
      <c r="F114" s="638">
        <v>30</v>
      </c>
      <c r="G114" s="638">
        <v>10</v>
      </c>
      <c r="H114" s="638">
        <v>631</v>
      </c>
      <c r="I114" s="1004" t="s">
        <v>302</v>
      </c>
    </row>
    <row r="115" spans="1:10">
      <c r="A115" s="469" t="s">
        <v>166</v>
      </c>
      <c r="B115" s="638"/>
      <c r="C115" s="638"/>
      <c r="D115" s="638"/>
      <c r="E115" s="638"/>
      <c r="F115" s="638"/>
      <c r="G115" s="638"/>
      <c r="H115" s="638"/>
      <c r="I115" s="638"/>
    </row>
    <row r="116" spans="1:10" s="6" customFormat="1" ht="39.6">
      <c r="A116" s="429" t="s">
        <v>626</v>
      </c>
      <c r="B116" s="912" t="s">
        <v>302</v>
      </c>
      <c r="C116" s="912">
        <v>0</v>
      </c>
      <c r="D116" s="912">
        <v>0</v>
      </c>
      <c r="E116" s="912">
        <v>0</v>
      </c>
      <c r="F116" s="912">
        <v>0</v>
      </c>
      <c r="G116" s="638">
        <v>28670</v>
      </c>
      <c r="H116" s="638">
        <v>30978</v>
      </c>
      <c r="I116" s="638">
        <v>35684</v>
      </c>
      <c r="J116" s="121"/>
    </row>
    <row r="117" spans="1:10" s="6" customFormat="1" ht="52.8">
      <c r="A117" s="422" t="s">
        <v>627</v>
      </c>
      <c r="B117" s="912"/>
      <c r="C117" s="913"/>
      <c r="D117" s="913"/>
      <c r="E117" s="913"/>
      <c r="F117" s="913"/>
      <c r="G117" s="913"/>
      <c r="H117" s="913"/>
      <c r="I117" s="638"/>
      <c r="J117" s="121"/>
    </row>
    <row r="118" spans="1:10" s="6" customFormat="1" ht="26.4">
      <c r="A118" s="429" t="s">
        <v>519</v>
      </c>
      <c r="B118" s="638">
        <v>27179</v>
      </c>
      <c r="C118" s="912">
        <v>0</v>
      </c>
      <c r="D118" s="912">
        <v>0</v>
      </c>
      <c r="E118" s="912">
        <v>0</v>
      </c>
      <c r="F118" s="912">
        <v>0</v>
      </c>
      <c r="G118" s="912" t="s">
        <v>302</v>
      </c>
      <c r="H118" s="912" t="s">
        <v>302</v>
      </c>
      <c r="I118" s="912" t="s">
        <v>302</v>
      </c>
      <c r="J118" s="121"/>
    </row>
    <row r="119" spans="1:10" s="6" customFormat="1" ht="26.4">
      <c r="A119" s="422" t="s">
        <v>520</v>
      </c>
      <c r="B119" s="912"/>
      <c r="C119" s="913"/>
      <c r="D119" s="913"/>
      <c r="E119" s="913"/>
      <c r="F119" s="913"/>
      <c r="G119" s="913"/>
      <c r="H119" s="913"/>
      <c r="I119" s="638"/>
      <c r="J119" s="121"/>
    </row>
    <row r="120" spans="1:10">
      <c r="A120" s="468" t="s">
        <v>167</v>
      </c>
      <c r="B120" s="638">
        <v>423795</v>
      </c>
      <c r="C120" s="638">
        <v>461512</v>
      </c>
      <c r="D120" s="638">
        <v>550495</v>
      </c>
      <c r="E120" s="638">
        <v>576173</v>
      </c>
      <c r="F120" s="638">
        <v>525543</v>
      </c>
      <c r="G120" s="638">
        <v>798053</v>
      </c>
      <c r="H120" s="638">
        <v>916360.9</v>
      </c>
      <c r="I120" s="638">
        <f>219931.9+955577</f>
        <v>1175508.8999999999</v>
      </c>
    </row>
    <row r="121" spans="1:10">
      <c r="A121" s="469" t="s">
        <v>168</v>
      </c>
      <c r="B121" s="638"/>
      <c r="C121" s="638"/>
      <c r="D121" s="638"/>
      <c r="E121" s="638"/>
      <c r="F121" s="638"/>
      <c r="G121" s="638"/>
      <c r="H121" s="638"/>
      <c r="I121" s="638"/>
    </row>
    <row r="122" spans="1:10" ht="36">
      <c r="A122" s="468" t="s">
        <v>169</v>
      </c>
      <c r="B122" s="638">
        <v>2428</v>
      </c>
      <c r="C122" s="638">
        <v>8485</v>
      </c>
      <c r="D122" s="638">
        <v>10449</v>
      </c>
      <c r="E122" s="638">
        <v>44948</v>
      </c>
      <c r="F122" s="638">
        <v>4193</v>
      </c>
      <c r="G122" s="638">
        <v>56492</v>
      </c>
      <c r="H122" s="638">
        <v>32957.300000000003</v>
      </c>
      <c r="I122" s="638">
        <v>25278.46</v>
      </c>
    </row>
    <row r="123" spans="1:10" ht="24">
      <c r="A123" s="469" t="s">
        <v>170</v>
      </c>
      <c r="B123" s="638"/>
      <c r="C123" s="638"/>
      <c r="D123" s="638"/>
      <c r="E123" s="638"/>
      <c r="F123" s="638"/>
      <c r="G123" s="638"/>
      <c r="H123" s="638"/>
      <c r="I123" s="638"/>
    </row>
    <row r="124" spans="1:10" s="6" customFormat="1">
      <c r="A124" s="468" t="s">
        <v>236</v>
      </c>
      <c r="B124" s="646">
        <v>0</v>
      </c>
      <c r="C124" s="646">
        <v>0</v>
      </c>
      <c r="D124" s="646">
        <v>0</v>
      </c>
      <c r="E124" s="646">
        <v>0</v>
      </c>
      <c r="F124" s="646">
        <v>0</v>
      </c>
      <c r="G124" s="638">
        <v>501</v>
      </c>
      <c r="H124" s="638">
        <v>730.5</v>
      </c>
      <c r="I124" s="638">
        <v>174.7</v>
      </c>
    </row>
    <row r="125" spans="1:10" s="6" customFormat="1">
      <c r="A125" s="469" t="s">
        <v>265</v>
      </c>
      <c r="B125" s="647"/>
      <c r="C125" s="647"/>
      <c r="D125" s="647"/>
      <c r="E125" s="647"/>
      <c r="F125" s="647"/>
      <c r="G125" s="647"/>
      <c r="H125" s="647"/>
      <c r="I125" s="638"/>
    </row>
    <row r="126" spans="1:10" ht="25.2">
      <c r="A126" s="470" t="s">
        <v>171</v>
      </c>
      <c r="B126" s="639">
        <v>2080</v>
      </c>
      <c r="C126" s="639">
        <v>401967</v>
      </c>
      <c r="D126" s="639">
        <v>15397</v>
      </c>
      <c r="E126" s="639">
        <v>15304</v>
      </c>
      <c r="F126" s="639">
        <v>19671</v>
      </c>
      <c r="G126" s="639">
        <v>28522</v>
      </c>
      <c r="H126" s="639">
        <v>19901.599999999999</v>
      </c>
      <c r="I126" s="639">
        <f>SUM(I128:I132)</f>
        <v>17743.800000000003</v>
      </c>
    </row>
    <row r="127" spans="1:10" ht="24">
      <c r="A127" s="471" t="s">
        <v>172</v>
      </c>
      <c r="B127" s="638"/>
      <c r="C127" s="638"/>
      <c r="D127" s="638"/>
      <c r="E127" s="638"/>
      <c r="F127" s="638"/>
      <c r="G127" s="638"/>
      <c r="H127" s="638"/>
    </row>
    <row r="128" spans="1:10" ht="24">
      <c r="A128" s="468" t="s">
        <v>173</v>
      </c>
      <c r="B128" s="638">
        <v>0</v>
      </c>
      <c r="C128" s="638">
        <v>388376</v>
      </c>
      <c r="D128" s="638">
        <v>10</v>
      </c>
      <c r="E128" s="638">
        <v>105</v>
      </c>
      <c r="F128" s="638">
        <v>87</v>
      </c>
      <c r="G128" s="638">
        <v>54</v>
      </c>
      <c r="H128" s="638">
        <v>207.2</v>
      </c>
      <c r="I128" s="638">
        <v>998.7</v>
      </c>
    </row>
    <row r="129" spans="1:9" ht="24">
      <c r="A129" s="469" t="s">
        <v>174</v>
      </c>
      <c r="B129" s="638"/>
      <c r="C129" s="638"/>
      <c r="D129" s="638"/>
      <c r="E129" s="638"/>
      <c r="F129" s="638"/>
      <c r="G129" s="638"/>
      <c r="H129" s="638"/>
      <c r="I129" s="638"/>
    </row>
    <row r="130" spans="1:9" ht="36">
      <c r="A130" s="468" t="s">
        <v>175</v>
      </c>
      <c r="B130" s="638">
        <v>1899</v>
      </c>
      <c r="C130" s="638">
        <v>13591</v>
      </c>
      <c r="D130" s="638">
        <v>11906</v>
      </c>
      <c r="E130" s="638">
        <v>7657</v>
      </c>
      <c r="F130" s="638">
        <v>9680</v>
      </c>
      <c r="G130" s="638">
        <v>9601</v>
      </c>
      <c r="H130" s="638">
        <v>5079</v>
      </c>
      <c r="I130" s="638">
        <v>9406</v>
      </c>
    </row>
    <row r="131" spans="1:9" ht="36">
      <c r="A131" s="469" t="s">
        <v>176</v>
      </c>
      <c r="B131" s="638"/>
      <c r="C131" s="638"/>
      <c r="D131" s="638"/>
      <c r="E131" s="638"/>
      <c r="F131" s="638"/>
      <c r="G131" s="638"/>
      <c r="H131" s="638"/>
      <c r="I131" s="638"/>
    </row>
    <row r="132" spans="1:9">
      <c r="A132" s="468" t="s">
        <v>177</v>
      </c>
      <c r="B132" s="638">
        <v>181</v>
      </c>
      <c r="C132" s="638">
        <v>0</v>
      </c>
      <c r="D132" s="638">
        <v>3481</v>
      </c>
      <c r="E132" s="638">
        <v>7542</v>
      </c>
      <c r="F132" s="638">
        <v>9904</v>
      </c>
      <c r="G132" s="638">
        <v>18867</v>
      </c>
      <c r="H132" s="638">
        <v>14615.4</v>
      </c>
      <c r="I132" s="638">
        <v>7339.1</v>
      </c>
    </row>
    <row r="133" spans="1:9">
      <c r="A133" s="469" t="s">
        <v>178</v>
      </c>
      <c r="B133" s="638"/>
      <c r="C133" s="638"/>
      <c r="D133" s="638"/>
      <c r="E133" s="638"/>
      <c r="F133" s="638"/>
      <c r="G133" s="638"/>
      <c r="H133" s="638"/>
    </row>
    <row r="134" spans="1:9" ht="25.2">
      <c r="A134" s="470" t="s">
        <v>275</v>
      </c>
      <c r="B134" s="639">
        <v>18724</v>
      </c>
      <c r="C134" s="639">
        <v>5192</v>
      </c>
      <c r="D134" s="639">
        <v>30627</v>
      </c>
      <c r="E134" s="639">
        <v>90138</v>
      </c>
      <c r="F134" s="639">
        <v>87451</v>
      </c>
      <c r="G134" s="639">
        <v>551070</v>
      </c>
      <c r="H134" s="639">
        <v>902357</v>
      </c>
      <c r="I134" s="639">
        <v>219795.38</v>
      </c>
    </row>
    <row r="135" spans="1:9">
      <c r="A135" s="471" t="s">
        <v>276</v>
      </c>
      <c r="B135" s="638"/>
      <c r="C135" s="638"/>
      <c r="D135" s="638"/>
      <c r="E135" s="638"/>
      <c r="F135" s="638"/>
      <c r="G135" s="638"/>
      <c r="H135" s="638"/>
    </row>
    <row r="136" spans="1:9">
      <c r="A136" s="644" t="s">
        <v>275</v>
      </c>
      <c r="B136" s="638">
        <v>18724</v>
      </c>
      <c r="C136" s="638">
        <v>5192</v>
      </c>
      <c r="D136" s="638">
        <v>30627</v>
      </c>
      <c r="E136" s="638">
        <v>90138</v>
      </c>
      <c r="F136" s="638">
        <v>87451</v>
      </c>
      <c r="G136" s="638">
        <v>551070</v>
      </c>
      <c r="H136" s="638">
        <v>902357</v>
      </c>
      <c r="I136" s="638">
        <v>219795.38</v>
      </c>
    </row>
    <row r="137" spans="1:9">
      <c r="A137" s="473" t="s">
        <v>276</v>
      </c>
      <c r="B137" s="638"/>
      <c r="C137" s="638"/>
      <c r="D137" s="638"/>
      <c r="E137" s="638"/>
      <c r="F137" s="638"/>
      <c r="G137" s="638"/>
      <c r="H137" s="638"/>
    </row>
    <row r="138" spans="1:9" ht="25.2">
      <c r="A138" s="470" t="s">
        <v>179</v>
      </c>
      <c r="B138" s="639">
        <v>171394</v>
      </c>
      <c r="C138" s="639">
        <v>212679</v>
      </c>
      <c r="D138" s="639">
        <v>250809</v>
      </c>
      <c r="E138" s="639">
        <v>272988</v>
      </c>
      <c r="F138" s="639">
        <v>285942</v>
      </c>
      <c r="G138" s="639">
        <v>452449</v>
      </c>
      <c r="H138" s="639">
        <v>488577.7</v>
      </c>
      <c r="I138" s="639">
        <f>SUM(I140:I148)</f>
        <v>601171.88</v>
      </c>
    </row>
    <row r="139" spans="1:9" ht="24">
      <c r="A139" s="471" t="s">
        <v>180</v>
      </c>
      <c r="B139" s="638"/>
      <c r="C139" s="638"/>
      <c r="D139" s="638"/>
      <c r="E139" s="638"/>
      <c r="F139" s="638"/>
      <c r="G139" s="638"/>
      <c r="H139" s="638"/>
    </row>
    <row r="140" spans="1:9" ht="24">
      <c r="A140" s="468" t="s">
        <v>181</v>
      </c>
      <c r="B140" s="638">
        <v>60</v>
      </c>
      <c r="C140" s="638">
        <v>10753</v>
      </c>
      <c r="D140" s="638">
        <v>16657</v>
      </c>
      <c r="E140" s="638">
        <v>21024</v>
      </c>
      <c r="F140" s="638">
        <v>33224</v>
      </c>
      <c r="G140" s="638">
        <v>54807</v>
      </c>
      <c r="H140" s="638">
        <v>65678.600000000006</v>
      </c>
      <c r="I140" s="638">
        <v>78444.84</v>
      </c>
    </row>
    <row r="141" spans="1:9">
      <c r="A141" s="469" t="s">
        <v>182</v>
      </c>
      <c r="B141" s="638"/>
      <c r="C141" s="638"/>
      <c r="D141" s="638"/>
      <c r="E141" s="638"/>
      <c r="F141" s="638"/>
      <c r="G141" s="638"/>
      <c r="H141" s="638"/>
      <c r="I141" s="638"/>
    </row>
    <row r="142" spans="1:9" ht="24">
      <c r="A142" s="468" t="s">
        <v>183</v>
      </c>
      <c r="B142" s="638">
        <v>0</v>
      </c>
      <c r="C142" s="638">
        <v>0</v>
      </c>
      <c r="D142" s="638">
        <v>86</v>
      </c>
      <c r="E142" s="638">
        <v>2</v>
      </c>
      <c r="F142" s="638">
        <v>356</v>
      </c>
      <c r="G142" s="638">
        <v>206</v>
      </c>
      <c r="H142" s="638">
        <v>389.4</v>
      </c>
      <c r="I142" s="638">
        <v>3355</v>
      </c>
    </row>
    <row r="143" spans="1:9" ht="36">
      <c r="A143" s="469" t="s">
        <v>184</v>
      </c>
      <c r="B143" s="638"/>
      <c r="C143" s="638"/>
      <c r="D143" s="638"/>
      <c r="E143" s="638"/>
      <c r="F143" s="638"/>
      <c r="G143" s="638"/>
      <c r="H143" s="638"/>
      <c r="I143" s="638"/>
    </row>
    <row r="144" spans="1:9" ht="24">
      <c r="A144" s="468" t="s">
        <v>185</v>
      </c>
      <c r="B144" s="638">
        <v>138402</v>
      </c>
      <c r="C144" s="638">
        <v>163609</v>
      </c>
      <c r="D144" s="638">
        <v>185103</v>
      </c>
      <c r="E144" s="638">
        <v>195095</v>
      </c>
      <c r="F144" s="638">
        <v>196884</v>
      </c>
      <c r="G144" s="638">
        <v>327245</v>
      </c>
      <c r="H144" s="638">
        <v>345722.4</v>
      </c>
      <c r="I144" s="638">
        <v>405771.33</v>
      </c>
    </row>
    <row r="145" spans="1:9" ht="36">
      <c r="A145" s="469" t="s">
        <v>186</v>
      </c>
      <c r="B145" s="638"/>
      <c r="C145" s="638"/>
      <c r="D145" s="638"/>
      <c r="E145" s="638"/>
      <c r="F145" s="638"/>
      <c r="G145" s="638"/>
      <c r="H145" s="638"/>
      <c r="I145" s="638"/>
    </row>
    <row r="146" spans="1:9" ht="24">
      <c r="A146" s="468" t="s">
        <v>187</v>
      </c>
      <c r="B146" s="638">
        <v>26422</v>
      </c>
      <c r="C146" s="638">
        <v>33703</v>
      </c>
      <c r="D146" s="638">
        <v>45770</v>
      </c>
      <c r="E146" s="638">
        <v>54506</v>
      </c>
      <c r="F146" s="638">
        <v>52582</v>
      </c>
      <c r="G146" s="638">
        <v>67591</v>
      </c>
      <c r="H146" s="638">
        <v>71542.3</v>
      </c>
      <c r="I146" s="638">
        <v>106559.95</v>
      </c>
    </row>
    <row r="147" spans="1:9">
      <c r="A147" s="469" t="s">
        <v>188</v>
      </c>
      <c r="B147" s="638"/>
      <c r="C147" s="638"/>
      <c r="D147" s="638"/>
      <c r="E147" s="638"/>
      <c r="F147" s="638"/>
      <c r="G147" s="638"/>
      <c r="H147" s="638"/>
      <c r="I147" s="638"/>
    </row>
    <row r="148" spans="1:9" ht="24">
      <c r="A148" s="468" t="s">
        <v>189</v>
      </c>
      <c r="B148" s="638">
        <v>6510</v>
      </c>
      <c r="C148" s="638">
        <v>4614</v>
      </c>
      <c r="D148" s="638">
        <v>3193</v>
      </c>
      <c r="E148" s="638">
        <v>2361</v>
      </c>
      <c r="F148" s="638">
        <v>2896</v>
      </c>
      <c r="G148" s="638">
        <v>2600</v>
      </c>
      <c r="H148" s="638">
        <v>5245</v>
      </c>
      <c r="I148" s="638">
        <v>7040.76</v>
      </c>
    </row>
    <row r="149" spans="1:9" ht="24">
      <c r="A149" s="469" t="s">
        <v>190</v>
      </c>
      <c r="B149" s="638"/>
      <c r="C149" s="638"/>
      <c r="D149" s="638"/>
      <c r="E149" s="638"/>
      <c r="F149" s="638"/>
      <c r="G149" s="638"/>
      <c r="H149" s="638"/>
      <c r="I149" s="638"/>
    </row>
    <row r="150" spans="1:9" ht="25.2">
      <c r="A150" s="470" t="s">
        <v>191</v>
      </c>
      <c r="B150" s="639">
        <v>74829</v>
      </c>
      <c r="C150" s="639">
        <v>40738</v>
      </c>
      <c r="D150" s="639">
        <v>56020</v>
      </c>
      <c r="E150" s="639">
        <v>79499</v>
      </c>
      <c r="F150" s="639">
        <v>119907</v>
      </c>
      <c r="G150" s="639">
        <v>133528</v>
      </c>
      <c r="H150" s="639">
        <v>128670.20000000001</v>
      </c>
      <c r="I150" s="639">
        <f>SUM(I152:I162)</f>
        <v>148402.68</v>
      </c>
    </row>
    <row r="151" spans="1:9" ht="24">
      <c r="A151" s="471" t="s">
        <v>277</v>
      </c>
      <c r="B151" s="638"/>
      <c r="C151" s="638"/>
      <c r="D151" s="638"/>
      <c r="E151" s="638"/>
      <c r="F151" s="638"/>
      <c r="G151" s="638"/>
      <c r="H151" s="638"/>
    </row>
    <row r="152" spans="1:9" ht="48">
      <c r="A152" s="468" t="s">
        <v>192</v>
      </c>
      <c r="B152" s="638">
        <v>0</v>
      </c>
      <c r="C152" s="638">
        <v>1428</v>
      </c>
      <c r="D152" s="638">
        <v>5153</v>
      </c>
      <c r="E152" s="638">
        <v>2409</v>
      </c>
      <c r="F152" s="638">
        <v>59159</v>
      </c>
      <c r="G152" s="638">
        <v>21410</v>
      </c>
      <c r="H152" s="638">
        <v>5828.1</v>
      </c>
      <c r="I152" s="638">
        <f>6384.5+24</f>
        <v>6408.5</v>
      </c>
    </row>
    <row r="153" spans="1:9" ht="60">
      <c r="A153" s="469" t="s">
        <v>193</v>
      </c>
      <c r="B153" s="638"/>
      <c r="C153" s="638"/>
      <c r="D153" s="638"/>
      <c r="E153" s="638"/>
      <c r="F153" s="638"/>
      <c r="G153" s="638"/>
      <c r="H153" s="638"/>
      <c r="I153" s="638"/>
    </row>
    <row r="154" spans="1:9" ht="24">
      <c r="A154" s="468" t="s">
        <v>194</v>
      </c>
      <c r="B154" s="638">
        <v>18</v>
      </c>
      <c r="C154" s="638">
        <v>1607</v>
      </c>
      <c r="D154" s="638">
        <v>2425</v>
      </c>
      <c r="E154" s="638">
        <v>1276</v>
      </c>
      <c r="F154" s="638">
        <v>474</v>
      </c>
      <c r="G154" s="638">
        <v>2283</v>
      </c>
      <c r="H154" s="638">
        <v>5338.1</v>
      </c>
      <c r="I154" s="638">
        <v>3198.35</v>
      </c>
    </row>
    <row r="155" spans="1:9">
      <c r="A155" s="469" t="s">
        <v>195</v>
      </c>
      <c r="B155" s="638"/>
      <c r="C155" s="638"/>
      <c r="D155" s="638"/>
      <c r="E155" s="638"/>
      <c r="F155" s="638"/>
      <c r="G155" s="638"/>
      <c r="H155" s="638"/>
      <c r="I155" s="638"/>
    </row>
    <row r="156" spans="1:9" ht="48">
      <c r="A156" s="468" t="s">
        <v>196</v>
      </c>
      <c r="B156" s="638">
        <v>59514</v>
      </c>
      <c r="C156" s="638">
        <v>7374</v>
      </c>
      <c r="D156" s="638">
        <v>9277</v>
      </c>
      <c r="E156" s="638">
        <v>25716</v>
      </c>
      <c r="F156" s="638">
        <v>12482</v>
      </c>
      <c r="G156" s="638">
        <v>35102</v>
      </c>
      <c r="H156" s="638">
        <v>34731.4</v>
      </c>
      <c r="I156" s="638">
        <v>51597.43</v>
      </c>
    </row>
    <row r="157" spans="1:9" ht="24">
      <c r="A157" s="469" t="s">
        <v>197</v>
      </c>
      <c r="B157" s="638"/>
      <c r="C157" s="638"/>
      <c r="D157" s="638"/>
      <c r="E157" s="638"/>
      <c r="F157" s="638"/>
      <c r="G157" s="638"/>
      <c r="H157" s="638"/>
      <c r="I157" s="638"/>
    </row>
    <row r="158" spans="1:9" ht="24">
      <c r="A158" s="468" t="s">
        <v>198</v>
      </c>
      <c r="B158" s="638">
        <v>11246</v>
      </c>
      <c r="C158" s="638">
        <v>20445</v>
      </c>
      <c r="D158" s="638">
        <v>22927</v>
      </c>
      <c r="E158" s="638">
        <v>30203</v>
      </c>
      <c r="F158" s="638">
        <v>30664</v>
      </c>
      <c r="G158" s="638">
        <v>35374</v>
      </c>
      <c r="H158" s="638">
        <v>40206.6</v>
      </c>
      <c r="I158" s="638">
        <v>48841.4</v>
      </c>
    </row>
    <row r="159" spans="1:9" ht="24">
      <c r="A159" s="469" t="s">
        <v>199</v>
      </c>
      <c r="B159" s="638"/>
      <c r="C159" s="638"/>
      <c r="D159" s="638"/>
      <c r="E159" s="638"/>
      <c r="F159" s="638"/>
      <c r="G159" s="638"/>
      <c r="H159" s="638"/>
      <c r="I159" s="638"/>
    </row>
    <row r="160" spans="1:9" ht="24">
      <c r="A160" s="468" t="s">
        <v>200</v>
      </c>
      <c r="B160" s="638">
        <v>1461</v>
      </c>
      <c r="C160" s="638">
        <v>4563</v>
      </c>
      <c r="D160" s="638">
        <v>10910</v>
      </c>
      <c r="E160" s="638">
        <v>10337</v>
      </c>
      <c r="F160" s="638">
        <v>9005</v>
      </c>
      <c r="G160" s="638">
        <v>27146</v>
      </c>
      <c r="H160" s="638">
        <v>23083.1</v>
      </c>
      <c r="I160" s="638">
        <v>24463.599999999999</v>
      </c>
    </row>
    <row r="161" spans="1:9" ht="24">
      <c r="A161" s="469" t="s">
        <v>201</v>
      </c>
      <c r="B161" s="638"/>
      <c r="C161" s="638"/>
      <c r="D161" s="638"/>
      <c r="E161" s="638"/>
      <c r="F161" s="638"/>
      <c r="G161" s="638"/>
      <c r="H161" s="638"/>
      <c r="I161" s="638"/>
    </row>
    <row r="162" spans="1:9" ht="36">
      <c r="A162" s="468" t="s">
        <v>202</v>
      </c>
      <c r="B162" s="638">
        <v>2590</v>
      </c>
      <c r="C162" s="638">
        <v>5321</v>
      </c>
      <c r="D162" s="638">
        <v>5327</v>
      </c>
      <c r="E162" s="638">
        <v>9558</v>
      </c>
      <c r="F162" s="638">
        <v>8124</v>
      </c>
      <c r="G162" s="638">
        <v>12213</v>
      </c>
      <c r="H162" s="638">
        <v>19482.900000000001</v>
      </c>
      <c r="I162" s="638">
        <v>13893.4</v>
      </c>
    </row>
    <row r="163" spans="1:9" ht="36">
      <c r="A163" s="469" t="s">
        <v>203</v>
      </c>
      <c r="B163" s="638"/>
      <c r="C163" s="638"/>
      <c r="D163" s="638"/>
      <c r="E163" s="638"/>
      <c r="F163" s="638"/>
      <c r="G163" s="638"/>
      <c r="H163" s="638"/>
      <c r="I163" s="638"/>
    </row>
    <row r="164" spans="1:9">
      <c r="A164" s="470" t="s">
        <v>204</v>
      </c>
      <c r="B164" s="639">
        <v>12009</v>
      </c>
      <c r="C164" s="639">
        <v>55617</v>
      </c>
      <c r="D164" s="639">
        <v>56581</v>
      </c>
      <c r="E164" s="639">
        <v>59740</v>
      </c>
      <c r="F164" s="639">
        <v>60393</v>
      </c>
      <c r="G164" s="639">
        <v>56668</v>
      </c>
      <c r="H164" s="639">
        <v>77674.899999999994</v>
      </c>
      <c r="I164" s="639">
        <v>83608.23</v>
      </c>
    </row>
    <row r="165" spans="1:9">
      <c r="A165" s="471" t="s">
        <v>205</v>
      </c>
      <c r="B165" s="638"/>
      <c r="C165" s="638"/>
      <c r="D165" s="638"/>
      <c r="E165" s="638"/>
      <c r="F165" s="638"/>
      <c r="G165" s="638"/>
      <c r="H165" s="638"/>
    </row>
    <row r="166" spans="1:9">
      <c r="A166" s="468" t="s">
        <v>204</v>
      </c>
      <c r="B166" s="638">
        <v>12009</v>
      </c>
      <c r="C166" s="638">
        <v>55617</v>
      </c>
      <c r="D166" s="638">
        <v>56581</v>
      </c>
      <c r="E166" s="638">
        <v>59740</v>
      </c>
      <c r="F166" s="638">
        <v>60393</v>
      </c>
      <c r="G166" s="638">
        <v>56668</v>
      </c>
      <c r="H166" s="638">
        <v>77674.899999999994</v>
      </c>
      <c r="I166" s="638">
        <v>83608.23</v>
      </c>
    </row>
    <row r="167" spans="1:9">
      <c r="A167" s="469" t="s">
        <v>205</v>
      </c>
      <c r="B167" s="638"/>
      <c r="C167" s="638"/>
      <c r="D167" s="638"/>
      <c r="E167" s="638"/>
      <c r="F167" s="638"/>
      <c r="G167" s="638"/>
      <c r="H167" s="638"/>
    </row>
    <row r="168" spans="1:9">
      <c r="A168" s="470" t="s">
        <v>206</v>
      </c>
      <c r="B168" s="639">
        <v>27850</v>
      </c>
      <c r="C168" s="639">
        <v>52960</v>
      </c>
      <c r="D168" s="639">
        <v>61639</v>
      </c>
      <c r="E168" s="639">
        <v>75328</v>
      </c>
      <c r="F168" s="639">
        <v>112058</v>
      </c>
      <c r="G168" s="639">
        <v>170399</v>
      </c>
      <c r="H168" s="639">
        <v>211553.4</v>
      </c>
      <c r="I168" s="639">
        <f>SUM(I170:I174)</f>
        <v>250802.9</v>
      </c>
    </row>
    <row r="169" spans="1:9" ht="24">
      <c r="A169" s="471" t="s">
        <v>207</v>
      </c>
      <c r="B169" s="638"/>
      <c r="C169" s="638"/>
      <c r="D169" s="638"/>
      <c r="E169" s="638"/>
      <c r="F169" s="638"/>
      <c r="G169" s="638"/>
      <c r="H169" s="638"/>
    </row>
    <row r="170" spans="1:9">
      <c r="A170" s="468" t="s">
        <v>208</v>
      </c>
      <c r="B170" s="638">
        <v>27850</v>
      </c>
      <c r="C170" s="638">
        <v>52960</v>
      </c>
      <c r="D170" s="638">
        <v>61639</v>
      </c>
      <c r="E170" s="638">
        <v>75328</v>
      </c>
      <c r="F170" s="638">
        <v>112058</v>
      </c>
      <c r="G170" s="638">
        <v>170399</v>
      </c>
      <c r="H170" s="638">
        <v>211503.4</v>
      </c>
      <c r="I170" s="638">
        <v>250802.9</v>
      </c>
    </row>
    <row r="171" spans="1:9">
      <c r="A171" s="469" t="s">
        <v>209</v>
      </c>
      <c r="B171" s="638"/>
      <c r="C171" s="638"/>
      <c r="D171" s="638"/>
      <c r="E171" s="638"/>
      <c r="F171" s="638"/>
      <c r="G171" s="638"/>
      <c r="H171" s="638"/>
    </row>
    <row r="172" spans="1:9" s="6" customFormat="1" ht="24">
      <c r="A172" s="468" t="s">
        <v>210</v>
      </c>
      <c r="B172" s="649">
        <v>0</v>
      </c>
      <c r="C172" s="649">
        <v>0</v>
      </c>
      <c r="D172" s="649">
        <v>0</v>
      </c>
      <c r="E172" s="649">
        <v>0</v>
      </c>
      <c r="F172" s="649">
        <v>0</v>
      </c>
      <c r="G172" s="649">
        <v>0</v>
      </c>
      <c r="H172" s="649">
        <v>0</v>
      </c>
      <c r="I172" s="649">
        <v>0</v>
      </c>
    </row>
    <row r="173" spans="1:9" s="6" customFormat="1">
      <c r="A173" s="469" t="s">
        <v>211</v>
      </c>
      <c r="B173" s="642"/>
      <c r="C173" s="642"/>
      <c r="D173" s="642"/>
      <c r="E173" s="643"/>
      <c r="F173" s="643"/>
      <c r="G173" s="643"/>
      <c r="H173" s="643"/>
      <c r="I173" s="984"/>
    </row>
    <row r="174" spans="1:9" s="1" customFormat="1" ht="39.6">
      <c r="A174" s="429" t="s">
        <v>597</v>
      </c>
      <c r="B174" s="1005" t="s">
        <v>302</v>
      </c>
      <c r="C174" s="1005" t="s">
        <v>302</v>
      </c>
      <c r="D174" s="1005" t="s">
        <v>302</v>
      </c>
      <c r="E174" s="1005" t="s">
        <v>302</v>
      </c>
      <c r="F174" s="1005" t="s">
        <v>302</v>
      </c>
      <c r="G174" s="1005" t="s">
        <v>302</v>
      </c>
      <c r="H174" s="1005">
        <v>50</v>
      </c>
      <c r="I174" s="1005" t="s">
        <v>302</v>
      </c>
    </row>
    <row r="175" spans="1:9">
      <c r="A175" s="470" t="s">
        <v>212</v>
      </c>
      <c r="B175" s="639">
        <v>787898</v>
      </c>
      <c r="C175" s="639">
        <v>1348087</v>
      </c>
      <c r="D175" s="639">
        <v>1399101</v>
      </c>
      <c r="E175" s="639">
        <v>1529455</v>
      </c>
      <c r="F175" s="639">
        <v>2015734</v>
      </c>
      <c r="G175" s="639">
        <v>2328957</v>
      </c>
      <c r="H175" s="639">
        <v>2668178.2999999998</v>
      </c>
      <c r="I175" s="639">
        <f>SUM(I177:I183)</f>
        <v>3402345.5</v>
      </c>
    </row>
    <row r="176" spans="1:9">
      <c r="A176" s="471" t="s">
        <v>213</v>
      </c>
      <c r="B176" s="638"/>
      <c r="C176" s="638"/>
      <c r="D176" s="638"/>
      <c r="E176" s="638"/>
      <c r="F176" s="638"/>
      <c r="G176" s="638"/>
      <c r="H176" s="638"/>
    </row>
    <row r="177" spans="1:9" ht="24">
      <c r="A177" s="468" t="s">
        <v>214</v>
      </c>
      <c r="B177" s="638">
        <v>7</v>
      </c>
      <c r="C177" s="638">
        <v>0</v>
      </c>
      <c r="D177" s="638">
        <v>0</v>
      </c>
      <c r="E177" s="638">
        <v>0</v>
      </c>
      <c r="F177" s="638">
        <v>0</v>
      </c>
      <c r="G177" s="638">
        <v>0</v>
      </c>
      <c r="H177" s="638">
        <v>0</v>
      </c>
      <c r="I177" s="638">
        <v>52.3</v>
      </c>
    </row>
    <row r="178" spans="1:9" ht="24">
      <c r="A178" s="469" t="s">
        <v>215</v>
      </c>
      <c r="B178" s="638"/>
      <c r="C178" s="638"/>
      <c r="D178" s="638"/>
      <c r="E178" s="638"/>
      <c r="F178" s="638"/>
      <c r="G178" s="638"/>
      <c r="H178" s="638"/>
    </row>
    <row r="179" spans="1:9" ht="36">
      <c r="A179" s="468" t="s">
        <v>216</v>
      </c>
      <c r="B179" s="638">
        <v>0</v>
      </c>
      <c r="C179" s="638">
        <v>0</v>
      </c>
      <c r="D179" s="638">
        <v>527</v>
      </c>
      <c r="E179" s="638">
        <v>240</v>
      </c>
      <c r="F179" s="638">
        <v>0</v>
      </c>
      <c r="G179" s="638">
        <v>0</v>
      </c>
      <c r="H179" s="638">
        <v>4400</v>
      </c>
      <c r="I179" s="638">
        <v>7292</v>
      </c>
    </row>
    <row r="180" spans="1:9" ht="24">
      <c r="A180" s="469" t="s">
        <v>217</v>
      </c>
      <c r="B180" s="638"/>
      <c r="C180" s="638"/>
      <c r="D180" s="638"/>
      <c r="E180" s="638"/>
      <c r="F180" s="638"/>
      <c r="G180" s="638"/>
      <c r="H180" s="638"/>
      <c r="I180" s="638"/>
    </row>
    <row r="181" spans="1:9" ht="24">
      <c r="A181" s="468" t="s">
        <v>218</v>
      </c>
      <c r="B181" s="638">
        <v>629694</v>
      </c>
      <c r="C181" s="638">
        <v>1069377</v>
      </c>
      <c r="D181" s="638">
        <v>1232962</v>
      </c>
      <c r="E181" s="638">
        <v>1346911</v>
      </c>
      <c r="F181" s="638">
        <v>1559956</v>
      </c>
      <c r="G181" s="638">
        <v>1771244</v>
      </c>
      <c r="H181" s="638">
        <v>2129422</v>
      </c>
      <c r="I181" s="638">
        <v>2742137</v>
      </c>
    </row>
    <row r="182" spans="1:9" ht="24">
      <c r="A182" s="469" t="s">
        <v>219</v>
      </c>
      <c r="B182" s="638"/>
      <c r="C182" s="638"/>
      <c r="D182" s="638"/>
      <c r="E182" s="638"/>
      <c r="F182" s="638"/>
      <c r="G182" s="638"/>
      <c r="H182" s="638"/>
      <c r="I182" s="638"/>
    </row>
    <row r="183" spans="1:9" ht="25.5" customHeight="1">
      <c r="A183" s="468" t="s">
        <v>220</v>
      </c>
      <c r="B183" s="638">
        <v>158197</v>
      </c>
      <c r="C183" s="638">
        <v>278710</v>
      </c>
      <c r="D183" s="638">
        <v>165611</v>
      </c>
      <c r="E183" s="638">
        <v>182304</v>
      </c>
      <c r="F183" s="638">
        <v>455778</v>
      </c>
      <c r="G183" s="638">
        <v>557713</v>
      </c>
      <c r="H183" s="638">
        <v>534356.30000000005</v>
      </c>
      <c r="I183" s="638">
        <v>652864.19999999995</v>
      </c>
    </row>
    <row r="184" spans="1:9" ht="25.5" customHeight="1">
      <c r="A184" s="469" t="s">
        <v>221</v>
      </c>
      <c r="B184" s="638"/>
      <c r="C184" s="638"/>
      <c r="D184" s="638"/>
      <c r="E184" s="638"/>
      <c r="F184" s="638"/>
      <c r="G184" s="638"/>
      <c r="H184" s="638"/>
      <c r="I184" s="638"/>
    </row>
    <row r="185" spans="1:9">
      <c r="A185" s="470" t="s">
        <v>222</v>
      </c>
      <c r="B185" s="639">
        <v>1951</v>
      </c>
      <c r="C185" s="639">
        <v>2510</v>
      </c>
      <c r="D185" s="639">
        <v>5445</v>
      </c>
      <c r="E185" s="639">
        <v>2981</v>
      </c>
      <c r="F185" s="639">
        <v>4049</v>
      </c>
      <c r="G185" s="639">
        <v>8558</v>
      </c>
      <c r="H185" s="639">
        <v>15583.8</v>
      </c>
      <c r="I185" s="639">
        <f>SUM(I187:I189)</f>
        <v>23643.37</v>
      </c>
    </row>
    <row r="186" spans="1:9">
      <c r="A186" s="471" t="s">
        <v>465</v>
      </c>
      <c r="B186" s="638"/>
      <c r="C186" s="638"/>
      <c r="D186" s="638"/>
      <c r="E186" s="638"/>
      <c r="F186" s="638"/>
      <c r="G186" s="638"/>
      <c r="H186" s="638"/>
    </row>
    <row r="187" spans="1:9" ht="24">
      <c r="A187" s="468" t="s">
        <v>226</v>
      </c>
      <c r="B187" s="638">
        <v>32</v>
      </c>
      <c r="C187" s="638">
        <v>1591</v>
      </c>
      <c r="D187" s="638">
        <v>4472</v>
      </c>
      <c r="E187" s="638">
        <v>2395</v>
      </c>
      <c r="F187" s="638">
        <v>3455</v>
      </c>
      <c r="G187" s="638">
        <v>6363</v>
      </c>
      <c r="H187" s="638">
        <v>12096.9</v>
      </c>
      <c r="I187" s="638">
        <v>12773.4</v>
      </c>
    </row>
    <row r="188" spans="1:9" ht="24">
      <c r="A188" s="469" t="s">
        <v>227</v>
      </c>
      <c r="B188" s="638"/>
      <c r="C188" s="638"/>
      <c r="D188" s="638"/>
      <c r="E188" s="638"/>
      <c r="F188" s="638"/>
      <c r="G188" s="638"/>
      <c r="H188" s="638"/>
    </row>
    <row r="189" spans="1:9" ht="24">
      <c r="A189" s="468" t="s">
        <v>228</v>
      </c>
      <c r="B189" s="638">
        <v>1919</v>
      </c>
      <c r="C189" s="638">
        <v>919</v>
      </c>
      <c r="D189" s="638">
        <v>973</v>
      </c>
      <c r="E189" s="638">
        <v>586</v>
      </c>
      <c r="F189" s="638">
        <v>594</v>
      </c>
      <c r="G189" s="638">
        <v>2196</v>
      </c>
      <c r="H189" s="638">
        <v>3486.9</v>
      </c>
      <c r="I189" s="638">
        <v>10869.97</v>
      </c>
    </row>
    <row r="190" spans="1:9">
      <c r="A190" s="469" t="s">
        <v>229</v>
      </c>
      <c r="B190" s="650"/>
      <c r="C190" s="650"/>
      <c r="D190" s="650"/>
      <c r="E190" s="651"/>
      <c r="F190" s="651"/>
      <c r="G190" s="651"/>
      <c r="H190" s="651"/>
    </row>
    <row r="191" spans="1:9" ht="3" customHeight="1">
      <c r="A191" s="652"/>
      <c r="B191" s="652"/>
      <c r="C191" s="652"/>
      <c r="D191" s="652"/>
      <c r="E191" s="653"/>
      <c r="F191" s="653"/>
      <c r="G191" s="653"/>
      <c r="H191" s="653"/>
      <c r="I191" s="856"/>
    </row>
  </sheetData>
  <pageMargins left="0.655511811" right="0.69488189" top="0.94488188976377996" bottom="1.45669291338583" header="0.511811023622047" footer="1.1023622047244099"/>
  <pageSetup paperSize="9" firstPageNumber="216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162"/>
  <sheetViews>
    <sheetView workbookViewId="0">
      <selection activeCell="M5" sqref="M5"/>
    </sheetView>
  </sheetViews>
  <sheetFormatPr defaultColWidth="9.109375" defaultRowHeight="13.2"/>
  <cols>
    <col min="1" max="1" width="24.33203125" style="989" customWidth="1"/>
    <col min="2" max="4" width="11" style="989" hidden="1" customWidth="1"/>
    <col min="5" max="7" width="11" style="989" customWidth="1"/>
    <col min="8" max="8" width="10.33203125" style="989" customWidth="1"/>
    <col min="9" max="9" width="11.109375" style="989" bestFit="1" customWidth="1"/>
    <col min="10" max="16384" width="9.109375" style="3"/>
  </cols>
  <sheetData>
    <row r="1" spans="1:11" s="36" customFormat="1" ht="19.5" customHeight="1">
      <c r="A1" s="401" t="s">
        <v>650</v>
      </c>
      <c r="B1" s="848"/>
      <c r="C1" s="799"/>
      <c r="D1" s="799"/>
      <c r="E1" s="799"/>
      <c r="F1" s="799"/>
      <c r="G1" s="799"/>
      <c r="H1" s="799"/>
      <c r="I1" s="799"/>
    </row>
    <row r="2" spans="1:11" s="36" customFormat="1" ht="19.5" customHeight="1">
      <c r="A2" s="444" t="s">
        <v>1</v>
      </c>
      <c r="B2" s="848"/>
      <c r="C2" s="799"/>
      <c r="D2" s="799"/>
      <c r="E2" s="799"/>
      <c r="F2" s="799"/>
      <c r="G2" s="799"/>
      <c r="H2" s="799"/>
      <c r="I2" s="799"/>
    </row>
    <row r="3" spans="1:11" s="36" customFormat="1" ht="19.5" customHeight="1">
      <c r="A3" s="402" t="s">
        <v>323</v>
      </c>
      <c r="B3" s="848"/>
      <c r="C3" s="799"/>
      <c r="D3" s="799"/>
      <c r="E3" s="799"/>
      <c r="F3" s="799"/>
      <c r="G3" s="799"/>
      <c r="H3" s="799"/>
      <c r="I3" s="799"/>
    </row>
    <row r="5" spans="1:11" ht="23.25" customHeight="1">
      <c r="A5" s="866"/>
      <c r="B5" s="868"/>
      <c r="C5" s="987"/>
      <c r="D5" s="987" t="s">
        <v>305</v>
      </c>
      <c r="E5" s="988"/>
      <c r="G5" s="987" t="s">
        <v>305</v>
      </c>
    </row>
    <row r="6" spans="1:11" ht="24.75" customHeight="1">
      <c r="A6" s="802"/>
      <c r="B6" s="803">
        <v>2010</v>
      </c>
      <c r="C6" s="990">
        <v>2013</v>
      </c>
      <c r="D6" s="990">
        <v>2014</v>
      </c>
      <c r="E6" s="990">
        <v>2015</v>
      </c>
      <c r="F6" s="803">
        <v>2016</v>
      </c>
      <c r="G6" s="803">
        <v>2017</v>
      </c>
      <c r="H6" s="803">
        <v>2018</v>
      </c>
      <c r="I6" s="803">
        <v>2019</v>
      </c>
      <c r="J6" s="97"/>
      <c r="K6" s="97"/>
    </row>
    <row r="7" spans="1:11" ht="13.5" customHeight="1">
      <c r="A7" s="991"/>
      <c r="B7" s="991"/>
      <c r="C7" s="991"/>
      <c r="D7" s="991"/>
      <c r="E7" s="991"/>
      <c r="F7" s="631"/>
      <c r="G7" s="631"/>
      <c r="H7" s="992"/>
      <c r="I7" s="630"/>
      <c r="J7" s="97"/>
      <c r="K7" s="97"/>
    </row>
    <row r="8" spans="1:11" ht="24.75" customHeight="1">
      <c r="A8" s="447" t="s">
        <v>303</v>
      </c>
      <c r="B8" s="631">
        <v>29286162.300000001</v>
      </c>
      <c r="C8" s="631">
        <v>40699000</v>
      </c>
      <c r="D8" s="631">
        <v>66075393</v>
      </c>
      <c r="E8" s="631">
        <v>64750467</v>
      </c>
      <c r="F8" s="631">
        <v>80184216</v>
      </c>
      <c r="G8" s="631">
        <v>94018466</v>
      </c>
      <c r="H8" s="631">
        <f>SUM(H10:H32)</f>
        <v>99669038.599999994</v>
      </c>
      <c r="I8" s="631">
        <f>SUM(I10:I32)</f>
        <v>104100003.94</v>
      </c>
      <c r="J8" s="97"/>
      <c r="K8" s="97"/>
    </row>
    <row r="9" spans="1:11" ht="24.75" customHeight="1">
      <c r="A9" s="574"/>
      <c r="B9" s="993"/>
      <c r="C9" s="993"/>
      <c r="D9" s="993"/>
      <c r="E9" s="993"/>
      <c r="F9" s="993"/>
      <c r="G9" s="993"/>
      <c r="H9" s="993"/>
      <c r="I9" s="630"/>
      <c r="J9" s="97"/>
      <c r="K9" s="97"/>
    </row>
    <row r="10" spans="1:11" ht="18.75" customHeight="1">
      <c r="A10" s="994" t="s">
        <v>281</v>
      </c>
      <c r="B10" s="995">
        <v>10231331.699999999</v>
      </c>
      <c r="C10" s="995">
        <v>14809248.800000001</v>
      </c>
      <c r="D10" s="995">
        <v>16144169</v>
      </c>
      <c r="E10" s="995">
        <v>17582739</v>
      </c>
      <c r="F10" s="995">
        <v>20152342</v>
      </c>
      <c r="G10" s="995">
        <v>22310181</v>
      </c>
      <c r="H10" s="995">
        <v>24829204.199999999</v>
      </c>
      <c r="I10" s="995">
        <f>23829669.26+2546264+955577+329131</f>
        <v>27660641.260000002</v>
      </c>
      <c r="J10" s="97"/>
      <c r="K10" s="97"/>
    </row>
    <row r="11" spans="1:11" ht="18.75" customHeight="1">
      <c r="A11" s="632" t="s">
        <v>278</v>
      </c>
      <c r="B11" s="996"/>
      <c r="C11" s="996"/>
      <c r="D11" s="996"/>
      <c r="E11" s="996"/>
      <c r="F11" s="996"/>
      <c r="G11" s="996"/>
      <c r="H11" s="996"/>
      <c r="I11" s="995"/>
      <c r="J11" s="97"/>
      <c r="K11" s="97"/>
    </row>
    <row r="12" spans="1:11" ht="18.75" customHeight="1">
      <c r="A12" s="994" t="s">
        <v>282</v>
      </c>
      <c r="B12" s="995">
        <v>8189835.5999999996</v>
      </c>
      <c r="C12" s="995">
        <v>11752964</v>
      </c>
      <c r="D12" s="995">
        <v>19302879</v>
      </c>
      <c r="E12" s="995">
        <v>16071634</v>
      </c>
      <c r="F12" s="995">
        <v>19796134</v>
      </c>
      <c r="G12" s="997">
        <v>22075372</v>
      </c>
      <c r="H12" s="995">
        <v>23938334</v>
      </c>
      <c r="I12" s="995">
        <v>21403154.75</v>
      </c>
      <c r="J12" s="97"/>
      <c r="K12" s="97"/>
    </row>
    <row r="13" spans="1:11" ht="18.75" customHeight="1">
      <c r="A13" s="632" t="s">
        <v>279</v>
      </c>
      <c r="B13" s="996"/>
      <c r="C13" s="996"/>
      <c r="D13" s="996"/>
      <c r="E13" s="996"/>
      <c r="F13" s="996"/>
      <c r="G13" s="996"/>
      <c r="H13" s="996"/>
      <c r="I13" s="995"/>
      <c r="J13" s="97"/>
      <c r="K13" s="97"/>
    </row>
    <row r="14" spans="1:11" ht="18.75" customHeight="1">
      <c r="A14" s="994" t="s">
        <v>283</v>
      </c>
      <c r="B14" s="995">
        <v>29104</v>
      </c>
      <c r="C14" s="995">
        <v>80519</v>
      </c>
      <c r="D14" s="995">
        <v>175301</v>
      </c>
      <c r="E14" s="995">
        <v>187121</v>
      </c>
      <c r="F14" s="995">
        <v>212370</v>
      </c>
      <c r="G14" s="995">
        <v>413079</v>
      </c>
      <c r="H14" s="995">
        <v>457836.79999999999</v>
      </c>
      <c r="I14" s="995">
        <v>470760.78</v>
      </c>
      <c r="J14" s="97"/>
      <c r="K14" s="97"/>
    </row>
    <row r="15" spans="1:11" ht="18.75" customHeight="1">
      <c r="A15" s="632" t="s">
        <v>280</v>
      </c>
      <c r="B15" s="996"/>
      <c r="C15" s="996"/>
      <c r="D15" s="996"/>
      <c r="E15" s="996"/>
      <c r="F15" s="996"/>
      <c r="G15" s="996"/>
      <c r="H15" s="996"/>
      <c r="I15" s="995"/>
      <c r="J15" s="97"/>
      <c r="K15" s="97"/>
    </row>
    <row r="16" spans="1:11" ht="18.75" customHeight="1">
      <c r="A16" s="994" t="s">
        <v>284</v>
      </c>
      <c r="B16" s="995">
        <v>84992</v>
      </c>
      <c r="C16" s="995">
        <v>198523</v>
      </c>
      <c r="D16" s="995">
        <v>501759</v>
      </c>
      <c r="E16" s="995">
        <v>619942</v>
      </c>
      <c r="F16" s="995">
        <v>708974</v>
      </c>
      <c r="G16" s="995">
        <v>487965</v>
      </c>
      <c r="H16" s="995">
        <v>706751.5</v>
      </c>
      <c r="I16" s="995">
        <v>811647.94</v>
      </c>
      <c r="J16" s="97"/>
      <c r="K16" s="97"/>
    </row>
    <row r="17" spans="1:11" ht="18.75" customHeight="1">
      <c r="A17" s="632" t="s">
        <v>285</v>
      </c>
      <c r="B17" s="996"/>
      <c r="C17" s="996"/>
      <c r="D17" s="996"/>
      <c r="E17" s="996"/>
      <c r="F17" s="996"/>
      <c r="G17" s="996"/>
      <c r="H17" s="996"/>
      <c r="I17" s="995"/>
      <c r="J17" s="97"/>
      <c r="K17" s="97"/>
    </row>
    <row r="18" spans="1:11" ht="18.75" customHeight="1">
      <c r="A18" s="994" t="s">
        <v>286</v>
      </c>
      <c r="B18" s="995">
        <v>2590105.7000000002</v>
      </c>
      <c r="C18" s="995">
        <v>1881188.3</v>
      </c>
      <c r="D18" s="995">
        <v>6044326</v>
      </c>
      <c r="E18" s="995">
        <v>6058932</v>
      </c>
      <c r="F18" s="995">
        <v>8509026</v>
      </c>
      <c r="G18" s="995">
        <v>9652879</v>
      </c>
      <c r="H18" s="995">
        <v>8243089</v>
      </c>
      <c r="I18" s="995">
        <v>8786785.3800000008</v>
      </c>
      <c r="J18" s="97"/>
      <c r="K18" s="97"/>
    </row>
    <row r="19" spans="1:11" ht="18.75" customHeight="1">
      <c r="A19" s="632" t="s">
        <v>287</v>
      </c>
      <c r="B19" s="996"/>
      <c r="C19" s="996"/>
      <c r="D19" s="996"/>
      <c r="E19" s="996"/>
      <c r="F19" s="996"/>
      <c r="G19" s="996"/>
      <c r="H19" s="996"/>
      <c r="I19" s="995"/>
      <c r="J19" s="97"/>
      <c r="K19" s="97"/>
    </row>
    <row r="20" spans="1:11" ht="18.75" customHeight="1">
      <c r="A20" s="994" t="s">
        <v>288</v>
      </c>
      <c r="B20" s="995">
        <v>320336.2</v>
      </c>
      <c r="C20" s="995">
        <v>602190.6</v>
      </c>
      <c r="D20" s="995">
        <v>968597</v>
      </c>
      <c r="E20" s="995">
        <v>1008317</v>
      </c>
      <c r="F20" s="995">
        <v>1417967</v>
      </c>
      <c r="G20" s="995">
        <v>1633831</v>
      </c>
      <c r="H20" s="995">
        <v>1811513.4</v>
      </c>
      <c r="I20" s="995">
        <v>2166502.36</v>
      </c>
      <c r="J20" s="97"/>
      <c r="K20" s="97"/>
    </row>
    <row r="21" spans="1:11" ht="18.75" customHeight="1">
      <c r="A21" s="632" t="s">
        <v>289</v>
      </c>
      <c r="B21" s="996"/>
      <c r="C21" s="996"/>
      <c r="D21" s="996"/>
      <c r="E21" s="996"/>
      <c r="F21" s="996"/>
      <c r="G21" s="996"/>
      <c r="H21" s="996"/>
      <c r="I21" s="995"/>
      <c r="J21" s="97"/>
      <c r="K21" s="97"/>
    </row>
    <row r="22" spans="1:11" ht="18.75" customHeight="1">
      <c r="A22" s="994" t="s">
        <v>290</v>
      </c>
      <c r="B22" s="995">
        <v>4245155.5</v>
      </c>
      <c r="C22" s="995">
        <v>5163155.4000000004</v>
      </c>
      <c r="D22" s="995">
        <v>7376806</v>
      </c>
      <c r="E22" s="995">
        <v>7010029</v>
      </c>
      <c r="F22" s="995">
        <v>7447117</v>
      </c>
      <c r="G22" s="995">
        <v>9028636</v>
      </c>
      <c r="H22" s="995">
        <v>9122820.4000000004</v>
      </c>
      <c r="I22" s="995">
        <v>10152375.74</v>
      </c>
      <c r="J22" s="97"/>
      <c r="K22" s="97"/>
    </row>
    <row r="23" spans="1:11" ht="18.75" customHeight="1">
      <c r="A23" s="632" t="s">
        <v>291</v>
      </c>
      <c r="B23" s="996"/>
      <c r="C23" s="996"/>
      <c r="D23" s="996"/>
      <c r="E23" s="996"/>
      <c r="F23" s="996"/>
      <c r="G23" s="996"/>
      <c r="H23" s="996"/>
      <c r="I23" s="995"/>
      <c r="J23" s="97"/>
      <c r="K23" s="97"/>
    </row>
    <row r="24" spans="1:11" ht="18.75" customHeight="1">
      <c r="A24" s="994" t="s">
        <v>292</v>
      </c>
      <c r="B24" s="995">
        <v>1894352.8</v>
      </c>
      <c r="C24" s="995">
        <v>3660199.9</v>
      </c>
      <c r="D24" s="995">
        <v>8065218</v>
      </c>
      <c r="E24" s="995">
        <v>6809708</v>
      </c>
      <c r="F24" s="995">
        <v>9095271</v>
      </c>
      <c r="G24" s="995">
        <v>10163042</v>
      </c>
      <c r="H24" s="995">
        <v>11747598.300000001</v>
      </c>
      <c r="I24" s="995">
        <v>19281506.609999999</v>
      </c>
      <c r="J24" s="97"/>
      <c r="K24" s="97"/>
    </row>
    <row r="25" spans="1:11" ht="18.75" customHeight="1">
      <c r="A25" s="632" t="s">
        <v>293</v>
      </c>
      <c r="B25" s="996"/>
      <c r="C25" s="996"/>
      <c r="D25" s="996"/>
      <c r="E25" s="996"/>
      <c r="F25" s="996"/>
      <c r="G25" s="996"/>
      <c r="H25" s="996"/>
      <c r="I25" s="995"/>
      <c r="J25" s="97"/>
      <c r="K25" s="97"/>
    </row>
    <row r="26" spans="1:11" ht="18.75" customHeight="1">
      <c r="A26" s="994" t="s">
        <v>294</v>
      </c>
      <c r="B26" s="995">
        <v>1285149.3</v>
      </c>
      <c r="C26" s="995">
        <v>1662385</v>
      </c>
      <c r="D26" s="995">
        <v>5660990</v>
      </c>
      <c r="E26" s="995">
        <v>6059404</v>
      </c>
      <c r="F26" s="995">
        <v>6559156</v>
      </c>
      <c r="G26" s="995">
        <v>8235288</v>
      </c>
      <c r="H26" s="995">
        <v>8107869.7000000002</v>
      </c>
      <c r="I26" s="995">
        <v>7545317.3300000001</v>
      </c>
      <c r="J26" s="97"/>
      <c r="K26" s="97"/>
    </row>
    <row r="27" spans="1:11" ht="18.75" customHeight="1">
      <c r="A27" s="632" t="s">
        <v>295</v>
      </c>
      <c r="B27" s="996"/>
      <c r="C27" s="996"/>
      <c r="D27" s="996"/>
      <c r="E27" s="996"/>
      <c r="F27" s="996"/>
      <c r="G27" s="996"/>
      <c r="H27" s="996"/>
      <c r="I27" s="995"/>
      <c r="J27" s="97"/>
      <c r="K27" s="97"/>
    </row>
    <row r="28" spans="1:11" ht="18.75" customHeight="1">
      <c r="A28" s="994" t="s">
        <v>296</v>
      </c>
      <c r="B28" s="995">
        <v>227206</v>
      </c>
      <c r="C28" s="995">
        <v>370290</v>
      </c>
      <c r="D28" s="995">
        <v>1189541</v>
      </c>
      <c r="E28" s="995">
        <v>2758243</v>
      </c>
      <c r="F28" s="995">
        <v>5619511</v>
      </c>
      <c r="G28" s="995">
        <v>9273208</v>
      </c>
      <c r="H28" s="995">
        <v>9878719.9000000004</v>
      </c>
      <c r="I28" s="995">
        <v>4746128.0199999996</v>
      </c>
      <c r="J28" s="97"/>
      <c r="K28" s="97"/>
    </row>
    <row r="29" spans="1:11" ht="18.75" customHeight="1">
      <c r="A29" s="632" t="s">
        <v>297</v>
      </c>
      <c r="B29" s="996"/>
      <c r="C29" s="996"/>
      <c r="D29" s="996"/>
      <c r="E29" s="996"/>
      <c r="F29" s="996"/>
      <c r="G29" s="996"/>
      <c r="H29" s="996"/>
      <c r="I29" s="995"/>
      <c r="J29" s="97"/>
      <c r="K29" s="97"/>
    </row>
    <row r="30" spans="1:11" ht="18.75" customHeight="1">
      <c r="A30" s="994" t="s">
        <v>298</v>
      </c>
      <c r="B30" s="995">
        <v>122739</v>
      </c>
      <c r="C30" s="995">
        <v>369372.3</v>
      </c>
      <c r="D30" s="995">
        <v>373150</v>
      </c>
      <c r="E30" s="995">
        <v>417632</v>
      </c>
      <c r="F30" s="995">
        <v>521638</v>
      </c>
      <c r="G30" s="995">
        <v>560690</v>
      </c>
      <c r="H30" s="995">
        <v>651314.6</v>
      </c>
      <c r="I30" s="995">
        <v>827552.47</v>
      </c>
      <c r="J30" s="97"/>
      <c r="K30" s="97"/>
    </row>
    <row r="31" spans="1:11" ht="18.75" customHeight="1">
      <c r="A31" s="632" t="s">
        <v>299</v>
      </c>
      <c r="B31" s="996"/>
      <c r="C31" s="996"/>
      <c r="D31" s="996"/>
      <c r="E31" s="996"/>
      <c r="F31" s="996"/>
      <c r="G31" s="996"/>
      <c r="H31" s="996"/>
      <c r="I31" s="995"/>
      <c r="J31" s="97"/>
      <c r="K31" s="97"/>
    </row>
    <row r="32" spans="1:11" ht="18.75" customHeight="1">
      <c r="A32" s="994" t="s">
        <v>300</v>
      </c>
      <c r="B32" s="995">
        <v>65858.5</v>
      </c>
      <c r="C32" s="995">
        <v>148963.70000000001</v>
      </c>
      <c r="D32" s="995">
        <v>272657</v>
      </c>
      <c r="E32" s="995">
        <v>166766</v>
      </c>
      <c r="F32" s="995">
        <v>144710</v>
      </c>
      <c r="G32" s="995">
        <v>184295</v>
      </c>
      <c r="H32" s="995">
        <v>173986.8</v>
      </c>
      <c r="I32" s="995">
        <v>247631.3</v>
      </c>
      <c r="J32" s="97"/>
      <c r="K32" s="97"/>
    </row>
    <row r="33" spans="1:11" ht="18.75" customHeight="1">
      <c r="A33" s="632" t="s">
        <v>301</v>
      </c>
      <c r="B33" s="995"/>
      <c r="C33" s="995"/>
      <c r="D33" s="995"/>
      <c r="E33" s="995"/>
      <c r="F33" s="996"/>
      <c r="G33" s="996"/>
      <c r="H33" s="998"/>
      <c r="I33" s="630"/>
      <c r="J33" s="97"/>
      <c r="K33" s="97"/>
    </row>
    <row r="34" spans="1:11" ht="13.8">
      <c r="A34" s="987"/>
      <c r="B34" s="987"/>
      <c r="C34" s="987"/>
      <c r="D34" s="987"/>
      <c r="E34" s="987"/>
      <c r="F34" s="987"/>
      <c r="G34" s="987"/>
      <c r="H34" s="999"/>
      <c r="I34" s="633"/>
      <c r="J34" s="97"/>
      <c r="K34" s="97"/>
    </row>
    <row r="35" spans="1:11" ht="13.8">
      <c r="A35" s="634"/>
      <c r="B35" s="634"/>
      <c r="C35" s="634"/>
      <c r="D35" s="634"/>
      <c r="E35" s="634"/>
      <c r="F35" s="634"/>
      <c r="G35" s="634"/>
      <c r="H35" s="634"/>
      <c r="I35" s="630"/>
      <c r="J35" s="97"/>
      <c r="K35" s="97"/>
    </row>
    <row r="36" spans="1:11" ht="13.8">
      <c r="A36" s="630"/>
      <c r="B36" s="630"/>
      <c r="C36" s="630"/>
      <c r="D36" s="630"/>
      <c r="E36" s="630"/>
      <c r="F36" s="630"/>
      <c r="G36" s="630"/>
      <c r="H36" s="630"/>
      <c r="I36" s="630"/>
      <c r="J36" s="97"/>
      <c r="K36" s="97"/>
    </row>
    <row r="37" spans="1:11" ht="13.8">
      <c r="A37" s="630"/>
      <c r="B37" s="630"/>
      <c r="C37" s="630"/>
      <c r="D37" s="630"/>
      <c r="E37" s="630"/>
      <c r="F37" s="630"/>
      <c r="G37" s="630"/>
      <c r="H37" s="630"/>
      <c r="I37" s="630"/>
      <c r="J37" s="97"/>
      <c r="K37" s="97"/>
    </row>
    <row r="38" spans="1:11" ht="13.8">
      <c r="A38" s="630"/>
      <c r="B38" s="630"/>
      <c r="C38" s="630"/>
      <c r="D38" s="630"/>
      <c r="E38" s="630"/>
      <c r="F38" s="630"/>
      <c r="G38" s="630"/>
      <c r="H38" s="630"/>
      <c r="I38" s="630"/>
      <c r="J38" s="97"/>
      <c r="K38" s="97"/>
    </row>
    <row r="39" spans="1:11" ht="13.8">
      <c r="A39" s="630"/>
      <c r="B39" s="630"/>
      <c r="C39" s="630"/>
      <c r="D39" s="630"/>
      <c r="E39" s="630"/>
      <c r="F39" s="630"/>
      <c r="G39" s="630"/>
      <c r="H39" s="630"/>
      <c r="I39" s="630"/>
      <c r="J39" s="97"/>
      <c r="K39" s="97"/>
    </row>
    <row r="40" spans="1:11" ht="13.8">
      <c r="A40" s="630"/>
      <c r="B40" s="630"/>
      <c r="C40" s="630"/>
      <c r="D40" s="630"/>
      <c r="E40" s="630"/>
      <c r="F40" s="630"/>
      <c r="G40" s="630"/>
      <c r="H40" s="630"/>
      <c r="I40" s="630"/>
      <c r="J40" s="97"/>
      <c r="K40" s="97"/>
    </row>
    <row r="41" spans="1:11" ht="13.8">
      <c r="A41" s="630"/>
      <c r="B41" s="630"/>
      <c r="C41" s="630"/>
      <c r="D41" s="630"/>
      <c r="E41" s="630"/>
      <c r="F41" s="630"/>
      <c r="G41" s="630"/>
      <c r="H41" s="630"/>
      <c r="I41" s="630"/>
      <c r="J41" s="97"/>
      <c r="K41" s="97"/>
    </row>
    <row r="42" spans="1:11" ht="13.8">
      <c r="A42" s="630"/>
      <c r="B42" s="630"/>
      <c r="C42" s="630"/>
      <c r="D42" s="630"/>
      <c r="E42" s="630"/>
      <c r="F42" s="630"/>
      <c r="G42" s="630"/>
      <c r="H42" s="630"/>
      <c r="I42" s="630"/>
      <c r="J42" s="97"/>
      <c r="K42" s="97"/>
    </row>
    <row r="43" spans="1:11" ht="13.8">
      <c r="A43" s="630"/>
      <c r="B43" s="630"/>
      <c r="C43" s="630"/>
      <c r="D43" s="630"/>
      <c r="E43" s="630"/>
      <c r="F43" s="630"/>
      <c r="G43" s="630"/>
      <c r="H43" s="630"/>
      <c r="I43" s="630"/>
      <c r="J43" s="97"/>
      <c r="K43" s="97"/>
    </row>
    <row r="44" spans="1:11" ht="13.8">
      <c r="A44" s="630"/>
      <c r="B44" s="630"/>
      <c r="C44" s="630"/>
      <c r="D44" s="630"/>
      <c r="E44" s="630"/>
      <c r="F44" s="630"/>
      <c r="G44" s="630"/>
      <c r="H44" s="630"/>
      <c r="I44" s="630"/>
      <c r="J44" s="97"/>
      <c r="K44" s="97"/>
    </row>
    <row r="45" spans="1:11" ht="13.8">
      <c r="A45" s="630"/>
      <c r="B45" s="630"/>
      <c r="C45" s="630"/>
      <c r="D45" s="630"/>
      <c r="E45" s="630"/>
      <c r="F45" s="630"/>
      <c r="G45" s="630"/>
      <c r="H45" s="630"/>
      <c r="I45" s="630"/>
      <c r="J45" s="97"/>
      <c r="K45" s="97"/>
    </row>
    <row r="46" spans="1:11" ht="13.8">
      <c r="A46" s="630"/>
      <c r="B46" s="630"/>
      <c r="C46" s="630"/>
      <c r="D46" s="630"/>
      <c r="E46" s="630"/>
      <c r="F46" s="630"/>
      <c r="G46" s="630"/>
      <c r="H46" s="630"/>
      <c r="I46" s="630"/>
      <c r="J46" s="97"/>
      <c r="K46" s="97"/>
    </row>
    <row r="47" spans="1:11" ht="13.8">
      <c r="A47" s="630"/>
      <c r="B47" s="630"/>
      <c r="C47" s="630"/>
      <c r="D47" s="630"/>
      <c r="E47" s="630"/>
      <c r="F47" s="630"/>
      <c r="G47" s="630"/>
      <c r="H47" s="630"/>
      <c r="I47" s="630"/>
      <c r="J47" s="97"/>
      <c r="K47" s="97"/>
    </row>
    <row r="48" spans="1:11" ht="13.8">
      <c r="A48" s="630"/>
      <c r="B48" s="630"/>
      <c r="C48" s="630"/>
      <c r="D48" s="630"/>
      <c r="E48" s="630"/>
      <c r="F48" s="630"/>
      <c r="G48" s="630"/>
      <c r="H48" s="630"/>
      <c r="I48" s="630"/>
      <c r="J48" s="97"/>
      <c r="K48" s="97"/>
    </row>
    <row r="49" spans="1:11" ht="13.8">
      <c r="A49" s="630"/>
      <c r="B49" s="630"/>
      <c r="C49" s="630"/>
      <c r="D49" s="630"/>
      <c r="E49" s="630"/>
      <c r="F49" s="630"/>
      <c r="G49" s="630"/>
      <c r="H49" s="630"/>
      <c r="I49" s="630"/>
      <c r="J49" s="97"/>
      <c r="K49" s="97"/>
    </row>
    <row r="50" spans="1:11" ht="13.8">
      <c r="A50" s="630"/>
      <c r="B50" s="630"/>
      <c r="C50" s="630"/>
      <c r="D50" s="630"/>
      <c r="E50" s="630"/>
      <c r="F50" s="630"/>
      <c r="G50" s="630"/>
      <c r="H50" s="630"/>
      <c r="I50" s="630"/>
      <c r="J50" s="97"/>
      <c r="K50" s="97"/>
    </row>
    <row r="51" spans="1:11" ht="13.8">
      <c r="A51" s="630"/>
      <c r="B51" s="630"/>
      <c r="C51" s="630"/>
      <c r="D51" s="630"/>
      <c r="E51" s="630"/>
      <c r="F51" s="630"/>
      <c r="G51" s="630"/>
      <c r="H51" s="630"/>
      <c r="I51" s="630"/>
      <c r="J51" s="97"/>
      <c r="K51" s="97"/>
    </row>
    <row r="52" spans="1:11" ht="13.8">
      <c r="A52" s="630"/>
      <c r="B52" s="630"/>
      <c r="C52" s="630"/>
      <c r="D52" s="630"/>
      <c r="E52" s="630"/>
      <c r="F52" s="630"/>
      <c r="G52" s="630"/>
      <c r="H52" s="630"/>
      <c r="I52" s="630"/>
      <c r="J52" s="97"/>
      <c r="K52" s="97"/>
    </row>
    <row r="53" spans="1:11" ht="13.8">
      <c r="A53" s="630"/>
      <c r="B53" s="630"/>
      <c r="C53" s="630"/>
      <c r="D53" s="630"/>
      <c r="E53" s="630"/>
      <c r="F53" s="630"/>
      <c r="G53" s="630"/>
      <c r="H53" s="630"/>
      <c r="I53" s="630"/>
      <c r="J53" s="97"/>
      <c r="K53" s="97"/>
    </row>
    <row r="54" spans="1:11" ht="13.8">
      <c r="A54" s="630"/>
      <c r="B54" s="630"/>
      <c r="C54" s="630"/>
      <c r="D54" s="630"/>
      <c r="E54" s="630"/>
      <c r="F54" s="630"/>
      <c r="G54" s="630"/>
      <c r="H54" s="630"/>
      <c r="I54" s="630"/>
      <c r="J54" s="97"/>
      <c r="K54" s="97"/>
    </row>
    <row r="55" spans="1:11" ht="13.8">
      <c r="A55" s="630"/>
      <c r="B55" s="630"/>
      <c r="C55" s="630"/>
      <c r="D55" s="630"/>
      <c r="E55" s="630"/>
      <c r="F55" s="630"/>
      <c r="G55" s="630"/>
      <c r="H55" s="630"/>
      <c r="I55" s="630"/>
      <c r="J55" s="97"/>
      <c r="K55" s="97"/>
    </row>
    <row r="56" spans="1:11" ht="13.8">
      <c r="A56" s="630"/>
      <c r="B56" s="630"/>
      <c r="C56" s="630"/>
      <c r="D56" s="630"/>
      <c r="E56" s="630"/>
      <c r="F56" s="630"/>
      <c r="G56" s="630"/>
      <c r="H56" s="630"/>
      <c r="I56" s="630"/>
      <c r="J56" s="97"/>
      <c r="K56" s="97"/>
    </row>
    <row r="57" spans="1:11" ht="13.8">
      <c r="A57" s="630"/>
      <c r="B57" s="630"/>
      <c r="C57" s="630"/>
      <c r="D57" s="630"/>
      <c r="E57" s="630"/>
      <c r="F57" s="630"/>
      <c r="G57" s="630"/>
      <c r="H57" s="630"/>
      <c r="I57" s="630"/>
      <c r="J57" s="97"/>
      <c r="K57" s="97"/>
    </row>
    <row r="58" spans="1:11" ht="13.8">
      <c r="A58" s="630"/>
      <c r="B58" s="630"/>
      <c r="C58" s="630"/>
      <c r="D58" s="630"/>
      <c r="E58" s="630"/>
      <c r="F58" s="630"/>
      <c r="G58" s="630"/>
      <c r="H58" s="630"/>
      <c r="I58" s="630"/>
      <c r="J58" s="97"/>
      <c r="K58" s="97"/>
    </row>
    <row r="59" spans="1:11" ht="13.8">
      <c r="A59" s="630"/>
      <c r="B59" s="630"/>
      <c r="C59" s="630"/>
      <c r="D59" s="630"/>
      <c r="E59" s="630"/>
      <c r="F59" s="630"/>
      <c r="G59" s="630"/>
      <c r="H59" s="630"/>
      <c r="I59" s="630"/>
      <c r="J59" s="97"/>
      <c r="K59" s="97"/>
    </row>
    <row r="60" spans="1:11" ht="13.8">
      <c r="A60" s="630"/>
      <c r="B60" s="630"/>
      <c r="C60" s="630"/>
      <c r="D60" s="630"/>
      <c r="E60" s="630"/>
      <c r="F60" s="630"/>
      <c r="G60" s="630"/>
      <c r="H60" s="630"/>
      <c r="I60" s="630"/>
      <c r="J60" s="97"/>
      <c r="K60" s="97"/>
    </row>
    <row r="61" spans="1:11" ht="13.8">
      <c r="A61" s="630"/>
      <c r="B61" s="630"/>
      <c r="C61" s="630"/>
      <c r="D61" s="630"/>
      <c r="E61" s="630"/>
      <c r="F61" s="630"/>
      <c r="G61" s="630"/>
      <c r="H61" s="630"/>
      <c r="I61" s="630"/>
      <c r="J61" s="97"/>
      <c r="K61" s="97"/>
    </row>
    <row r="62" spans="1:11" ht="13.8">
      <c r="A62" s="630"/>
      <c r="B62" s="630"/>
      <c r="C62" s="630"/>
      <c r="D62" s="630"/>
      <c r="E62" s="630"/>
      <c r="F62" s="630"/>
      <c r="G62" s="630"/>
      <c r="H62" s="630"/>
      <c r="I62" s="630"/>
      <c r="J62" s="97"/>
      <c r="K62" s="97"/>
    </row>
    <row r="63" spans="1:11" ht="13.8">
      <c r="A63" s="630"/>
      <c r="B63" s="630"/>
      <c r="C63" s="630"/>
      <c r="D63" s="630"/>
      <c r="E63" s="630"/>
      <c r="F63" s="630"/>
      <c r="G63" s="630"/>
      <c r="H63" s="630"/>
      <c r="I63" s="630"/>
      <c r="J63" s="97"/>
      <c r="K63" s="97"/>
    </row>
    <row r="64" spans="1:11" ht="13.8">
      <c r="A64" s="630"/>
      <c r="B64" s="630"/>
      <c r="C64" s="630"/>
      <c r="D64" s="630"/>
      <c r="E64" s="630"/>
      <c r="F64" s="630"/>
      <c r="G64" s="630"/>
      <c r="H64" s="630"/>
      <c r="I64" s="630"/>
      <c r="J64" s="97"/>
      <c r="K64" s="97"/>
    </row>
    <row r="65" spans="1:11" ht="13.8">
      <c r="A65" s="630"/>
      <c r="B65" s="630"/>
      <c r="C65" s="630"/>
      <c r="D65" s="630"/>
      <c r="E65" s="630"/>
      <c r="F65" s="630"/>
      <c r="G65" s="630"/>
      <c r="H65" s="630"/>
      <c r="I65" s="630"/>
      <c r="J65" s="97"/>
      <c r="K65" s="97"/>
    </row>
    <row r="66" spans="1:11" ht="13.8">
      <c r="A66" s="630"/>
      <c r="B66" s="630"/>
      <c r="C66" s="630"/>
      <c r="D66" s="630"/>
      <c r="E66" s="630"/>
      <c r="F66" s="630"/>
      <c r="G66" s="630"/>
      <c r="H66" s="630"/>
      <c r="I66" s="630"/>
      <c r="J66" s="97"/>
      <c r="K66" s="97"/>
    </row>
    <row r="67" spans="1:11" ht="13.8">
      <c r="A67" s="630"/>
      <c r="B67" s="630"/>
      <c r="C67" s="630"/>
      <c r="D67" s="630"/>
      <c r="E67" s="630"/>
      <c r="F67" s="630"/>
      <c r="G67" s="630"/>
      <c r="H67" s="630"/>
      <c r="I67" s="630"/>
      <c r="J67" s="97"/>
      <c r="K67" s="97"/>
    </row>
    <row r="68" spans="1:11" ht="13.8">
      <c r="A68" s="630"/>
      <c r="B68" s="630"/>
      <c r="C68" s="630"/>
      <c r="D68" s="630"/>
      <c r="E68" s="630"/>
      <c r="F68" s="630"/>
      <c r="G68" s="630"/>
      <c r="H68" s="630"/>
      <c r="I68" s="630"/>
      <c r="J68" s="97"/>
      <c r="K68" s="97"/>
    </row>
    <row r="69" spans="1:11" ht="13.8">
      <c r="A69" s="630"/>
      <c r="B69" s="630"/>
      <c r="C69" s="630"/>
      <c r="D69" s="630"/>
      <c r="E69" s="630"/>
      <c r="F69" s="630"/>
      <c r="G69" s="630"/>
      <c r="H69" s="630"/>
      <c r="I69" s="630"/>
      <c r="J69" s="97"/>
      <c r="K69" s="97"/>
    </row>
    <row r="70" spans="1:11" ht="13.8">
      <c r="A70" s="630"/>
      <c r="B70" s="630"/>
      <c r="C70" s="630"/>
      <c r="D70" s="630"/>
      <c r="E70" s="630"/>
      <c r="F70" s="630"/>
      <c r="G70" s="630"/>
      <c r="H70" s="630"/>
      <c r="I70" s="630"/>
      <c r="J70" s="97"/>
      <c r="K70" s="97"/>
    </row>
    <row r="71" spans="1:11" ht="13.8">
      <c r="A71" s="630"/>
      <c r="B71" s="630"/>
      <c r="C71" s="630"/>
      <c r="D71" s="630"/>
      <c r="E71" s="630"/>
      <c r="F71" s="630"/>
      <c r="G71" s="630"/>
      <c r="H71" s="630"/>
      <c r="I71" s="630"/>
      <c r="J71" s="97"/>
      <c r="K71" s="97"/>
    </row>
    <row r="72" spans="1:11" ht="13.8">
      <c r="A72" s="630"/>
      <c r="B72" s="630"/>
      <c r="C72" s="630"/>
      <c r="D72" s="630"/>
      <c r="E72" s="630"/>
      <c r="F72" s="630"/>
      <c r="G72" s="630"/>
      <c r="H72" s="630"/>
      <c r="I72" s="630"/>
      <c r="J72" s="97"/>
      <c r="K72" s="97"/>
    </row>
    <row r="73" spans="1:11" ht="13.8">
      <c r="A73" s="630"/>
      <c r="B73" s="630"/>
      <c r="C73" s="630"/>
      <c r="D73" s="630"/>
      <c r="E73" s="630"/>
      <c r="F73" s="630"/>
      <c r="G73" s="630"/>
      <c r="H73" s="630"/>
      <c r="I73" s="630"/>
      <c r="J73" s="97"/>
      <c r="K73" s="97"/>
    </row>
    <row r="74" spans="1:11" ht="13.8">
      <c r="A74" s="630"/>
      <c r="B74" s="630"/>
      <c r="C74" s="630"/>
      <c r="D74" s="630"/>
      <c r="E74" s="630"/>
      <c r="F74" s="630"/>
      <c r="G74" s="630"/>
      <c r="H74" s="630"/>
      <c r="I74" s="630"/>
      <c r="J74" s="97"/>
      <c r="K74" s="97"/>
    </row>
    <row r="75" spans="1:11" ht="13.8">
      <c r="A75" s="630"/>
      <c r="B75" s="630"/>
      <c r="C75" s="630"/>
      <c r="D75" s="630"/>
      <c r="E75" s="630"/>
      <c r="F75" s="630"/>
      <c r="G75" s="630"/>
      <c r="H75" s="630"/>
      <c r="I75" s="630"/>
      <c r="J75" s="97"/>
      <c r="K75" s="97"/>
    </row>
    <row r="76" spans="1:11" ht="13.8">
      <c r="A76" s="630"/>
      <c r="B76" s="630"/>
      <c r="C76" s="630"/>
      <c r="D76" s="630"/>
      <c r="E76" s="630"/>
      <c r="F76" s="630"/>
      <c r="G76" s="630"/>
      <c r="H76" s="630"/>
      <c r="I76" s="630"/>
      <c r="J76" s="97"/>
      <c r="K76" s="97"/>
    </row>
    <row r="77" spans="1:11" ht="13.8">
      <c r="A77" s="630"/>
      <c r="B77" s="630"/>
      <c r="C77" s="630"/>
      <c r="D77" s="630"/>
      <c r="E77" s="630"/>
      <c r="F77" s="630"/>
      <c r="G77" s="630"/>
      <c r="H77" s="630"/>
      <c r="I77" s="630"/>
      <c r="J77" s="97"/>
      <c r="K77" s="97"/>
    </row>
    <row r="78" spans="1:11" ht="13.8">
      <c r="A78" s="630"/>
      <c r="B78" s="630"/>
      <c r="C78" s="630"/>
      <c r="D78" s="630"/>
      <c r="E78" s="630"/>
      <c r="F78" s="630"/>
      <c r="G78" s="630"/>
      <c r="H78" s="630"/>
      <c r="I78" s="630"/>
      <c r="J78" s="97"/>
      <c r="K78" s="97"/>
    </row>
    <row r="79" spans="1:11" ht="13.8">
      <c r="A79" s="630"/>
      <c r="B79" s="630"/>
      <c r="C79" s="630"/>
      <c r="D79" s="630"/>
      <c r="E79" s="630"/>
      <c r="F79" s="630"/>
      <c r="G79" s="630"/>
      <c r="H79" s="630"/>
      <c r="I79" s="630"/>
      <c r="J79" s="97"/>
      <c r="K79" s="97"/>
    </row>
    <row r="80" spans="1:11" ht="13.8">
      <c r="A80" s="630"/>
      <c r="B80" s="630"/>
      <c r="C80" s="630"/>
      <c r="D80" s="630"/>
      <c r="E80" s="630"/>
      <c r="F80" s="630"/>
      <c r="G80" s="630"/>
      <c r="H80" s="630"/>
      <c r="I80" s="630"/>
      <c r="J80" s="97"/>
      <c r="K80" s="97"/>
    </row>
    <row r="81" spans="1:11" ht="13.8">
      <c r="A81" s="630"/>
      <c r="B81" s="630"/>
      <c r="C81" s="630"/>
      <c r="D81" s="630"/>
      <c r="E81" s="630"/>
      <c r="F81" s="630"/>
      <c r="G81" s="630"/>
      <c r="H81" s="630"/>
      <c r="I81" s="630"/>
      <c r="J81" s="97"/>
      <c r="K81" s="97"/>
    </row>
    <row r="82" spans="1:11" ht="13.8">
      <c r="A82" s="630"/>
      <c r="B82" s="630"/>
      <c r="C82" s="630"/>
      <c r="D82" s="630"/>
      <c r="E82" s="630"/>
      <c r="F82" s="630"/>
      <c r="G82" s="630"/>
      <c r="H82" s="630"/>
      <c r="I82" s="630"/>
      <c r="J82" s="97"/>
      <c r="K82" s="97"/>
    </row>
    <row r="83" spans="1:11" ht="13.8">
      <c r="A83" s="630"/>
      <c r="B83" s="630"/>
      <c r="C83" s="630"/>
      <c r="D83" s="630"/>
      <c r="E83" s="630"/>
      <c r="F83" s="630"/>
      <c r="G83" s="630"/>
      <c r="H83" s="630"/>
      <c r="I83" s="630"/>
      <c r="J83" s="97"/>
      <c r="K83" s="97"/>
    </row>
    <row r="84" spans="1:11" ht="13.8">
      <c r="A84" s="630"/>
      <c r="B84" s="630"/>
      <c r="C84" s="630"/>
      <c r="D84" s="630"/>
      <c r="E84" s="630"/>
      <c r="F84" s="630"/>
      <c r="G84" s="630"/>
      <c r="H84" s="630"/>
      <c r="I84" s="630"/>
      <c r="J84" s="97"/>
      <c r="K84" s="97"/>
    </row>
    <row r="85" spans="1:11" ht="13.8">
      <c r="A85" s="630"/>
      <c r="B85" s="630"/>
      <c r="C85" s="630"/>
      <c r="D85" s="630"/>
      <c r="E85" s="630"/>
      <c r="F85" s="630"/>
      <c r="G85" s="630"/>
      <c r="H85" s="630"/>
      <c r="I85" s="630"/>
      <c r="J85" s="97"/>
      <c r="K85" s="97"/>
    </row>
    <row r="86" spans="1:11" ht="13.8">
      <c r="A86" s="630"/>
      <c r="B86" s="630"/>
      <c r="C86" s="630"/>
      <c r="D86" s="630"/>
      <c r="E86" s="630"/>
      <c r="F86" s="630"/>
      <c r="G86" s="630"/>
      <c r="H86" s="630"/>
      <c r="I86" s="630"/>
      <c r="J86" s="97"/>
      <c r="K86" s="97"/>
    </row>
    <row r="87" spans="1:11" ht="13.8">
      <c r="A87" s="630"/>
      <c r="B87" s="630"/>
      <c r="C87" s="630"/>
      <c r="D87" s="630"/>
      <c r="E87" s="630"/>
      <c r="F87" s="630"/>
      <c r="G87" s="630"/>
      <c r="H87" s="630"/>
      <c r="I87" s="630"/>
      <c r="J87" s="97"/>
      <c r="K87" s="97"/>
    </row>
    <row r="88" spans="1:11" ht="13.8">
      <c r="A88" s="630"/>
      <c r="B88" s="630"/>
      <c r="C88" s="630"/>
      <c r="D88" s="630"/>
      <c r="E88" s="630"/>
      <c r="F88" s="630"/>
      <c r="G88" s="630"/>
      <c r="H88" s="630"/>
      <c r="I88" s="630"/>
      <c r="J88" s="97"/>
      <c r="K88" s="97"/>
    </row>
    <row r="89" spans="1:11" ht="13.8">
      <c r="A89" s="630"/>
      <c r="B89" s="630"/>
      <c r="C89" s="630"/>
      <c r="D89" s="630"/>
      <c r="E89" s="630"/>
      <c r="F89" s="630"/>
      <c r="G89" s="630"/>
      <c r="H89" s="630"/>
      <c r="I89" s="630"/>
      <c r="J89" s="97"/>
      <c r="K89" s="97"/>
    </row>
    <row r="90" spans="1:11" ht="13.8">
      <c r="A90" s="630"/>
      <c r="B90" s="630"/>
      <c r="C90" s="630"/>
      <c r="D90" s="630"/>
      <c r="E90" s="630"/>
      <c r="F90" s="630"/>
      <c r="G90" s="630"/>
      <c r="H90" s="630"/>
      <c r="I90" s="630"/>
      <c r="J90" s="97"/>
      <c r="K90" s="97"/>
    </row>
    <row r="91" spans="1:11" ht="13.8">
      <c r="A91" s="630"/>
      <c r="B91" s="630"/>
      <c r="C91" s="630"/>
      <c r="D91" s="630"/>
      <c r="E91" s="630"/>
      <c r="F91" s="630"/>
      <c r="G91" s="630"/>
      <c r="H91" s="630"/>
      <c r="I91" s="630"/>
      <c r="J91" s="97"/>
      <c r="K91" s="97"/>
    </row>
    <row r="92" spans="1:11" ht="13.8">
      <c r="A92" s="630"/>
      <c r="B92" s="630"/>
      <c r="C92" s="630"/>
      <c r="D92" s="630"/>
      <c r="E92" s="630"/>
      <c r="F92" s="630"/>
      <c r="G92" s="630"/>
      <c r="H92" s="630"/>
      <c r="I92" s="630"/>
      <c r="J92" s="97"/>
      <c r="K92" s="97"/>
    </row>
    <row r="93" spans="1:11" ht="13.8">
      <c r="A93" s="630"/>
      <c r="B93" s="630"/>
      <c r="C93" s="630"/>
      <c r="D93" s="630"/>
      <c r="E93" s="630"/>
      <c r="F93" s="630"/>
      <c r="G93" s="630"/>
      <c r="H93" s="630"/>
      <c r="I93" s="630"/>
      <c r="J93" s="97"/>
      <c r="K93" s="97"/>
    </row>
    <row r="94" spans="1:11" ht="13.8">
      <c r="A94" s="630"/>
      <c r="B94" s="630"/>
      <c r="C94" s="630"/>
      <c r="D94" s="630"/>
      <c r="E94" s="630"/>
      <c r="F94" s="630"/>
      <c r="G94" s="630"/>
      <c r="H94" s="630"/>
      <c r="I94" s="630"/>
      <c r="J94" s="97"/>
      <c r="K94" s="97"/>
    </row>
    <row r="95" spans="1:11" ht="13.8">
      <c r="A95" s="630"/>
      <c r="B95" s="630"/>
      <c r="C95" s="630"/>
      <c r="D95" s="630"/>
      <c r="E95" s="630"/>
      <c r="F95" s="630"/>
      <c r="G95" s="630"/>
      <c r="H95" s="630"/>
      <c r="I95" s="630"/>
      <c r="J95" s="97"/>
      <c r="K95" s="97"/>
    </row>
    <row r="96" spans="1:11" ht="13.8">
      <c r="A96" s="630"/>
      <c r="B96" s="630"/>
      <c r="C96" s="630"/>
      <c r="D96" s="630"/>
      <c r="E96" s="630"/>
      <c r="F96" s="630"/>
      <c r="G96" s="630"/>
      <c r="H96" s="630"/>
      <c r="I96" s="630"/>
      <c r="J96" s="97"/>
      <c r="K96" s="97"/>
    </row>
    <row r="97" spans="1:11" ht="13.8">
      <c r="A97" s="630"/>
      <c r="B97" s="630"/>
      <c r="C97" s="630"/>
      <c r="D97" s="630"/>
      <c r="E97" s="630"/>
      <c r="F97" s="630"/>
      <c r="G97" s="630"/>
      <c r="H97" s="630"/>
      <c r="I97" s="630"/>
      <c r="J97" s="97"/>
      <c r="K97" s="97"/>
    </row>
    <row r="98" spans="1:11" ht="13.8">
      <c r="A98" s="630"/>
      <c r="B98" s="630"/>
      <c r="C98" s="630"/>
      <c r="D98" s="630"/>
      <c r="E98" s="630"/>
      <c r="F98" s="630"/>
      <c r="G98" s="630"/>
      <c r="H98" s="630"/>
      <c r="I98" s="630"/>
      <c r="J98" s="97"/>
      <c r="K98" s="97"/>
    </row>
    <row r="99" spans="1:11" ht="13.8">
      <c r="A99" s="630"/>
      <c r="B99" s="630"/>
      <c r="C99" s="630"/>
      <c r="D99" s="630"/>
      <c r="E99" s="630"/>
      <c r="F99" s="630"/>
      <c r="G99" s="630"/>
      <c r="H99" s="630"/>
      <c r="I99" s="630"/>
      <c r="J99" s="97"/>
      <c r="K99" s="97"/>
    </row>
    <row r="100" spans="1:11" ht="13.8">
      <c r="A100" s="630"/>
      <c r="B100" s="630"/>
      <c r="C100" s="630"/>
      <c r="D100" s="630"/>
      <c r="E100" s="630"/>
      <c r="F100" s="630"/>
      <c r="G100" s="630"/>
      <c r="H100" s="630"/>
      <c r="I100" s="630"/>
      <c r="J100" s="97"/>
      <c r="K100" s="97"/>
    </row>
    <row r="101" spans="1:11" ht="13.8">
      <c r="A101" s="630"/>
      <c r="B101" s="630"/>
      <c r="C101" s="630"/>
      <c r="D101" s="630"/>
      <c r="E101" s="630"/>
      <c r="F101" s="630"/>
      <c r="G101" s="630"/>
      <c r="H101" s="630"/>
      <c r="I101" s="630"/>
      <c r="J101" s="97"/>
      <c r="K101" s="97"/>
    </row>
    <row r="102" spans="1:11" ht="13.8">
      <c r="A102" s="630"/>
      <c r="B102" s="630"/>
      <c r="C102" s="630"/>
      <c r="D102" s="630"/>
      <c r="E102" s="630"/>
      <c r="F102" s="630"/>
      <c r="G102" s="630"/>
      <c r="H102" s="630"/>
      <c r="I102" s="630"/>
      <c r="J102" s="97"/>
      <c r="K102" s="97"/>
    </row>
    <row r="103" spans="1:11" ht="13.8">
      <c r="A103" s="630"/>
      <c r="B103" s="630"/>
      <c r="C103" s="630"/>
      <c r="D103" s="630"/>
      <c r="E103" s="630"/>
      <c r="F103" s="630"/>
      <c r="G103" s="630"/>
      <c r="H103" s="630"/>
      <c r="I103" s="630"/>
      <c r="J103" s="97"/>
      <c r="K103" s="97"/>
    </row>
    <row r="104" spans="1:11" ht="13.8">
      <c r="A104" s="630"/>
      <c r="B104" s="630"/>
      <c r="C104" s="630"/>
      <c r="D104" s="630"/>
      <c r="E104" s="630"/>
      <c r="F104" s="630"/>
      <c r="G104" s="630"/>
      <c r="H104" s="630"/>
      <c r="I104" s="630"/>
      <c r="J104" s="97"/>
      <c r="K104" s="97"/>
    </row>
    <row r="105" spans="1:11" ht="13.8">
      <c r="A105" s="630"/>
      <c r="B105" s="630"/>
      <c r="C105" s="630"/>
      <c r="D105" s="630"/>
      <c r="E105" s="630"/>
      <c r="F105" s="630"/>
      <c r="G105" s="630"/>
      <c r="H105" s="630"/>
      <c r="I105" s="630"/>
      <c r="J105" s="97"/>
      <c r="K105" s="97"/>
    </row>
    <row r="106" spans="1:11" ht="13.8">
      <c r="A106" s="630"/>
      <c r="B106" s="630"/>
      <c r="C106" s="630"/>
      <c r="D106" s="630"/>
      <c r="E106" s="630"/>
      <c r="F106" s="630"/>
      <c r="G106" s="630"/>
      <c r="H106" s="630"/>
      <c r="I106" s="630"/>
      <c r="J106" s="97"/>
      <c r="K106" s="97"/>
    </row>
    <row r="107" spans="1:11" ht="13.8">
      <c r="A107" s="630"/>
      <c r="B107" s="630"/>
      <c r="C107" s="630"/>
      <c r="D107" s="630"/>
      <c r="E107" s="630"/>
      <c r="F107" s="630"/>
      <c r="G107" s="630"/>
      <c r="H107" s="630"/>
      <c r="I107" s="630"/>
      <c r="J107" s="97"/>
      <c r="K107" s="97"/>
    </row>
    <row r="108" spans="1:11" ht="13.8">
      <c r="A108" s="630"/>
      <c r="B108" s="630"/>
      <c r="C108" s="630"/>
      <c r="D108" s="630"/>
      <c r="E108" s="630"/>
      <c r="F108" s="630"/>
      <c r="G108" s="630"/>
      <c r="H108" s="630"/>
      <c r="I108" s="630"/>
      <c r="J108" s="97"/>
      <c r="K108" s="97"/>
    </row>
    <row r="109" spans="1:11" ht="13.8">
      <c r="A109" s="630"/>
      <c r="B109" s="630"/>
      <c r="C109" s="630"/>
      <c r="D109" s="630"/>
      <c r="E109" s="630"/>
      <c r="F109" s="630"/>
      <c r="G109" s="630"/>
      <c r="H109" s="630"/>
      <c r="I109" s="630"/>
      <c r="J109" s="97"/>
      <c r="K109" s="97"/>
    </row>
    <row r="110" spans="1:11" ht="13.8">
      <c r="A110" s="630"/>
      <c r="B110" s="630"/>
      <c r="C110" s="630"/>
      <c r="D110" s="630"/>
      <c r="E110" s="630"/>
      <c r="F110" s="630"/>
      <c r="G110" s="630"/>
      <c r="H110" s="630"/>
      <c r="I110" s="630"/>
      <c r="J110" s="97"/>
      <c r="K110" s="97"/>
    </row>
    <row r="111" spans="1:11" ht="13.8">
      <c r="A111" s="630"/>
      <c r="B111" s="630"/>
      <c r="C111" s="630"/>
      <c r="D111" s="630"/>
      <c r="E111" s="630"/>
      <c r="F111" s="630"/>
      <c r="G111" s="630"/>
      <c r="H111" s="630"/>
      <c r="I111" s="630"/>
      <c r="J111" s="97"/>
      <c r="K111" s="97"/>
    </row>
    <row r="112" spans="1:11" ht="13.8">
      <c r="A112" s="630"/>
      <c r="B112" s="630"/>
      <c r="C112" s="630"/>
      <c r="D112" s="630"/>
      <c r="E112" s="630"/>
      <c r="F112" s="630"/>
      <c r="G112" s="630"/>
      <c r="H112" s="630"/>
      <c r="I112" s="630"/>
      <c r="J112" s="97"/>
      <c r="K112" s="97"/>
    </row>
    <row r="113" spans="1:11" ht="13.8">
      <c r="A113" s="630"/>
      <c r="B113" s="630"/>
      <c r="C113" s="630"/>
      <c r="D113" s="630"/>
      <c r="E113" s="630"/>
      <c r="F113" s="630"/>
      <c r="G113" s="630"/>
      <c r="H113" s="630"/>
      <c r="I113" s="630"/>
      <c r="J113" s="97"/>
      <c r="K113" s="97"/>
    </row>
    <row r="114" spans="1:11" ht="13.8">
      <c r="A114" s="630"/>
      <c r="B114" s="630"/>
      <c r="C114" s="630"/>
      <c r="D114" s="630"/>
      <c r="E114" s="630"/>
      <c r="F114" s="630"/>
      <c r="G114" s="630"/>
      <c r="H114" s="630"/>
      <c r="I114" s="630"/>
      <c r="J114" s="97"/>
      <c r="K114" s="97"/>
    </row>
    <row r="115" spans="1:11" ht="13.8">
      <c r="A115" s="630"/>
      <c r="B115" s="630"/>
      <c r="C115" s="630"/>
      <c r="D115" s="630"/>
      <c r="E115" s="630"/>
      <c r="F115" s="630"/>
      <c r="G115" s="630"/>
      <c r="H115" s="630"/>
      <c r="I115" s="630"/>
      <c r="J115" s="97"/>
      <c r="K115" s="97"/>
    </row>
    <row r="116" spans="1:11" ht="13.8">
      <c r="A116" s="630"/>
      <c r="B116" s="630"/>
      <c r="C116" s="630"/>
      <c r="D116" s="630"/>
      <c r="E116" s="630"/>
      <c r="F116" s="630"/>
      <c r="G116" s="630"/>
      <c r="H116" s="630"/>
      <c r="I116" s="630"/>
      <c r="J116" s="97"/>
      <c r="K116" s="97"/>
    </row>
    <row r="117" spans="1:11" ht="13.8">
      <c r="A117" s="630"/>
      <c r="B117" s="630"/>
      <c r="C117" s="630"/>
      <c r="D117" s="630"/>
      <c r="E117" s="630"/>
      <c r="F117" s="630"/>
      <c r="G117" s="630"/>
      <c r="H117" s="630"/>
      <c r="I117" s="630"/>
      <c r="J117" s="97"/>
      <c r="K117" s="97"/>
    </row>
    <row r="118" spans="1:11" ht="13.8">
      <c r="A118" s="630"/>
      <c r="B118" s="630"/>
      <c r="C118" s="630"/>
      <c r="D118" s="630"/>
      <c r="E118" s="630"/>
      <c r="F118" s="630"/>
      <c r="G118" s="630"/>
      <c r="H118" s="630"/>
      <c r="I118" s="630"/>
      <c r="J118" s="97"/>
      <c r="K118" s="97"/>
    </row>
    <row r="119" spans="1:11" ht="13.8">
      <c r="A119" s="630"/>
      <c r="B119" s="630"/>
      <c r="C119" s="630"/>
      <c r="D119" s="630"/>
      <c r="E119" s="630"/>
      <c r="F119" s="630"/>
      <c r="G119" s="630"/>
      <c r="H119" s="630"/>
      <c r="I119" s="630"/>
      <c r="J119" s="97"/>
      <c r="K119" s="97"/>
    </row>
    <row r="120" spans="1:11" ht="13.8">
      <c r="A120" s="630"/>
      <c r="B120" s="630"/>
      <c r="C120" s="630"/>
      <c r="D120" s="630"/>
      <c r="E120" s="630"/>
      <c r="F120" s="630"/>
      <c r="G120" s="630"/>
      <c r="H120" s="630"/>
      <c r="I120" s="630"/>
      <c r="J120" s="97"/>
      <c r="K120" s="97"/>
    </row>
    <row r="121" spans="1:11" ht="13.8">
      <c r="A121" s="630"/>
      <c r="B121" s="630"/>
      <c r="C121" s="630"/>
      <c r="D121" s="630"/>
      <c r="E121" s="630"/>
      <c r="F121" s="630"/>
      <c r="G121" s="630"/>
      <c r="H121" s="630"/>
      <c r="I121" s="630"/>
      <c r="J121" s="97"/>
      <c r="K121" s="97"/>
    </row>
    <row r="122" spans="1:11" ht="13.8">
      <c r="A122" s="630"/>
      <c r="B122" s="630"/>
      <c r="C122" s="630"/>
      <c r="D122" s="630"/>
      <c r="E122" s="630"/>
      <c r="F122" s="630"/>
      <c r="G122" s="630"/>
      <c r="H122" s="630"/>
      <c r="I122" s="630"/>
      <c r="J122" s="97"/>
      <c r="K122" s="97"/>
    </row>
    <row r="123" spans="1:11" ht="13.8">
      <c r="A123" s="630"/>
      <c r="B123" s="630"/>
      <c r="C123" s="630"/>
      <c r="D123" s="630"/>
      <c r="E123" s="630"/>
      <c r="F123" s="630"/>
      <c r="G123" s="630"/>
      <c r="H123" s="630"/>
      <c r="I123" s="630"/>
      <c r="J123" s="97"/>
      <c r="K123" s="97"/>
    </row>
    <row r="124" spans="1:11" ht="13.8">
      <c r="A124" s="630"/>
      <c r="B124" s="630"/>
      <c r="C124" s="630"/>
      <c r="D124" s="630"/>
      <c r="E124" s="630"/>
      <c r="F124" s="630"/>
      <c r="G124" s="630"/>
      <c r="H124" s="630"/>
      <c r="I124" s="630"/>
      <c r="J124" s="97"/>
      <c r="K124" s="97"/>
    </row>
    <row r="125" spans="1:11" ht="13.8">
      <c r="A125" s="630"/>
      <c r="B125" s="630"/>
      <c r="C125" s="630"/>
      <c r="D125" s="630"/>
      <c r="E125" s="630"/>
      <c r="F125" s="630"/>
      <c r="G125" s="630"/>
      <c r="H125" s="630"/>
      <c r="I125" s="630"/>
      <c r="J125" s="97"/>
      <c r="K125" s="97"/>
    </row>
    <row r="126" spans="1:11" ht="13.8">
      <c r="A126" s="630"/>
      <c r="B126" s="630"/>
      <c r="C126" s="630"/>
      <c r="D126" s="630"/>
      <c r="E126" s="630"/>
      <c r="F126" s="630"/>
      <c r="G126" s="630"/>
      <c r="H126" s="630"/>
      <c r="I126" s="630"/>
      <c r="J126" s="97"/>
      <c r="K126" s="97"/>
    </row>
    <row r="127" spans="1:11" ht="13.8">
      <c r="A127" s="630"/>
      <c r="B127" s="630"/>
      <c r="C127" s="630"/>
      <c r="D127" s="630"/>
      <c r="E127" s="630"/>
      <c r="F127" s="630"/>
      <c r="G127" s="630"/>
      <c r="H127" s="630"/>
      <c r="I127" s="630"/>
      <c r="J127" s="97"/>
      <c r="K127" s="97"/>
    </row>
    <row r="128" spans="1:11" ht="13.8">
      <c r="A128" s="630"/>
      <c r="B128" s="630"/>
      <c r="C128" s="630"/>
      <c r="D128" s="630"/>
      <c r="E128" s="630"/>
      <c r="F128" s="630"/>
      <c r="G128" s="630"/>
      <c r="H128" s="630"/>
      <c r="I128" s="630"/>
      <c r="J128" s="97"/>
      <c r="K128" s="97"/>
    </row>
    <row r="129" spans="1:11" ht="13.8">
      <c r="A129" s="630"/>
      <c r="B129" s="630"/>
      <c r="C129" s="630"/>
      <c r="D129" s="630"/>
      <c r="E129" s="630"/>
      <c r="F129" s="630"/>
      <c r="G129" s="630"/>
      <c r="H129" s="630"/>
      <c r="I129" s="630"/>
      <c r="J129" s="97"/>
      <c r="K129" s="97"/>
    </row>
    <row r="130" spans="1:11" ht="13.8">
      <c r="A130" s="630"/>
      <c r="B130" s="630"/>
      <c r="C130" s="630"/>
      <c r="D130" s="630"/>
      <c r="E130" s="630"/>
      <c r="F130" s="630"/>
      <c r="G130" s="630"/>
      <c r="H130" s="630"/>
      <c r="I130" s="630"/>
      <c r="J130" s="97"/>
      <c r="K130" s="97"/>
    </row>
    <row r="131" spans="1:11" ht="13.8">
      <c r="A131" s="630"/>
      <c r="B131" s="630"/>
      <c r="C131" s="630"/>
      <c r="D131" s="630"/>
      <c r="E131" s="630"/>
      <c r="F131" s="630"/>
      <c r="G131" s="630"/>
      <c r="H131" s="630"/>
      <c r="I131" s="630"/>
      <c r="J131" s="97"/>
      <c r="K131" s="97"/>
    </row>
    <row r="132" spans="1:11" ht="13.8">
      <c r="A132" s="630"/>
      <c r="B132" s="630"/>
      <c r="C132" s="630"/>
      <c r="D132" s="630"/>
      <c r="E132" s="630"/>
      <c r="F132" s="630"/>
      <c r="G132" s="630"/>
      <c r="H132" s="630"/>
      <c r="I132" s="630"/>
      <c r="J132" s="97"/>
      <c r="K132" s="97"/>
    </row>
    <row r="133" spans="1:11" ht="13.8">
      <c r="A133" s="630"/>
      <c r="B133" s="630"/>
      <c r="C133" s="630"/>
      <c r="D133" s="630"/>
      <c r="E133" s="630"/>
      <c r="F133" s="630"/>
      <c r="G133" s="630"/>
      <c r="H133" s="630"/>
      <c r="I133" s="630"/>
      <c r="J133" s="97"/>
      <c r="K133" s="97"/>
    </row>
    <row r="134" spans="1:11" ht="13.8">
      <c r="A134" s="630"/>
      <c r="B134" s="630"/>
      <c r="C134" s="630"/>
      <c r="D134" s="630"/>
      <c r="E134" s="630"/>
      <c r="F134" s="630"/>
      <c r="G134" s="630"/>
      <c r="H134" s="630"/>
      <c r="I134" s="630"/>
      <c r="J134" s="97"/>
      <c r="K134" s="97"/>
    </row>
    <row r="135" spans="1:11" ht="13.8">
      <c r="A135" s="630"/>
      <c r="B135" s="630"/>
      <c r="C135" s="630"/>
      <c r="D135" s="630"/>
      <c r="E135" s="630"/>
      <c r="F135" s="630"/>
      <c r="G135" s="630"/>
      <c r="H135" s="630"/>
      <c r="I135" s="630"/>
      <c r="J135" s="97"/>
      <c r="K135" s="97"/>
    </row>
    <row r="136" spans="1:11" ht="13.8">
      <c r="A136" s="630"/>
      <c r="B136" s="630"/>
      <c r="C136" s="630"/>
      <c r="D136" s="630"/>
      <c r="E136" s="630"/>
      <c r="F136" s="630"/>
      <c r="G136" s="630"/>
      <c r="H136" s="630"/>
      <c r="I136" s="630"/>
      <c r="J136" s="97"/>
      <c r="K136" s="97"/>
    </row>
    <row r="137" spans="1:11" ht="13.8">
      <c r="A137" s="630"/>
      <c r="B137" s="630"/>
      <c r="C137" s="630"/>
      <c r="D137" s="630"/>
      <c r="E137" s="630"/>
      <c r="F137" s="630"/>
      <c r="G137" s="630"/>
      <c r="H137" s="630"/>
      <c r="I137" s="630"/>
      <c r="J137" s="97"/>
      <c r="K137" s="97"/>
    </row>
    <row r="138" spans="1:11" ht="13.8">
      <c r="A138" s="630"/>
      <c r="B138" s="630"/>
      <c r="C138" s="630"/>
      <c r="D138" s="630"/>
      <c r="E138" s="630"/>
      <c r="F138" s="630"/>
      <c r="G138" s="630"/>
      <c r="H138" s="630"/>
      <c r="I138" s="630"/>
      <c r="J138" s="97"/>
      <c r="K138" s="97"/>
    </row>
    <row r="139" spans="1:11" ht="13.8">
      <c r="A139" s="630"/>
      <c r="B139" s="630"/>
      <c r="C139" s="630"/>
      <c r="D139" s="630"/>
      <c r="E139" s="630"/>
      <c r="F139" s="630"/>
      <c r="G139" s="630"/>
      <c r="H139" s="630"/>
      <c r="I139" s="630"/>
      <c r="J139" s="97"/>
      <c r="K139" s="97"/>
    </row>
    <row r="140" spans="1:11" ht="13.8">
      <c r="A140" s="630"/>
      <c r="B140" s="630"/>
      <c r="C140" s="630"/>
      <c r="D140" s="630"/>
      <c r="E140" s="630"/>
      <c r="F140" s="630"/>
      <c r="G140" s="630"/>
      <c r="H140" s="630"/>
      <c r="I140" s="630"/>
      <c r="J140" s="97"/>
      <c r="K140" s="97"/>
    </row>
    <row r="141" spans="1:11" ht="13.8">
      <c r="A141" s="630"/>
      <c r="B141" s="630"/>
      <c r="C141" s="630"/>
      <c r="D141" s="630"/>
      <c r="E141" s="630"/>
      <c r="F141" s="630"/>
      <c r="G141" s="630"/>
      <c r="H141" s="630"/>
      <c r="I141" s="630"/>
      <c r="J141" s="97"/>
      <c r="K141" s="97"/>
    </row>
    <row r="142" spans="1:11" ht="13.8">
      <c r="A142" s="630"/>
      <c r="B142" s="630"/>
      <c r="C142" s="630"/>
      <c r="D142" s="630"/>
      <c r="E142" s="630"/>
      <c r="F142" s="630"/>
      <c r="G142" s="630"/>
      <c r="H142" s="630"/>
      <c r="I142" s="630"/>
      <c r="J142" s="97"/>
      <c r="K142" s="97"/>
    </row>
    <row r="143" spans="1:11" ht="13.8">
      <c r="A143" s="630"/>
      <c r="B143" s="630"/>
      <c r="C143" s="630"/>
      <c r="D143" s="630"/>
      <c r="E143" s="630"/>
      <c r="F143" s="630"/>
      <c r="G143" s="630"/>
      <c r="H143" s="630"/>
      <c r="I143" s="630"/>
      <c r="J143" s="97"/>
      <c r="K143" s="97"/>
    </row>
    <row r="144" spans="1:11" ht="13.8">
      <c r="A144" s="630"/>
      <c r="B144" s="630"/>
      <c r="C144" s="630"/>
      <c r="D144" s="630"/>
      <c r="E144" s="630"/>
      <c r="F144" s="630"/>
      <c r="G144" s="630"/>
      <c r="H144" s="630"/>
      <c r="I144" s="630"/>
      <c r="J144" s="97"/>
      <c r="K144" s="97"/>
    </row>
    <row r="145" spans="1:11" ht="13.8">
      <c r="A145" s="630"/>
      <c r="B145" s="630"/>
      <c r="C145" s="630"/>
      <c r="D145" s="630"/>
      <c r="E145" s="630"/>
      <c r="F145" s="630"/>
      <c r="G145" s="630"/>
      <c r="H145" s="630"/>
      <c r="I145" s="630"/>
      <c r="J145" s="97"/>
      <c r="K145" s="97"/>
    </row>
    <row r="146" spans="1:11" ht="13.8">
      <c r="A146" s="630"/>
      <c r="B146" s="630"/>
      <c r="C146" s="630"/>
      <c r="D146" s="630"/>
      <c r="E146" s="630"/>
      <c r="F146" s="630"/>
      <c r="G146" s="630"/>
      <c r="H146" s="630"/>
      <c r="I146" s="630"/>
      <c r="J146" s="97"/>
      <c r="K146" s="97"/>
    </row>
    <row r="147" spans="1:11" ht="13.8">
      <c r="A147" s="630"/>
      <c r="B147" s="630"/>
      <c r="C147" s="630"/>
      <c r="D147" s="630"/>
      <c r="E147" s="630"/>
      <c r="F147" s="630"/>
      <c r="G147" s="630"/>
      <c r="H147" s="630"/>
      <c r="I147" s="630"/>
      <c r="J147" s="97"/>
      <c r="K147" s="97"/>
    </row>
    <row r="148" spans="1:11" ht="13.8">
      <c r="A148" s="630"/>
      <c r="B148" s="630"/>
      <c r="C148" s="630"/>
      <c r="D148" s="630"/>
      <c r="E148" s="630"/>
      <c r="F148" s="630"/>
      <c r="G148" s="630"/>
      <c r="H148" s="630"/>
      <c r="I148" s="630"/>
      <c r="J148" s="97"/>
      <c r="K148" s="97"/>
    </row>
    <row r="149" spans="1:11" ht="13.8">
      <c r="A149" s="630"/>
      <c r="B149" s="630"/>
      <c r="C149" s="630"/>
      <c r="D149" s="630"/>
      <c r="E149" s="630"/>
      <c r="F149" s="630"/>
      <c r="G149" s="630"/>
      <c r="H149" s="630"/>
      <c r="I149" s="630"/>
      <c r="J149" s="97"/>
      <c r="K149" s="97"/>
    </row>
    <row r="150" spans="1:11" ht="13.8">
      <c r="A150" s="630"/>
      <c r="B150" s="630"/>
      <c r="C150" s="630"/>
      <c r="D150" s="630"/>
      <c r="E150" s="630"/>
      <c r="F150" s="630"/>
      <c r="G150" s="630"/>
      <c r="H150" s="630"/>
      <c r="I150" s="630"/>
      <c r="J150" s="97"/>
      <c r="K150" s="97"/>
    </row>
    <row r="151" spans="1:11" ht="13.8">
      <c r="A151" s="630"/>
      <c r="B151" s="630"/>
      <c r="C151" s="630"/>
      <c r="D151" s="630"/>
      <c r="E151" s="630"/>
      <c r="F151" s="630"/>
      <c r="G151" s="630"/>
      <c r="H151" s="630"/>
      <c r="I151" s="630"/>
      <c r="J151" s="97"/>
      <c r="K151" s="97"/>
    </row>
    <row r="152" spans="1:11" ht="13.8">
      <c r="A152" s="630"/>
      <c r="B152" s="630"/>
      <c r="C152" s="630"/>
      <c r="D152" s="630"/>
      <c r="E152" s="630"/>
      <c r="F152" s="630"/>
      <c r="G152" s="630"/>
      <c r="H152" s="630"/>
      <c r="I152" s="630"/>
      <c r="J152" s="97"/>
      <c r="K152" s="97"/>
    </row>
    <row r="153" spans="1:11" ht="13.8">
      <c r="A153" s="630"/>
      <c r="B153" s="630"/>
      <c r="C153" s="630"/>
      <c r="D153" s="630"/>
      <c r="E153" s="630"/>
      <c r="F153" s="630"/>
      <c r="G153" s="630"/>
      <c r="H153" s="630"/>
      <c r="I153" s="630"/>
      <c r="J153" s="97"/>
      <c r="K153" s="97"/>
    </row>
    <row r="154" spans="1:11" ht="13.8">
      <c r="A154" s="630"/>
      <c r="B154" s="630"/>
      <c r="C154" s="630"/>
      <c r="D154" s="630"/>
      <c r="E154" s="630"/>
      <c r="F154" s="630"/>
      <c r="G154" s="630"/>
      <c r="H154" s="630"/>
      <c r="I154" s="630"/>
      <c r="J154" s="97"/>
      <c r="K154" s="97"/>
    </row>
    <row r="155" spans="1:11" ht="13.8">
      <c r="A155" s="630"/>
      <c r="B155" s="630"/>
      <c r="C155" s="630"/>
      <c r="D155" s="630"/>
      <c r="E155" s="630"/>
      <c r="F155" s="630"/>
      <c r="G155" s="630"/>
      <c r="H155" s="630"/>
      <c r="I155" s="630"/>
      <c r="J155" s="97"/>
      <c r="K155" s="97"/>
    </row>
    <row r="156" spans="1:11" ht="13.8">
      <c r="A156" s="630"/>
      <c r="B156" s="630"/>
      <c r="C156" s="630"/>
      <c r="D156" s="630"/>
      <c r="E156" s="630"/>
      <c r="F156" s="630"/>
      <c r="G156" s="630"/>
      <c r="H156" s="630"/>
      <c r="I156" s="630"/>
      <c r="J156" s="97"/>
      <c r="K156" s="97"/>
    </row>
    <row r="157" spans="1:11" ht="13.8">
      <c r="A157" s="630"/>
      <c r="B157" s="630"/>
      <c r="C157" s="630"/>
      <c r="D157" s="630"/>
      <c r="E157" s="630"/>
      <c r="F157" s="630"/>
      <c r="G157" s="630"/>
      <c r="H157" s="630"/>
      <c r="I157" s="630"/>
      <c r="J157" s="97"/>
      <c r="K157" s="97"/>
    </row>
    <row r="158" spans="1:11" ht="13.8">
      <c r="A158" s="630"/>
      <c r="B158" s="630"/>
      <c r="C158" s="630"/>
      <c r="D158" s="630"/>
      <c r="E158" s="630"/>
      <c r="F158" s="630"/>
      <c r="G158" s="630"/>
      <c r="H158" s="630"/>
      <c r="I158" s="630"/>
      <c r="J158" s="97"/>
      <c r="K158" s="97"/>
    </row>
    <row r="159" spans="1:11" ht="13.8">
      <c r="A159" s="630"/>
      <c r="B159" s="630"/>
      <c r="C159" s="630"/>
      <c r="D159" s="630"/>
      <c r="E159" s="630"/>
      <c r="F159" s="630"/>
      <c r="G159" s="630"/>
      <c r="H159" s="630"/>
      <c r="I159" s="630"/>
      <c r="J159" s="97"/>
      <c r="K159" s="97"/>
    </row>
    <row r="160" spans="1:11" ht="13.8">
      <c r="A160" s="630"/>
      <c r="B160" s="630"/>
      <c r="C160" s="630"/>
      <c r="D160" s="630"/>
      <c r="E160" s="630"/>
      <c r="F160" s="630"/>
      <c r="G160" s="630"/>
      <c r="H160" s="630"/>
      <c r="I160" s="630"/>
      <c r="J160" s="97"/>
      <c r="K160" s="97"/>
    </row>
    <row r="161" spans="1:11" ht="13.8">
      <c r="A161" s="630"/>
      <c r="B161" s="630"/>
      <c r="C161" s="630"/>
      <c r="D161" s="630"/>
      <c r="E161" s="630"/>
      <c r="F161" s="630"/>
      <c r="G161" s="630"/>
      <c r="H161" s="630"/>
      <c r="I161" s="630"/>
      <c r="J161" s="97"/>
      <c r="K161" s="97"/>
    </row>
    <row r="162" spans="1:11" ht="13.8">
      <c r="A162" s="630"/>
      <c r="B162" s="630"/>
      <c r="C162" s="630"/>
      <c r="D162" s="630"/>
      <c r="E162" s="630"/>
      <c r="F162" s="630"/>
      <c r="G162" s="630"/>
      <c r="H162" s="630"/>
      <c r="I162" s="630"/>
      <c r="J162" s="97"/>
      <c r="K162" s="97"/>
    </row>
  </sheetData>
  <phoneticPr fontId="119" type="noConversion"/>
  <pageMargins left="1.0236220472440944" right="1.0629921259842521" top="0.94488188976377963" bottom="1.4960629921259843" header="0.51181102362204722" footer="1.1811023622047245"/>
  <pageSetup paperSize="9" firstPageNumber="223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10"/>
  </sheetPr>
  <dimension ref="A1:N380"/>
  <sheetViews>
    <sheetView zoomScaleNormal="100" workbookViewId="0">
      <selection activeCell="M5" sqref="M5"/>
    </sheetView>
  </sheetViews>
  <sheetFormatPr defaultColWidth="9.109375" defaultRowHeight="18" customHeight="1"/>
  <cols>
    <col min="1" max="1" width="37.44140625" style="496" customWidth="1"/>
    <col min="2" max="2" width="9.109375" style="496"/>
    <col min="3" max="5" width="8.5546875" style="496" customWidth="1"/>
    <col min="6" max="6" width="8.5546875" style="606" customWidth="1"/>
    <col min="7" max="7" width="39.109375" style="606" customWidth="1"/>
    <col min="8" max="8" width="8.33203125" style="606" customWidth="1"/>
    <col min="9" max="9" width="8.5546875" style="496" customWidth="1"/>
    <col min="10" max="10" width="8.5546875" style="9" customWidth="1"/>
    <col min="11" max="11" width="7.6640625" style="9" customWidth="1"/>
    <col min="12" max="12" width="8.33203125" style="9" customWidth="1"/>
    <col min="13" max="16384" width="9.109375" style="9"/>
  </cols>
  <sheetData>
    <row r="1" spans="1:13" ht="17.25" customHeight="1">
      <c r="A1" s="495" t="s">
        <v>601</v>
      </c>
      <c r="B1" s="953"/>
      <c r="C1" s="953"/>
      <c r="D1" s="953"/>
      <c r="E1" s="953"/>
      <c r="G1" s="495" t="s">
        <v>649</v>
      </c>
      <c r="I1" s="606"/>
    </row>
    <row r="2" spans="1:13" ht="17.25" customHeight="1">
      <c r="A2" s="495" t="s">
        <v>241</v>
      </c>
      <c r="B2" s="953"/>
      <c r="C2" s="953"/>
      <c r="D2" s="953"/>
      <c r="E2" s="953"/>
      <c r="G2" s="495" t="s">
        <v>508</v>
      </c>
      <c r="I2" s="606"/>
    </row>
    <row r="3" spans="1:13" ht="17.25" customHeight="1">
      <c r="A3" s="607" t="s">
        <v>599</v>
      </c>
      <c r="B3" s="953"/>
      <c r="C3" s="953"/>
      <c r="D3" s="953"/>
      <c r="E3" s="953"/>
      <c r="G3" s="607" t="s">
        <v>600</v>
      </c>
      <c r="I3" s="606"/>
    </row>
    <row r="4" spans="1:13" ht="17.25" customHeight="1">
      <c r="A4" s="607" t="s">
        <v>242</v>
      </c>
      <c r="B4" s="953"/>
      <c r="C4" s="953"/>
      <c r="D4" s="953"/>
      <c r="E4" s="953"/>
      <c r="G4" s="607" t="s">
        <v>467</v>
      </c>
      <c r="I4" s="606"/>
    </row>
    <row r="5" spans="1:13" ht="14.25" customHeight="1">
      <c r="A5" s="608"/>
      <c r="B5" s="962"/>
      <c r="C5" s="609"/>
      <c r="D5" s="609"/>
      <c r="E5" s="962"/>
      <c r="G5" s="608"/>
      <c r="I5" s="610"/>
    </row>
    <row r="6" spans="1:13" s="10" customFormat="1" ht="14.1" customHeight="1">
      <c r="A6" s="585"/>
      <c r="B6" s="586"/>
      <c r="C6" s="1093" t="s">
        <v>243</v>
      </c>
      <c r="D6" s="1093"/>
      <c r="E6" s="1093"/>
      <c r="F6" s="1093"/>
      <c r="G6" s="585"/>
      <c r="H6" s="1094" t="s">
        <v>243</v>
      </c>
      <c r="I6" s="1095"/>
      <c r="J6" s="1094"/>
      <c r="K6" s="1094"/>
      <c r="L6" s="1094"/>
      <c r="M6" s="104"/>
    </row>
    <row r="7" spans="1:13" s="10" customFormat="1" ht="14.1" customHeight="1">
      <c r="A7" s="493"/>
      <c r="B7" s="974"/>
      <c r="C7" s="1096" t="s">
        <v>244</v>
      </c>
      <c r="D7" s="1096"/>
      <c r="E7" s="1096"/>
      <c r="F7" s="1096"/>
      <c r="G7" s="493"/>
      <c r="H7" s="1097" t="s">
        <v>244</v>
      </c>
      <c r="I7" s="1097"/>
      <c r="J7" s="1097"/>
      <c r="K7" s="1097"/>
      <c r="L7" s="1097"/>
      <c r="M7" s="104"/>
    </row>
    <row r="8" spans="1:13" s="10" customFormat="1" ht="45" customHeight="1">
      <c r="A8" s="493"/>
      <c r="B8" s="975" t="s">
        <v>245</v>
      </c>
      <c r="C8" s="949" t="s">
        <v>246</v>
      </c>
      <c r="D8" s="949" t="s">
        <v>330</v>
      </c>
      <c r="E8" s="949" t="s">
        <v>331</v>
      </c>
      <c r="F8" s="949" t="s">
        <v>332</v>
      </c>
      <c r="G8" s="493"/>
      <c r="H8" s="949" t="s">
        <v>333</v>
      </c>
      <c r="I8" s="949" t="s">
        <v>334</v>
      </c>
      <c r="J8" s="118" t="s">
        <v>335</v>
      </c>
      <c r="K8" s="118" t="s">
        <v>336</v>
      </c>
      <c r="L8" s="118" t="s">
        <v>337</v>
      </c>
      <c r="M8" s="104"/>
    </row>
    <row r="9" spans="1:13" s="10" customFormat="1" ht="44.25" customHeight="1">
      <c r="A9" s="493"/>
      <c r="B9" s="491" t="s">
        <v>247</v>
      </c>
      <c r="C9" s="491" t="s">
        <v>326</v>
      </c>
      <c r="D9" s="491" t="s">
        <v>329</v>
      </c>
      <c r="E9" s="491" t="s">
        <v>328</v>
      </c>
      <c r="F9" s="491" t="s">
        <v>327</v>
      </c>
      <c r="G9" s="493"/>
      <c r="H9" s="491" t="s">
        <v>595</v>
      </c>
      <c r="I9" s="491" t="s">
        <v>339</v>
      </c>
      <c r="J9" s="119" t="s">
        <v>340</v>
      </c>
      <c r="K9" s="119" t="s">
        <v>341</v>
      </c>
      <c r="L9" s="119" t="s">
        <v>338</v>
      </c>
      <c r="M9" s="104"/>
    </row>
    <row r="10" spans="1:13" ht="9.75" customHeight="1">
      <c r="A10" s="611"/>
      <c r="B10" s="612"/>
      <c r="C10" s="612"/>
      <c r="D10" s="612"/>
      <c r="E10" s="612"/>
      <c r="F10" s="613"/>
      <c r="G10" s="611"/>
      <c r="H10" s="614"/>
      <c r="I10" s="615"/>
      <c r="J10" s="138"/>
      <c r="K10" s="138"/>
      <c r="L10" s="138"/>
      <c r="M10" s="103"/>
    </row>
    <row r="11" spans="1:13" ht="18" customHeight="1">
      <c r="A11" s="984"/>
      <c r="B11" s="1098" t="s">
        <v>466</v>
      </c>
      <c r="C11" s="1098"/>
      <c r="D11" s="1098"/>
      <c r="E11" s="1098"/>
      <c r="F11" s="1098"/>
      <c r="G11" s="984"/>
      <c r="H11" s="1099" t="s">
        <v>466</v>
      </c>
      <c r="I11" s="1099"/>
      <c r="J11" s="1099"/>
      <c r="K11" s="1099"/>
      <c r="L11" s="1099"/>
      <c r="M11" s="107"/>
    </row>
    <row r="12" spans="1:13" ht="18.899999999999999" customHeight="1">
      <c r="A12" s="435" t="s">
        <v>303</v>
      </c>
      <c r="B12" s="371">
        <f>B18+B22+B31</f>
        <v>5235</v>
      </c>
      <c r="C12" s="371">
        <f t="shared" ref="C12:L12" si="0">C18+C22+C31</f>
        <v>3122</v>
      </c>
      <c r="D12" s="371">
        <f t="shared" si="0"/>
        <v>1118</v>
      </c>
      <c r="E12" s="371">
        <f t="shared" si="0"/>
        <v>798</v>
      </c>
      <c r="F12" s="371">
        <f t="shared" si="0"/>
        <v>149</v>
      </c>
      <c r="G12" s="435" t="s">
        <v>303</v>
      </c>
      <c r="H12" s="371">
        <f t="shared" si="0"/>
        <v>16</v>
      </c>
      <c r="I12" s="371">
        <f t="shared" si="0"/>
        <v>22</v>
      </c>
      <c r="J12" s="139">
        <f t="shared" si="0"/>
        <v>7</v>
      </c>
      <c r="K12" s="139">
        <f t="shared" si="0"/>
        <v>3</v>
      </c>
      <c r="L12" s="139">
        <f t="shared" si="0"/>
        <v>0</v>
      </c>
      <c r="M12" s="107"/>
    </row>
    <row r="13" spans="1:13" s="184" customFormat="1" ht="18.899999999999999" customHeight="1">
      <c r="A13" s="888" t="s">
        <v>525</v>
      </c>
      <c r="B13" s="889"/>
      <c r="C13" s="838"/>
      <c r="D13" s="838"/>
      <c r="E13" s="838"/>
      <c r="F13" s="838"/>
      <c r="G13" s="888" t="s">
        <v>525</v>
      </c>
      <c r="H13" s="838"/>
      <c r="I13" s="325"/>
    </row>
    <row r="14" spans="1:13" s="184" customFormat="1" ht="18.899999999999999" customHeight="1">
      <c r="A14" s="890" t="s">
        <v>521</v>
      </c>
      <c r="B14" s="889">
        <v>3787</v>
      </c>
      <c r="C14" s="842">
        <v>2797</v>
      </c>
      <c r="D14" s="842">
        <v>863</v>
      </c>
      <c r="E14" s="966">
        <v>127</v>
      </c>
      <c r="F14" s="966">
        <v>0</v>
      </c>
      <c r="G14" s="890" t="s">
        <v>521</v>
      </c>
      <c r="H14" s="855">
        <v>0</v>
      </c>
      <c r="I14" s="855">
        <v>0</v>
      </c>
      <c r="J14" s="141">
        <v>0</v>
      </c>
      <c r="K14" s="141">
        <v>0</v>
      </c>
      <c r="L14" s="141">
        <v>0</v>
      </c>
    </row>
    <row r="15" spans="1:13" s="184" customFormat="1" ht="18.899999999999999" customHeight="1">
      <c r="A15" s="890" t="s">
        <v>522</v>
      </c>
      <c r="B15" s="889">
        <v>1236</v>
      </c>
      <c r="C15" s="842">
        <v>310</v>
      </c>
      <c r="D15" s="842">
        <v>247</v>
      </c>
      <c r="E15" s="842">
        <v>633</v>
      </c>
      <c r="F15" s="842">
        <v>46</v>
      </c>
      <c r="G15" s="890" t="s">
        <v>522</v>
      </c>
      <c r="H15" s="855">
        <v>0</v>
      </c>
      <c r="I15" s="855">
        <v>0</v>
      </c>
      <c r="J15" s="141">
        <v>0</v>
      </c>
      <c r="K15" s="141">
        <v>0</v>
      </c>
      <c r="L15" s="141">
        <v>0</v>
      </c>
    </row>
    <row r="16" spans="1:13" s="184" customFormat="1" ht="18.899999999999999" customHeight="1">
      <c r="A16" s="890" t="s">
        <v>523</v>
      </c>
      <c r="B16" s="889">
        <v>122</v>
      </c>
      <c r="C16" s="842">
        <v>12</v>
      </c>
      <c r="D16" s="842">
        <v>6</v>
      </c>
      <c r="E16" s="842">
        <v>31</v>
      </c>
      <c r="F16" s="842">
        <v>73</v>
      </c>
      <c r="G16" s="890" t="s">
        <v>523</v>
      </c>
      <c r="H16" s="855">
        <v>0</v>
      </c>
      <c r="I16" s="855">
        <v>0</v>
      </c>
      <c r="J16" s="141">
        <v>0</v>
      </c>
      <c r="K16" s="141">
        <v>0</v>
      </c>
      <c r="L16" s="141">
        <v>0</v>
      </c>
    </row>
    <row r="17" spans="1:14" s="184" customFormat="1" ht="18.899999999999999" customHeight="1">
      <c r="A17" s="890" t="s">
        <v>524</v>
      </c>
      <c r="B17" s="889">
        <f>87+3</f>
        <v>90</v>
      </c>
      <c r="C17" s="842">
        <v>3</v>
      </c>
      <c r="D17" s="842">
        <v>2</v>
      </c>
      <c r="E17" s="842">
        <v>7</v>
      </c>
      <c r="F17" s="842">
        <v>30</v>
      </c>
      <c r="G17" s="890" t="s">
        <v>524</v>
      </c>
      <c r="H17" s="842">
        <f>15+1</f>
        <v>16</v>
      </c>
      <c r="I17" s="842">
        <f>21+1</f>
        <v>22</v>
      </c>
      <c r="J17" s="184">
        <v>7</v>
      </c>
      <c r="K17" s="248">
        <f>2+1</f>
        <v>3</v>
      </c>
      <c r="L17" s="141">
        <v>0</v>
      </c>
      <c r="N17" s="259"/>
    </row>
    <row r="18" spans="1:14" s="11" customFormat="1" ht="18.899999999999999" customHeight="1">
      <c r="A18" s="435" t="s">
        <v>55</v>
      </c>
      <c r="B18" s="616">
        <f>SUM(B20:B21)</f>
        <v>25</v>
      </c>
      <c r="C18" s="616">
        <f t="shared" ref="C18:L18" si="1">SUM(C20:C21)</f>
        <v>0</v>
      </c>
      <c r="D18" s="616">
        <f t="shared" si="1"/>
        <v>0</v>
      </c>
      <c r="E18" s="616">
        <f t="shared" si="1"/>
        <v>9</v>
      </c>
      <c r="F18" s="616">
        <f t="shared" si="1"/>
        <v>9</v>
      </c>
      <c r="G18" s="435" t="s">
        <v>55</v>
      </c>
      <c r="H18" s="616">
        <f t="shared" si="1"/>
        <v>4</v>
      </c>
      <c r="I18" s="616">
        <f t="shared" si="1"/>
        <v>1</v>
      </c>
      <c r="J18" s="140">
        <f t="shared" si="1"/>
        <v>0</v>
      </c>
      <c r="K18" s="249">
        <f t="shared" si="1"/>
        <v>2</v>
      </c>
      <c r="L18" s="140">
        <f t="shared" si="1"/>
        <v>0</v>
      </c>
      <c r="M18" s="108"/>
      <c r="N18" s="259"/>
    </row>
    <row r="19" spans="1:14" ht="18.899999999999999" customHeight="1">
      <c r="A19" s="617" t="s">
        <v>56</v>
      </c>
      <c r="B19" s="371"/>
      <c r="C19" s="855"/>
      <c r="D19" s="855"/>
      <c r="E19" s="371"/>
      <c r="F19" s="855"/>
      <c r="G19" s="617" t="s">
        <v>56</v>
      </c>
      <c r="H19" s="371"/>
      <c r="I19" s="855"/>
      <c r="J19" s="141"/>
      <c r="K19" s="139"/>
      <c r="L19" s="141"/>
      <c r="M19" s="107"/>
    </row>
    <row r="20" spans="1:14" ht="18.899999999999999" customHeight="1">
      <c r="A20" s="985" t="s">
        <v>402</v>
      </c>
      <c r="B20" s="838">
        <f>12+1</f>
        <v>13</v>
      </c>
      <c r="C20" s="855">
        <v>0</v>
      </c>
      <c r="D20" s="966">
        <v>0</v>
      </c>
      <c r="E20" s="855">
        <v>2</v>
      </c>
      <c r="F20" s="855">
        <v>5</v>
      </c>
      <c r="G20" s="985" t="s">
        <v>402</v>
      </c>
      <c r="H20" s="855">
        <v>4</v>
      </c>
      <c r="I20" s="855">
        <v>0</v>
      </c>
      <c r="J20" s="141">
        <v>0</v>
      </c>
      <c r="K20" s="251">
        <f>1+1</f>
        <v>2</v>
      </c>
      <c r="L20" s="141">
        <v>0</v>
      </c>
      <c r="M20" s="107"/>
    </row>
    <row r="21" spans="1:14" ht="18.899999999999999" customHeight="1">
      <c r="A21" s="985" t="s">
        <v>403</v>
      </c>
      <c r="B21" s="838">
        <v>12</v>
      </c>
      <c r="C21" s="855">
        <v>0</v>
      </c>
      <c r="D21" s="855">
        <v>0</v>
      </c>
      <c r="E21" s="855">
        <v>7</v>
      </c>
      <c r="F21" s="855">
        <v>4</v>
      </c>
      <c r="G21" s="985" t="s">
        <v>403</v>
      </c>
      <c r="H21" s="855">
        <v>0</v>
      </c>
      <c r="I21" s="855">
        <v>1</v>
      </c>
      <c r="J21" s="141">
        <v>0</v>
      </c>
      <c r="K21" s="141">
        <v>0</v>
      </c>
      <c r="L21" s="141">
        <v>0</v>
      </c>
      <c r="M21" s="107"/>
    </row>
    <row r="22" spans="1:14" s="12" customFormat="1" ht="18.899999999999999" customHeight="1">
      <c r="A22" s="618" t="s">
        <v>57</v>
      </c>
      <c r="B22" s="616">
        <f>SUM(B24:B30)</f>
        <v>5134</v>
      </c>
      <c r="C22" s="616">
        <f t="shared" ref="C22:L22" si="2">SUM(C24:C30)</f>
        <v>3114</v>
      </c>
      <c r="D22" s="616">
        <f t="shared" si="2"/>
        <v>1107</v>
      </c>
      <c r="E22" s="616">
        <f t="shared" si="2"/>
        <v>757</v>
      </c>
      <c r="F22" s="616">
        <f t="shared" si="2"/>
        <v>124</v>
      </c>
      <c r="G22" s="618" t="s">
        <v>57</v>
      </c>
      <c r="H22" s="616">
        <f t="shared" si="2"/>
        <v>8</v>
      </c>
      <c r="I22" s="616">
        <f t="shared" si="2"/>
        <v>19</v>
      </c>
      <c r="J22" s="140">
        <f t="shared" si="2"/>
        <v>5</v>
      </c>
      <c r="K22" s="140">
        <f t="shared" si="2"/>
        <v>0</v>
      </c>
      <c r="L22" s="140">
        <f t="shared" si="2"/>
        <v>0</v>
      </c>
      <c r="M22" s="109"/>
      <c r="N22" s="9"/>
    </row>
    <row r="23" spans="1:14" ht="18.899999999999999" customHeight="1">
      <c r="A23" s="617" t="s">
        <v>58</v>
      </c>
      <c r="B23" s="371"/>
      <c r="C23" s="371"/>
      <c r="D23" s="619"/>
      <c r="E23" s="371"/>
      <c r="F23" s="371"/>
      <c r="G23" s="617" t="s">
        <v>58</v>
      </c>
      <c r="H23" s="371"/>
      <c r="I23" s="371"/>
      <c r="J23" s="142"/>
      <c r="K23" s="139"/>
      <c r="L23" s="139"/>
      <c r="M23" s="107"/>
    </row>
    <row r="24" spans="1:14" ht="18.899999999999999" customHeight="1">
      <c r="A24" s="985" t="s">
        <v>405</v>
      </c>
      <c r="B24" s="838">
        <v>766</v>
      </c>
      <c r="C24" s="855">
        <v>569</v>
      </c>
      <c r="D24" s="855">
        <v>125</v>
      </c>
      <c r="E24" s="855">
        <v>70</v>
      </c>
      <c r="F24" s="855">
        <v>2</v>
      </c>
      <c r="G24" s="985" t="s">
        <v>405</v>
      </c>
      <c r="H24" s="855">
        <v>0</v>
      </c>
      <c r="I24" s="855">
        <v>0</v>
      </c>
      <c r="J24" s="141">
        <v>0</v>
      </c>
      <c r="K24" s="141">
        <v>0</v>
      </c>
      <c r="L24" s="141">
        <v>0</v>
      </c>
      <c r="M24" s="107"/>
    </row>
    <row r="25" spans="1:14" ht="18.899999999999999" customHeight="1">
      <c r="A25" s="985" t="s">
        <v>406</v>
      </c>
      <c r="B25" s="838">
        <v>22</v>
      </c>
      <c r="C25" s="855">
        <v>4</v>
      </c>
      <c r="D25" s="855">
        <v>13</v>
      </c>
      <c r="E25" s="620">
        <v>5</v>
      </c>
      <c r="F25" s="956">
        <v>0</v>
      </c>
      <c r="G25" s="985" t="s">
        <v>406</v>
      </c>
      <c r="H25" s="855">
        <v>0</v>
      </c>
      <c r="I25" s="855">
        <v>0</v>
      </c>
      <c r="J25" s="141">
        <v>0</v>
      </c>
      <c r="K25" s="141">
        <v>0</v>
      </c>
      <c r="L25" s="141">
        <v>0</v>
      </c>
      <c r="M25" s="107"/>
    </row>
    <row r="26" spans="1:14" ht="18.899999999999999" customHeight="1">
      <c r="A26" s="985" t="s">
        <v>407</v>
      </c>
      <c r="B26" s="838">
        <v>3958</v>
      </c>
      <c r="C26" s="855">
        <v>2399</v>
      </c>
      <c r="D26" s="855">
        <v>886</v>
      </c>
      <c r="E26" s="855">
        <v>575</v>
      </c>
      <c r="F26" s="855">
        <v>83</v>
      </c>
      <c r="G26" s="985" t="s">
        <v>407</v>
      </c>
      <c r="H26" s="855">
        <v>4</v>
      </c>
      <c r="I26" s="855">
        <v>6</v>
      </c>
      <c r="J26" s="141">
        <v>5</v>
      </c>
      <c r="K26" s="141">
        <v>0</v>
      </c>
      <c r="L26" s="141">
        <v>0</v>
      </c>
      <c r="M26" s="107"/>
    </row>
    <row r="27" spans="1:14" ht="18.899999999999999" customHeight="1">
      <c r="A27" s="985" t="s">
        <v>59</v>
      </c>
      <c r="B27" s="838">
        <f>16+2</f>
        <v>18</v>
      </c>
      <c r="C27" s="956">
        <v>5</v>
      </c>
      <c r="D27" s="855">
        <v>2</v>
      </c>
      <c r="E27" s="620">
        <v>4</v>
      </c>
      <c r="F27" s="621">
        <v>2</v>
      </c>
      <c r="G27" s="985" t="s">
        <v>59</v>
      </c>
      <c r="H27" s="620">
        <f>0+1</f>
        <v>1</v>
      </c>
      <c r="I27" s="956">
        <f>3+1</f>
        <v>4</v>
      </c>
      <c r="J27" s="141">
        <v>0</v>
      </c>
      <c r="K27" s="143">
        <v>0</v>
      </c>
      <c r="L27" s="145">
        <v>0</v>
      </c>
      <c r="M27" s="107"/>
    </row>
    <row r="28" spans="1:14" ht="18.899999999999999" customHeight="1">
      <c r="A28" s="622" t="s">
        <v>60</v>
      </c>
      <c r="G28" s="622" t="s">
        <v>60</v>
      </c>
      <c r="J28" s="144"/>
      <c r="K28" s="143"/>
      <c r="L28" s="145"/>
      <c r="M28" s="107"/>
    </row>
    <row r="29" spans="1:14" ht="18.899999999999999" customHeight="1">
      <c r="A29" s="985" t="s">
        <v>61</v>
      </c>
      <c r="B29" s="838">
        <v>370</v>
      </c>
      <c r="C29" s="620">
        <v>137</v>
      </c>
      <c r="D29" s="956">
        <v>81</v>
      </c>
      <c r="E29" s="620">
        <v>103</v>
      </c>
      <c r="F29" s="621">
        <v>37</v>
      </c>
      <c r="G29" s="985" t="s">
        <v>61</v>
      </c>
      <c r="H29" s="620">
        <v>3</v>
      </c>
      <c r="I29" s="620">
        <v>9</v>
      </c>
      <c r="J29" s="141">
        <v>0</v>
      </c>
      <c r="K29" s="141">
        <v>0</v>
      </c>
      <c r="L29" s="141">
        <v>0</v>
      </c>
      <c r="M29" s="107"/>
    </row>
    <row r="30" spans="1:14" ht="18.899999999999999" customHeight="1">
      <c r="A30" s="622" t="s">
        <v>62</v>
      </c>
      <c r="C30" s="855"/>
      <c r="D30" s="855"/>
      <c r="E30" s="855"/>
      <c r="F30" s="855"/>
      <c r="G30" s="622" t="s">
        <v>62</v>
      </c>
      <c r="H30" s="855"/>
      <c r="I30" s="855"/>
      <c r="J30" s="141"/>
      <c r="K30" s="141"/>
      <c r="L30" s="141"/>
      <c r="M30" s="107"/>
    </row>
    <row r="31" spans="1:14" ht="18.899999999999999" customHeight="1">
      <c r="A31" s="618" t="s">
        <v>63</v>
      </c>
      <c r="B31" s="616">
        <f>SUM(B33:B34)</f>
        <v>76</v>
      </c>
      <c r="C31" s="616">
        <f t="shared" ref="C31:L31" si="3">SUM(C33:C34)</f>
        <v>8</v>
      </c>
      <c r="D31" s="616">
        <f t="shared" si="3"/>
        <v>11</v>
      </c>
      <c r="E31" s="616">
        <f t="shared" si="3"/>
        <v>32</v>
      </c>
      <c r="F31" s="616">
        <f t="shared" si="3"/>
        <v>16</v>
      </c>
      <c r="G31" s="618" t="s">
        <v>63</v>
      </c>
      <c r="H31" s="616">
        <f t="shared" si="3"/>
        <v>4</v>
      </c>
      <c r="I31" s="616">
        <f t="shared" si="3"/>
        <v>2</v>
      </c>
      <c r="J31" s="140">
        <f t="shared" si="3"/>
        <v>2</v>
      </c>
      <c r="K31" s="140">
        <f t="shared" si="3"/>
        <v>1</v>
      </c>
      <c r="L31" s="140">
        <f t="shared" si="3"/>
        <v>0</v>
      </c>
      <c r="M31" s="107"/>
    </row>
    <row r="32" spans="1:14" ht="18.899999999999999" customHeight="1">
      <c r="A32" s="617" t="s">
        <v>64</v>
      </c>
      <c r="B32" s="371"/>
      <c r="C32" s="371"/>
      <c r="D32" s="371"/>
      <c r="E32" s="371"/>
      <c r="F32" s="371"/>
      <c r="G32" s="617" t="s">
        <v>64</v>
      </c>
      <c r="H32" s="371"/>
      <c r="I32" s="371"/>
      <c r="J32" s="139"/>
      <c r="K32" s="139"/>
      <c r="L32" s="139"/>
      <c r="M32" s="107"/>
    </row>
    <row r="33" spans="1:13" ht="27" customHeight="1">
      <c r="A33" s="985" t="s">
        <v>408</v>
      </c>
      <c r="B33" s="838">
        <v>66</v>
      </c>
      <c r="C33" s="855">
        <v>5</v>
      </c>
      <c r="D33" s="855">
        <v>9</v>
      </c>
      <c r="E33" s="855">
        <v>28</v>
      </c>
      <c r="F33" s="855">
        <v>15</v>
      </c>
      <c r="G33" s="985" t="s">
        <v>408</v>
      </c>
      <c r="H33" s="855">
        <v>4</v>
      </c>
      <c r="I33" s="855">
        <v>2</v>
      </c>
      <c r="J33" s="141">
        <v>2</v>
      </c>
      <c r="K33" s="141">
        <v>1</v>
      </c>
      <c r="L33" s="141">
        <v>0</v>
      </c>
      <c r="M33" s="107"/>
    </row>
    <row r="34" spans="1:13" ht="27" customHeight="1">
      <c r="A34" s="985" t="s">
        <v>409</v>
      </c>
      <c r="B34" s="838">
        <v>10</v>
      </c>
      <c r="C34" s="855">
        <v>3</v>
      </c>
      <c r="D34" s="855">
        <v>2</v>
      </c>
      <c r="E34" s="855">
        <v>4</v>
      </c>
      <c r="F34" s="966">
        <v>1</v>
      </c>
      <c r="G34" s="985" t="s">
        <v>409</v>
      </c>
      <c r="H34" s="855">
        <v>0</v>
      </c>
      <c r="I34" s="855">
        <v>0</v>
      </c>
      <c r="J34" s="141">
        <v>0</v>
      </c>
      <c r="K34" s="141">
        <v>0</v>
      </c>
      <c r="L34" s="141">
        <v>0</v>
      </c>
      <c r="M34" s="107"/>
    </row>
    <row r="35" spans="1:13" ht="18" customHeight="1">
      <c r="A35" s="618"/>
      <c r="B35" s="1089" t="s">
        <v>593</v>
      </c>
      <c r="C35" s="1089"/>
      <c r="D35" s="1089"/>
      <c r="E35" s="1089"/>
      <c r="F35" s="1089"/>
      <c r="G35" s="618"/>
      <c r="H35" s="1090" t="s">
        <v>593</v>
      </c>
      <c r="I35" s="1090"/>
      <c r="J35" s="1090"/>
      <c r="K35" s="1090"/>
      <c r="L35" s="1090"/>
      <c r="M35" s="107"/>
    </row>
    <row r="36" spans="1:13" s="131" customFormat="1" ht="18.899999999999999" customHeight="1">
      <c r="A36" s="435" t="s">
        <v>303</v>
      </c>
      <c r="B36" s="556">
        <v>100</v>
      </c>
      <c r="C36" s="556">
        <f>C12/$B12*100</f>
        <v>59.637058261700091</v>
      </c>
      <c r="D36" s="556">
        <f>D12/$B12*100</f>
        <v>21.356255969436486</v>
      </c>
      <c r="E36" s="556">
        <f>E12/$B12*100</f>
        <v>15.243553008595988</v>
      </c>
      <c r="F36" s="556">
        <f>F12/$B12*100</f>
        <v>2.8462273161413565</v>
      </c>
      <c r="G36" s="435" t="s">
        <v>303</v>
      </c>
      <c r="H36" s="556">
        <f>H12/$B12*100</f>
        <v>0.30563514804202485</v>
      </c>
      <c r="I36" s="556">
        <f>I12/$B12*100</f>
        <v>0.42024832855778416</v>
      </c>
      <c r="J36" s="146">
        <f>J12/$B12*100</f>
        <v>0.13371537726838587</v>
      </c>
      <c r="K36" s="146">
        <f>K12/$B12*100</f>
        <v>5.7306590257879653E-2</v>
      </c>
      <c r="L36" s="146">
        <f>L12/$B12*100</f>
        <v>0</v>
      </c>
      <c r="M36" s="167"/>
    </row>
    <row r="37" spans="1:13" s="131" customFormat="1" ht="18.899999999999999" customHeight="1">
      <c r="A37" s="435" t="s">
        <v>55</v>
      </c>
      <c r="B37" s="967">
        <v>100</v>
      </c>
      <c r="C37" s="967">
        <f>C18/$B18*100</f>
        <v>0</v>
      </c>
      <c r="D37" s="967">
        <f t="shared" ref="D37:F52" si="4">D18/$B18*100</f>
        <v>0</v>
      </c>
      <c r="E37" s="967">
        <f t="shared" si="4"/>
        <v>36</v>
      </c>
      <c r="F37" s="967">
        <f t="shared" si="4"/>
        <v>36</v>
      </c>
      <c r="G37" s="435" t="s">
        <v>55</v>
      </c>
      <c r="H37" s="967">
        <f>H18/$B18*100</f>
        <v>16</v>
      </c>
      <c r="I37" s="967">
        <f>I18/$B18*100</f>
        <v>4</v>
      </c>
      <c r="J37" s="147">
        <f>J18/$B18*100</f>
        <v>0</v>
      </c>
      <c r="K37" s="147">
        <f>K18/$B18*100</f>
        <v>8</v>
      </c>
      <c r="L37" s="147">
        <f>L18/$B18*100</f>
        <v>0</v>
      </c>
      <c r="M37" s="166"/>
    </row>
    <row r="38" spans="1:13" s="131" customFormat="1" ht="18.899999999999999" customHeight="1">
      <c r="A38" s="438" t="s">
        <v>56</v>
      </c>
      <c r="B38" s="967"/>
      <c r="C38" s="967"/>
      <c r="D38" s="967"/>
      <c r="E38" s="967"/>
      <c r="F38" s="967"/>
      <c r="G38" s="438" t="s">
        <v>56</v>
      </c>
      <c r="H38" s="967"/>
      <c r="I38" s="967"/>
      <c r="J38" s="147"/>
      <c r="K38" s="147"/>
      <c r="L38" s="147"/>
      <c r="M38" s="166"/>
    </row>
    <row r="39" spans="1:13" s="131" customFormat="1" ht="18.899999999999999" customHeight="1">
      <c r="A39" s="894" t="s">
        <v>402</v>
      </c>
      <c r="B39" s="967">
        <v>100</v>
      </c>
      <c r="C39" s="967">
        <f>C20/$B20*100</f>
        <v>0</v>
      </c>
      <c r="D39" s="967">
        <f t="shared" si="4"/>
        <v>0</v>
      </c>
      <c r="E39" s="967">
        <f t="shared" si="4"/>
        <v>15.384615384615385</v>
      </c>
      <c r="F39" s="967">
        <f t="shared" si="4"/>
        <v>38.461538461538467</v>
      </c>
      <c r="G39" s="894" t="s">
        <v>402</v>
      </c>
      <c r="H39" s="967">
        <f>H20/$B$20*100</f>
        <v>30.76923076923077</v>
      </c>
      <c r="I39" s="967">
        <f>I20/$B$20*100</f>
        <v>0</v>
      </c>
      <c r="J39" s="147">
        <f>J20/$B$20*100</f>
        <v>0</v>
      </c>
      <c r="K39" s="147">
        <f>K20/$B$20*100</f>
        <v>15.384615384615385</v>
      </c>
      <c r="L39" s="147">
        <f>L20/$B$20*100</f>
        <v>0</v>
      </c>
      <c r="M39" s="166"/>
    </row>
    <row r="40" spans="1:13" s="131" customFormat="1" ht="18.899999999999999" customHeight="1">
      <c r="A40" s="894" t="s">
        <v>403</v>
      </c>
      <c r="B40" s="967">
        <v>100</v>
      </c>
      <c r="C40" s="967">
        <f>C21/$B21*100</f>
        <v>0</v>
      </c>
      <c r="D40" s="967">
        <f t="shared" si="4"/>
        <v>0</v>
      </c>
      <c r="E40" s="967">
        <f t="shared" si="4"/>
        <v>58.333333333333336</v>
      </c>
      <c r="F40" s="967">
        <f t="shared" si="4"/>
        <v>33.333333333333329</v>
      </c>
      <c r="G40" s="894" t="s">
        <v>403</v>
      </c>
      <c r="H40" s="967">
        <f>H21/$B$21*100</f>
        <v>0</v>
      </c>
      <c r="I40" s="967">
        <f>I21/$B$21*100</f>
        <v>8.3333333333333321</v>
      </c>
      <c r="J40" s="147">
        <f>J21/$B$21*100</f>
        <v>0</v>
      </c>
      <c r="K40" s="147">
        <f>K21/$B$21*100</f>
        <v>0</v>
      </c>
      <c r="L40" s="147">
        <f>L21/$B$21*100</f>
        <v>0</v>
      </c>
      <c r="M40" s="166"/>
    </row>
    <row r="41" spans="1:13" s="11" customFormat="1" ht="18.899999999999999" customHeight="1">
      <c r="A41" s="435" t="s">
        <v>57</v>
      </c>
      <c r="B41" s="556">
        <v>100</v>
      </c>
      <c r="C41" s="556">
        <f>C22/$B22*100</f>
        <v>60.654460459680557</v>
      </c>
      <c r="D41" s="556">
        <f t="shared" si="4"/>
        <v>21.56213478768991</v>
      </c>
      <c r="E41" s="556">
        <f t="shared" si="4"/>
        <v>14.744838332684068</v>
      </c>
      <c r="F41" s="556">
        <f t="shared" si="4"/>
        <v>2.4152707440592129</v>
      </c>
      <c r="G41" s="435" t="s">
        <v>57</v>
      </c>
      <c r="H41" s="556">
        <f>H22/$B$22*100</f>
        <v>0.15582391897156214</v>
      </c>
      <c r="I41" s="556">
        <f>I22/$B$22*100</f>
        <v>0.37008180755746006</v>
      </c>
      <c r="J41" s="146">
        <f>J22/$B$22*100</f>
        <v>9.7389949357226335E-2</v>
      </c>
      <c r="K41" s="146">
        <f>K22/$B$22*100</f>
        <v>0</v>
      </c>
      <c r="L41" s="146">
        <f>L22/$B$22*100</f>
        <v>0</v>
      </c>
      <c r="M41" s="108"/>
    </row>
    <row r="42" spans="1:13" s="131" customFormat="1" ht="18.899999999999999" customHeight="1">
      <c r="A42" s="438" t="s">
        <v>58</v>
      </c>
      <c r="B42" s="967"/>
      <c r="C42" s="967"/>
      <c r="D42" s="967"/>
      <c r="E42" s="967"/>
      <c r="F42" s="967"/>
      <c r="G42" s="438" t="s">
        <v>58</v>
      </c>
      <c r="H42" s="967"/>
      <c r="I42" s="967"/>
      <c r="J42" s="147"/>
      <c r="K42" s="147"/>
      <c r="L42" s="147"/>
      <c r="M42" s="166"/>
    </row>
    <row r="43" spans="1:13" s="131" customFormat="1" ht="18.899999999999999" customHeight="1">
      <c r="A43" s="894" t="s">
        <v>405</v>
      </c>
      <c r="B43" s="967">
        <v>100</v>
      </c>
      <c r="C43" s="967">
        <f>C24/$B24*100</f>
        <v>74.281984334203656</v>
      </c>
      <c r="D43" s="967">
        <f t="shared" si="4"/>
        <v>16.318537859007833</v>
      </c>
      <c r="E43" s="967">
        <f t="shared" si="4"/>
        <v>9.1383812010443854</v>
      </c>
      <c r="F43" s="967">
        <f t="shared" si="4"/>
        <v>0.26109660574412535</v>
      </c>
      <c r="G43" s="894" t="s">
        <v>405</v>
      </c>
      <c r="H43" s="967">
        <f t="shared" ref="H43:L48" si="5">H24/$B24*100</f>
        <v>0</v>
      </c>
      <c r="I43" s="967">
        <f t="shared" si="5"/>
        <v>0</v>
      </c>
      <c r="J43" s="147">
        <f t="shared" si="5"/>
        <v>0</v>
      </c>
      <c r="K43" s="147">
        <f t="shared" si="5"/>
        <v>0</v>
      </c>
      <c r="L43" s="147">
        <f t="shared" si="5"/>
        <v>0</v>
      </c>
      <c r="M43" s="166"/>
    </row>
    <row r="44" spans="1:13" s="131" customFormat="1" ht="18.899999999999999" customHeight="1">
      <c r="A44" s="894" t="s">
        <v>406</v>
      </c>
      <c r="B44" s="967">
        <v>100</v>
      </c>
      <c r="C44" s="967">
        <f>C25/$B25*100</f>
        <v>18.181818181818183</v>
      </c>
      <c r="D44" s="967">
        <f t="shared" si="4"/>
        <v>59.090909090909093</v>
      </c>
      <c r="E44" s="967">
        <f t="shared" si="4"/>
        <v>22.727272727272727</v>
      </c>
      <c r="F44" s="967">
        <f t="shared" si="4"/>
        <v>0</v>
      </c>
      <c r="G44" s="894" t="s">
        <v>406</v>
      </c>
      <c r="H44" s="967">
        <f t="shared" si="5"/>
        <v>0</v>
      </c>
      <c r="I44" s="967">
        <f t="shared" si="5"/>
        <v>0</v>
      </c>
      <c r="J44" s="147">
        <f t="shared" si="5"/>
        <v>0</v>
      </c>
      <c r="K44" s="147">
        <f t="shared" si="5"/>
        <v>0</v>
      </c>
      <c r="L44" s="147">
        <f t="shared" si="5"/>
        <v>0</v>
      </c>
      <c r="M44" s="166"/>
    </row>
    <row r="45" spans="1:13" s="131" customFormat="1" ht="18.899999999999999" customHeight="1">
      <c r="A45" s="894" t="s">
        <v>407</v>
      </c>
      <c r="B45" s="967">
        <v>100</v>
      </c>
      <c r="C45" s="967">
        <f>C26/$B26*100</f>
        <v>60.611419909044969</v>
      </c>
      <c r="D45" s="967">
        <f t="shared" si="4"/>
        <v>22.385042950985344</v>
      </c>
      <c r="E45" s="967">
        <f t="shared" si="4"/>
        <v>14.527539161192522</v>
      </c>
      <c r="F45" s="967">
        <f t="shared" si="4"/>
        <v>2.097018696311268</v>
      </c>
      <c r="G45" s="894" t="s">
        <v>407</v>
      </c>
      <c r="H45" s="967">
        <f t="shared" si="5"/>
        <v>0.1010611419909045</v>
      </c>
      <c r="I45" s="967">
        <f t="shared" si="5"/>
        <v>0.15159171298635674</v>
      </c>
      <c r="J45" s="147">
        <f t="shared" si="5"/>
        <v>0.12632642748863063</v>
      </c>
      <c r="K45" s="147">
        <f t="shared" si="5"/>
        <v>0</v>
      </c>
      <c r="L45" s="147">
        <f t="shared" si="5"/>
        <v>0</v>
      </c>
      <c r="M45" s="166"/>
    </row>
    <row r="46" spans="1:13" s="131" customFormat="1" ht="18.899999999999999" customHeight="1">
      <c r="A46" s="894" t="s">
        <v>59</v>
      </c>
      <c r="B46" s="967">
        <v>100</v>
      </c>
      <c r="C46" s="967">
        <f>C27/$B27*100</f>
        <v>27.777777777777779</v>
      </c>
      <c r="D46" s="967">
        <f t="shared" si="4"/>
        <v>11.111111111111111</v>
      </c>
      <c r="E46" s="967">
        <f t="shared" si="4"/>
        <v>22.222222222222221</v>
      </c>
      <c r="F46" s="967">
        <f t="shared" si="4"/>
        <v>11.111111111111111</v>
      </c>
      <c r="G46" s="894" t="s">
        <v>59</v>
      </c>
      <c r="H46" s="967">
        <f t="shared" si="5"/>
        <v>5.5555555555555554</v>
      </c>
      <c r="I46" s="967">
        <f t="shared" si="5"/>
        <v>22.222222222222221</v>
      </c>
      <c r="J46" s="147">
        <f t="shared" si="5"/>
        <v>0</v>
      </c>
      <c r="K46" s="147">
        <f t="shared" si="5"/>
        <v>0</v>
      </c>
      <c r="L46" s="147">
        <f t="shared" si="5"/>
        <v>0</v>
      </c>
      <c r="M46" s="166"/>
    </row>
    <row r="47" spans="1:13" s="131" customFormat="1" ht="18.899999999999999" customHeight="1">
      <c r="A47" s="439" t="s">
        <v>60</v>
      </c>
      <c r="B47" s="967"/>
      <c r="C47" s="967"/>
      <c r="D47" s="967"/>
      <c r="E47" s="967"/>
      <c r="F47" s="967"/>
      <c r="G47" s="439" t="s">
        <v>60</v>
      </c>
      <c r="H47" s="967"/>
      <c r="I47" s="967"/>
      <c r="J47" s="147"/>
      <c r="K47" s="147"/>
      <c r="L47" s="147"/>
      <c r="M47" s="166"/>
    </row>
    <row r="48" spans="1:13" s="131" customFormat="1" ht="18.899999999999999" customHeight="1">
      <c r="A48" s="894" t="s">
        <v>61</v>
      </c>
      <c r="B48" s="967">
        <v>100</v>
      </c>
      <c r="C48" s="967">
        <f>C29/$B29*100</f>
        <v>37.027027027027025</v>
      </c>
      <c r="D48" s="967">
        <f>D29/$B29*100</f>
        <v>21.891891891891895</v>
      </c>
      <c r="E48" s="967">
        <f>E29/$B29*100</f>
        <v>27.837837837837835</v>
      </c>
      <c r="F48" s="967">
        <f>F29/$B29*100</f>
        <v>10</v>
      </c>
      <c r="G48" s="894" t="s">
        <v>61</v>
      </c>
      <c r="H48" s="967">
        <f t="shared" si="5"/>
        <v>0.81081081081081086</v>
      </c>
      <c r="I48" s="967">
        <f t="shared" si="5"/>
        <v>2.4324324324324325</v>
      </c>
      <c r="J48" s="147">
        <f t="shared" si="5"/>
        <v>0</v>
      </c>
      <c r="K48" s="147">
        <f t="shared" si="5"/>
        <v>0</v>
      </c>
      <c r="L48" s="147">
        <f t="shared" si="5"/>
        <v>0</v>
      </c>
      <c r="M48" s="166"/>
    </row>
    <row r="49" spans="1:13" s="131" customFormat="1" ht="18.899999999999999" customHeight="1">
      <c r="A49" s="439" t="s">
        <v>62</v>
      </c>
      <c r="B49" s="967"/>
      <c r="C49" s="967"/>
      <c r="D49" s="967"/>
      <c r="E49" s="967"/>
      <c r="F49" s="967"/>
      <c r="G49" s="439" t="s">
        <v>62</v>
      </c>
      <c r="H49" s="967"/>
      <c r="I49" s="967"/>
      <c r="J49" s="147"/>
      <c r="K49" s="147"/>
      <c r="L49" s="147"/>
      <c r="M49" s="166"/>
    </row>
    <row r="50" spans="1:13" s="11" customFormat="1" ht="18.899999999999999" customHeight="1">
      <c r="A50" s="435" t="s">
        <v>63</v>
      </c>
      <c r="B50" s="556">
        <v>100</v>
      </c>
      <c r="C50" s="556">
        <f>C31/$B31*100</f>
        <v>10.526315789473683</v>
      </c>
      <c r="D50" s="556">
        <f t="shared" si="4"/>
        <v>14.473684210526317</v>
      </c>
      <c r="E50" s="556">
        <f t="shared" si="4"/>
        <v>42.105263157894733</v>
      </c>
      <c r="F50" s="556">
        <f t="shared" si="4"/>
        <v>21.052631578947366</v>
      </c>
      <c r="G50" s="435" t="s">
        <v>63</v>
      </c>
      <c r="H50" s="556">
        <f>H31/$B31*100</f>
        <v>5.2631578947368416</v>
      </c>
      <c r="I50" s="556">
        <f>I31/$B31*100</f>
        <v>2.6315789473684208</v>
      </c>
      <c r="J50" s="146">
        <f>J31/$B31*100</f>
        <v>2.6315789473684208</v>
      </c>
      <c r="K50" s="146">
        <f>K31/$B31*100</f>
        <v>1.3157894736842104</v>
      </c>
      <c r="L50" s="146">
        <f>L31/$B31*100</f>
        <v>0</v>
      </c>
      <c r="M50" s="108"/>
    </row>
    <row r="51" spans="1:13" s="131" customFormat="1" ht="18.899999999999999" customHeight="1">
      <c r="A51" s="438" t="s">
        <v>64</v>
      </c>
      <c r="B51" s="967"/>
      <c r="C51" s="967"/>
      <c r="D51" s="967"/>
      <c r="E51" s="967"/>
      <c r="F51" s="967"/>
      <c r="G51" s="438" t="s">
        <v>64</v>
      </c>
      <c r="H51" s="967"/>
      <c r="I51" s="967"/>
      <c r="J51" s="147"/>
      <c r="K51" s="147"/>
      <c r="L51" s="147"/>
      <c r="M51" s="168"/>
    </row>
    <row r="52" spans="1:13" s="131" customFormat="1" ht="30" customHeight="1">
      <c r="A52" s="894" t="s">
        <v>408</v>
      </c>
      <c r="B52" s="967">
        <v>100</v>
      </c>
      <c r="C52" s="967">
        <f>C33/$B33*100</f>
        <v>7.5757575757575761</v>
      </c>
      <c r="D52" s="967">
        <f t="shared" si="4"/>
        <v>13.636363636363635</v>
      </c>
      <c r="E52" s="967">
        <f t="shared" si="4"/>
        <v>42.424242424242422</v>
      </c>
      <c r="F52" s="967">
        <f t="shared" si="4"/>
        <v>22.727272727272727</v>
      </c>
      <c r="G52" s="894" t="s">
        <v>408</v>
      </c>
      <c r="H52" s="967">
        <f t="shared" ref="H52:L53" si="6">H33/$B33*100</f>
        <v>6.0606060606060606</v>
      </c>
      <c r="I52" s="967">
        <f t="shared" si="6"/>
        <v>3.0303030303030303</v>
      </c>
      <c r="J52" s="147">
        <f t="shared" si="6"/>
        <v>3.0303030303030303</v>
      </c>
      <c r="K52" s="147">
        <f t="shared" si="6"/>
        <v>1.5151515151515151</v>
      </c>
      <c r="L52" s="147">
        <f t="shared" si="6"/>
        <v>0</v>
      </c>
      <c r="M52" s="166"/>
    </row>
    <row r="53" spans="1:13" s="131" customFormat="1" ht="30" customHeight="1">
      <c r="A53" s="986" t="s">
        <v>409</v>
      </c>
      <c r="B53" s="967">
        <v>100</v>
      </c>
      <c r="C53" s="967">
        <f>C34/$B34*100</f>
        <v>30</v>
      </c>
      <c r="D53" s="967">
        <f t="shared" ref="D53:F53" si="7">D34/$B34*100</f>
        <v>20</v>
      </c>
      <c r="E53" s="967">
        <f t="shared" si="7"/>
        <v>40</v>
      </c>
      <c r="F53" s="967">
        <f t="shared" si="7"/>
        <v>10</v>
      </c>
      <c r="G53" s="986" t="s">
        <v>409</v>
      </c>
      <c r="H53" s="967">
        <f t="shared" si="6"/>
        <v>0</v>
      </c>
      <c r="I53" s="967">
        <f t="shared" si="6"/>
        <v>0</v>
      </c>
      <c r="J53" s="147">
        <f t="shared" si="6"/>
        <v>0</v>
      </c>
      <c r="K53" s="147">
        <f t="shared" si="6"/>
        <v>0</v>
      </c>
      <c r="L53" s="147">
        <f t="shared" si="6"/>
        <v>0</v>
      </c>
      <c r="M53" s="166"/>
    </row>
    <row r="54" spans="1:13" ht="13.5" customHeight="1">
      <c r="A54" s="623"/>
      <c r="B54" s="479"/>
      <c r="C54" s="479"/>
      <c r="D54" s="479"/>
      <c r="E54" s="479"/>
      <c r="F54" s="479"/>
      <c r="G54" s="623"/>
      <c r="H54" s="624"/>
      <c r="I54" s="624"/>
      <c r="J54" s="214"/>
      <c r="K54" s="214"/>
      <c r="L54" s="214"/>
      <c r="M54" s="103"/>
    </row>
    <row r="55" spans="1:13" s="191" customFormat="1" ht="14.25" customHeight="1">
      <c r="A55" s="623"/>
      <c r="B55" s="1091"/>
      <c r="C55" s="1091"/>
      <c r="D55" s="1091"/>
      <c r="E55" s="1091"/>
      <c r="F55" s="1091"/>
      <c r="G55" s="623"/>
      <c r="H55" s="1092"/>
      <c r="I55" s="1092"/>
      <c r="J55" s="1092"/>
      <c r="K55" s="1092"/>
      <c r="L55" s="1092"/>
      <c r="M55" s="192"/>
    </row>
    <row r="56" spans="1:13" s="191" customFormat="1" ht="14.25" customHeight="1">
      <c r="A56" s="317"/>
      <c r="B56" s="317"/>
      <c r="C56" s="317"/>
      <c r="D56" s="317"/>
      <c r="E56" s="317"/>
      <c r="F56" s="317"/>
      <c r="G56" s="625"/>
      <c r="H56" s="626"/>
      <c r="I56" s="482"/>
      <c r="J56" s="93"/>
      <c r="K56" s="94"/>
      <c r="L56" s="215"/>
      <c r="M56" s="192"/>
    </row>
    <row r="57" spans="1:13" s="6" customFormat="1" ht="14.25" customHeight="1">
      <c r="A57" s="380"/>
      <c r="B57" s="434"/>
      <c r="C57" s="434"/>
      <c r="D57" s="434"/>
      <c r="E57" s="434"/>
      <c r="F57" s="434"/>
      <c r="G57" s="380"/>
      <c r="H57" s="380"/>
      <c r="I57" s="380"/>
      <c r="J57" s="106"/>
      <c r="K57" s="106"/>
      <c r="L57" s="106"/>
      <c r="M57" s="106"/>
    </row>
    <row r="58" spans="1:13" ht="14.1" customHeight="1">
      <c r="A58" s="380"/>
      <c r="B58" s="434"/>
      <c r="C58" s="434"/>
      <c r="D58" s="434"/>
      <c r="E58" s="434"/>
      <c r="F58" s="627"/>
      <c r="G58" s="628"/>
      <c r="H58" s="628"/>
      <c r="I58" s="558"/>
      <c r="J58" s="103"/>
      <c r="K58" s="103"/>
      <c r="L58" s="103"/>
      <c r="M58" s="103"/>
    </row>
    <row r="59" spans="1:13" ht="14.1" customHeight="1">
      <c r="A59" s="380"/>
      <c r="B59" s="434"/>
      <c r="C59" s="434"/>
      <c r="D59" s="434"/>
      <c r="E59" s="434"/>
      <c r="F59" s="627"/>
      <c r="G59" s="628"/>
      <c r="H59" s="628"/>
      <c r="I59" s="558"/>
      <c r="J59" s="103"/>
      <c r="K59" s="103"/>
      <c r="L59" s="103"/>
      <c r="M59" s="103"/>
    </row>
    <row r="60" spans="1:13" ht="14.1" customHeight="1">
      <c r="A60" s="380"/>
      <c r="B60" s="434"/>
      <c r="C60" s="434"/>
      <c r="D60" s="434"/>
      <c r="E60" s="434"/>
      <c r="F60" s="627"/>
      <c r="G60" s="628"/>
      <c r="H60" s="628"/>
      <c r="I60" s="558"/>
      <c r="J60" s="103"/>
      <c r="K60" s="103"/>
      <c r="L60" s="103"/>
      <c r="M60" s="103"/>
    </row>
    <row r="61" spans="1:13" ht="14.1" customHeight="1">
      <c r="A61" s="380"/>
      <c r="B61" s="434"/>
      <c r="C61" s="434"/>
      <c r="D61" s="434"/>
      <c r="E61" s="434"/>
      <c r="F61" s="627"/>
      <c r="G61" s="628"/>
      <c r="H61" s="628"/>
      <c r="I61" s="558"/>
      <c r="J61" s="103"/>
      <c r="K61" s="103"/>
      <c r="L61" s="103"/>
      <c r="M61" s="103"/>
    </row>
    <row r="62" spans="1:13" ht="14.1" customHeight="1">
      <c r="A62" s="380"/>
      <c r="B62" s="434"/>
      <c r="C62" s="434"/>
      <c r="D62" s="434"/>
      <c r="E62" s="434"/>
      <c r="F62" s="627"/>
      <c r="G62" s="628"/>
      <c r="H62" s="628"/>
      <c r="I62" s="558"/>
      <c r="J62" s="103"/>
      <c r="K62" s="103"/>
      <c r="L62" s="103"/>
      <c r="M62" s="103"/>
    </row>
    <row r="63" spans="1:13" ht="14.1" customHeight="1">
      <c r="A63" s="380"/>
      <c r="B63" s="434"/>
      <c r="C63" s="434"/>
      <c r="D63" s="434"/>
      <c r="E63" s="434"/>
      <c r="F63" s="627"/>
      <c r="G63" s="628"/>
      <c r="H63" s="628"/>
      <c r="I63" s="558"/>
      <c r="J63" s="103"/>
      <c r="K63" s="103"/>
      <c r="L63" s="103"/>
      <c r="M63" s="103"/>
    </row>
    <row r="64" spans="1:13" ht="14.1" customHeight="1">
      <c r="A64" s="380"/>
      <c r="B64" s="434"/>
      <c r="C64" s="434"/>
      <c r="D64" s="434"/>
      <c r="E64" s="434"/>
      <c r="F64" s="627"/>
      <c r="G64" s="628"/>
      <c r="H64" s="628"/>
      <c r="I64" s="558"/>
      <c r="J64" s="103"/>
      <c r="K64" s="103"/>
      <c r="L64" s="103"/>
      <c r="M64" s="103"/>
    </row>
    <row r="65" spans="1:13" ht="14.1" customHeight="1">
      <c r="A65" s="380"/>
      <c r="B65" s="434"/>
      <c r="C65" s="434"/>
      <c r="D65" s="434"/>
      <c r="E65" s="434"/>
      <c r="F65" s="627"/>
      <c r="G65" s="628"/>
      <c r="H65" s="628"/>
      <c r="I65" s="558"/>
      <c r="J65" s="103"/>
      <c r="K65" s="103"/>
      <c r="L65" s="103"/>
      <c r="M65" s="103"/>
    </row>
    <row r="66" spans="1:13" ht="14.1" customHeight="1">
      <c r="A66" s="380"/>
      <c r="B66" s="434"/>
      <c r="C66" s="434"/>
      <c r="D66" s="434"/>
      <c r="E66" s="434"/>
      <c r="F66" s="627"/>
      <c r="G66" s="628"/>
      <c r="H66" s="628"/>
      <c r="I66" s="558"/>
      <c r="J66" s="103"/>
      <c r="K66" s="103"/>
      <c r="L66" s="103"/>
      <c r="M66" s="103"/>
    </row>
    <row r="67" spans="1:13" ht="18" customHeight="1">
      <c r="A67" s="558"/>
      <c r="B67" s="559"/>
      <c r="C67" s="559"/>
      <c r="D67" s="559"/>
      <c r="E67" s="559"/>
      <c r="F67" s="627"/>
      <c r="G67" s="628"/>
      <c r="H67" s="628"/>
      <c r="I67" s="558"/>
      <c r="J67" s="103"/>
      <c r="K67" s="103"/>
      <c r="L67" s="103"/>
      <c r="M67" s="103"/>
    </row>
    <row r="68" spans="1:13" ht="18" customHeight="1">
      <c r="A68" s="558"/>
      <c r="B68" s="559"/>
      <c r="C68" s="559"/>
      <c r="D68" s="559"/>
      <c r="E68" s="559"/>
      <c r="F68" s="627"/>
      <c r="G68" s="628"/>
      <c r="H68" s="628"/>
      <c r="I68" s="558"/>
      <c r="J68" s="103"/>
      <c r="K68" s="103"/>
      <c r="L68" s="103"/>
      <c r="M68" s="103"/>
    </row>
    <row r="69" spans="1:13" ht="18" customHeight="1">
      <c r="A69" s="558"/>
      <c r="B69" s="559"/>
      <c r="C69" s="559"/>
      <c r="D69" s="559"/>
      <c r="E69" s="559"/>
      <c r="F69" s="627"/>
      <c r="G69" s="628"/>
      <c r="H69" s="628"/>
      <c r="I69" s="558"/>
      <c r="J69" s="103"/>
      <c r="K69" s="103"/>
      <c r="L69" s="103"/>
      <c r="M69" s="103"/>
    </row>
    <row r="70" spans="1:13" ht="18" customHeight="1">
      <c r="A70" s="558"/>
      <c r="B70" s="559"/>
      <c r="C70" s="559"/>
      <c r="D70" s="559"/>
      <c r="E70" s="559"/>
      <c r="F70" s="627"/>
      <c r="G70" s="628"/>
      <c r="H70" s="628"/>
      <c r="I70" s="558"/>
      <c r="J70" s="103"/>
      <c r="K70" s="103"/>
      <c r="L70" s="103"/>
      <c r="M70" s="103"/>
    </row>
    <row r="71" spans="1:13" ht="18" customHeight="1">
      <c r="A71" s="558"/>
      <c r="B71" s="559"/>
      <c r="C71" s="559"/>
      <c r="D71" s="559"/>
      <c r="E71" s="559"/>
      <c r="F71" s="627"/>
      <c r="G71" s="628"/>
      <c r="H71" s="628"/>
      <c r="I71" s="558"/>
      <c r="J71" s="103"/>
      <c r="K71" s="103"/>
      <c r="L71" s="103"/>
      <c r="M71" s="103"/>
    </row>
    <row r="72" spans="1:13" ht="18" customHeight="1">
      <c r="A72" s="558"/>
      <c r="B72" s="559"/>
      <c r="C72" s="559"/>
      <c r="D72" s="559"/>
      <c r="E72" s="559"/>
      <c r="F72" s="627"/>
      <c r="G72" s="628"/>
      <c r="H72" s="628"/>
      <c r="I72" s="558"/>
      <c r="J72" s="103"/>
      <c r="K72" s="103"/>
      <c r="L72" s="103"/>
      <c r="M72" s="103"/>
    </row>
    <row r="73" spans="1:13" ht="18" customHeight="1">
      <c r="A73" s="558"/>
      <c r="B73" s="559"/>
      <c r="C73" s="559"/>
      <c r="D73" s="559"/>
      <c r="E73" s="559"/>
      <c r="F73" s="627"/>
      <c r="G73" s="628"/>
      <c r="H73" s="628"/>
      <c r="I73" s="558"/>
      <c r="J73" s="103"/>
      <c r="K73" s="103"/>
      <c r="L73" s="103"/>
      <c r="M73" s="103"/>
    </row>
    <row r="74" spans="1:13" ht="18" customHeight="1">
      <c r="A74" s="558"/>
      <c r="B74" s="559"/>
      <c r="C74" s="559"/>
      <c r="D74" s="559"/>
      <c r="E74" s="559"/>
      <c r="F74" s="627"/>
      <c r="G74" s="628"/>
      <c r="H74" s="628"/>
      <c r="I74" s="558"/>
      <c r="J74" s="103"/>
      <c r="K74" s="103"/>
      <c r="L74" s="103"/>
      <c r="M74" s="103"/>
    </row>
    <row r="75" spans="1:13" ht="18" customHeight="1">
      <c r="A75" s="558"/>
      <c r="B75" s="559"/>
      <c r="C75" s="559"/>
      <c r="D75" s="559"/>
      <c r="E75" s="559"/>
      <c r="F75" s="627"/>
      <c r="G75" s="628"/>
      <c r="H75" s="628"/>
      <c r="I75" s="558"/>
      <c r="J75" s="103"/>
      <c r="K75" s="103"/>
      <c r="L75" s="103"/>
      <c r="M75" s="103"/>
    </row>
    <row r="76" spans="1:13" ht="18" customHeight="1">
      <c r="A76" s="558"/>
      <c r="B76" s="559"/>
      <c r="C76" s="559"/>
      <c r="D76" s="559"/>
      <c r="E76" s="559"/>
      <c r="F76" s="627"/>
      <c r="G76" s="628"/>
      <c r="H76" s="628"/>
      <c r="I76" s="558"/>
      <c r="J76" s="103"/>
      <c r="K76" s="103"/>
      <c r="L76" s="103"/>
      <c r="M76" s="103"/>
    </row>
    <row r="77" spans="1:13" ht="18" customHeight="1">
      <c r="A77" s="558"/>
      <c r="B77" s="559"/>
      <c r="C77" s="559"/>
      <c r="D77" s="559"/>
      <c r="E77" s="559"/>
      <c r="F77" s="627"/>
      <c r="G77" s="628"/>
      <c r="H77" s="628"/>
      <c r="I77" s="558"/>
      <c r="J77" s="103"/>
      <c r="K77" s="103"/>
      <c r="L77" s="103"/>
      <c r="M77" s="103"/>
    </row>
    <row r="78" spans="1:13" ht="18" customHeight="1">
      <c r="A78" s="558"/>
      <c r="B78" s="559"/>
      <c r="C78" s="559"/>
      <c r="D78" s="559"/>
      <c r="E78" s="559"/>
      <c r="F78" s="627"/>
      <c r="G78" s="628"/>
      <c r="H78" s="628"/>
      <c r="I78" s="558"/>
      <c r="J78" s="103"/>
      <c r="K78" s="103"/>
      <c r="L78" s="103"/>
      <c r="M78" s="103"/>
    </row>
    <row r="79" spans="1:13" ht="18" customHeight="1">
      <c r="A79" s="558"/>
      <c r="B79" s="559"/>
      <c r="C79" s="559"/>
      <c r="D79" s="559"/>
      <c r="E79" s="559"/>
      <c r="F79" s="627"/>
      <c r="G79" s="628"/>
      <c r="H79" s="628"/>
      <c r="I79" s="558"/>
      <c r="J79" s="103"/>
      <c r="K79" s="103"/>
      <c r="L79" s="103"/>
      <c r="M79" s="103"/>
    </row>
    <row r="80" spans="1:13" ht="18" customHeight="1">
      <c r="A80" s="558"/>
      <c r="B80" s="559"/>
      <c r="C80" s="559"/>
      <c r="D80" s="559"/>
      <c r="E80" s="559"/>
      <c r="F80" s="627"/>
      <c r="G80" s="628"/>
      <c r="H80" s="628"/>
      <c r="I80" s="558"/>
      <c r="J80" s="103"/>
      <c r="K80" s="103"/>
      <c r="L80" s="103"/>
      <c r="M80" s="103"/>
    </row>
    <row r="81" spans="1:13" ht="18" customHeight="1">
      <c r="A81" s="558"/>
      <c r="B81" s="559"/>
      <c r="C81" s="559"/>
      <c r="D81" s="559"/>
      <c r="E81" s="559"/>
      <c r="F81" s="627"/>
      <c r="G81" s="628"/>
      <c r="H81" s="628"/>
      <c r="I81" s="558"/>
      <c r="J81" s="103"/>
      <c r="K81" s="103"/>
      <c r="L81" s="103"/>
      <c r="M81" s="103"/>
    </row>
    <row r="82" spans="1:13" ht="18" customHeight="1">
      <c r="A82" s="558"/>
      <c r="B82" s="559"/>
      <c r="C82" s="559"/>
      <c r="D82" s="559"/>
      <c r="E82" s="559"/>
      <c r="F82" s="627"/>
      <c r="G82" s="628"/>
      <c r="H82" s="628"/>
      <c r="I82" s="558"/>
      <c r="J82" s="103"/>
      <c r="K82" s="103"/>
      <c r="L82" s="103"/>
      <c r="M82" s="103"/>
    </row>
    <row r="83" spans="1:13" ht="18" customHeight="1">
      <c r="A83" s="558"/>
      <c r="B83" s="559"/>
      <c r="C83" s="559"/>
      <c r="D83" s="559"/>
      <c r="E83" s="559"/>
      <c r="F83" s="627"/>
      <c r="G83" s="628"/>
      <c r="H83" s="628"/>
      <c r="I83" s="558"/>
      <c r="J83" s="103"/>
      <c r="K83" s="103"/>
      <c r="L83" s="103"/>
      <c r="M83" s="103"/>
    </row>
    <row r="84" spans="1:13" ht="18" customHeight="1">
      <c r="A84" s="558"/>
      <c r="B84" s="559"/>
      <c r="C84" s="559"/>
      <c r="D84" s="559"/>
      <c r="E84" s="559"/>
      <c r="F84" s="627"/>
      <c r="G84" s="628"/>
      <c r="H84" s="628"/>
      <c r="I84" s="558"/>
      <c r="J84" s="103"/>
      <c r="K84" s="103"/>
      <c r="L84" s="103"/>
      <c r="M84" s="103"/>
    </row>
    <row r="85" spans="1:13" ht="18" customHeight="1">
      <c r="A85" s="558"/>
      <c r="B85" s="559"/>
      <c r="C85" s="559"/>
      <c r="D85" s="559"/>
      <c r="E85" s="559"/>
      <c r="F85" s="627"/>
      <c r="G85" s="628"/>
      <c r="H85" s="628"/>
      <c r="I85" s="558"/>
      <c r="J85" s="103"/>
      <c r="K85" s="103"/>
      <c r="L85" s="103"/>
      <c r="M85" s="103"/>
    </row>
    <row r="86" spans="1:13" ht="18" customHeight="1">
      <c r="A86" s="558"/>
      <c r="B86" s="559"/>
      <c r="C86" s="559"/>
      <c r="D86" s="559"/>
      <c r="E86" s="559"/>
      <c r="F86" s="627"/>
      <c r="G86" s="628"/>
      <c r="H86" s="628"/>
      <c r="I86" s="558"/>
      <c r="J86" s="103"/>
      <c r="K86" s="103"/>
      <c r="L86" s="103"/>
      <c r="M86" s="103"/>
    </row>
    <row r="87" spans="1:13" ht="18" customHeight="1">
      <c r="A87" s="558"/>
      <c r="B87" s="559"/>
      <c r="C87" s="559"/>
      <c r="D87" s="559"/>
      <c r="E87" s="559"/>
      <c r="F87" s="627"/>
      <c r="G87" s="628"/>
      <c r="H87" s="628"/>
      <c r="I87" s="558"/>
      <c r="J87" s="103"/>
      <c r="K87" s="103"/>
      <c r="L87" s="103"/>
      <c r="M87" s="103"/>
    </row>
    <row r="88" spans="1:13" ht="18" customHeight="1">
      <c r="A88" s="558"/>
      <c r="B88" s="559"/>
      <c r="C88" s="559"/>
      <c r="D88" s="559"/>
      <c r="E88" s="559"/>
      <c r="F88" s="627"/>
      <c r="G88" s="628"/>
      <c r="H88" s="628"/>
      <c r="I88" s="558"/>
      <c r="J88" s="103"/>
      <c r="K88" s="103"/>
      <c r="L88" s="103"/>
      <c r="M88" s="103"/>
    </row>
    <row r="89" spans="1:13" ht="18" customHeight="1">
      <c r="A89" s="558"/>
      <c r="B89" s="559"/>
      <c r="C89" s="559"/>
      <c r="D89" s="559"/>
      <c r="E89" s="559"/>
      <c r="F89" s="627"/>
      <c r="G89" s="628"/>
      <c r="H89" s="628"/>
      <c r="I89" s="558"/>
      <c r="J89" s="103"/>
      <c r="K89" s="103"/>
      <c r="L89" s="103"/>
      <c r="M89" s="103"/>
    </row>
    <row r="90" spans="1:13" ht="18" customHeight="1">
      <c r="A90" s="558"/>
      <c r="B90" s="559"/>
      <c r="C90" s="559"/>
      <c r="D90" s="559"/>
      <c r="E90" s="559"/>
      <c r="F90" s="627"/>
      <c r="G90" s="628"/>
      <c r="H90" s="628"/>
      <c r="I90" s="558"/>
      <c r="J90" s="103"/>
      <c r="K90" s="103"/>
      <c r="L90" s="103"/>
      <c r="M90" s="103"/>
    </row>
    <row r="91" spans="1:13" ht="18" customHeight="1">
      <c r="A91" s="558"/>
      <c r="B91" s="559"/>
      <c r="C91" s="559"/>
      <c r="D91" s="559"/>
      <c r="E91" s="559"/>
      <c r="F91" s="627"/>
      <c r="G91" s="628"/>
      <c r="H91" s="628"/>
      <c r="I91" s="558"/>
      <c r="J91" s="103"/>
      <c r="K91" s="103"/>
      <c r="L91" s="103"/>
      <c r="M91" s="103"/>
    </row>
    <row r="92" spans="1:13" ht="18" customHeight="1">
      <c r="A92" s="558"/>
      <c r="B92" s="559"/>
      <c r="C92" s="559"/>
      <c r="D92" s="559"/>
      <c r="E92" s="559"/>
      <c r="F92" s="627"/>
      <c r="G92" s="628"/>
      <c r="H92" s="628"/>
      <c r="I92" s="558"/>
      <c r="J92" s="103"/>
      <c r="K92" s="103"/>
      <c r="L92" s="103"/>
      <c r="M92" s="103"/>
    </row>
    <row r="93" spans="1:13" ht="18" customHeight="1">
      <c r="A93" s="558"/>
      <c r="B93" s="559"/>
      <c r="C93" s="559"/>
      <c r="D93" s="559"/>
      <c r="E93" s="559"/>
      <c r="F93" s="627"/>
      <c r="G93" s="628"/>
      <c r="H93" s="628"/>
      <c r="I93" s="558"/>
      <c r="J93" s="103"/>
      <c r="K93" s="103"/>
      <c r="L93" s="103"/>
      <c r="M93" s="103"/>
    </row>
    <row r="94" spans="1:13" ht="18" customHeight="1">
      <c r="A94" s="558"/>
      <c r="B94" s="559"/>
      <c r="C94" s="559"/>
      <c r="D94" s="559"/>
      <c r="E94" s="559"/>
      <c r="F94" s="627"/>
      <c r="G94" s="628"/>
      <c r="H94" s="628"/>
      <c r="I94" s="558"/>
      <c r="J94" s="103"/>
      <c r="K94" s="103"/>
      <c r="L94" s="103"/>
      <c r="M94" s="103"/>
    </row>
    <row r="95" spans="1:13" ht="18" customHeight="1">
      <c r="A95" s="558"/>
      <c r="B95" s="559"/>
      <c r="C95" s="559"/>
      <c r="D95" s="559"/>
      <c r="E95" s="559"/>
      <c r="F95" s="627"/>
      <c r="G95" s="628"/>
      <c r="H95" s="628"/>
      <c r="I95" s="558"/>
      <c r="J95" s="103"/>
      <c r="K95" s="103"/>
      <c r="L95" s="103"/>
      <c r="M95" s="103"/>
    </row>
    <row r="96" spans="1:13" ht="18" customHeight="1">
      <c r="A96" s="558"/>
      <c r="B96" s="559"/>
      <c r="C96" s="559"/>
      <c r="D96" s="559"/>
      <c r="E96" s="559"/>
      <c r="F96" s="627"/>
      <c r="G96" s="628"/>
      <c r="H96" s="628"/>
      <c r="I96" s="558"/>
      <c r="J96" s="103"/>
      <c r="K96" s="103"/>
      <c r="L96" s="103"/>
      <c r="M96" s="103"/>
    </row>
    <row r="97" spans="1:13" ht="18" customHeight="1">
      <c r="A97" s="558"/>
      <c r="B97" s="559"/>
      <c r="C97" s="559"/>
      <c r="D97" s="559"/>
      <c r="E97" s="559"/>
      <c r="F97" s="627"/>
      <c r="G97" s="628"/>
      <c r="H97" s="628"/>
      <c r="I97" s="558"/>
      <c r="J97" s="103"/>
      <c r="K97" s="103"/>
      <c r="L97" s="103"/>
      <c r="M97" s="103"/>
    </row>
    <row r="98" spans="1:13" ht="18" customHeight="1">
      <c r="A98" s="558"/>
      <c r="B98" s="559"/>
      <c r="C98" s="559"/>
      <c r="D98" s="559"/>
      <c r="E98" s="559"/>
      <c r="F98" s="627"/>
      <c r="G98" s="628"/>
      <c r="H98" s="628"/>
      <c r="I98" s="558"/>
      <c r="J98" s="103"/>
      <c r="K98" s="103"/>
      <c r="L98" s="103"/>
      <c r="M98" s="103"/>
    </row>
    <row r="99" spans="1:13" ht="18" customHeight="1">
      <c r="A99" s="558"/>
      <c r="B99" s="559"/>
      <c r="C99" s="559"/>
      <c r="D99" s="559"/>
      <c r="E99" s="559"/>
      <c r="F99" s="627"/>
      <c r="G99" s="628"/>
      <c r="H99" s="628"/>
      <c r="I99" s="558"/>
      <c r="J99" s="103"/>
      <c r="K99" s="103"/>
      <c r="L99" s="103"/>
      <c r="M99" s="103"/>
    </row>
    <row r="100" spans="1:13" ht="18" customHeight="1">
      <c r="A100" s="558"/>
      <c r="B100" s="559"/>
      <c r="C100" s="559"/>
      <c r="D100" s="559"/>
      <c r="E100" s="559"/>
      <c r="F100" s="627"/>
      <c r="G100" s="628"/>
      <c r="H100" s="628"/>
      <c r="I100" s="558"/>
      <c r="J100" s="103"/>
      <c r="K100" s="103"/>
      <c r="L100" s="103"/>
      <c r="M100" s="103"/>
    </row>
    <row r="101" spans="1:13" ht="18" customHeight="1">
      <c r="A101" s="558"/>
      <c r="B101" s="559"/>
      <c r="C101" s="559"/>
      <c r="D101" s="559"/>
      <c r="E101" s="559"/>
      <c r="F101" s="627"/>
      <c r="G101" s="628"/>
      <c r="H101" s="628"/>
      <c r="I101" s="558"/>
      <c r="J101" s="103"/>
      <c r="K101" s="103"/>
      <c r="L101" s="103"/>
      <c r="M101" s="103"/>
    </row>
    <row r="102" spans="1:13" ht="18" customHeight="1">
      <c r="A102" s="558"/>
      <c r="B102" s="559"/>
      <c r="C102" s="559"/>
      <c r="D102" s="559"/>
      <c r="E102" s="559"/>
      <c r="F102" s="627"/>
      <c r="G102" s="628"/>
      <c r="H102" s="628"/>
      <c r="I102" s="558"/>
      <c r="J102" s="103"/>
      <c r="K102" s="103"/>
      <c r="L102" s="103"/>
      <c r="M102" s="103"/>
    </row>
    <row r="103" spans="1:13" ht="18" customHeight="1">
      <c r="A103" s="558"/>
      <c r="B103" s="559"/>
      <c r="C103" s="559"/>
      <c r="D103" s="559"/>
      <c r="E103" s="559"/>
      <c r="F103" s="627"/>
      <c r="G103" s="628"/>
      <c r="H103" s="628"/>
      <c r="I103" s="558"/>
      <c r="J103" s="103"/>
      <c r="K103" s="103"/>
      <c r="L103" s="103"/>
      <c r="M103" s="103"/>
    </row>
    <row r="104" spans="1:13" ht="18" customHeight="1">
      <c r="A104" s="558"/>
      <c r="B104" s="559"/>
      <c r="C104" s="559"/>
      <c r="D104" s="559"/>
      <c r="E104" s="559"/>
      <c r="F104" s="627"/>
      <c r="G104" s="628"/>
      <c r="H104" s="628"/>
      <c r="I104" s="558"/>
      <c r="J104" s="103"/>
      <c r="K104" s="103"/>
      <c r="L104" s="103"/>
      <c r="M104" s="103"/>
    </row>
    <row r="105" spans="1:13" ht="18" customHeight="1">
      <c r="A105" s="558"/>
      <c r="B105" s="559"/>
      <c r="C105" s="559"/>
      <c r="D105" s="559"/>
      <c r="E105" s="559"/>
      <c r="F105" s="627"/>
      <c r="G105" s="628"/>
      <c r="H105" s="628"/>
      <c r="I105" s="558"/>
      <c r="J105" s="103"/>
      <c r="K105" s="103"/>
      <c r="L105" s="103"/>
      <c r="M105" s="103"/>
    </row>
    <row r="106" spans="1:13" ht="18" customHeight="1">
      <c r="A106" s="558"/>
      <c r="B106" s="559"/>
      <c r="C106" s="559"/>
      <c r="D106" s="559"/>
      <c r="E106" s="559"/>
      <c r="F106" s="627"/>
      <c r="G106" s="628"/>
      <c r="H106" s="628"/>
      <c r="I106" s="558"/>
      <c r="J106" s="103"/>
      <c r="K106" s="103"/>
      <c r="L106" s="103"/>
      <c r="M106" s="103"/>
    </row>
    <row r="107" spans="1:13" ht="18" customHeight="1">
      <c r="A107" s="558"/>
      <c r="B107" s="559"/>
      <c r="C107" s="559"/>
      <c r="D107" s="559"/>
      <c r="E107" s="559"/>
      <c r="F107" s="627"/>
      <c r="G107" s="628"/>
      <c r="H107" s="628"/>
      <c r="I107" s="558"/>
      <c r="J107" s="103"/>
      <c r="K107" s="103"/>
      <c r="L107" s="103"/>
      <c r="M107" s="103"/>
    </row>
    <row r="108" spans="1:13" ht="18" customHeight="1">
      <c r="A108" s="558"/>
      <c r="B108" s="559"/>
      <c r="C108" s="559"/>
      <c r="D108" s="559"/>
      <c r="E108" s="559"/>
      <c r="F108" s="627"/>
      <c r="G108" s="628"/>
      <c r="H108" s="628"/>
      <c r="I108" s="558"/>
      <c r="J108" s="103"/>
      <c r="K108" s="103"/>
      <c r="L108" s="103"/>
      <c r="M108" s="103"/>
    </row>
    <row r="109" spans="1:13" ht="18" customHeight="1">
      <c r="A109" s="558"/>
      <c r="B109" s="559"/>
      <c r="C109" s="559"/>
      <c r="D109" s="559"/>
      <c r="E109" s="559"/>
      <c r="F109" s="627"/>
      <c r="G109" s="628"/>
      <c r="H109" s="628"/>
      <c r="I109" s="558"/>
      <c r="J109" s="103"/>
      <c r="K109" s="103"/>
      <c r="L109" s="103"/>
      <c r="M109" s="103"/>
    </row>
    <row r="110" spans="1:13" ht="18" customHeight="1">
      <c r="A110" s="558"/>
      <c r="B110" s="559"/>
      <c r="C110" s="559"/>
      <c r="D110" s="559"/>
      <c r="E110" s="559"/>
      <c r="F110" s="627"/>
      <c r="G110" s="628"/>
      <c r="H110" s="628"/>
      <c r="I110" s="558"/>
      <c r="J110" s="103"/>
      <c r="K110" s="103"/>
      <c r="L110" s="103"/>
      <c r="M110" s="103"/>
    </row>
    <row r="111" spans="1:13" ht="18" customHeight="1">
      <c r="A111" s="558"/>
      <c r="B111" s="559"/>
      <c r="C111" s="559"/>
      <c r="D111" s="559"/>
      <c r="E111" s="559"/>
      <c r="F111" s="627"/>
      <c r="G111" s="628"/>
      <c r="H111" s="628"/>
      <c r="I111" s="558"/>
      <c r="J111" s="103"/>
      <c r="K111" s="103"/>
      <c r="L111" s="103"/>
      <c r="M111" s="103"/>
    </row>
    <row r="112" spans="1:13" ht="18" customHeight="1">
      <c r="A112" s="558"/>
      <c r="B112" s="559"/>
      <c r="C112" s="559"/>
      <c r="D112" s="559"/>
      <c r="E112" s="559"/>
      <c r="F112" s="627"/>
      <c r="G112" s="628"/>
      <c r="H112" s="628"/>
      <c r="I112" s="558"/>
      <c r="J112" s="103"/>
      <c r="K112" s="103"/>
      <c r="L112" s="103"/>
      <c r="M112" s="103"/>
    </row>
    <row r="113" spans="1:13" ht="18" customHeight="1">
      <c r="A113" s="558"/>
      <c r="B113" s="559"/>
      <c r="C113" s="559"/>
      <c r="D113" s="559"/>
      <c r="E113" s="559"/>
      <c r="F113" s="627"/>
      <c r="G113" s="628"/>
      <c r="H113" s="628"/>
      <c r="I113" s="558"/>
      <c r="J113" s="103"/>
      <c r="K113" s="103"/>
      <c r="L113" s="103"/>
      <c r="M113" s="103"/>
    </row>
    <row r="114" spans="1:13" ht="18" customHeight="1">
      <c r="A114" s="558"/>
      <c r="B114" s="559"/>
      <c r="C114" s="559"/>
      <c r="D114" s="559"/>
      <c r="E114" s="559"/>
      <c r="F114" s="627"/>
      <c r="G114" s="628"/>
      <c r="H114" s="628"/>
      <c r="I114" s="558"/>
      <c r="J114" s="103"/>
      <c r="K114" s="103"/>
      <c r="L114" s="103"/>
      <c r="M114" s="103"/>
    </row>
    <row r="115" spans="1:13" ht="18" customHeight="1">
      <c r="A115" s="558"/>
      <c r="B115" s="559"/>
      <c r="C115" s="559"/>
      <c r="D115" s="559"/>
      <c r="E115" s="559"/>
      <c r="F115" s="627"/>
      <c r="G115" s="628"/>
      <c r="H115" s="628"/>
      <c r="I115" s="558"/>
      <c r="J115" s="103"/>
      <c r="K115" s="103"/>
      <c r="L115" s="103"/>
      <c r="M115" s="103"/>
    </row>
    <row r="116" spans="1:13" ht="18" customHeight="1">
      <c r="A116" s="558"/>
      <c r="B116" s="559"/>
      <c r="C116" s="559"/>
      <c r="D116" s="559"/>
      <c r="E116" s="559"/>
      <c r="F116" s="627"/>
      <c r="G116" s="628"/>
      <c r="H116" s="628"/>
      <c r="I116" s="558"/>
      <c r="J116" s="103"/>
      <c r="K116" s="103"/>
      <c r="L116" s="103"/>
      <c r="M116" s="103"/>
    </row>
    <row r="117" spans="1:13" ht="18" customHeight="1">
      <c r="A117" s="558"/>
      <c r="B117" s="559"/>
      <c r="C117" s="559"/>
      <c r="D117" s="559"/>
      <c r="E117" s="559"/>
      <c r="F117" s="627"/>
      <c r="G117" s="628"/>
      <c r="H117" s="628"/>
      <c r="I117" s="558"/>
      <c r="J117" s="103"/>
      <c r="K117" s="103"/>
      <c r="L117" s="103"/>
      <c r="M117" s="103"/>
    </row>
    <row r="118" spans="1:13" ht="18" customHeight="1">
      <c r="A118" s="558"/>
      <c r="B118" s="559"/>
      <c r="C118" s="559"/>
      <c r="D118" s="559"/>
      <c r="E118" s="559"/>
      <c r="F118" s="627"/>
      <c r="G118" s="628"/>
      <c r="H118" s="628"/>
      <c r="I118" s="558"/>
      <c r="J118" s="103"/>
      <c r="K118" s="103"/>
      <c r="L118" s="103"/>
      <c r="M118" s="103"/>
    </row>
    <row r="119" spans="1:13" ht="18" customHeight="1">
      <c r="A119" s="558"/>
      <c r="B119" s="559"/>
      <c r="C119" s="559"/>
      <c r="D119" s="559"/>
      <c r="E119" s="559"/>
      <c r="F119" s="627"/>
      <c r="G119" s="628"/>
      <c r="H119" s="628"/>
      <c r="I119" s="558"/>
      <c r="J119" s="103"/>
      <c r="K119" s="103"/>
      <c r="L119" s="103"/>
      <c r="M119" s="103"/>
    </row>
    <row r="120" spans="1:13" ht="18" customHeight="1">
      <c r="A120" s="558"/>
      <c r="B120" s="559"/>
      <c r="C120" s="559"/>
      <c r="D120" s="559"/>
      <c r="E120" s="559"/>
      <c r="F120" s="627"/>
      <c r="G120" s="628"/>
      <c r="H120" s="628"/>
      <c r="I120" s="558"/>
      <c r="J120" s="103"/>
      <c r="K120" s="103"/>
      <c r="L120" s="103"/>
      <c r="M120" s="103"/>
    </row>
    <row r="121" spans="1:13" ht="18" customHeight="1">
      <c r="A121" s="558"/>
      <c r="B121" s="559"/>
      <c r="C121" s="559"/>
      <c r="D121" s="559"/>
      <c r="E121" s="559"/>
      <c r="F121" s="627"/>
      <c r="G121" s="628"/>
      <c r="H121" s="628"/>
      <c r="I121" s="558"/>
      <c r="J121" s="103"/>
      <c r="K121" s="103"/>
      <c r="L121" s="103"/>
      <c r="M121" s="103"/>
    </row>
    <row r="122" spans="1:13" ht="18" customHeight="1">
      <c r="A122" s="558"/>
      <c r="B122" s="559"/>
      <c r="C122" s="559"/>
      <c r="D122" s="559"/>
      <c r="E122" s="559"/>
      <c r="F122" s="627"/>
      <c r="G122" s="628"/>
      <c r="H122" s="628"/>
      <c r="I122" s="558"/>
      <c r="J122" s="103"/>
      <c r="K122" s="103"/>
      <c r="L122" s="103"/>
      <c r="M122" s="103"/>
    </row>
    <row r="123" spans="1:13" ht="18" customHeight="1">
      <c r="A123" s="558"/>
      <c r="B123" s="559"/>
      <c r="C123" s="559"/>
      <c r="D123" s="559"/>
      <c r="E123" s="559"/>
      <c r="F123" s="627"/>
      <c r="G123" s="628"/>
      <c r="H123" s="628"/>
      <c r="I123" s="558"/>
      <c r="J123" s="103"/>
      <c r="K123" s="103"/>
      <c r="L123" s="103"/>
      <c r="M123" s="103"/>
    </row>
    <row r="124" spans="1:13" ht="18" customHeight="1">
      <c r="A124" s="558"/>
      <c r="B124" s="559"/>
      <c r="C124" s="559"/>
      <c r="D124" s="559"/>
      <c r="E124" s="559"/>
      <c r="F124" s="627"/>
      <c r="G124" s="628"/>
      <c r="H124" s="628"/>
      <c r="I124" s="558"/>
      <c r="J124" s="103"/>
      <c r="K124" s="103"/>
      <c r="L124" s="103"/>
      <c r="M124" s="103"/>
    </row>
    <row r="125" spans="1:13" ht="18" customHeight="1">
      <c r="A125" s="558"/>
      <c r="B125" s="559"/>
      <c r="C125" s="559"/>
      <c r="D125" s="559"/>
      <c r="E125" s="559"/>
      <c r="F125" s="627"/>
      <c r="G125" s="628"/>
      <c r="H125" s="628"/>
      <c r="I125" s="558"/>
      <c r="J125" s="103"/>
      <c r="K125" s="103"/>
      <c r="L125" s="103"/>
      <c r="M125" s="103"/>
    </row>
    <row r="126" spans="1:13" ht="18" customHeight="1">
      <c r="A126" s="558"/>
      <c r="B126" s="559"/>
      <c r="C126" s="559"/>
      <c r="D126" s="559"/>
      <c r="E126" s="559"/>
      <c r="F126" s="627"/>
      <c r="G126" s="628"/>
      <c r="H126" s="628"/>
      <c r="I126" s="558"/>
      <c r="J126" s="103"/>
      <c r="K126" s="103"/>
      <c r="L126" s="103"/>
      <c r="M126" s="103"/>
    </row>
    <row r="127" spans="1:13" ht="18" customHeight="1">
      <c r="A127" s="558"/>
      <c r="B127" s="559"/>
      <c r="C127" s="559"/>
      <c r="D127" s="559"/>
      <c r="E127" s="559"/>
      <c r="F127" s="627"/>
      <c r="G127" s="628"/>
      <c r="H127" s="628"/>
      <c r="I127" s="558"/>
      <c r="J127" s="103"/>
      <c r="K127" s="103"/>
      <c r="L127" s="103"/>
      <c r="M127" s="103"/>
    </row>
    <row r="128" spans="1:13" ht="18" customHeight="1">
      <c r="A128" s="558"/>
      <c r="B128" s="559"/>
      <c r="C128" s="559"/>
      <c r="D128" s="559"/>
      <c r="E128" s="559"/>
      <c r="F128" s="627"/>
      <c r="G128" s="628"/>
      <c r="H128" s="628"/>
      <c r="I128" s="558"/>
      <c r="J128" s="103"/>
      <c r="K128" s="103"/>
      <c r="L128" s="103"/>
      <c r="M128" s="103"/>
    </row>
    <row r="129" spans="1:13" ht="18" customHeight="1">
      <c r="A129" s="558"/>
      <c r="B129" s="559"/>
      <c r="C129" s="559"/>
      <c r="D129" s="559"/>
      <c r="E129" s="559"/>
      <c r="F129" s="627"/>
      <c r="G129" s="628"/>
      <c r="H129" s="628"/>
      <c r="I129" s="558"/>
      <c r="J129" s="103"/>
      <c r="K129" s="103"/>
      <c r="L129" s="103"/>
      <c r="M129" s="103"/>
    </row>
    <row r="130" spans="1:13" ht="18" customHeight="1">
      <c r="A130" s="558"/>
      <c r="B130" s="559"/>
      <c r="C130" s="559"/>
      <c r="D130" s="559"/>
      <c r="E130" s="559"/>
      <c r="F130" s="627"/>
      <c r="G130" s="628"/>
      <c r="H130" s="628"/>
      <c r="I130" s="558"/>
      <c r="J130" s="103"/>
      <c r="K130" s="103"/>
      <c r="L130" s="103"/>
      <c r="M130" s="103"/>
    </row>
    <row r="131" spans="1:13" ht="18" customHeight="1">
      <c r="A131" s="558"/>
      <c r="B131" s="559"/>
      <c r="C131" s="559"/>
      <c r="D131" s="559"/>
      <c r="E131" s="559"/>
      <c r="F131" s="627"/>
      <c r="G131" s="628"/>
      <c r="H131" s="628"/>
      <c r="I131" s="558"/>
      <c r="J131" s="103"/>
      <c r="K131" s="103"/>
      <c r="L131" s="103"/>
      <c r="M131" s="103"/>
    </row>
    <row r="132" spans="1:13" ht="18" customHeight="1">
      <c r="A132" s="558"/>
      <c r="B132" s="559"/>
      <c r="C132" s="559"/>
      <c r="D132" s="559"/>
      <c r="E132" s="559"/>
      <c r="F132" s="627"/>
      <c r="G132" s="628"/>
      <c r="H132" s="628"/>
      <c r="I132" s="558"/>
      <c r="J132" s="103"/>
      <c r="K132" s="103"/>
      <c r="L132" s="103"/>
      <c r="M132" s="103"/>
    </row>
    <row r="133" spans="1:13" ht="18" customHeight="1">
      <c r="A133" s="558"/>
      <c r="B133" s="559"/>
      <c r="C133" s="559"/>
      <c r="D133" s="559"/>
      <c r="E133" s="559"/>
      <c r="F133" s="627"/>
      <c r="G133" s="628"/>
      <c r="H133" s="628"/>
      <c r="I133" s="558"/>
      <c r="J133" s="103"/>
      <c r="K133" s="103"/>
      <c r="L133" s="103"/>
      <c r="M133" s="103"/>
    </row>
    <row r="134" spans="1:13" ht="18" customHeight="1">
      <c r="A134" s="558"/>
      <c r="B134" s="559"/>
      <c r="C134" s="559"/>
      <c r="D134" s="559"/>
      <c r="E134" s="559"/>
      <c r="F134" s="627"/>
      <c r="G134" s="628"/>
      <c r="H134" s="628"/>
      <c r="I134" s="558"/>
      <c r="J134" s="103"/>
      <c r="K134" s="103"/>
      <c r="L134" s="103"/>
      <c r="M134" s="103"/>
    </row>
    <row r="135" spans="1:13" ht="18" customHeight="1">
      <c r="A135" s="558"/>
      <c r="B135" s="559"/>
      <c r="C135" s="559"/>
      <c r="D135" s="559"/>
      <c r="E135" s="559"/>
      <c r="F135" s="627"/>
      <c r="G135" s="628"/>
      <c r="H135" s="628"/>
      <c r="I135" s="558"/>
      <c r="J135" s="103"/>
      <c r="K135" s="103"/>
      <c r="L135" s="103"/>
      <c r="M135" s="103"/>
    </row>
    <row r="136" spans="1:13" ht="18" customHeight="1">
      <c r="A136" s="558"/>
      <c r="B136" s="559"/>
      <c r="C136" s="559"/>
      <c r="D136" s="559"/>
      <c r="E136" s="559"/>
      <c r="F136" s="627"/>
      <c r="G136" s="628"/>
      <c r="H136" s="628"/>
      <c r="I136" s="558"/>
      <c r="J136" s="103"/>
      <c r="K136" s="103"/>
      <c r="L136" s="103"/>
      <c r="M136" s="103"/>
    </row>
    <row r="137" spans="1:13" ht="18" customHeight="1">
      <c r="A137" s="558"/>
      <c r="B137" s="559"/>
      <c r="C137" s="559"/>
      <c r="D137" s="559"/>
      <c r="E137" s="559"/>
      <c r="F137" s="627"/>
      <c r="G137" s="628"/>
      <c r="H137" s="628"/>
      <c r="I137" s="558"/>
      <c r="J137" s="103"/>
      <c r="K137" s="103"/>
      <c r="L137" s="103"/>
      <c r="M137" s="103"/>
    </row>
    <row r="138" spans="1:13" ht="18" customHeight="1">
      <c r="A138" s="558"/>
      <c r="B138" s="559"/>
      <c r="C138" s="559"/>
      <c r="D138" s="559"/>
      <c r="E138" s="559"/>
      <c r="F138" s="627"/>
      <c r="G138" s="628"/>
      <c r="H138" s="628"/>
      <c r="I138" s="558"/>
      <c r="J138" s="103"/>
      <c r="K138" s="103"/>
      <c r="L138" s="103"/>
      <c r="M138" s="103"/>
    </row>
    <row r="139" spans="1:13" ht="18" customHeight="1">
      <c r="A139" s="558"/>
      <c r="B139" s="559"/>
      <c r="C139" s="559"/>
      <c r="D139" s="559"/>
      <c r="E139" s="559"/>
      <c r="F139" s="627"/>
      <c r="G139" s="628"/>
      <c r="H139" s="628"/>
      <c r="I139" s="558"/>
      <c r="J139" s="103"/>
      <c r="K139" s="103"/>
      <c r="L139" s="103"/>
      <c r="M139" s="103"/>
    </row>
    <row r="140" spans="1:13" ht="18" customHeight="1">
      <c r="A140" s="558"/>
      <c r="B140" s="559"/>
      <c r="C140" s="559"/>
      <c r="D140" s="559"/>
      <c r="E140" s="559"/>
      <c r="F140" s="627"/>
      <c r="G140" s="628"/>
      <c r="H140" s="628"/>
      <c r="I140" s="558"/>
      <c r="J140" s="103"/>
      <c r="K140" s="103"/>
      <c r="L140" s="103"/>
      <c r="M140" s="103"/>
    </row>
    <row r="141" spans="1:13" ht="18" customHeight="1">
      <c r="A141" s="558"/>
      <c r="B141" s="559"/>
      <c r="C141" s="559"/>
      <c r="D141" s="559"/>
      <c r="E141" s="559"/>
      <c r="F141" s="627"/>
      <c r="G141" s="628"/>
      <c r="H141" s="628"/>
      <c r="I141" s="558"/>
      <c r="J141" s="103"/>
      <c r="K141" s="103"/>
      <c r="L141" s="103"/>
      <c r="M141" s="103"/>
    </row>
    <row r="142" spans="1:13" ht="18" customHeight="1">
      <c r="A142" s="558"/>
      <c r="B142" s="559"/>
      <c r="C142" s="559"/>
      <c r="D142" s="559"/>
      <c r="E142" s="559"/>
      <c r="F142" s="627"/>
      <c r="G142" s="628"/>
      <c r="H142" s="628"/>
      <c r="I142" s="558"/>
      <c r="J142" s="103"/>
      <c r="K142" s="103"/>
      <c r="L142" s="103"/>
      <c r="M142" s="103"/>
    </row>
    <row r="143" spans="1:13" ht="18" customHeight="1">
      <c r="A143" s="558"/>
      <c r="B143" s="559"/>
      <c r="C143" s="559"/>
      <c r="D143" s="559"/>
      <c r="E143" s="559"/>
      <c r="F143" s="627"/>
      <c r="G143" s="628"/>
      <c r="H143" s="628"/>
      <c r="I143" s="558"/>
      <c r="J143" s="103"/>
      <c r="K143" s="103"/>
      <c r="L143" s="103"/>
      <c r="M143" s="103"/>
    </row>
    <row r="144" spans="1:13" ht="18" customHeight="1">
      <c r="A144" s="558"/>
      <c r="B144" s="559"/>
      <c r="C144" s="559"/>
      <c r="D144" s="559"/>
      <c r="E144" s="559"/>
      <c r="F144" s="627"/>
      <c r="G144" s="628"/>
      <c r="H144" s="628"/>
      <c r="I144" s="558"/>
      <c r="J144" s="103"/>
      <c r="K144" s="103"/>
      <c r="L144" s="103"/>
      <c r="M144" s="103"/>
    </row>
    <row r="145" spans="1:13" ht="18" customHeight="1">
      <c r="A145" s="558"/>
      <c r="B145" s="559"/>
      <c r="C145" s="559"/>
      <c r="D145" s="559"/>
      <c r="E145" s="559"/>
      <c r="F145" s="627"/>
      <c r="G145" s="628"/>
      <c r="H145" s="628"/>
      <c r="I145" s="558"/>
      <c r="J145" s="103"/>
      <c r="K145" s="103"/>
      <c r="L145" s="103"/>
      <c r="M145" s="103"/>
    </row>
    <row r="146" spans="1:13" ht="18" customHeight="1">
      <c r="A146" s="558"/>
      <c r="B146" s="559"/>
      <c r="C146" s="559"/>
      <c r="D146" s="559"/>
      <c r="E146" s="559"/>
      <c r="F146" s="627"/>
      <c r="G146" s="628"/>
      <c r="H146" s="628"/>
      <c r="I146" s="558"/>
      <c r="J146" s="103"/>
      <c r="K146" s="103"/>
      <c r="L146" s="103"/>
      <c r="M146" s="103"/>
    </row>
    <row r="147" spans="1:13" ht="18" customHeight="1">
      <c r="A147" s="558"/>
      <c r="B147" s="559"/>
      <c r="C147" s="559"/>
      <c r="D147" s="559"/>
      <c r="E147" s="559"/>
      <c r="F147" s="627"/>
      <c r="G147" s="628"/>
      <c r="H147" s="628"/>
      <c r="I147" s="558"/>
      <c r="J147" s="103"/>
      <c r="K147" s="103"/>
      <c r="L147" s="103"/>
      <c r="M147" s="103"/>
    </row>
    <row r="148" spans="1:13" ht="18" customHeight="1">
      <c r="A148" s="558"/>
      <c r="B148" s="559"/>
      <c r="C148" s="559"/>
      <c r="D148" s="559"/>
      <c r="E148" s="559"/>
      <c r="F148" s="627"/>
      <c r="G148" s="628"/>
      <c r="H148" s="628"/>
      <c r="I148" s="558"/>
      <c r="J148" s="103"/>
      <c r="K148" s="103"/>
      <c r="L148" s="103"/>
      <c r="M148" s="103"/>
    </row>
    <row r="149" spans="1:13" ht="18" customHeight="1">
      <c r="A149" s="558"/>
      <c r="B149" s="559"/>
      <c r="C149" s="559"/>
      <c r="D149" s="559"/>
      <c r="E149" s="559"/>
      <c r="F149" s="627"/>
      <c r="G149" s="628"/>
      <c r="H149" s="628"/>
      <c r="I149" s="558"/>
      <c r="J149" s="103"/>
      <c r="K149" s="103"/>
      <c r="L149" s="103"/>
      <c r="M149" s="103"/>
    </row>
    <row r="150" spans="1:13" ht="18" customHeight="1">
      <c r="A150" s="558"/>
      <c r="B150" s="559"/>
      <c r="C150" s="559"/>
      <c r="D150" s="559"/>
      <c r="E150" s="559"/>
      <c r="F150" s="627"/>
      <c r="G150" s="628"/>
      <c r="H150" s="628"/>
      <c r="I150" s="558"/>
      <c r="J150" s="103"/>
      <c r="K150" s="103"/>
      <c r="L150" s="103"/>
      <c r="M150" s="103"/>
    </row>
    <row r="151" spans="1:13" ht="18" customHeight="1">
      <c r="A151" s="558"/>
      <c r="B151" s="559"/>
      <c r="C151" s="559"/>
      <c r="D151" s="559"/>
      <c r="E151" s="559"/>
      <c r="F151" s="627"/>
      <c r="G151" s="628"/>
      <c r="H151" s="628"/>
      <c r="I151" s="558"/>
      <c r="J151" s="103"/>
      <c r="K151" s="103"/>
      <c r="L151" s="103"/>
      <c r="M151" s="103"/>
    </row>
    <row r="152" spans="1:13" ht="18" customHeight="1">
      <c r="A152" s="558"/>
      <c r="B152" s="559"/>
      <c r="C152" s="559"/>
      <c r="D152" s="559"/>
      <c r="E152" s="559"/>
      <c r="F152" s="627"/>
      <c r="G152" s="628"/>
      <c r="H152" s="628"/>
      <c r="I152" s="558"/>
      <c r="J152" s="103"/>
      <c r="K152" s="103"/>
      <c r="L152" s="103"/>
      <c r="M152" s="103"/>
    </row>
    <row r="153" spans="1:13" ht="18" customHeight="1">
      <c r="A153" s="558"/>
      <c r="B153" s="559"/>
      <c r="C153" s="559"/>
      <c r="D153" s="559"/>
      <c r="E153" s="559"/>
      <c r="F153" s="627"/>
      <c r="G153" s="628"/>
      <c r="H153" s="628"/>
      <c r="I153" s="558"/>
      <c r="J153" s="103"/>
      <c r="K153" s="103"/>
      <c r="L153" s="103"/>
      <c r="M153" s="103"/>
    </row>
    <row r="154" spans="1:13" ht="18" customHeight="1">
      <c r="A154" s="558"/>
      <c r="B154" s="559"/>
      <c r="C154" s="559"/>
      <c r="D154" s="559"/>
      <c r="E154" s="559"/>
      <c r="F154" s="627"/>
      <c r="G154" s="628"/>
      <c r="H154" s="628"/>
      <c r="I154" s="558"/>
      <c r="J154" s="103"/>
      <c r="K154" s="103"/>
      <c r="L154" s="103"/>
      <c r="M154" s="103"/>
    </row>
    <row r="155" spans="1:13" ht="18" customHeight="1">
      <c r="A155" s="558"/>
      <c r="B155" s="559"/>
      <c r="C155" s="559"/>
      <c r="D155" s="559"/>
      <c r="E155" s="559"/>
      <c r="F155" s="627"/>
      <c r="G155" s="628"/>
      <c r="H155" s="628"/>
      <c r="I155" s="558"/>
      <c r="J155" s="103"/>
      <c r="K155" s="103"/>
      <c r="L155" s="103"/>
      <c r="M155" s="103"/>
    </row>
    <row r="156" spans="1:13" ht="18" customHeight="1">
      <c r="A156" s="558"/>
      <c r="B156" s="559"/>
      <c r="C156" s="559"/>
      <c r="D156" s="559"/>
      <c r="E156" s="559"/>
      <c r="F156" s="627"/>
      <c r="G156" s="628"/>
      <c r="H156" s="628"/>
      <c r="I156" s="558"/>
      <c r="J156" s="103"/>
      <c r="K156" s="103"/>
      <c r="L156" s="103"/>
      <c r="M156" s="103"/>
    </row>
    <row r="157" spans="1:13" ht="18" customHeight="1">
      <c r="A157" s="558"/>
      <c r="B157" s="559"/>
      <c r="C157" s="559"/>
      <c r="D157" s="559"/>
      <c r="E157" s="559"/>
      <c r="F157" s="627"/>
      <c r="G157" s="628"/>
      <c r="H157" s="628"/>
      <c r="I157" s="558"/>
      <c r="J157" s="103"/>
      <c r="K157" s="103"/>
      <c r="L157" s="103"/>
      <c r="M157" s="103"/>
    </row>
    <row r="158" spans="1:13" ht="18" customHeight="1">
      <c r="A158" s="558"/>
      <c r="B158" s="559"/>
      <c r="C158" s="559"/>
      <c r="D158" s="559"/>
      <c r="E158" s="559"/>
      <c r="F158" s="627"/>
      <c r="G158" s="628"/>
      <c r="H158" s="628"/>
      <c r="I158" s="558"/>
      <c r="J158" s="103"/>
      <c r="K158" s="103"/>
      <c r="L158" s="103"/>
      <c r="M158" s="103"/>
    </row>
    <row r="159" spans="1:13" ht="18" customHeight="1">
      <c r="A159" s="558"/>
      <c r="B159" s="559"/>
      <c r="C159" s="559"/>
      <c r="D159" s="559"/>
      <c r="E159" s="559"/>
      <c r="F159" s="627"/>
      <c r="G159" s="628"/>
      <c r="H159" s="628"/>
      <c r="I159" s="558"/>
      <c r="J159" s="103"/>
      <c r="K159" s="103"/>
      <c r="L159" s="103"/>
      <c r="M159" s="103"/>
    </row>
    <row r="160" spans="1:13" ht="18" customHeight="1">
      <c r="A160" s="558"/>
      <c r="B160" s="559"/>
      <c r="C160" s="559"/>
      <c r="D160" s="559"/>
      <c r="E160" s="559"/>
      <c r="F160" s="627"/>
      <c r="G160" s="628"/>
      <c r="H160" s="628"/>
      <c r="I160" s="558"/>
      <c r="J160" s="103"/>
      <c r="K160" s="103"/>
      <c r="L160" s="103"/>
      <c r="M160" s="103"/>
    </row>
    <row r="161" spans="1:13" ht="18" customHeight="1">
      <c r="A161" s="558"/>
      <c r="B161" s="559"/>
      <c r="C161" s="559"/>
      <c r="D161" s="559"/>
      <c r="E161" s="559"/>
      <c r="F161" s="627"/>
      <c r="G161" s="628"/>
      <c r="H161" s="628"/>
      <c r="I161" s="558"/>
      <c r="J161" s="103"/>
      <c r="K161" s="103"/>
      <c r="L161" s="103"/>
      <c r="M161" s="103"/>
    </row>
    <row r="162" spans="1:13" ht="18" customHeight="1">
      <c r="A162" s="558"/>
      <c r="B162" s="559"/>
      <c r="C162" s="559"/>
      <c r="D162" s="559"/>
      <c r="E162" s="559"/>
      <c r="F162" s="627"/>
      <c r="G162" s="628"/>
      <c r="H162" s="628"/>
      <c r="I162" s="558"/>
      <c r="J162" s="103"/>
      <c r="K162" s="103"/>
      <c r="L162" s="103"/>
      <c r="M162" s="103"/>
    </row>
    <row r="163" spans="1:13" ht="18" customHeight="1">
      <c r="A163" s="558"/>
      <c r="B163" s="559"/>
      <c r="C163" s="559"/>
      <c r="D163" s="559"/>
      <c r="E163" s="559"/>
      <c r="F163" s="627"/>
      <c r="G163" s="628"/>
      <c r="H163" s="628"/>
      <c r="I163" s="558"/>
      <c r="J163" s="103"/>
      <c r="K163" s="103"/>
      <c r="L163" s="103"/>
      <c r="M163" s="103"/>
    </row>
    <row r="164" spans="1:13" ht="18" customHeight="1">
      <c r="A164" s="558"/>
      <c r="B164" s="559"/>
      <c r="C164" s="559"/>
      <c r="D164" s="559"/>
      <c r="E164" s="559"/>
      <c r="F164" s="627"/>
      <c r="G164" s="628"/>
      <c r="H164" s="628"/>
      <c r="I164" s="558"/>
      <c r="J164" s="103"/>
      <c r="K164" s="103"/>
      <c r="L164" s="103"/>
      <c r="M164" s="103"/>
    </row>
    <row r="165" spans="1:13" ht="18" customHeight="1">
      <c r="A165" s="558"/>
      <c r="B165" s="559"/>
      <c r="C165" s="559"/>
      <c r="D165" s="559"/>
      <c r="E165" s="559"/>
      <c r="F165" s="627"/>
      <c r="G165" s="628"/>
      <c r="H165" s="628"/>
      <c r="I165" s="558"/>
      <c r="J165" s="103"/>
      <c r="K165" s="103"/>
      <c r="L165" s="103"/>
      <c r="M165" s="103"/>
    </row>
    <row r="166" spans="1:13" ht="18" customHeight="1">
      <c r="B166" s="560"/>
      <c r="C166" s="560"/>
      <c r="D166" s="560"/>
      <c r="E166" s="560"/>
      <c r="F166" s="629"/>
    </row>
    <row r="167" spans="1:13" ht="18" customHeight="1">
      <c r="B167" s="560"/>
      <c r="C167" s="560"/>
      <c r="D167" s="560"/>
      <c r="E167" s="560"/>
      <c r="F167" s="629"/>
    </row>
    <row r="168" spans="1:13" ht="18" customHeight="1">
      <c r="B168" s="560"/>
      <c r="C168" s="560"/>
      <c r="D168" s="560"/>
      <c r="E168" s="560"/>
      <c r="F168" s="629"/>
    </row>
    <row r="169" spans="1:13" ht="18" customHeight="1">
      <c r="B169" s="560"/>
      <c r="C169" s="560"/>
      <c r="D169" s="560"/>
      <c r="E169" s="560"/>
      <c r="F169" s="629"/>
    </row>
    <row r="170" spans="1:13" ht="18" customHeight="1">
      <c r="B170" s="560"/>
      <c r="C170" s="560"/>
      <c r="D170" s="560"/>
      <c r="E170" s="560"/>
      <c r="F170" s="629"/>
    </row>
    <row r="171" spans="1:13" ht="18" customHeight="1">
      <c r="B171" s="560"/>
      <c r="C171" s="560"/>
      <c r="D171" s="560"/>
      <c r="E171" s="560"/>
      <c r="F171" s="629"/>
    </row>
    <row r="172" spans="1:13" ht="18" customHeight="1">
      <c r="B172" s="560"/>
      <c r="C172" s="560"/>
      <c r="D172" s="560"/>
      <c r="E172" s="560"/>
      <c r="F172" s="629"/>
    </row>
    <row r="173" spans="1:13" ht="18" customHeight="1">
      <c r="B173" s="560"/>
      <c r="C173" s="560"/>
      <c r="D173" s="560"/>
      <c r="E173" s="560"/>
      <c r="F173" s="629"/>
    </row>
    <row r="174" spans="1:13" ht="18" customHeight="1">
      <c r="B174" s="560"/>
      <c r="C174" s="560"/>
      <c r="D174" s="560"/>
      <c r="E174" s="560"/>
      <c r="F174" s="629"/>
    </row>
    <row r="175" spans="1:13" ht="18" customHeight="1">
      <c r="B175" s="560"/>
      <c r="C175" s="560"/>
      <c r="D175" s="560"/>
      <c r="E175" s="560"/>
      <c r="F175" s="629"/>
    </row>
    <row r="176" spans="1:13" ht="18" customHeight="1">
      <c r="B176" s="560"/>
      <c r="C176" s="560"/>
      <c r="D176" s="560"/>
      <c r="E176" s="560"/>
      <c r="F176" s="629"/>
    </row>
    <row r="177" spans="2:8" ht="18" customHeight="1">
      <c r="B177" s="560"/>
      <c r="C177" s="560"/>
      <c r="D177" s="560"/>
      <c r="E177" s="560"/>
      <c r="F177" s="629"/>
      <c r="G177" s="496"/>
      <c r="H177" s="496"/>
    </row>
    <row r="178" spans="2:8" ht="18" customHeight="1">
      <c r="B178" s="560"/>
      <c r="C178" s="560"/>
      <c r="D178" s="560"/>
      <c r="E178" s="560"/>
      <c r="F178" s="629"/>
      <c r="G178" s="496"/>
      <c r="H178" s="496"/>
    </row>
    <row r="179" spans="2:8" ht="18" customHeight="1">
      <c r="B179" s="560"/>
      <c r="C179" s="560"/>
      <c r="D179" s="560"/>
      <c r="E179" s="560"/>
      <c r="F179" s="629"/>
      <c r="G179" s="496"/>
      <c r="H179" s="496"/>
    </row>
    <row r="180" spans="2:8" ht="18" customHeight="1">
      <c r="B180" s="560"/>
      <c r="C180" s="560"/>
      <c r="D180" s="560"/>
      <c r="E180" s="560"/>
      <c r="F180" s="629"/>
      <c r="G180" s="496"/>
      <c r="H180" s="496"/>
    </row>
    <row r="181" spans="2:8" ht="18" customHeight="1">
      <c r="B181" s="560"/>
      <c r="C181" s="560"/>
      <c r="D181" s="560"/>
      <c r="E181" s="560"/>
      <c r="F181" s="629"/>
      <c r="G181" s="496"/>
      <c r="H181" s="496"/>
    </row>
    <row r="182" spans="2:8" ht="18" customHeight="1">
      <c r="B182" s="560"/>
      <c r="C182" s="560"/>
      <c r="D182" s="560"/>
      <c r="E182" s="560"/>
      <c r="F182" s="629"/>
      <c r="G182" s="496"/>
      <c r="H182" s="496"/>
    </row>
    <row r="183" spans="2:8" ht="18" customHeight="1">
      <c r="B183" s="560"/>
      <c r="C183" s="560"/>
      <c r="D183" s="560"/>
      <c r="E183" s="560"/>
      <c r="F183" s="629"/>
      <c r="G183" s="496"/>
      <c r="H183" s="496"/>
    </row>
    <row r="184" spans="2:8" ht="18" customHeight="1">
      <c r="B184" s="560"/>
      <c r="C184" s="560"/>
      <c r="D184" s="560"/>
      <c r="E184" s="560"/>
      <c r="F184" s="629"/>
      <c r="G184" s="496"/>
      <c r="H184" s="496"/>
    </row>
    <row r="185" spans="2:8" ht="18" customHeight="1">
      <c r="B185" s="560"/>
      <c r="C185" s="560"/>
      <c r="D185" s="560"/>
      <c r="E185" s="560"/>
      <c r="F185" s="629"/>
      <c r="G185" s="496"/>
      <c r="H185" s="496"/>
    </row>
    <row r="186" spans="2:8" ht="18" customHeight="1">
      <c r="B186" s="560"/>
      <c r="C186" s="560"/>
      <c r="D186" s="560"/>
      <c r="E186" s="560"/>
      <c r="F186" s="629"/>
      <c r="G186" s="496"/>
      <c r="H186" s="496"/>
    </row>
    <row r="187" spans="2:8" ht="18" customHeight="1">
      <c r="B187" s="560"/>
      <c r="C187" s="560"/>
      <c r="D187" s="560"/>
      <c r="E187" s="560"/>
      <c r="F187" s="629"/>
      <c r="G187" s="496"/>
      <c r="H187" s="496"/>
    </row>
    <row r="188" spans="2:8" ht="18" customHeight="1">
      <c r="B188" s="560"/>
      <c r="C188" s="560"/>
      <c r="D188" s="560"/>
      <c r="E188" s="560"/>
      <c r="F188" s="629"/>
      <c r="G188" s="496"/>
      <c r="H188" s="496"/>
    </row>
    <row r="189" spans="2:8" ht="18" customHeight="1">
      <c r="B189" s="560"/>
      <c r="C189" s="560"/>
      <c r="D189" s="560"/>
      <c r="E189" s="560"/>
      <c r="F189" s="629"/>
      <c r="G189" s="496"/>
      <c r="H189" s="496"/>
    </row>
    <row r="190" spans="2:8" ht="18" customHeight="1">
      <c r="B190" s="560"/>
      <c r="C190" s="560"/>
      <c r="D190" s="560"/>
      <c r="E190" s="560"/>
      <c r="F190" s="629"/>
      <c r="G190" s="496"/>
      <c r="H190" s="496"/>
    </row>
    <row r="191" spans="2:8" ht="18" customHeight="1">
      <c r="B191" s="560"/>
      <c r="C191" s="560"/>
      <c r="D191" s="560"/>
      <c r="E191" s="560"/>
      <c r="F191" s="629"/>
      <c r="G191" s="496"/>
      <c r="H191" s="496"/>
    </row>
    <row r="192" spans="2:8" ht="18" customHeight="1">
      <c r="B192" s="560"/>
      <c r="C192" s="560"/>
      <c r="D192" s="560"/>
      <c r="E192" s="560"/>
      <c r="F192" s="629"/>
      <c r="G192" s="496"/>
      <c r="H192" s="496"/>
    </row>
    <row r="193" spans="2:8" ht="18" customHeight="1">
      <c r="B193" s="560"/>
      <c r="C193" s="560"/>
      <c r="D193" s="560"/>
      <c r="E193" s="560"/>
      <c r="F193" s="629"/>
      <c r="G193" s="496"/>
      <c r="H193" s="496"/>
    </row>
    <row r="194" spans="2:8" ht="18" customHeight="1">
      <c r="B194" s="560"/>
      <c r="C194" s="560"/>
      <c r="D194" s="560"/>
      <c r="E194" s="560"/>
      <c r="F194" s="629"/>
      <c r="G194" s="496"/>
      <c r="H194" s="496"/>
    </row>
    <row r="195" spans="2:8" ht="18" customHeight="1">
      <c r="B195" s="560"/>
      <c r="C195" s="560"/>
      <c r="D195" s="560"/>
      <c r="E195" s="560"/>
      <c r="F195" s="629"/>
      <c r="G195" s="496"/>
      <c r="H195" s="496"/>
    </row>
    <row r="196" spans="2:8" ht="18" customHeight="1">
      <c r="B196" s="560"/>
      <c r="C196" s="560"/>
      <c r="D196" s="560"/>
      <c r="E196" s="560"/>
      <c r="F196" s="629"/>
      <c r="G196" s="496"/>
      <c r="H196" s="496"/>
    </row>
    <row r="197" spans="2:8" ht="18" customHeight="1">
      <c r="B197" s="560"/>
      <c r="C197" s="560"/>
      <c r="D197" s="560"/>
      <c r="E197" s="560"/>
      <c r="F197" s="629"/>
      <c r="G197" s="496"/>
      <c r="H197" s="496"/>
    </row>
    <row r="198" spans="2:8" ht="18" customHeight="1">
      <c r="B198" s="560"/>
      <c r="C198" s="560"/>
      <c r="D198" s="560"/>
      <c r="E198" s="560"/>
      <c r="F198" s="629"/>
      <c r="G198" s="496"/>
      <c r="H198" s="496"/>
    </row>
    <row r="199" spans="2:8" ht="18" customHeight="1">
      <c r="B199" s="560"/>
      <c r="C199" s="560"/>
      <c r="D199" s="560"/>
      <c r="E199" s="560"/>
      <c r="F199" s="629"/>
      <c r="G199" s="496"/>
      <c r="H199" s="496"/>
    </row>
    <row r="200" spans="2:8" ht="18" customHeight="1">
      <c r="B200" s="560"/>
      <c r="C200" s="560"/>
      <c r="D200" s="560"/>
      <c r="E200" s="560"/>
      <c r="F200" s="629"/>
      <c r="G200" s="496"/>
      <c r="H200" s="496"/>
    </row>
    <row r="201" spans="2:8" ht="18" customHeight="1">
      <c r="B201" s="560"/>
      <c r="C201" s="560"/>
      <c r="D201" s="560"/>
      <c r="E201" s="560"/>
      <c r="F201" s="629"/>
      <c r="G201" s="496"/>
      <c r="H201" s="496"/>
    </row>
    <row r="202" spans="2:8" ht="18" customHeight="1">
      <c r="B202" s="560"/>
      <c r="C202" s="560"/>
      <c r="D202" s="560"/>
      <c r="E202" s="560"/>
      <c r="F202" s="629"/>
      <c r="G202" s="496"/>
      <c r="H202" s="496"/>
    </row>
    <row r="203" spans="2:8" ht="18" customHeight="1">
      <c r="B203" s="560"/>
      <c r="C203" s="560"/>
      <c r="D203" s="560"/>
      <c r="E203" s="560"/>
      <c r="F203" s="629"/>
      <c r="G203" s="496"/>
      <c r="H203" s="496"/>
    </row>
    <row r="204" spans="2:8" ht="18" customHeight="1">
      <c r="B204" s="560"/>
      <c r="C204" s="560"/>
      <c r="D204" s="560"/>
      <c r="E204" s="560"/>
      <c r="F204" s="629"/>
      <c r="G204" s="496"/>
      <c r="H204" s="496"/>
    </row>
    <row r="205" spans="2:8" ht="18" customHeight="1">
      <c r="B205" s="560"/>
      <c r="C205" s="560"/>
      <c r="D205" s="560"/>
      <c r="E205" s="560"/>
      <c r="F205" s="629"/>
      <c r="G205" s="496"/>
      <c r="H205" s="496"/>
    </row>
    <row r="206" spans="2:8" ht="18" customHeight="1">
      <c r="B206" s="560"/>
      <c r="C206" s="560"/>
      <c r="D206" s="560"/>
      <c r="E206" s="560"/>
      <c r="F206" s="629"/>
      <c r="G206" s="496"/>
      <c r="H206" s="496"/>
    </row>
    <row r="207" spans="2:8" ht="18" customHeight="1">
      <c r="B207" s="560"/>
      <c r="C207" s="560"/>
      <c r="D207" s="560"/>
      <c r="E207" s="560"/>
      <c r="F207" s="629"/>
      <c r="G207" s="496"/>
      <c r="H207" s="496"/>
    </row>
    <row r="208" spans="2:8" ht="18" customHeight="1">
      <c r="B208" s="560"/>
      <c r="C208" s="560"/>
      <c r="D208" s="560"/>
      <c r="E208" s="560"/>
      <c r="F208" s="629"/>
      <c r="G208" s="496"/>
      <c r="H208" s="496"/>
    </row>
    <row r="209" spans="2:8" ht="18" customHeight="1">
      <c r="B209" s="560"/>
      <c r="C209" s="560"/>
      <c r="D209" s="560"/>
      <c r="E209" s="560"/>
      <c r="F209" s="629"/>
      <c r="G209" s="496"/>
      <c r="H209" s="496"/>
    </row>
    <row r="210" spans="2:8" ht="18" customHeight="1">
      <c r="B210" s="560"/>
      <c r="C210" s="560"/>
      <c r="D210" s="560"/>
      <c r="E210" s="560"/>
      <c r="F210" s="629"/>
      <c r="G210" s="496"/>
      <c r="H210" s="496"/>
    </row>
    <row r="211" spans="2:8" ht="18" customHeight="1">
      <c r="B211" s="560"/>
      <c r="C211" s="560"/>
      <c r="D211" s="560"/>
      <c r="E211" s="560"/>
      <c r="F211" s="629"/>
      <c r="G211" s="496"/>
      <c r="H211" s="496"/>
    </row>
    <row r="212" spans="2:8" ht="18" customHeight="1">
      <c r="B212" s="560"/>
      <c r="C212" s="560"/>
      <c r="D212" s="560"/>
      <c r="E212" s="560"/>
      <c r="F212" s="629"/>
      <c r="G212" s="496"/>
      <c r="H212" s="496"/>
    </row>
    <row r="213" spans="2:8" ht="18" customHeight="1">
      <c r="B213" s="560"/>
      <c r="C213" s="560"/>
      <c r="D213" s="560"/>
      <c r="E213" s="560"/>
      <c r="F213" s="629"/>
      <c r="G213" s="496"/>
      <c r="H213" s="496"/>
    </row>
    <row r="214" spans="2:8" ht="18" customHeight="1">
      <c r="B214" s="560"/>
      <c r="C214" s="560"/>
      <c r="D214" s="560"/>
      <c r="E214" s="560"/>
      <c r="F214" s="629"/>
      <c r="G214" s="496"/>
      <c r="H214" s="496"/>
    </row>
    <row r="215" spans="2:8" ht="18" customHeight="1">
      <c r="B215" s="560"/>
      <c r="C215" s="560"/>
      <c r="D215" s="560"/>
      <c r="E215" s="560"/>
      <c r="F215" s="629"/>
      <c r="G215" s="496"/>
      <c r="H215" s="496"/>
    </row>
    <row r="216" spans="2:8" ht="18" customHeight="1">
      <c r="B216" s="560"/>
      <c r="C216" s="560"/>
      <c r="D216" s="560"/>
      <c r="E216" s="560"/>
      <c r="F216" s="629"/>
      <c r="G216" s="496"/>
      <c r="H216" s="496"/>
    </row>
    <row r="217" spans="2:8" ht="18" customHeight="1">
      <c r="B217" s="560"/>
      <c r="C217" s="560"/>
      <c r="D217" s="560"/>
      <c r="E217" s="560"/>
      <c r="F217" s="629"/>
      <c r="G217" s="496"/>
      <c r="H217" s="496"/>
    </row>
    <row r="218" spans="2:8" ht="18" customHeight="1">
      <c r="B218" s="560"/>
      <c r="C218" s="560"/>
      <c r="D218" s="560"/>
      <c r="E218" s="560"/>
      <c r="F218" s="629"/>
      <c r="G218" s="496"/>
      <c r="H218" s="496"/>
    </row>
    <row r="219" spans="2:8" ht="18" customHeight="1">
      <c r="B219" s="560"/>
      <c r="C219" s="560"/>
      <c r="D219" s="560"/>
      <c r="E219" s="560"/>
      <c r="F219" s="629"/>
      <c r="G219" s="496"/>
      <c r="H219" s="496"/>
    </row>
    <row r="220" spans="2:8" ht="18" customHeight="1">
      <c r="B220" s="560"/>
      <c r="C220" s="560"/>
      <c r="D220" s="560"/>
      <c r="E220" s="560"/>
      <c r="F220" s="629"/>
      <c r="G220" s="496"/>
      <c r="H220" s="496"/>
    </row>
    <row r="221" spans="2:8" ht="18" customHeight="1">
      <c r="B221" s="560"/>
      <c r="C221" s="560"/>
      <c r="D221" s="560"/>
      <c r="E221" s="560"/>
      <c r="F221" s="629"/>
      <c r="G221" s="496"/>
      <c r="H221" s="496"/>
    </row>
    <row r="222" spans="2:8" ht="18" customHeight="1">
      <c r="B222" s="560"/>
      <c r="C222" s="560"/>
      <c r="D222" s="560"/>
      <c r="E222" s="560"/>
      <c r="F222" s="629"/>
      <c r="G222" s="496"/>
      <c r="H222" s="496"/>
    </row>
    <row r="223" spans="2:8" ht="18" customHeight="1">
      <c r="B223" s="560"/>
      <c r="C223" s="560"/>
      <c r="D223" s="560"/>
      <c r="E223" s="560"/>
      <c r="F223" s="629"/>
      <c r="G223" s="496"/>
      <c r="H223" s="496"/>
    </row>
    <row r="224" spans="2:8" ht="18" customHeight="1">
      <c r="B224" s="560"/>
      <c r="C224" s="560"/>
      <c r="D224" s="560"/>
      <c r="E224" s="560"/>
      <c r="F224" s="629"/>
      <c r="G224" s="496"/>
      <c r="H224" s="496"/>
    </row>
    <row r="225" spans="2:8" ht="18" customHeight="1">
      <c r="B225" s="560"/>
      <c r="C225" s="560"/>
      <c r="D225" s="560"/>
      <c r="E225" s="560"/>
      <c r="F225" s="629"/>
      <c r="G225" s="496"/>
      <c r="H225" s="496"/>
    </row>
    <row r="226" spans="2:8" ht="18" customHeight="1">
      <c r="B226" s="560"/>
      <c r="C226" s="560"/>
      <c r="D226" s="560"/>
      <c r="E226" s="560"/>
      <c r="F226" s="629"/>
      <c r="G226" s="496"/>
      <c r="H226" s="496"/>
    </row>
    <row r="227" spans="2:8" ht="18" customHeight="1">
      <c r="B227" s="560"/>
      <c r="C227" s="560"/>
      <c r="D227" s="560"/>
      <c r="E227" s="560"/>
      <c r="F227" s="629"/>
      <c r="G227" s="496"/>
      <c r="H227" s="496"/>
    </row>
    <row r="228" spans="2:8" ht="18" customHeight="1">
      <c r="B228" s="560"/>
      <c r="C228" s="560"/>
      <c r="D228" s="560"/>
      <c r="E228" s="560"/>
      <c r="F228" s="629"/>
      <c r="G228" s="496"/>
      <c r="H228" s="496"/>
    </row>
    <row r="229" spans="2:8" ht="18" customHeight="1">
      <c r="B229" s="560"/>
      <c r="C229" s="560"/>
      <c r="D229" s="560"/>
      <c r="E229" s="560"/>
      <c r="F229" s="629"/>
      <c r="G229" s="496"/>
      <c r="H229" s="496"/>
    </row>
    <row r="230" spans="2:8" ht="18" customHeight="1">
      <c r="B230" s="560"/>
      <c r="C230" s="560"/>
      <c r="D230" s="560"/>
      <c r="E230" s="560"/>
      <c r="F230" s="629"/>
      <c r="G230" s="496"/>
      <c r="H230" s="496"/>
    </row>
    <row r="231" spans="2:8" ht="18" customHeight="1">
      <c r="B231" s="560"/>
      <c r="C231" s="560"/>
      <c r="D231" s="560"/>
      <c r="E231" s="560"/>
      <c r="F231" s="629"/>
      <c r="G231" s="496"/>
      <c r="H231" s="496"/>
    </row>
    <row r="232" spans="2:8" ht="18" customHeight="1">
      <c r="B232" s="560"/>
      <c r="C232" s="560"/>
      <c r="D232" s="560"/>
      <c r="E232" s="560"/>
      <c r="F232" s="629"/>
      <c r="G232" s="496"/>
      <c r="H232" s="496"/>
    </row>
    <row r="233" spans="2:8" ht="18" customHeight="1">
      <c r="B233" s="560"/>
      <c r="C233" s="560"/>
      <c r="D233" s="560"/>
      <c r="E233" s="560"/>
      <c r="F233" s="629"/>
      <c r="G233" s="496"/>
      <c r="H233" s="496"/>
    </row>
    <row r="234" spans="2:8" ht="18" customHeight="1">
      <c r="B234" s="560"/>
      <c r="C234" s="560"/>
      <c r="D234" s="560"/>
      <c r="E234" s="560"/>
      <c r="F234" s="629"/>
      <c r="G234" s="496"/>
      <c r="H234" s="496"/>
    </row>
    <row r="235" spans="2:8" ht="18" customHeight="1">
      <c r="B235" s="560"/>
      <c r="C235" s="560"/>
      <c r="D235" s="560"/>
      <c r="E235" s="560"/>
      <c r="F235" s="629"/>
      <c r="G235" s="496"/>
      <c r="H235" s="496"/>
    </row>
    <row r="236" spans="2:8" ht="18" customHeight="1">
      <c r="B236" s="560"/>
      <c r="C236" s="560"/>
      <c r="D236" s="560"/>
      <c r="E236" s="560"/>
      <c r="F236" s="629"/>
      <c r="G236" s="496"/>
      <c r="H236" s="496"/>
    </row>
    <row r="237" spans="2:8" ht="18" customHeight="1">
      <c r="B237" s="560"/>
      <c r="C237" s="560"/>
      <c r="D237" s="560"/>
      <c r="E237" s="560"/>
      <c r="F237" s="629"/>
      <c r="G237" s="496"/>
      <c r="H237" s="496"/>
    </row>
    <row r="238" spans="2:8" ht="18" customHeight="1">
      <c r="B238" s="560"/>
      <c r="C238" s="560"/>
      <c r="D238" s="560"/>
      <c r="E238" s="560"/>
      <c r="F238" s="629"/>
      <c r="G238" s="496"/>
      <c r="H238" s="496"/>
    </row>
    <row r="239" spans="2:8" ht="18" customHeight="1">
      <c r="B239" s="560"/>
      <c r="C239" s="560"/>
      <c r="D239" s="560"/>
      <c r="E239" s="560"/>
      <c r="F239" s="629"/>
      <c r="G239" s="496"/>
      <c r="H239" s="496"/>
    </row>
    <row r="240" spans="2:8" ht="18" customHeight="1">
      <c r="B240" s="560"/>
      <c r="C240" s="560"/>
      <c r="D240" s="560"/>
      <c r="E240" s="560"/>
      <c r="F240" s="629"/>
      <c r="G240" s="496"/>
      <c r="H240" s="496"/>
    </row>
    <row r="241" spans="2:8" ht="18" customHeight="1">
      <c r="B241" s="560"/>
      <c r="C241" s="560"/>
      <c r="D241" s="560"/>
      <c r="E241" s="560"/>
      <c r="F241" s="629"/>
      <c r="G241" s="496"/>
      <c r="H241" s="496"/>
    </row>
    <row r="242" spans="2:8" ht="18" customHeight="1">
      <c r="B242" s="560"/>
      <c r="C242" s="560"/>
      <c r="D242" s="560"/>
      <c r="E242" s="560"/>
      <c r="F242" s="629"/>
      <c r="G242" s="496"/>
      <c r="H242" s="496"/>
    </row>
    <row r="243" spans="2:8" ht="18" customHeight="1">
      <c r="B243" s="560"/>
      <c r="C243" s="560"/>
      <c r="D243" s="560"/>
      <c r="E243" s="560"/>
      <c r="F243" s="629"/>
      <c r="G243" s="496"/>
      <c r="H243" s="496"/>
    </row>
    <row r="244" spans="2:8" ht="18" customHeight="1">
      <c r="B244" s="560"/>
      <c r="C244" s="560"/>
      <c r="D244" s="560"/>
      <c r="E244" s="560"/>
      <c r="F244" s="629"/>
      <c r="G244" s="496"/>
      <c r="H244" s="496"/>
    </row>
    <row r="245" spans="2:8" ht="18" customHeight="1">
      <c r="B245" s="560"/>
      <c r="C245" s="560"/>
      <c r="D245" s="560"/>
      <c r="E245" s="560"/>
      <c r="F245" s="629"/>
      <c r="G245" s="496"/>
      <c r="H245" s="496"/>
    </row>
    <row r="246" spans="2:8" ht="18" customHeight="1">
      <c r="B246" s="560"/>
      <c r="C246" s="560"/>
      <c r="D246" s="560"/>
      <c r="E246" s="560"/>
      <c r="F246" s="629"/>
      <c r="G246" s="496"/>
      <c r="H246" s="496"/>
    </row>
    <row r="247" spans="2:8" ht="18" customHeight="1">
      <c r="B247" s="560"/>
      <c r="C247" s="560"/>
      <c r="D247" s="560"/>
      <c r="E247" s="560"/>
      <c r="F247" s="629"/>
      <c r="G247" s="496"/>
      <c r="H247" s="496"/>
    </row>
    <row r="248" spans="2:8" ht="18" customHeight="1">
      <c r="B248" s="560"/>
      <c r="C248" s="560"/>
      <c r="D248" s="560"/>
      <c r="E248" s="560"/>
      <c r="F248" s="629"/>
      <c r="G248" s="496"/>
      <c r="H248" s="496"/>
    </row>
    <row r="249" spans="2:8" ht="18" customHeight="1">
      <c r="B249" s="560"/>
      <c r="C249" s="560"/>
      <c r="D249" s="560"/>
      <c r="E249" s="560"/>
      <c r="F249" s="629"/>
      <c r="G249" s="496"/>
      <c r="H249" s="496"/>
    </row>
    <row r="250" spans="2:8" ht="18" customHeight="1">
      <c r="B250" s="560"/>
      <c r="C250" s="560"/>
      <c r="D250" s="560"/>
      <c r="E250" s="560"/>
      <c r="F250" s="629"/>
      <c r="G250" s="496"/>
      <c r="H250" s="496"/>
    </row>
    <row r="251" spans="2:8" ht="18" customHeight="1">
      <c r="B251" s="560"/>
      <c r="C251" s="560"/>
      <c r="D251" s="560"/>
      <c r="E251" s="560"/>
      <c r="F251" s="629"/>
      <c r="G251" s="496"/>
      <c r="H251" s="496"/>
    </row>
    <row r="252" spans="2:8" ht="18" customHeight="1">
      <c r="B252" s="560"/>
      <c r="C252" s="560"/>
      <c r="D252" s="560"/>
      <c r="E252" s="560"/>
      <c r="F252" s="629"/>
      <c r="G252" s="496"/>
      <c r="H252" s="496"/>
    </row>
    <row r="253" spans="2:8" ht="18" customHeight="1">
      <c r="B253" s="560"/>
      <c r="C253" s="560"/>
      <c r="D253" s="560"/>
      <c r="E253" s="560"/>
      <c r="F253" s="629"/>
      <c r="G253" s="496"/>
      <c r="H253" s="496"/>
    </row>
    <row r="254" spans="2:8" ht="18" customHeight="1">
      <c r="B254" s="560"/>
      <c r="C254" s="560"/>
      <c r="D254" s="560"/>
      <c r="E254" s="560"/>
      <c r="F254" s="629"/>
      <c r="G254" s="496"/>
      <c r="H254" s="496"/>
    </row>
    <row r="255" spans="2:8" ht="18" customHeight="1">
      <c r="B255" s="560"/>
      <c r="C255" s="560"/>
      <c r="D255" s="560"/>
      <c r="E255" s="560"/>
      <c r="F255" s="629"/>
      <c r="G255" s="496"/>
      <c r="H255" s="496"/>
    </row>
    <row r="256" spans="2:8" ht="18" customHeight="1">
      <c r="B256" s="560"/>
      <c r="C256" s="560"/>
      <c r="D256" s="560"/>
      <c r="E256" s="560"/>
      <c r="F256" s="629"/>
      <c r="G256" s="496"/>
      <c r="H256" s="496"/>
    </row>
    <row r="257" spans="2:8" ht="18" customHeight="1">
      <c r="B257" s="560"/>
      <c r="C257" s="560"/>
      <c r="D257" s="560"/>
      <c r="E257" s="560"/>
      <c r="F257" s="629"/>
      <c r="G257" s="496"/>
      <c r="H257" s="496"/>
    </row>
    <row r="258" spans="2:8" ht="18" customHeight="1">
      <c r="B258" s="560"/>
      <c r="C258" s="560"/>
      <c r="D258" s="560"/>
      <c r="E258" s="560"/>
      <c r="F258" s="629"/>
      <c r="G258" s="496"/>
      <c r="H258" s="496"/>
    </row>
    <row r="259" spans="2:8" ht="18" customHeight="1">
      <c r="B259" s="560"/>
      <c r="C259" s="560"/>
      <c r="D259" s="560"/>
      <c r="E259" s="560"/>
      <c r="F259" s="629"/>
      <c r="G259" s="496"/>
      <c r="H259" s="496"/>
    </row>
    <row r="260" spans="2:8" ht="18" customHeight="1">
      <c r="B260" s="560"/>
      <c r="C260" s="560"/>
      <c r="D260" s="560"/>
      <c r="E260" s="560"/>
      <c r="F260" s="629"/>
      <c r="G260" s="496"/>
      <c r="H260" s="496"/>
    </row>
    <row r="261" spans="2:8" ht="18" customHeight="1">
      <c r="B261" s="560"/>
      <c r="C261" s="560"/>
      <c r="D261" s="560"/>
      <c r="E261" s="560"/>
      <c r="F261" s="629"/>
      <c r="G261" s="496"/>
      <c r="H261" s="496"/>
    </row>
    <row r="262" spans="2:8" ht="18" customHeight="1">
      <c r="B262" s="560"/>
      <c r="C262" s="560"/>
      <c r="D262" s="560"/>
      <c r="E262" s="560"/>
      <c r="F262" s="629"/>
      <c r="G262" s="496"/>
      <c r="H262" s="496"/>
    </row>
    <row r="263" spans="2:8" ht="18" customHeight="1">
      <c r="B263" s="560"/>
      <c r="C263" s="560"/>
      <c r="D263" s="560"/>
      <c r="E263" s="560"/>
      <c r="F263" s="629"/>
      <c r="G263" s="496"/>
      <c r="H263" s="496"/>
    </row>
    <row r="264" spans="2:8" ht="18" customHeight="1">
      <c r="B264" s="560"/>
      <c r="C264" s="560"/>
      <c r="D264" s="560"/>
      <c r="E264" s="560"/>
      <c r="F264" s="629"/>
      <c r="G264" s="496"/>
      <c r="H264" s="496"/>
    </row>
    <row r="265" spans="2:8" ht="18" customHeight="1">
      <c r="B265" s="560"/>
      <c r="C265" s="560"/>
      <c r="D265" s="560"/>
      <c r="E265" s="560"/>
      <c r="F265" s="629"/>
      <c r="G265" s="496"/>
      <c r="H265" s="496"/>
    </row>
    <row r="266" spans="2:8" ht="18" customHeight="1">
      <c r="B266" s="560"/>
      <c r="C266" s="560"/>
      <c r="D266" s="560"/>
      <c r="E266" s="560"/>
      <c r="F266" s="629"/>
      <c r="G266" s="496"/>
      <c r="H266" s="496"/>
    </row>
    <row r="267" spans="2:8" ht="18" customHeight="1">
      <c r="B267" s="560"/>
      <c r="C267" s="560"/>
      <c r="D267" s="560"/>
      <c r="E267" s="560"/>
      <c r="F267" s="629"/>
      <c r="G267" s="496"/>
      <c r="H267" s="496"/>
    </row>
    <row r="268" spans="2:8" ht="18" customHeight="1">
      <c r="B268" s="560"/>
      <c r="C268" s="560"/>
      <c r="D268" s="560"/>
      <c r="E268" s="560"/>
      <c r="F268" s="629"/>
      <c r="G268" s="496"/>
      <c r="H268" s="496"/>
    </row>
    <row r="269" spans="2:8" ht="18" customHeight="1">
      <c r="B269" s="560"/>
      <c r="C269" s="560"/>
      <c r="D269" s="560"/>
      <c r="E269" s="560"/>
      <c r="F269" s="629"/>
      <c r="G269" s="496"/>
      <c r="H269" s="496"/>
    </row>
    <row r="270" spans="2:8" ht="18" customHeight="1">
      <c r="B270" s="560"/>
      <c r="C270" s="560"/>
      <c r="D270" s="560"/>
      <c r="E270" s="560"/>
      <c r="F270" s="629"/>
      <c r="G270" s="496"/>
      <c r="H270" s="496"/>
    </row>
    <row r="271" spans="2:8" ht="18" customHeight="1">
      <c r="B271" s="560"/>
      <c r="C271" s="560"/>
      <c r="D271" s="560"/>
      <c r="E271" s="560"/>
      <c r="F271" s="629"/>
      <c r="G271" s="496"/>
      <c r="H271" s="496"/>
    </row>
    <row r="272" spans="2:8" ht="18" customHeight="1">
      <c r="B272" s="560"/>
      <c r="C272" s="560"/>
      <c r="D272" s="560"/>
      <c r="E272" s="560"/>
      <c r="F272" s="629"/>
      <c r="G272" s="496"/>
      <c r="H272" s="496"/>
    </row>
    <row r="273" spans="2:8" ht="18" customHeight="1">
      <c r="B273" s="560"/>
      <c r="C273" s="560"/>
      <c r="D273" s="560"/>
      <c r="E273" s="560"/>
      <c r="F273" s="629"/>
      <c r="G273" s="496"/>
      <c r="H273" s="496"/>
    </row>
    <row r="274" spans="2:8" ht="18" customHeight="1">
      <c r="B274" s="560"/>
      <c r="C274" s="560"/>
      <c r="D274" s="560"/>
      <c r="E274" s="560"/>
      <c r="F274" s="629"/>
      <c r="G274" s="496"/>
      <c r="H274" s="496"/>
    </row>
    <row r="275" spans="2:8" ht="18" customHeight="1">
      <c r="B275" s="560"/>
      <c r="C275" s="560"/>
      <c r="D275" s="560"/>
      <c r="E275" s="560"/>
      <c r="F275" s="629"/>
      <c r="G275" s="496"/>
      <c r="H275" s="496"/>
    </row>
    <row r="276" spans="2:8" ht="18" customHeight="1">
      <c r="B276" s="560"/>
      <c r="C276" s="560"/>
      <c r="D276" s="560"/>
      <c r="E276" s="560"/>
      <c r="F276" s="629"/>
      <c r="G276" s="496"/>
      <c r="H276" s="496"/>
    </row>
    <row r="277" spans="2:8" ht="18" customHeight="1">
      <c r="B277" s="560"/>
      <c r="C277" s="560"/>
      <c r="D277" s="560"/>
      <c r="E277" s="560"/>
      <c r="F277" s="629"/>
      <c r="G277" s="496"/>
      <c r="H277" s="496"/>
    </row>
    <row r="278" spans="2:8" ht="18" customHeight="1">
      <c r="B278" s="560"/>
      <c r="C278" s="560"/>
      <c r="D278" s="560"/>
      <c r="E278" s="560"/>
      <c r="F278" s="629"/>
      <c r="G278" s="496"/>
      <c r="H278" s="496"/>
    </row>
    <row r="279" spans="2:8" ht="18" customHeight="1">
      <c r="B279" s="560"/>
      <c r="C279" s="560"/>
      <c r="D279" s="560"/>
      <c r="E279" s="560"/>
      <c r="F279" s="629"/>
      <c r="G279" s="496"/>
      <c r="H279" s="496"/>
    </row>
    <row r="280" spans="2:8" ht="18" customHeight="1">
      <c r="B280" s="560"/>
      <c r="C280" s="560"/>
      <c r="D280" s="560"/>
      <c r="E280" s="560"/>
      <c r="F280" s="629"/>
      <c r="G280" s="496"/>
      <c r="H280" s="496"/>
    </row>
    <row r="281" spans="2:8" ht="18" customHeight="1">
      <c r="B281" s="560"/>
      <c r="C281" s="560"/>
      <c r="D281" s="560"/>
      <c r="E281" s="560"/>
      <c r="F281" s="629"/>
      <c r="G281" s="496"/>
      <c r="H281" s="496"/>
    </row>
    <row r="282" spans="2:8" ht="18" customHeight="1">
      <c r="B282" s="560"/>
      <c r="C282" s="560"/>
      <c r="D282" s="560"/>
      <c r="E282" s="560"/>
      <c r="F282" s="629"/>
      <c r="G282" s="496"/>
      <c r="H282" s="496"/>
    </row>
    <row r="283" spans="2:8" ht="18" customHeight="1">
      <c r="B283" s="560"/>
      <c r="C283" s="560"/>
      <c r="D283" s="560"/>
      <c r="E283" s="560"/>
      <c r="F283" s="629"/>
      <c r="G283" s="496"/>
      <c r="H283" s="496"/>
    </row>
    <row r="284" spans="2:8" ht="18" customHeight="1">
      <c r="B284" s="560"/>
      <c r="C284" s="560"/>
      <c r="D284" s="560"/>
      <c r="E284" s="560"/>
      <c r="F284" s="629"/>
      <c r="G284" s="496"/>
      <c r="H284" s="496"/>
    </row>
    <row r="285" spans="2:8" ht="18" customHeight="1">
      <c r="B285" s="560"/>
      <c r="C285" s="560"/>
      <c r="D285" s="560"/>
      <c r="E285" s="560"/>
      <c r="F285" s="629"/>
      <c r="G285" s="496"/>
      <c r="H285" s="496"/>
    </row>
    <row r="286" spans="2:8" ht="18" customHeight="1">
      <c r="B286" s="560"/>
      <c r="C286" s="560"/>
      <c r="D286" s="560"/>
      <c r="E286" s="560"/>
      <c r="F286" s="629"/>
      <c r="G286" s="496"/>
      <c r="H286" s="496"/>
    </row>
    <row r="287" spans="2:8" ht="18" customHeight="1">
      <c r="B287" s="560"/>
      <c r="C287" s="560"/>
      <c r="D287" s="560"/>
      <c r="E287" s="560"/>
      <c r="F287" s="629"/>
      <c r="G287" s="496"/>
      <c r="H287" s="496"/>
    </row>
    <row r="288" spans="2:8" ht="18" customHeight="1">
      <c r="B288" s="560"/>
      <c r="C288" s="560"/>
      <c r="D288" s="560"/>
      <c r="E288" s="560"/>
      <c r="F288" s="629"/>
      <c r="G288" s="496"/>
      <c r="H288" s="496"/>
    </row>
    <row r="289" spans="2:8" ht="18" customHeight="1">
      <c r="B289" s="560"/>
      <c r="C289" s="560"/>
      <c r="D289" s="560"/>
      <c r="E289" s="560"/>
      <c r="F289" s="629"/>
      <c r="G289" s="496"/>
      <c r="H289" s="496"/>
    </row>
    <row r="290" spans="2:8" ht="18" customHeight="1">
      <c r="B290" s="560"/>
      <c r="C290" s="560"/>
      <c r="D290" s="560"/>
      <c r="E290" s="560"/>
      <c r="F290" s="629"/>
      <c r="G290" s="496"/>
      <c r="H290" s="496"/>
    </row>
    <row r="291" spans="2:8" ht="18" customHeight="1">
      <c r="B291" s="560"/>
      <c r="C291" s="560"/>
      <c r="D291" s="560"/>
      <c r="E291" s="560"/>
      <c r="F291" s="629"/>
      <c r="G291" s="496"/>
      <c r="H291" s="496"/>
    </row>
    <row r="292" spans="2:8" ht="18" customHeight="1">
      <c r="B292" s="560"/>
      <c r="C292" s="560"/>
      <c r="D292" s="560"/>
      <c r="E292" s="560"/>
      <c r="F292" s="629"/>
      <c r="G292" s="496"/>
      <c r="H292" s="496"/>
    </row>
    <row r="293" spans="2:8" ht="18" customHeight="1">
      <c r="B293" s="560"/>
      <c r="C293" s="560"/>
      <c r="D293" s="560"/>
      <c r="E293" s="560"/>
      <c r="F293" s="629"/>
      <c r="G293" s="496"/>
      <c r="H293" s="496"/>
    </row>
    <row r="294" spans="2:8" ht="18" customHeight="1">
      <c r="B294" s="560"/>
      <c r="C294" s="560"/>
      <c r="D294" s="560"/>
      <c r="E294" s="560"/>
      <c r="F294" s="629"/>
      <c r="G294" s="496"/>
      <c r="H294" s="496"/>
    </row>
    <row r="295" spans="2:8" ht="18" customHeight="1">
      <c r="B295" s="560"/>
      <c r="C295" s="560"/>
      <c r="D295" s="560"/>
      <c r="E295" s="560"/>
      <c r="F295" s="629"/>
      <c r="G295" s="496"/>
      <c r="H295" s="496"/>
    </row>
    <row r="296" spans="2:8" ht="18" customHeight="1">
      <c r="B296" s="560"/>
      <c r="C296" s="560"/>
      <c r="D296" s="560"/>
      <c r="E296" s="560"/>
      <c r="F296" s="629"/>
      <c r="G296" s="496"/>
      <c r="H296" s="496"/>
    </row>
    <row r="297" spans="2:8" ht="18" customHeight="1">
      <c r="B297" s="560"/>
      <c r="C297" s="560"/>
      <c r="D297" s="560"/>
      <c r="E297" s="560"/>
      <c r="F297" s="629"/>
      <c r="G297" s="496"/>
      <c r="H297" s="496"/>
    </row>
    <row r="298" spans="2:8" ht="18" customHeight="1">
      <c r="B298" s="560"/>
      <c r="C298" s="560"/>
      <c r="D298" s="560"/>
      <c r="E298" s="560"/>
      <c r="F298" s="629"/>
      <c r="G298" s="496"/>
      <c r="H298" s="496"/>
    </row>
    <row r="299" spans="2:8" ht="18" customHeight="1">
      <c r="B299" s="560"/>
      <c r="C299" s="560"/>
      <c r="D299" s="560"/>
      <c r="E299" s="560"/>
      <c r="F299" s="629"/>
      <c r="G299" s="496"/>
      <c r="H299" s="496"/>
    </row>
    <row r="300" spans="2:8" ht="18" customHeight="1">
      <c r="B300" s="560"/>
      <c r="C300" s="560"/>
      <c r="D300" s="560"/>
      <c r="E300" s="560"/>
      <c r="F300" s="629"/>
      <c r="G300" s="496"/>
      <c r="H300" s="496"/>
    </row>
    <row r="301" spans="2:8" ht="18" customHeight="1">
      <c r="B301" s="560"/>
      <c r="C301" s="560"/>
      <c r="D301" s="560"/>
      <c r="E301" s="560"/>
      <c r="F301" s="629"/>
      <c r="G301" s="496"/>
      <c r="H301" s="496"/>
    </row>
    <row r="302" spans="2:8" ht="18" customHeight="1">
      <c r="B302" s="560"/>
      <c r="C302" s="560"/>
      <c r="D302" s="560"/>
      <c r="E302" s="560"/>
      <c r="F302" s="629"/>
      <c r="G302" s="496"/>
      <c r="H302" s="496"/>
    </row>
    <row r="303" spans="2:8" ht="18" customHeight="1">
      <c r="B303" s="560"/>
      <c r="C303" s="560"/>
      <c r="D303" s="560"/>
      <c r="E303" s="560"/>
      <c r="F303" s="629"/>
      <c r="G303" s="496"/>
      <c r="H303" s="496"/>
    </row>
    <row r="304" spans="2:8" ht="18" customHeight="1">
      <c r="B304" s="560"/>
      <c r="C304" s="560"/>
      <c r="D304" s="560"/>
      <c r="E304" s="560"/>
      <c r="F304" s="629"/>
      <c r="G304" s="496"/>
      <c r="H304" s="496"/>
    </row>
    <row r="305" spans="2:8" ht="18" customHeight="1">
      <c r="B305" s="560"/>
      <c r="C305" s="560"/>
      <c r="D305" s="560"/>
      <c r="E305" s="560"/>
      <c r="F305" s="629"/>
      <c r="G305" s="496"/>
      <c r="H305" s="496"/>
    </row>
    <row r="306" spans="2:8" ht="18" customHeight="1">
      <c r="B306" s="560"/>
      <c r="C306" s="560"/>
      <c r="D306" s="560"/>
      <c r="E306" s="560"/>
      <c r="F306" s="629"/>
      <c r="G306" s="496"/>
      <c r="H306" s="496"/>
    </row>
    <row r="307" spans="2:8" ht="18" customHeight="1">
      <c r="B307" s="560"/>
      <c r="C307" s="560"/>
      <c r="D307" s="560"/>
      <c r="E307" s="560"/>
      <c r="F307" s="629"/>
      <c r="G307" s="496"/>
      <c r="H307" s="496"/>
    </row>
    <row r="308" spans="2:8" ht="18" customHeight="1">
      <c r="B308" s="560"/>
      <c r="C308" s="560"/>
      <c r="D308" s="560"/>
      <c r="E308" s="560"/>
      <c r="F308" s="629"/>
      <c r="G308" s="496"/>
      <c r="H308" s="496"/>
    </row>
    <row r="309" spans="2:8" ht="18" customHeight="1">
      <c r="B309" s="560"/>
      <c r="C309" s="560"/>
      <c r="D309" s="560"/>
      <c r="E309" s="560"/>
      <c r="F309" s="629"/>
      <c r="G309" s="496"/>
      <c r="H309" s="496"/>
    </row>
    <row r="310" spans="2:8" ht="18" customHeight="1">
      <c r="B310" s="560"/>
      <c r="C310" s="560"/>
      <c r="D310" s="560"/>
      <c r="E310" s="560"/>
      <c r="F310" s="629"/>
      <c r="G310" s="496"/>
      <c r="H310" s="496"/>
    </row>
    <row r="311" spans="2:8" ht="18" customHeight="1">
      <c r="B311" s="560"/>
      <c r="C311" s="560"/>
      <c r="D311" s="560"/>
      <c r="E311" s="560"/>
      <c r="F311" s="629"/>
      <c r="G311" s="496"/>
      <c r="H311" s="496"/>
    </row>
    <row r="312" spans="2:8" ht="18" customHeight="1">
      <c r="B312" s="560"/>
      <c r="C312" s="560"/>
      <c r="D312" s="560"/>
      <c r="E312" s="560"/>
      <c r="F312" s="629"/>
      <c r="G312" s="496"/>
      <c r="H312" s="496"/>
    </row>
    <row r="313" spans="2:8" ht="18" customHeight="1">
      <c r="B313" s="560"/>
      <c r="C313" s="560"/>
      <c r="D313" s="560"/>
      <c r="E313" s="560"/>
      <c r="F313" s="629"/>
      <c r="G313" s="496"/>
      <c r="H313" s="496"/>
    </row>
    <row r="314" spans="2:8" ht="18" customHeight="1">
      <c r="B314" s="560"/>
      <c r="C314" s="560"/>
      <c r="D314" s="560"/>
      <c r="E314" s="560"/>
      <c r="F314" s="629"/>
      <c r="G314" s="496"/>
      <c r="H314" s="496"/>
    </row>
    <row r="315" spans="2:8" ht="18" customHeight="1">
      <c r="B315" s="560"/>
      <c r="C315" s="560"/>
      <c r="D315" s="560"/>
      <c r="E315" s="560"/>
      <c r="F315" s="629"/>
      <c r="G315" s="496"/>
      <c r="H315" s="496"/>
    </row>
    <row r="316" spans="2:8" ht="18" customHeight="1">
      <c r="B316" s="560"/>
      <c r="C316" s="560"/>
      <c r="D316" s="560"/>
      <c r="E316" s="560"/>
      <c r="F316" s="629"/>
      <c r="G316" s="496"/>
      <c r="H316" s="496"/>
    </row>
    <row r="317" spans="2:8" ht="18" customHeight="1">
      <c r="B317" s="560"/>
      <c r="C317" s="560"/>
      <c r="D317" s="560"/>
      <c r="E317" s="560"/>
      <c r="F317" s="629"/>
      <c r="G317" s="496"/>
      <c r="H317" s="496"/>
    </row>
    <row r="318" spans="2:8" ht="18" customHeight="1">
      <c r="B318" s="560"/>
      <c r="C318" s="560"/>
      <c r="D318" s="560"/>
      <c r="E318" s="560"/>
      <c r="F318" s="629"/>
      <c r="G318" s="496"/>
      <c r="H318" s="496"/>
    </row>
    <row r="319" spans="2:8" ht="18" customHeight="1">
      <c r="B319" s="560"/>
      <c r="C319" s="560"/>
      <c r="D319" s="560"/>
      <c r="E319" s="560"/>
      <c r="F319" s="629"/>
      <c r="G319" s="496"/>
      <c r="H319" s="496"/>
    </row>
    <row r="320" spans="2:8" ht="18" customHeight="1">
      <c r="B320" s="560"/>
      <c r="C320" s="560"/>
      <c r="D320" s="560"/>
      <c r="E320" s="560"/>
      <c r="F320" s="629"/>
      <c r="G320" s="496"/>
      <c r="H320" s="496"/>
    </row>
    <row r="321" spans="2:8" ht="18" customHeight="1">
      <c r="B321" s="560"/>
      <c r="C321" s="560"/>
      <c r="D321" s="560"/>
      <c r="E321" s="560"/>
      <c r="F321" s="629"/>
      <c r="G321" s="496"/>
      <c r="H321" s="496"/>
    </row>
    <row r="322" spans="2:8" ht="18" customHeight="1">
      <c r="B322" s="560"/>
      <c r="C322" s="560"/>
      <c r="D322" s="560"/>
      <c r="E322" s="560"/>
      <c r="F322" s="629"/>
      <c r="G322" s="496"/>
      <c r="H322" s="496"/>
    </row>
    <row r="323" spans="2:8" ht="18" customHeight="1">
      <c r="B323" s="560"/>
      <c r="C323" s="560"/>
      <c r="D323" s="560"/>
      <c r="E323" s="560"/>
      <c r="F323" s="629"/>
      <c r="G323" s="496"/>
      <c r="H323" s="496"/>
    </row>
    <row r="324" spans="2:8" ht="18" customHeight="1">
      <c r="B324" s="560"/>
      <c r="C324" s="560"/>
      <c r="D324" s="560"/>
      <c r="E324" s="560"/>
      <c r="F324" s="629"/>
      <c r="G324" s="496"/>
      <c r="H324" s="496"/>
    </row>
    <row r="325" spans="2:8" ht="18" customHeight="1">
      <c r="B325" s="560"/>
      <c r="C325" s="560"/>
      <c r="D325" s="560"/>
      <c r="E325" s="560"/>
      <c r="F325" s="629"/>
      <c r="G325" s="496"/>
      <c r="H325" s="496"/>
    </row>
    <row r="326" spans="2:8" ht="18" customHeight="1">
      <c r="B326" s="560"/>
      <c r="C326" s="560"/>
      <c r="D326" s="560"/>
      <c r="E326" s="560"/>
      <c r="F326" s="629"/>
      <c r="G326" s="496"/>
      <c r="H326" s="496"/>
    </row>
    <row r="327" spans="2:8" ht="18" customHeight="1">
      <c r="B327" s="560"/>
      <c r="C327" s="560"/>
      <c r="D327" s="560"/>
      <c r="E327" s="560"/>
      <c r="F327" s="629"/>
      <c r="G327" s="496"/>
      <c r="H327" s="496"/>
    </row>
    <row r="328" spans="2:8" ht="18" customHeight="1">
      <c r="B328" s="560"/>
      <c r="C328" s="560"/>
      <c r="D328" s="560"/>
      <c r="E328" s="560"/>
      <c r="F328" s="629"/>
      <c r="G328" s="496"/>
      <c r="H328" s="496"/>
    </row>
    <row r="329" spans="2:8" ht="18" customHeight="1">
      <c r="B329" s="560"/>
      <c r="C329" s="560"/>
      <c r="D329" s="560"/>
      <c r="E329" s="560"/>
      <c r="F329" s="629"/>
      <c r="G329" s="496"/>
      <c r="H329" s="496"/>
    </row>
    <row r="330" spans="2:8" ht="18" customHeight="1">
      <c r="B330" s="560"/>
      <c r="C330" s="560"/>
      <c r="D330" s="560"/>
      <c r="E330" s="560"/>
      <c r="F330" s="629"/>
      <c r="G330" s="496"/>
      <c r="H330" s="496"/>
    </row>
    <row r="331" spans="2:8" ht="18" customHeight="1">
      <c r="B331" s="560"/>
      <c r="C331" s="560"/>
      <c r="D331" s="560"/>
      <c r="E331" s="560"/>
      <c r="F331" s="629"/>
      <c r="G331" s="496"/>
      <c r="H331" s="496"/>
    </row>
    <row r="332" spans="2:8" ht="18" customHeight="1">
      <c r="B332" s="560"/>
      <c r="C332" s="560"/>
      <c r="D332" s="560"/>
      <c r="E332" s="560"/>
      <c r="F332" s="629"/>
      <c r="G332" s="496"/>
      <c r="H332" s="496"/>
    </row>
    <row r="333" spans="2:8" ht="18" customHeight="1">
      <c r="B333" s="560"/>
      <c r="C333" s="560"/>
      <c r="D333" s="560"/>
      <c r="E333" s="560"/>
      <c r="F333" s="629"/>
      <c r="G333" s="496"/>
      <c r="H333" s="496"/>
    </row>
    <row r="334" spans="2:8" ht="18" customHeight="1">
      <c r="B334" s="560"/>
      <c r="C334" s="560"/>
      <c r="D334" s="560"/>
      <c r="E334" s="560"/>
      <c r="F334" s="629"/>
      <c r="G334" s="496"/>
      <c r="H334" s="496"/>
    </row>
    <row r="335" spans="2:8" ht="18" customHeight="1">
      <c r="B335" s="560"/>
      <c r="C335" s="560"/>
      <c r="D335" s="560"/>
      <c r="E335" s="560"/>
      <c r="F335" s="629"/>
      <c r="G335" s="496"/>
      <c r="H335" s="496"/>
    </row>
    <row r="336" spans="2:8" ht="18" customHeight="1">
      <c r="B336" s="560"/>
      <c r="C336" s="560"/>
      <c r="D336" s="560"/>
      <c r="E336" s="560"/>
      <c r="F336" s="629"/>
      <c r="G336" s="496"/>
      <c r="H336" s="496"/>
    </row>
    <row r="337" spans="2:8" ht="18" customHeight="1">
      <c r="B337" s="560"/>
      <c r="C337" s="560"/>
      <c r="D337" s="560"/>
      <c r="E337" s="560"/>
      <c r="F337" s="629"/>
      <c r="G337" s="496"/>
      <c r="H337" s="496"/>
    </row>
    <row r="338" spans="2:8" ht="18" customHeight="1">
      <c r="B338" s="560"/>
      <c r="C338" s="560"/>
      <c r="D338" s="560"/>
      <c r="E338" s="560"/>
      <c r="F338" s="629"/>
      <c r="G338" s="496"/>
      <c r="H338" s="496"/>
    </row>
    <row r="339" spans="2:8" ht="18" customHeight="1">
      <c r="B339" s="560"/>
      <c r="C339" s="560"/>
      <c r="D339" s="560"/>
      <c r="E339" s="560"/>
      <c r="F339" s="629"/>
      <c r="G339" s="496"/>
      <c r="H339" s="496"/>
    </row>
    <row r="340" spans="2:8" ht="18" customHeight="1">
      <c r="B340" s="560"/>
      <c r="C340" s="560"/>
      <c r="D340" s="560"/>
      <c r="E340" s="560"/>
      <c r="F340" s="629"/>
      <c r="G340" s="496"/>
      <c r="H340" s="496"/>
    </row>
    <row r="341" spans="2:8" ht="18" customHeight="1">
      <c r="B341" s="560"/>
      <c r="C341" s="560"/>
      <c r="D341" s="560"/>
      <c r="E341" s="560"/>
      <c r="F341" s="629"/>
      <c r="G341" s="496"/>
      <c r="H341" s="496"/>
    </row>
    <row r="342" spans="2:8" ht="18" customHeight="1">
      <c r="B342" s="560"/>
      <c r="C342" s="560"/>
      <c r="D342" s="560"/>
      <c r="E342" s="560"/>
      <c r="F342" s="629"/>
      <c r="G342" s="496"/>
      <c r="H342" s="496"/>
    </row>
    <row r="343" spans="2:8" ht="18" customHeight="1">
      <c r="B343" s="560"/>
      <c r="C343" s="560"/>
      <c r="D343" s="560"/>
      <c r="E343" s="560"/>
      <c r="F343" s="629"/>
      <c r="G343" s="496"/>
      <c r="H343" s="496"/>
    </row>
    <row r="344" spans="2:8" ht="18" customHeight="1">
      <c r="B344" s="560"/>
      <c r="C344" s="560"/>
      <c r="D344" s="560"/>
      <c r="E344" s="560"/>
      <c r="F344" s="629"/>
      <c r="G344" s="496"/>
      <c r="H344" s="496"/>
    </row>
    <row r="345" spans="2:8" ht="18" customHeight="1">
      <c r="B345" s="560"/>
      <c r="C345" s="560"/>
      <c r="D345" s="560"/>
      <c r="E345" s="560"/>
      <c r="F345" s="629"/>
      <c r="G345" s="496"/>
      <c r="H345" s="496"/>
    </row>
    <row r="346" spans="2:8" ht="18" customHeight="1">
      <c r="B346" s="560"/>
      <c r="C346" s="560"/>
      <c r="D346" s="560"/>
      <c r="E346" s="560"/>
      <c r="F346" s="629"/>
      <c r="G346" s="496"/>
      <c r="H346" s="496"/>
    </row>
    <row r="347" spans="2:8" ht="18" customHeight="1">
      <c r="B347" s="560"/>
      <c r="C347" s="560"/>
      <c r="D347" s="560"/>
      <c r="E347" s="560"/>
      <c r="F347" s="629"/>
      <c r="G347" s="496"/>
      <c r="H347" s="496"/>
    </row>
    <row r="348" spans="2:8" ht="18" customHeight="1">
      <c r="B348" s="560"/>
      <c r="C348" s="560"/>
      <c r="D348" s="560"/>
      <c r="E348" s="560"/>
      <c r="F348" s="629"/>
      <c r="G348" s="496"/>
      <c r="H348" s="496"/>
    </row>
    <row r="349" spans="2:8" ht="18" customHeight="1">
      <c r="B349" s="560"/>
      <c r="C349" s="560"/>
      <c r="D349" s="560"/>
      <c r="E349" s="560"/>
      <c r="F349" s="629"/>
      <c r="G349" s="496"/>
      <c r="H349" s="496"/>
    </row>
    <row r="350" spans="2:8" ht="18" customHeight="1">
      <c r="B350" s="560"/>
      <c r="C350" s="560"/>
      <c r="D350" s="560"/>
      <c r="E350" s="560"/>
      <c r="F350" s="629"/>
      <c r="G350" s="496"/>
      <c r="H350" s="496"/>
    </row>
    <row r="351" spans="2:8" ht="18" customHeight="1">
      <c r="B351" s="560"/>
      <c r="C351" s="560"/>
      <c r="D351" s="560"/>
      <c r="E351" s="560"/>
      <c r="F351" s="629"/>
      <c r="G351" s="496"/>
      <c r="H351" s="496"/>
    </row>
    <row r="352" spans="2:8" ht="18" customHeight="1">
      <c r="B352" s="560"/>
      <c r="C352" s="560"/>
      <c r="D352" s="560"/>
      <c r="E352" s="560"/>
      <c r="F352" s="629"/>
      <c r="G352" s="496"/>
      <c r="H352" s="496"/>
    </row>
    <row r="353" spans="2:8" ht="18" customHeight="1">
      <c r="B353" s="560"/>
      <c r="C353" s="560"/>
      <c r="D353" s="560"/>
      <c r="E353" s="560"/>
      <c r="F353" s="629"/>
      <c r="G353" s="496"/>
      <c r="H353" s="496"/>
    </row>
    <row r="354" spans="2:8" ht="18" customHeight="1">
      <c r="B354" s="560"/>
      <c r="C354" s="560"/>
      <c r="D354" s="560"/>
      <c r="E354" s="560"/>
      <c r="F354" s="629"/>
      <c r="G354" s="496"/>
      <c r="H354" s="496"/>
    </row>
    <row r="355" spans="2:8" ht="18" customHeight="1">
      <c r="B355" s="560"/>
      <c r="C355" s="560"/>
      <c r="D355" s="560"/>
      <c r="E355" s="560"/>
      <c r="F355" s="629"/>
      <c r="G355" s="496"/>
      <c r="H355" s="496"/>
    </row>
    <row r="356" spans="2:8" ht="18" customHeight="1">
      <c r="B356" s="560"/>
      <c r="C356" s="560"/>
      <c r="D356" s="560"/>
      <c r="E356" s="560"/>
      <c r="F356" s="629"/>
      <c r="G356" s="496"/>
      <c r="H356" s="496"/>
    </row>
    <row r="357" spans="2:8" ht="18" customHeight="1">
      <c r="B357" s="560"/>
      <c r="C357" s="560"/>
      <c r="D357" s="560"/>
      <c r="E357" s="560"/>
      <c r="F357" s="629"/>
      <c r="G357" s="496"/>
      <c r="H357" s="496"/>
    </row>
    <row r="358" spans="2:8" ht="18" customHeight="1">
      <c r="B358" s="560"/>
      <c r="C358" s="560"/>
      <c r="D358" s="560"/>
      <c r="E358" s="560"/>
      <c r="F358" s="629"/>
      <c r="G358" s="496"/>
      <c r="H358" s="496"/>
    </row>
    <row r="359" spans="2:8" ht="18" customHeight="1">
      <c r="B359" s="560"/>
      <c r="C359" s="560"/>
      <c r="D359" s="560"/>
      <c r="E359" s="560"/>
      <c r="F359" s="629"/>
      <c r="G359" s="496"/>
      <c r="H359" s="496"/>
    </row>
    <row r="360" spans="2:8" ht="18" customHeight="1">
      <c r="B360" s="560"/>
      <c r="C360" s="560"/>
      <c r="D360" s="560"/>
      <c r="E360" s="560"/>
      <c r="F360" s="629"/>
      <c r="G360" s="496"/>
      <c r="H360" s="496"/>
    </row>
    <row r="361" spans="2:8" ht="18" customHeight="1">
      <c r="B361" s="560"/>
      <c r="C361" s="560"/>
      <c r="D361" s="560"/>
      <c r="E361" s="560"/>
      <c r="F361" s="629"/>
      <c r="G361" s="496"/>
      <c r="H361" s="496"/>
    </row>
    <row r="362" spans="2:8" ht="18" customHeight="1">
      <c r="B362" s="560"/>
      <c r="C362" s="560"/>
      <c r="D362" s="560"/>
      <c r="E362" s="560"/>
      <c r="F362" s="629"/>
      <c r="G362" s="496"/>
      <c r="H362" s="496"/>
    </row>
    <row r="363" spans="2:8" ht="18" customHeight="1">
      <c r="B363" s="560"/>
      <c r="C363" s="560"/>
      <c r="D363" s="560"/>
      <c r="E363" s="560"/>
      <c r="F363" s="629"/>
      <c r="G363" s="496"/>
      <c r="H363" s="496"/>
    </row>
    <row r="364" spans="2:8" ht="18" customHeight="1">
      <c r="B364" s="560"/>
      <c r="C364" s="560"/>
      <c r="D364" s="560"/>
      <c r="E364" s="560"/>
      <c r="F364" s="629"/>
      <c r="G364" s="496"/>
      <c r="H364" s="496"/>
    </row>
    <row r="365" spans="2:8" ht="18" customHeight="1">
      <c r="B365" s="560"/>
      <c r="C365" s="560"/>
      <c r="D365" s="560"/>
      <c r="E365" s="560"/>
      <c r="F365" s="629"/>
      <c r="G365" s="496"/>
      <c r="H365" s="496"/>
    </row>
    <row r="366" spans="2:8" ht="18" customHeight="1">
      <c r="B366" s="560"/>
      <c r="C366" s="560"/>
      <c r="D366" s="560"/>
      <c r="E366" s="560"/>
      <c r="F366" s="629"/>
      <c r="G366" s="496"/>
      <c r="H366" s="496"/>
    </row>
    <row r="367" spans="2:8" ht="18" customHeight="1">
      <c r="B367" s="560"/>
      <c r="C367" s="560"/>
      <c r="D367" s="560"/>
      <c r="E367" s="560"/>
      <c r="F367" s="629"/>
      <c r="G367" s="496"/>
      <c r="H367" s="496"/>
    </row>
    <row r="368" spans="2:8" ht="18" customHeight="1">
      <c r="B368" s="560"/>
      <c r="C368" s="560"/>
      <c r="D368" s="560"/>
      <c r="E368" s="560"/>
      <c r="F368" s="629"/>
      <c r="G368" s="496"/>
      <c r="H368" s="496"/>
    </row>
    <row r="369" spans="2:8" ht="18" customHeight="1">
      <c r="B369" s="560"/>
      <c r="C369" s="560"/>
      <c r="D369" s="560"/>
      <c r="E369" s="560"/>
      <c r="F369" s="629"/>
      <c r="G369" s="496"/>
      <c r="H369" s="496"/>
    </row>
    <row r="370" spans="2:8" ht="18" customHeight="1">
      <c r="B370" s="560"/>
      <c r="C370" s="560"/>
      <c r="D370" s="560"/>
      <c r="E370" s="560"/>
      <c r="F370" s="629"/>
      <c r="G370" s="496"/>
      <c r="H370" s="496"/>
    </row>
    <row r="371" spans="2:8" ht="18" customHeight="1">
      <c r="B371" s="560"/>
      <c r="C371" s="560"/>
      <c r="D371" s="560"/>
      <c r="E371" s="560"/>
      <c r="F371" s="629"/>
      <c r="G371" s="496"/>
      <c r="H371" s="496"/>
    </row>
    <row r="372" spans="2:8" ht="18" customHeight="1">
      <c r="B372" s="560"/>
      <c r="C372" s="560"/>
      <c r="D372" s="560"/>
      <c r="E372" s="560"/>
      <c r="F372" s="629"/>
      <c r="G372" s="496"/>
      <c r="H372" s="496"/>
    </row>
    <row r="373" spans="2:8" ht="18" customHeight="1">
      <c r="B373" s="560"/>
      <c r="C373" s="560"/>
      <c r="D373" s="560"/>
      <c r="E373" s="560"/>
      <c r="F373" s="629"/>
      <c r="G373" s="496"/>
      <c r="H373" s="496"/>
    </row>
    <row r="374" spans="2:8" ht="18" customHeight="1">
      <c r="B374" s="560"/>
      <c r="C374" s="560"/>
      <c r="D374" s="560"/>
      <c r="E374" s="560"/>
      <c r="F374" s="629"/>
      <c r="G374" s="496"/>
      <c r="H374" s="496"/>
    </row>
    <row r="375" spans="2:8" ht="18" customHeight="1">
      <c r="B375" s="560"/>
      <c r="C375" s="560"/>
      <c r="D375" s="560"/>
      <c r="E375" s="560"/>
      <c r="F375" s="629"/>
      <c r="G375" s="496"/>
      <c r="H375" s="496"/>
    </row>
    <row r="376" spans="2:8" ht="18" customHeight="1">
      <c r="B376" s="560"/>
      <c r="C376" s="560"/>
      <c r="D376" s="560"/>
      <c r="E376" s="560"/>
      <c r="F376" s="629"/>
      <c r="G376" s="496"/>
      <c r="H376" s="496"/>
    </row>
    <row r="377" spans="2:8" ht="18" customHeight="1">
      <c r="B377" s="560"/>
      <c r="C377" s="560"/>
      <c r="D377" s="560"/>
      <c r="E377" s="560"/>
      <c r="F377" s="629"/>
      <c r="G377" s="496"/>
      <c r="H377" s="496"/>
    </row>
    <row r="378" spans="2:8" ht="18" customHeight="1">
      <c r="B378" s="560"/>
      <c r="C378" s="560"/>
      <c r="D378" s="560"/>
      <c r="E378" s="560"/>
      <c r="F378" s="629"/>
      <c r="G378" s="496"/>
      <c r="H378" s="496"/>
    </row>
    <row r="379" spans="2:8" ht="18" customHeight="1">
      <c r="B379" s="560"/>
      <c r="C379" s="560"/>
      <c r="D379" s="560"/>
      <c r="E379" s="560"/>
      <c r="F379" s="629"/>
      <c r="G379" s="496"/>
      <c r="H379" s="496"/>
    </row>
    <row r="380" spans="2:8" ht="18" customHeight="1">
      <c r="B380" s="560"/>
      <c r="C380" s="560"/>
      <c r="D380" s="560"/>
      <c r="E380" s="560"/>
      <c r="F380" s="629"/>
      <c r="G380" s="496"/>
      <c r="H380" s="496"/>
    </row>
  </sheetData>
  <mergeCells count="10">
    <mergeCell ref="B35:F35"/>
    <mergeCell ref="H35:L35"/>
    <mergeCell ref="B55:F55"/>
    <mergeCell ref="H55:L55"/>
    <mergeCell ref="C6:F6"/>
    <mergeCell ref="H6:L6"/>
    <mergeCell ref="C7:F7"/>
    <mergeCell ref="H7:L7"/>
    <mergeCell ref="B11:F11"/>
    <mergeCell ref="H11:L11"/>
  </mergeCells>
  <pageMargins left="0.98425196850393704" right="1.0236220472440944" top="0.94488188976377963" bottom="1.4960629921259843" header="0.51181102362204722" footer="1.1811023622047245"/>
  <pageSetup paperSize="9" firstPageNumber="224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L365"/>
  <sheetViews>
    <sheetView zoomScaleNormal="100" workbookViewId="0">
      <selection activeCell="M5" sqref="M5"/>
    </sheetView>
  </sheetViews>
  <sheetFormatPr defaultColWidth="9.109375" defaultRowHeight="18" customHeight="1"/>
  <cols>
    <col min="1" max="1" width="45" style="577" customWidth="1"/>
    <col min="2" max="3" width="8" style="577" customWidth="1"/>
    <col min="4" max="6" width="7.44140625" style="577" customWidth="1"/>
    <col min="7" max="7" width="45" style="577" customWidth="1"/>
    <col min="8" max="9" width="8" style="577" customWidth="1"/>
    <col min="10" max="12" width="7.44140625" style="13" customWidth="1"/>
    <col min="13" max="16384" width="9.109375" style="13"/>
  </cols>
  <sheetData>
    <row r="1" spans="1:12" ht="18.75" customHeight="1">
      <c r="A1" s="363" t="s">
        <v>603</v>
      </c>
      <c r="B1" s="970"/>
      <c r="C1" s="970"/>
      <c r="D1" s="970"/>
      <c r="E1" s="970"/>
      <c r="G1" s="578" t="s">
        <v>603</v>
      </c>
      <c r="H1" s="578"/>
      <c r="I1" s="578"/>
      <c r="J1" s="14"/>
      <c r="K1" s="14"/>
      <c r="L1" s="14"/>
    </row>
    <row r="2" spans="1:12" ht="18.75" customHeight="1">
      <c r="A2" s="363" t="s">
        <v>248</v>
      </c>
      <c r="B2" s="970"/>
      <c r="C2" s="970"/>
      <c r="D2" s="970"/>
      <c r="E2" s="970"/>
      <c r="G2" s="578" t="s">
        <v>249</v>
      </c>
      <c r="H2" s="578"/>
      <c r="I2" s="578"/>
      <c r="J2" s="14"/>
      <c r="K2" s="14"/>
      <c r="L2" s="14"/>
    </row>
    <row r="3" spans="1:12" ht="18.75" customHeight="1">
      <c r="A3" s="389" t="s">
        <v>602</v>
      </c>
      <c r="B3" s="970"/>
      <c r="C3" s="970"/>
      <c r="D3" s="970"/>
      <c r="E3" s="970"/>
      <c r="G3" s="579" t="s">
        <v>602</v>
      </c>
      <c r="H3" s="579"/>
      <c r="I3" s="579"/>
      <c r="J3" s="15"/>
      <c r="K3" s="15"/>
      <c r="L3" s="15"/>
    </row>
    <row r="4" spans="1:12" ht="18.75" customHeight="1">
      <c r="A4" s="389" t="s">
        <v>250</v>
      </c>
      <c r="B4" s="970"/>
      <c r="C4" s="970"/>
      <c r="D4" s="970"/>
      <c r="E4" s="970"/>
      <c r="G4" s="579" t="s">
        <v>251</v>
      </c>
      <c r="H4" s="579"/>
      <c r="I4" s="579"/>
      <c r="J4" s="15"/>
      <c r="K4" s="15"/>
      <c r="L4" s="15"/>
    </row>
    <row r="5" spans="1:12" ht="13.5" customHeight="1">
      <c r="A5" s="580"/>
      <c r="B5" s="970"/>
      <c r="C5" s="970"/>
      <c r="D5" s="581"/>
      <c r="E5" s="970"/>
      <c r="G5" s="580"/>
    </row>
    <row r="6" spans="1:12" ht="13.5" customHeight="1">
      <c r="A6" s="945"/>
      <c r="B6" s="971"/>
      <c r="C6" s="972"/>
      <c r="D6" s="973" t="s">
        <v>509</v>
      </c>
      <c r="E6" s="972"/>
      <c r="F6" s="972"/>
      <c r="G6" s="582"/>
      <c r="H6" s="583"/>
      <c r="I6" s="584" t="s">
        <v>509</v>
      </c>
      <c r="J6" s="105"/>
      <c r="K6" s="105"/>
      <c r="L6" s="105"/>
    </row>
    <row r="7" spans="1:12" ht="17.100000000000001" customHeight="1">
      <c r="A7" s="585"/>
      <c r="B7" s="586"/>
      <c r="C7" s="1093" t="s">
        <v>243</v>
      </c>
      <c r="D7" s="1093"/>
      <c r="E7" s="1093"/>
      <c r="F7" s="1093"/>
      <c r="G7" s="585"/>
      <c r="H7" s="1094" t="s">
        <v>243</v>
      </c>
      <c r="I7" s="1094"/>
      <c r="J7" s="1094"/>
      <c r="K7" s="1094"/>
      <c r="L7" s="1094"/>
    </row>
    <row r="8" spans="1:12" ht="15">
      <c r="A8" s="493"/>
      <c r="B8" s="974"/>
      <c r="C8" s="1096" t="s">
        <v>244</v>
      </c>
      <c r="D8" s="1096"/>
      <c r="E8" s="1096"/>
      <c r="F8" s="1096"/>
      <c r="G8" s="493"/>
      <c r="H8" s="1097" t="s">
        <v>244</v>
      </c>
      <c r="I8" s="1097"/>
      <c r="J8" s="1097"/>
      <c r="K8" s="1097"/>
      <c r="L8" s="1097"/>
    </row>
    <row r="9" spans="1:12" ht="39.6">
      <c r="A9" s="493"/>
      <c r="B9" s="975" t="s">
        <v>245</v>
      </c>
      <c r="C9" s="949" t="s">
        <v>246</v>
      </c>
      <c r="D9" s="949" t="s">
        <v>330</v>
      </c>
      <c r="E9" s="949" t="s">
        <v>331</v>
      </c>
      <c r="F9" s="949" t="s">
        <v>332</v>
      </c>
      <c r="G9" s="493"/>
      <c r="H9" s="949" t="s">
        <v>333</v>
      </c>
      <c r="I9" s="949" t="s">
        <v>334</v>
      </c>
      <c r="J9" s="118" t="s">
        <v>335</v>
      </c>
      <c r="K9" s="118" t="s">
        <v>336</v>
      </c>
      <c r="L9" s="118" t="s">
        <v>337</v>
      </c>
    </row>
    <row r="10" spans="1:12" ht="52.8">
      <c r="A10" s="493"/>
      <c r="B10" s="491" t="s">
        <v>247</v>
      </c>
      <c r="C10" s="491" t="s">
        <v>326</v>
      </c>
      <c r="D10" s="491" t="s">
        <v>329</v>
      </c>
      <c r="E10" s="491" t="s">
        <v>328</v>
      </c>
      <c r="F10" s="491" t="s">
        <v>327</v>
      </c>
      <c r="G10" s="493"/>
      <c r="H10" s="491" t="s">
        <v>595</v>
      </c>
      <c r="I10" s="491" t="s">
        <v>339</v>
      </c>
      <c r="J10" s="119" t="s">
        <v>340</v>
      </c>
      <c r="K10" s="119" t="s">
        <v>341</v>
      </c>
      <c r="L10" s="119" t="s">
        <v>338</v>
      </c>
    </row>
    <row r="11" spans="1:12" ht="19.5" customHeight="1">
      <c r="A11" s="458" t="s">
        <v>446</v>
      </c>
      <c r="B11" s="371">
        <f>B15+B23+B30+B74+B78+B86+B94+B102+B110+B116+B130+B138+B142+B154+B168+B172+B179+B189</f>
        <v>5235</v>
      </c>
      <c r="C11" s="371">
        <f>C15+C23+C30+C74+C78+C86+C94+C102+C110+C116+C130+C138+C142+C154+C168+C172+C179+C189</f>
        <v>3122</v>
      </c>
      <c r="D11" s="371">
        <f>D15+D23+D30+D74+D78+D86+D94+D102+D110+D116+D130+D138+D142+D154+D168+D172+D179+D189</f>
        <v>1118</v>
      </c>
      <c r="E11" s="371">
        <f>E15+E23+E30+E74+E78+E86+E94+E102+E110+E116+E130+E138+E142+E154+E168+E172+E179+E189</f>
        <v>798</v>
      </c>
      <c r="F11" s="371">
        <f>F15+F23+F30+F74+F78+F86+F94+F102+F110+F116+F130+F138+F142+F154+F168+F172+F179+F189</f>
        <v>149</v>
      </c>
      <c r="G11" s="458" t="s">
        <v>446</v>
      </c>
      <c r="H11" s="371">
        <f>H15+H23+H30+H74+H78+H86+H94+H102+H110+H116+H130+H138+H142+H154+H168+H172+H179+H189</f>
        <v>16</v>
      </c>
      <c r="I11" s="371">
        <f>I15+I23+I30+I74+I78+I86+I94+I102+I110+I116+I130+I138+I142+I154+I168+I172+I179+I189</f>
        <v>22</v>
      </c>
      <c r="J11" s="139">
        <f>J15+J23+J30+J74+J78+J86+J94+J102+J110+J116+J130+J138+J142+J154+J168+J172+J179+J189</f>
        <v>7</v>
      </c>
      <c r="K11" s="250">
        <f>K15+K23+K30+K74+K78+K86+K94+K102+K110+K116+K130+K138+K142+K154+K168+K172+K179+K189</f>
        <v>3</v>
      </c>
      <c r="L11" s="139">
        <f>L15+L23+L30+L74+L78+L86+L94+L102+L110+L116+L130+L138+L142+L154+L168+L172+L179+L189</f>
        <v>0</v>
      </c>
    </row>
    <row r="12" spans="1:12" s="218" customFormat="1" ht="6.75" customHeight="1">
      <c r="A12" s="458"/>
      <c r="B12" s="519"/>
      <c r="C12" s="519"/>
      <c r="D12" s="519"/>
      <c r="E12" s="519"/>
      <c r="F12" s="519"/>
      <c r="G12" s="458"/>
      <c r="H12" s="587"/>
      <c r="I12" s="587"/>
      <c r="J12" s="217"/>
      <c r="K12" s="217"/>
      <c r="L12" s="141"/>
    </row>
    <row r="13" spans="1:12" s="218" customFormat="1" ht="13.2">
      <c r="A13" s="411" t="s">
        <v>594</v>
      </c>
      <c r="B13" s="907"/>
      <c r="C13" s="907"/>
      <c r="D13" s="907"/>
      <c r="E13" s="907"/>
      <c r="F13" s="907"/>
      <c r="G13" s="588" t="s">
        <v>410</v>
      </c>
      <c r="H13" s="589"/>
      <c r="I13" s="589"/>
      <c r="J13" s="220"/>
      <c r="K13" s="220"/>
      <c r="L13" s="220"/>
    </row>
    <row r="14" spans="1:12" s="218" customFormat="1" ht="13.2">
      <c r="A14" s="462" t="s">
        <v>272</v>
      </c>
      <c r="B14" s="522"/>
      <c r="C14" s="522"/>
      <c r="D14" s="522"/>
      <c r="E14" s="522"/>
      <c r="F14" s="522"/>
      <c r="G14" s="590" t="s">
        <v>272</v>
      </c>
      <c r="H14" s="522"/>
      <c r="I14" s="522"/>
      <c r="J14" s="120"/>
      <c r="K14" s="120"/>
      <c r="L14" s="120"/>
    </row>
    <row r="15" spans="1:12" ht="15">
      <c r="A15" s="415" t="s">
        <v>67</v>
      </c>
      <c r="B15" s="591">
        <f>SUM(B17:B21)</f>
        <v>364</v>
      </c>
      <c r="C15" s="591">
        <f t="shared" ref="C15:L15" si="0">SUM(C17:C21)</f>
        <v>168</v>
      </c>
      <c r="D15" s="591">
        <f t="shared" si="0"/>
        <v>103</v>
      </c>
      <c r="E15" s="591">
        <f t="shared" si="0"/>
        <v>77</v>
      </c>
      <c r="F15" s="591">
        <f t="shared" si="0"/>
        <v>10</v>
      </c>
      <c r="G15" s="415" t="s">
        <v>67</v>
      </c>
      <c r="H15" s="591">
        <f t="shared" si="0"/>
        <v>1</v>
      </c>
      <c r="I15" s="591">
        <f t="shared" si="0"/>
        <v>3</v>
      </c>
      <c r="J15" s="221">
        <f t="shared" si="0"/>
        <v>1</v>
      </c>
      <c r="K15" s="221">
        <f t="shared" si="0"/>
        <v>1</v>
      </c>
      <c r="L15" s="221">
        <f t="shared" si="0"/>
        <v>0</v>
      </c>
    </row>
    <row r="16" spans="1:12" ht="15">
      <c r="A16" s="462" t="s">
        <v>68</v>
      </c>
      <c r="B16" s="912"/>
      <c r="C16" s="912"/>
      <c r="D16" s="912"/>
      <c r="E16" s="912"/>
      <c r="F16" s="912"/>
      <c r="G16" s="590" t="s">
        <v>68</v>
      </c>
      <c r="H16" s="531"/>
      <c r="I16" s="531"/>
      <c r="J16" s="169"/>
      <c r="K16" s="169"/>
      <c r="L16" s="169"/>
    </row>
    <row r="17" spans="1:12" ht="15">
      <c r="A17" s="429" t="s">
        <v>69</v>
      </c>
      <c r="B17" s="966">
        <v>286</v>
      </c>
      <c r="C17" s="966">
        <v>129</v>
      </c>
      <c r="D17" s="966">
        <v>86</v>
      </c>
      <c r="E17" s="966">
        <v>55</v>
      </c>
      <c r="F17" s="966">
        <v>10</v>
      </c>
      <c r="G17" s="596" t="s">
        <v>69</v>
      </c>
      <c r="H17" s="966">
        <v>1</v>
      </c>
      <c r="I17" s="966">
        <v>3</v>
      </c>
      <c r="J17" s="222">
        <v>1</v>
      </c>
      <c r="K17" s="222">
        <v>1</v>
      </c>
      <c r="L17" s="121">
        <v>0</v>
      </c>
    </row>
    <row r="18" spans="1:12" ht="15">
      <c r="A18" s="379" t="s">
        <v>70</v>
      </c>
      <c r="B18" s="976"/>
      <c r="C18" s="976"/>
      <c r="D18" s="976"/>
      <c r="E18" s="976"/>
      <c r="F18" s="976"/>
      <c r="G18" s="592" t="s">
        <v>70</v>
      </c>
      <c r="H18" s="976"/>
      <c r="I18" s="976"/>
      <c r="J18" s="223"/>
      <c r="K18" s="223"/>
      <c r="L18" s="223"/>
    </row>
    <row r="19" spans="1:12" ht="15">
      <c r="A19" s="429" t="s">
        <v>71</v>
      </c>
      <c r="B19" s="912">
        <v>69</v>
      </c>
      <c r="C19" s="912">
        <v>35</v>
      </c>
      <c r="D19" s="912">
        <v>15</v>
      </c>
      <c r="E19" s="912">
        <v>19</v>
      </c>
      <c r="F19" s="912">
        <v>0</v>
      </c>
      <c r="G19" s="596" t="s">
        <v>71</v>
      </c>
      <c r="H19" s="531">
        <v>0</v>
      </c>
      <c r="I19" s="531">
        <v>0</v>
      </c>
      <c r="J19" s="169">
        <v>0</v>
      </c>
      <c r="K19" s="169">
        <v>0</v>
      </c>
      <c r="L19" s="169">
        <v>0</v>
      </c>
    </row>
    <row r="20" spans="1:12" ht="15">
      <c r="A20" s="379" t="s">
        <v>72</v>
      </c>
      <c r="B20" s="976"/>
      <c r="C20" s="976"/>
      <c r="D20" s="976"/>
      <c r="E20" s="976"/>
      <c r="F20" s="976"/>
      <c r="G20" s="592" t="s">
        <v>72</v>
      </c>
      <c r="H20" s="976"/>
      <c r="I20" s="976"/>
      <c r="J20" s="223"/>
      <c r="K20" s="223"/>
      <c r="L20" s="223"/>
    </row>
    <row r="21" spans="1:12" ht="15">
      <c r="A21" s="379" t="s">
        <v>73</v>
      </c>
      <c r="B21" s="912">
        <v>9</v>
      </c>
      <c r="C21" s="912">
        <v>4</v>
      </c>
      <c r="D21" s="912">
        <v>2</v>
      </c>
      <c r="E21" s="912">
        <v>3</v>
      </c>
      <c r="F21" s="912">
        <v>0</v>
      </c>
      <c r="G21" s="592" t="s">
        <v>73</v>
      </c>
      <c r="H21" s="531">
        <v>0</v>
      </c>
      <c r="I21" s="531">
        <v>0</v>
      </c>
      <c r="J21" s="169">
        <v>0</v>
      </c>
      <c r="K21" s="169">
        <v>0</v>
      </c>
      <c r="L21" s="169">
        <v>0</v>
      </c>
    </row>
    <row r="22" spans="1:12" ht="15">
      <c r="A22" s="379" t="s">
        <v>74</v>
      </c>
      <c r="B22" s="522"/>
      <c r="C22" s="522"/>
      <c r="D22" s="522"/>
      <c r="E22" s="522"/>
      <c r="F22" s="522"/>
      <c r="G22" s="592" t="s">
        <v>74</v>
      </c>
      <c r="H22" s="522"/>
      <c r="I22" s="522"/>
      <c r="J22" s="120"/>
      <c r="K22" s="120"/>
      <c r="L22" s="120"/>
    </row>
    <row r="23" spans="1:12" ht="15">
      <c r="A23" s="423" t="s">
        <v>75</v>
      </c>
      <c r="B23" s="591">
        <f>SUM(B25:B28)</f>
        <v>90</v>
      </c>
      <c r="C23" s="591">
        <f t="shared" ref="C23:L23" si="1">SUM(C25:C28)</f>
        <v>42</v>
      </c>
      <c r="D23" s="591">
        <f t="shared" si="1"/>
        <v>18</v>
      </c>
      <c r="E23" s="591">
        <f t="shared" si="1"/>
        <v>30</v>
      </c>
      <c r="F23" s="591">
        <f t="shared" si="1"/>
        <v>0</v>
      </c>
      <c r="G23" s="423" t="s">
        <v>75</v>
      </c>
      <c r="H23" s="591">
        <f t="shared" si="1"/>
        <v>0</v>
      </c>
      <c r="I23" s="591">
        <f t="shared" si="1"/>
        <v>0</v>
      </c>
      <c r="J23" s="224">
        <f t="shared" si="1"/>
        <v>0</v>
      </c>
      <c r="K23" s="224">
        <f t="shared" si="1"/>
        <v>0</v>
      </c>
      <c r="L23" s="224">
        <f t="shared" si="1"/>
        <v>0</v>
      </c>
    </row>
    <row r="24" spans="1:12" ht="15">
      <c r="A24" s="426" t="s">
        <v>76</v>
      </c>
      <c r="B24" s="912"/>
      <c r="C24" s="912"/>
      <c r="D24" s="912"/>
      <c r="E24" s="912"/>
      <c r="F24" s="912"/>
      <c r="G24" s="426" t="s">
        <v>76</v>
      </c>
      <c r="H24" s="531"/>
      <c r="I24" s="531"/>
      <c r="J24" s="169"/>
      <c r="K24" s="169"/>
      <c r="L24" s="169"/>
    </row>
    <row r="25" spans="1:12" ht="15">
      <c r="A25" s="468" t="s">
        <v>448</v>
      </c>
      <c r="B25" s="912">
        <v>1</v>
      </c>
      <c r="C25" s="912">
        <v>0</v>
      </c>
      <c r="D25" s="912">
        <v>1</v>
      </c>
      <c r="E25" s="912">
        <v>0</v>
      </c>
      <c r="F25" s="912">
        <v>0</v>
      </c>
      <c r="G25" s="593" t="s">
        <v>448</v>
      </c>
      <c r="H25" s="531">
        <v>0</v>
      </c>
      <c r="I25" s="531">
        <v>0</v>
      </c>
      <c r="J25" s="169">
        <v>0</v>
      </c>
      <c r="K25" s="169">
        <v>0</v>
      </c>
      <c r="L25" s="169">
        <v>0</v>
      </c>
    </row>
    <row r="26" spans="1:12" ht="15">
      <c r="A26" s="429" t="s">
        <v>77</v>
      </c>
      <c r="B26" s="912">
        <v>86</v>
      </c>
      <c r="C26" s="912">
        <v>40</v>
      </c>
      <c r="D26" s="912">
        <v>17</v>
      </c>
      <c r="E26" s="912">
        <v>29</v>
      </c>
      <c r="F26" s="912">
        <v>0</v>
      </c>
      <c r="G26" s="596" t="s">
        <v>77</v>
      </c>
      <c r="H26" s="531">
        <v>0</v>
      </c>
      <c r="I26" s="531">
        <v>0</v>
      </c>
      <c r="J26" s="169">
        <v>0</v>
      </c>
      <c r="K26" s="169">
        <v>0</v>
      </c>
      <c r="L26" s="169">
        <v>0</v>
      </c>
    </row>
    <row r="27" spans="1:12" ht="15">
      <c r="A27" s="379" t="s">
        <v>78</v>
      </c>
      <c r="B27" s="976"/>
      <c r="C27" s="976"/>
      <c r="D27" s="976"/>
      <c r="E27" s="976"/>
      <c r="F27" s="976"/>
      <c r="G27" s="592" t="s">
        <v>78</v>
      </c>
      <c r="H27" s="976"/>
      <c r="I27" s="976"/>
      <c r="J27" s="223"/>
      <c r="K27" s="223"/>
      <c r="L27" s="223"/>
    </row>
    <row r="28" spans="1:12" ht="15">
      <c r="A28" s="429" t="s">
        <v>79</v>
      </c>
      <c r="B28" s="912">
        <v>3</v>
      </c>
      <c r="C28" s="912">
        <v>2</v>
      </c>
      <c r="D28" s="912">
        <v>0</v>
      </c>
      <c r="E28" s="912">
        <v>1</v>
      </c>
      <c r="F28" s="912">
        <v>0</v>
      </c>
      <c r="G28" s="596" t="s">
        <v>79</v>
      </c>
      <c r="H28" s="531">
        <v>0</v>
      </c>
      <c r="I28" s="531">
        <v>0</v>
      </c>
      <c r="J28" s="169">
        <v>0</v>
      </c>
      <c r="K28" s="169">
        <v>0</v>
      </c>
      <c r="L28" s="169">
        <v>0</v>
      </c>
    </row>
    <row r="29" spans="1:12" ht="15">
      <c r="A29" s="379" t="s">
        <v>80</v>
      </c>
      <c r="B29" s="958"/>
      <c r="C29" s="958"/>
      <c r="D29" s="958"/>
      <c r="E29" s="958"/>
      <c r="F29" s="958"/>
      <c r="G29" s="592" t="s">
        <v>80</v>
      </c>
      <c r="H29" s="522"/>
      <c r="I29" s="522"/>
      <c r="J29" s="120"/>
      <c r="K29" s="120"/>
      <c r="L29" s="120"/>
    </row>
    <row r="30" spans="1:12" ht="15">
      <c r="A30" s="423" t="s">
        <v>81</v>
      </c>
      <c r="B30" s="591">
        <f>SUM(B32:B72)</f>
        <v>598</v>
      </c>
      <c r="C30" s="591">
        <f t="shared" ref="C30:L30" si="2">SUM(C32:C72)</f>
        <v>272</v>
      </c>
      <c r="D30" s="591">
        <f t="shared" si="2"/>
        <v>129</v>
      </c>
      <c r="E30" s="591">
        <f t="shared" si="2"/>
        <v>132</v>
      </c>
      <c r="F30" s="591">
        <f t="shared" si="2"/>
        <v>50</v>
      </c>
      <c r="G30" s="423" t="s">
        <v>81</v>
      </c>
      <c r="H30" s="591">
        <f t="shared" si="2"/>
        <v>6</v>
      </c>
      <c r="I30" s="591">
        <f t="shared" si="2"/>
        <v>6</v>
      </c>
      <c r="J30" s="224">
        <f t="shared" si="2"/>
        <v>2</v>
      </c>
      <c r="K30" s="224">
        <f t="shared" si="2"/>
        <v>1</v>
      </c>
      <c r="L30" s="224">
        <f t="shared" si="2"/>
        <v>0</v>
      </c>
    </row>
    <row r="31" spans="1:12" ht="15">
      <c r="A31" s="426" t="s">
        <v>82</v>
      </c>
      <c r="B31" s="912"/>
      <c r="C31" s="912"/>
      <c r="D31" s="912"/>
      <c r="E31" s="912"/>
      <c r="F31" s="912"/>
      <c r="G31" s="426" t="s">
        <v>82</v>
      </c>
      <c r="H31" s="531"/>
      <c r="I31" s="531"/>
      <c r="J31" s="169"/>
      <c r="K31" s="182"/>
      <c r="L31" s="169"/>
    </row>
    <row r="32" spans="1:12" ht="15">
      <c r="A32" s="429" t="s">
        <v>83</v>
      </c>
      <c r="B32" s="966">
        <v>221</v>
      </c>
      <c r="C32" s="966">
        <v>103</v>
      </c>
      <c r="D32" s="966">
        <v>49</v>
      </c>
      <c r="E32" s="966">
        <v>50</v>
      </c>
      <c r="F32" s="966">
        <v>17</v>
      </c>
      <c r="G32" s="596" t="s">
        <v>83</v>
      </c>
      <c r="H32" s="531">
        <v>2</v>
      </c>
      <c r="I32" s="531">
        <v>0</v>
      </c>
      <c r="J32" s="169">
        <v>0</v>
      </c>
      <c r="K32" s="182">
        <v>0</v>
      </c>
      <c r="L32" s="169">
        <v>0</v>
      </c>
    </row>
    <row r="33" spans="1:12" ht="15">
      <c r="A33" s="379" t="s">
        <v>84</v>
      </c>
      <c r="B33" s="976"/>
      <c r="C33" s="976"/>
      <c r="D33" s="976"/>
      <c r="E33" s="976"/>
      <c r="F33" s="976"/>
      <c r="G33" s="592" t="s">
        <v>84</v>
      </c>
      <c r="H33" s="976"/>
      <c r="I33" s="976"/>
      <c r="J33" s="223"/>
      <c r="K33" s="223"/>
      <c r="L33" s="223"/>
    </row>
    <row r="34" spans="1:12" ht="15">
      <c r="A34" s="429" t="s">
        <v>85</v>
      </c>
      <c r="B34" s="912">
        <v>34</v>
      </c>
      <c r="C34" s="912">
        <v>16</v>
      </c>
      <c r="D34" s="912">
        <v>7</v>
      </c>
      <c r="E34" s="912">
        <v>6</v>
      </c>
      <c r="F34" s="912">
        <v>5</v>
      </c>
      <c r="G34" s="596" t="s">
        <v>85</v>
      </c>
      <c r="H34" s="531">
        <v>0</v>
      </c>
      <c r="I34" s="531">
        <v>0</v>
      </c>
      <c r="J34" s="169">
        <v>0</v>
      </c>
      <c r="K34" s="182">
        <v>0</v>
      </c>
      <c r="L34" s="169">
        <v>0</v>
      </c>
    </row>
    <row r="35" spans="1:12" ht="15">
      <c r="A35" s="379" t="s">
        <v>86</v>
      </c>
      <c r="B35" s="966" t="s">
        <v>624</v>
      </c>
      <c r="C35" s="966" t="s">
        <v>624</v>
      </c>
      <c r="D35" s="966" t="s">
        <v>624</v>
      </c>
      <c r="E35" s="966" t="s">
        <v>624</v>
      </c>
      <c r="F35" s="966" t="s">
        <v>624</v>
      </c>
      <c r="G35" s="592" t="s">
        <v>86</v>
      </c>
      <c r="H35" s="912" t="s">
        <v>624</v>
      </c>
      <c r="I35" s="912" t="s">
        <v>624</v>
      </c>
      <c r="J35" s="121" t="s">
        <v>624</v>
      </c>
      <c r="K35" s="121" t="s">
        <v>624</v>
      </c>
      <c r="L35" s="121" t="s">
        <v>624</v>
      </c>
    </row>
    <row r="36" spans="1:12" ht="15">
      <c r="A36" s="429" t="s">
        <v>87</v>
      </c>
      <c r="B36" s="912">
        <v>37</v>
      </c>
      <c r="C36" s="912">
        <v>2</v>
      </c>
      <c r="D36" s="912">
        <v>6</v>
      </c>
      <c r="E36" s="912">
        <v>16</v>
      </c>
      <c r="F36" s="912">
        <v>11</v>
      </c>
      <c r="G36" s="596" t="s">
        <v>87</v>
      </c>
      <c r="H36" s="912">
        <v>0</v>
      </c>
      <c r="I36" s="912">
        <v>2</v>
      </c>
      <c r="J36" s="121">
        <v>0</v>
      </c>
      <c r="K36" s="182">
        <v>0</v>
      </c>
      <c r="L36" s="169">
        <v>0</v>
      </c>
    </row>
    <row r="37" spans="1:12" ht="15">
      <c r="A37" s="379" t="s">
        <v>88</v>
      </c>
      <c r="B37" s="976"/>
      <c r="C37" s="976"/>
      <c r="D37" s="976"/>
      <c r="E37" s="976"/>
      <c r="F37" s="976"/>
      <c r="G37" s="592" t="s">
        <v>88</v>
      </c>
      <c r="H37" s="976"/>
      <c r="I37" s="976"/>
      <c r="J37" s="223"/>
      <c r="K37" s="223"/>
      <c r="L37" s="223"/>
    </row>
    <row r="38" spans="1:12" ht="15">
      <c r="A38" s="429" t="s">
        <v>89</v>
      </c>
      <c r="B38" s="966">
        <v>42</v>
      </c>
      <c r="C38" s="966">
        <v>8</v>
      </c>
      <c r="D38" s="966">
        <v>7</v>
      </c>
      <c r="E38" s="966">
        <v>17</v>
      </c>
      <c r="F38" s="966">
        <v>4</v>
      </c>
      <c r="G38" s="596" t="s">
        <v>89</v>
      </c>
      <c r="H38" s="912">
        <v>3</v>
      </c>
      <c r="I38" s="912">
        <v>2</v>
      </c>
      <c r="J38" s="121">
        <v>1</v>
      </c>
      <c r="K38" s="121">
        <v>0</v>
      </c>
      <c r="L38" s="121">
        <v>0</v>
      </c>
    </row>
    <row r="39" spans="1:12" ht="15">
      <c r="A39" s="379" t="s">
        <v>90</v>
      </c>
      <c r="B39" s="912" t="s">
        <v>624</v>
      </c>
      <c r="C39" s="912" t="s">
        <v>624</v>
      </c>
      <c r="D39" s="912" t="s">
        <v>624</v>
      </c>
      <c r="E39" s="912" t="s">
        <v>624</v>
      </c>
      <c r="F39" s="912" t="s">
        <v>624</v>
      </c>
      <c r="G39" s="592" t="s">
        <v>90</v>
      </c>
      <c r="H39" s="912" t="s">
        <v>624</v>
      </c>
      <c r="I39" s="912" t="s">
        <v>624</v>
      </c>
      <c r="J39" s="121" t="s">
        <v>624</v>
      </c>
      <c r="K39" s="182" t="s">
        <v>624</v>
      </c>
      <c r="L39" s="169" t="s">
        <v>624</v>
      </c>
    </row>
    <row r="40" spans="1:12" ht="15">
      <c r="A40" s="468" t="s">
        <v>91</v>
      </c>
      <c r="B40" s="976"/>
      <c r="C40" s="976"/>
      <c r="D40" s="976"/>
      <c r="E40" s="976"/>
      <c r="F40" s="976"/>
      <c r="G40" s="593" t="s">
        <v>91</v>
      </c>
      <c r="H40" s="976"/>
      <c r="I40" s="976"/>
      <c r="J40" s="223"/>
      <c r="K40" s="223"/>
      <c r="L40" s="223"/>
    </row>
    <row r="41" spans="1:12" ht="15">
      <c r="A41" s="469" t="s">
        <v>92</v>
      </c>
      <c r="B41" s="976"/>
      <c r="C41" s="976"/>
      <c r="D41" s="976"/>
      <c r="E41" s="976"/>
      <c r="F41" s="976"/>
      <c r="G41" s="594" t="s">
        <v>92</v>
      </c>
      <c r="H41" s="976"/>
      <c r="I41" s="976"/>
      <c r="J41" s="223"/>
      <c r="K41" s="223"/>
      <c r="L41" s="223"/>
    </row>
    <row r="42" spans="1:12" ht="39.6">
      <c r="A42" s="429" t="s">
        <v>93</v>
      </c>
      <c r="B42" s="966">
        <v>61</v>
      </c>
      <c r="C42" s="966">
        <v>38</v>
      </c>
      <c r="D42" s="966">
        <v>11</v>
      </c>
      <c r="E42" s="966">
        <v>8</v>
      </c>
      <c r="F42" s="966">
        <v>4</v>
      </c>
      <c r="G42" s="596" t="s">
        <v>93</v>
      </c>
      <c r="H42" s="531">
        <v>0</v>
      </c>
      <c r="I42" s="531">
        <v>0</v>
      </c>
      <c r="J42" s="121">
        <v>0</v>
      </c>
      <c r="K42" s="121">
        <v>0</v>
      </c>
      <c r="L42" s="121">
        <v>0</v>
      </c>
    </row>
    <row r="43" spans="1:12" ht="39.6">
      <c r="A43" s="379" t="s">
        <v>94</v>
      </c>
      <c r="B43" s="976"/>
      <c r="C43" s="976"/>
      <c r="D43" s="976"/>
      <c r="E43" s="976"/>
      <c r="F43" s="976"/>
      <c r="G43" s="592" t="s">
        <v>94</v>
      </c>
      <c r="H43" s="976"/>
      <c r="I43" s="976"/>
      <c r="J43" s="223"/>
      <c r="K43" s="223"/>
      <c r="L43" s="223"/>
    </row>
    <row r="44" spans="1:12" ht="15">
      <c r="A44" s="429" t="s">
        <v>95</v>
      </c>
      <c r="B44" s="912">
        <v>4</v>
      </c>
      <c r="C44" s="912">
        <v>1</v>
      </c>
      <c r="D44" s="912">
        <v>2</v>
      </c>
      <c r="E44" s="912">
        <v>1</v>
      </c>
      <c r="F44" s="912">
        <v>0</v>
      </c>
      <c r="G44" s="596" t="s">
        <v>95</v>
      </c>
      <c r="H44" s="912">
        <v>0</v>
      </c>
      <c r="I44" s="912">
        <v>0</v>
      </c>
      <c r="J44" s="121">
        <v>0</v>
      </c>
      <c r="K44" s="121">
        <v>0</v>
      </c>
      <c r="L44" s="121">
        <v>0</v>
      </c>
    </row>
    <row r="45" spans="1:12" ht="15">
      <c r="A45" s="379" t="s">
        <v>96</v>
      </c>
      <c r="B45" s="976"/>
      <c r="C45" s="976"/>
      <c r="D45" s="976"/>
      <c r="E45" s="976"/>
      <c r="F45" s="976"/>
      <c r="G45" s="592" t="s">
        <v>96</v>
      </c>
      <c r="H45" s="976"/>
      <c r="I45" s="976"/>
      <c r="J45" s="223"/>
      <c r="K45" s="223"/>
      <c r="L45" s="223"/>
    </row>
    <row r="46" spans="1:12" ht="15">
      <c r="A46" s="429" t="s">
        <v>97</v>
      </c>
      <c r="B46" s="912">
        <v>23</v>
      </c>
      <c r="C46" s="912">
        <v>19</v>
      </c>
      <c r="D46" s="912">
        <v>2</v>
      </c>
      <c r="E46" s="912">
        <v>2</v>
      </c>
      <c r="F46" s="912">
        <v>0</v>
      </c>
      <c r="G46" s="596" t="s">
        <v>97</v>
      </c>
      <c r="H46" s="912">
        <v>0</v>
      </c>
      <c r="I46" s="912">
        <v>0</v>
      </c>
      <c r="J46" s="121">
        <v>0</v>
      </c>
      <c r="K46" s="121">
        <v>0</v>
      </c>
      <c r="L46" s="121">
        <v>0</v>
      </c>
    </row>
    <row r="47" spans="1:12" ht="15">
      <c r="A47" s="379" t="s">
        <v>98</v>
      </c>
      <c r="B47" s="912" t="s">
        <v>624</v>
      </c>
      <c r="C47" s="912" t="s">
        <v>624</v>
      </c>
      <c r="D47" s="912" t="s">
        <v>624</v>
      </c>
      <c r="E47" s="912" t="s">
        <v>624</v>
      </c>
      <c r="F47" s="956" t="s">
        <v>624</v>
      </c>
      <c r="G47" s="592" t="s">
        <v>98</v>
      </c>
      <c r="H47" s="531" t="s">
        <v>624</v>
      </c>
      <c r="I47" s="531" t="s">
        <v>624</v>
      </c>
      <c r="J47" s="169" t="s">
        <v>624</v>
      </c>
      <c r="K47" s="169" t="s">
        <v>624</v>
      </c>
      <c r="L47" s="169" t="s">
        <v>624</v>
      </c>
    </row>
    <row r="48" spans="1:12" ht="15">
      <c r="A48" s="429" t="s">
        <v>99</v>
      </c>
      <c r="B48" s="966">
        <v>19</v>
      </c>
      <c r="C48" s="966">
        <v>9</v>
      </c>
      <c r="D48" s="966">
        <v>6</v>
      </c>
      <c r="E48" s="966">
        <v>2</v>
      </c>
      <c r="F48" s="966">
        <v>2</v>
      </c>
      <c r="G48" s="596" t="s">
        <v>99</v>
      </c>
      <c r="H48" s="912">
        <v>0</v>
      </c>
      <c r="I48" s="912">
        <v>0</v>
      </c>
      <c r="J48" s="121">
        <v>0</v>
      </c>
      <c r="K48" s="121">
        <v>0</v>
      </c>
      <c r="L48" s="121">
        <v>0</v>
      </c>
    </row>
    <row r="49" spans="1:12" ht="15">
      <c r="A49" s="379" t="s">
        <v>100</v>
      </c>
      <c r="B49" s="976"/>
      <c r="C49" s="976"/>
      <c r="D49" s="976"/>
      <c r="E49" s="976"/>
      <c r="F49" s="976"/>
      <c r="G49" s="592" t="s">
        <v>100</v>
      </c>
      <c r="H49" s="976"/>
      <c r="I49" s="976"/>
      <c r="J49" s="223"/>
      <c r="K49" s="223"/>
      <c r="L49" s="223"/>
    </row>
    <row r="50" spans="1:12" ht="15">
      <c r="A50" s="429" t="s">
        <v>101</v>
      </c>
      <c r="B50" s="912">
        <v>4</v>
      </c>
      <c r="C50" s="912">
        <v>2</v>
      </c>
      <c r="D50" s="912">
        <v>0</v>
      </c>
      <c r="E50" s="956">
        <v>0</v>
      </c>
      <c r="F50" s="912">
        <v>1</v>
      </c>
      <c r="G50" s="596" t="s">
        <v>101</v>
      </c>
      <c r="H50" s="531">
        <v>0</v>
      </c>
      <c r="I50" s="531">
        <v>1</v>
      </c>
      <c r="J50" s="169">
        <v>0</v>
      </c>
      <c r="K50" s="169">
        <v>0</v>
      </c>
      <c r="L50" s="169">
        <v>0</v>
      </c>
    </row>
    <row r="51" spans="1:12" ht="26.4">
      <c r="A51" s="379" t="s">
        <v>102</v>
      </c>
      <c r="B51" s="976"/>
      <c r="C51" s="976"/>
      <c r="D51" s="976"/>
      <c r="E51" s="976"/>
      <c r="F51" s="976"/>
      <c r="G51" s="592" t="s">
        <v>102</v>
      </c>
      <c r="H51" s="976"/>
      <c r="I51" s="976"/>
      <c r="J51" s="223"/>
      <c r="K51" s="223"/>
      <c r="L51" s="223"/>
    </row>
    <row r="52" spans="1:12" ht="15">
      <c r="A52" s="429" t="s">
        <v>103</v>
      </c>
      <c r="B52" s="966">
        <v>21</v>
      </c>
      <c r="C52" s="966">
        <v>12</v>
      </c>
      <c r="D52" s="912">
        <v>6</v>
      </c>
      <c r="E52" s="966">
        <v>2</v>
      </c>
      <c r="F52" s="912">
        <v>1</v>
      </c>
      <c r="G52" s="596" t="s">
        <v>103</v>
      </c>
      <c r="H52" s="912">
        <v>0</v>
      </c>
      <c r="I52" s="912">
        <v>0</v>
      </c>
      <c r="J52" s="121">
        <v>0</v>
      </c>
      <c r="K52" s="121">
        <v>0</v>
      </c>
      <c r="L52" s="121">
        <v>0</v>
      </c>
    </row>
    <row r="53" spans="1:12" ht="15">
      <c r="A53" s="379" t="s">
        <v>104</v>
      </c>
      <c r="B53" s="976"/>
      <c r="C53" s="976"/>
      <c r="D53" s="976"/>
      <c r="E53" s="976"/>
      <c r="F53" s="976"/>
      <c r="G53" s="592" t="s">
        <v>104</v>
      </c>
      <c r="H53" s="976"/>
      <c r="I53" s="976"/>
      <c r="J53" s="223"/>
      <c r="K53" s="223"/>
      <c r="L53" s="223"/>
    </row>
    <row r="54" spans="1:12" ht="15">
      <c r="A54" s="429" t="s">
        <v>105</v>
      </c>
      <c r="B54" s="912">
        <v>38</v>
      </c>
      <c r="C54" s="912">
        <v>9</v>
      </c>
      <c r="D54" s="912">
        <v>12</v>
      </c>
      <c r="E54" s="912">
        <v>12</v>
      </c>
      <c r="F54" s="912">
        <v>3</v>
      </c>
      <c r="G54" s="596" t="s">
        <v>105</v>
      </c>
      <c r="H54" s="531">
        <v>1</v>
      </c>
      <c r="I54" s="531">
        <v>1</v>
      </c>
      <c r="J54" s="169">
        <v>0</v>
      </c>
      <c r="K54" s="169">
        <v>0</v>
      </c>
      <c r="L54" s="169">
        <v>0</v>
      </c>
    </row>
    <row r="55" spans="1:12" ht="26.4">
      <c r="A55" s="379" t="s">
        <v>106</v>
      </c>
      <c r="B55" s="976"/>
      <c r="C55" s="976"/>
      <c r="D55" s="976"/>
      <c r="E55" s="976"/>
      <c r="F55" s="976"/>
      <c r="G55" s="592" t="s">
        <v>106</v>
      </c>
      <c r="H55" s="976"/>
      <c r="I55" s="976"/>
      <c r="J55" s="223"/>
      <c r="K55" s="223"/>
      <c r="L55" s="223"/>
    </row>
    <row r="56" spans="1:12" ht="15">
      <c r="A56" s="429" t="s">
        <v>107</v>
      </c>
      <c r="B56" s="966">
        <v>4</v>
      </c>
      <c r="C56" s="966">
        <v>0</v>
      </c>
      <c r="D56" s="966">
        <v>0</v>
      </c>
      <c r="E56" s="966">
        <v>3</v>
      </c>
      <c r="F56" s="912">
        <v>0</v>
      </c>
      <c r="G56" s="596" t="s">
        <v>107</v>
      </c>
      <c r="H56" s="912">
        <v>0</v>
      </c>
      <c r="I56" s="912">
        <v>0</v>
      </c>
      <c r="J56" s="121">
        <v>0</v>
      </c>
      <c r="K56" s="121">
        <v>1</v>
      </c>
      <c r="L56" s="121">
        <v>0</v>
      </c>
    </row>
    <row r="57" spans="1:12" ht="15">
      <c r="A57" s="379" t="s">
        <v>108</v>
      </c>
      <c r="B57" s="976"/>
      <c r="C57" s="976"/>
      <c r="D57" s="976"/>
      <c r="E57" s="976"/>
      <c r="F57" s="976"/>
      <c r="G57" s="592" t="s">
        <v>108</v>
      </c>
      <c r="H57" s="976"/>
      <c r="I57" s="976"/>
      <c r="J57" s="223"/>
      <c r="K57" s="223"/>
      <c r="L57" s="223"/>
    </row>
    <row r="58" spans="1:12" ht="26.4">
      <c r="A58" s="429" t="s">
        <v>109</v>
      </c>
      <c r="B58" s="912">
        <v>46</v>
      </c>
      <c r="C58" s="912">
        <v>28</v>
      </c>
      <c r="D58" s="912">
        <v>12</v>
      </c>
      <c r="E58" s="912">
        <v>5</v>
      </c>
      <c r="F58" s="912">
        <v>1</v>
      </c>
      <c r="G58" s="596" t="s">
        <v>109</v>
      </c>
      <c r="H58" s="912">
        <v>0</v>
      </c>
      <c r="I58" s="912">
        <v>0</v>
      </c>
      <c r="J58" s="121">
        <v>0</v>
      </c>
      <c r="K58" s="121">
        <v>0</v>
      </c>
      <c r="L58" s="121">
        <v>0</v>
      </c>
    </row>
    <row r="59" spans="1:12" ht="26.4">
      <c r="A59" s="379" t="s">
        <v>110</v>
      </c>
      <c r="B59" s="976"/>
      <c r="C59" s="976"/>
      <c r="D59" s="976"/>
      <c r="E59" s="976"/>
      <c r="F59" s="976"/>
      <c r="G59" s="592" t="s">
        <v>110</v>
      </c>
      <c r="H59" s="976"/>
      <c r="I59" s="976"/>
      <c r="J59" s="223"/>
      <c r="K59" s="223"/>
      <c r="L59" s="223"/>
    </row>
    <row r="60" spans="1:12" ht="26.4">
      <c r="A60" s="429" t="s">
        <v>111</v>
      </c>
      <c r="B60" s="966">
        <v>1</v>
      </c>
      <c r="C60" s="966">
        <v>0</v>
      </c>
      <c r="D60" s="966">
        <v>1</v>
      </c>
      <c r="E60" s="912">
        <v>0</v>
      </c>
      <c r="F60" s="966">
        <v>0</v>
      </c>
      <c r="G60" s="596" t="s">
        <v>111</v>
      </c>
      <c r="H60" s="912">
        <v>0</v>
      </c>
      <c r="I60" s="912">
        <v>0</v>
      </c>
      <c r="J60" s="121">
        <v>0</v>
      </c>
      <c r="K60" s="121">
        <v>0</v>
      </c>
      <c r="L60" s="121">
        <v>0</v>
      </c>
    </row>
    <row r="61" spans="1:12" ht="26.4">
      <c r="A61" s="379" t="s">
        <v>112</v>
      </c>
      <c r="B61" s="912" t="s">
        <v>624</v>
      </c>
      <c r="C61" s="912" t="s">
        <v>624</v>
      </c>
      <c r="D61" s="912" t="s">
        <v>624</v>
      </c>
      <c r="E61" s="912" t="s">
        <v>624</v>
      </c>
      <c r="F61" s="912" t="s">
        <v>624</v>
      </c>
      <c r="G61" s="592" t="s">
        <v>112</v>
      </c>
      <c r="H61" s="912" t="s">
        <v>624</v>
      </c>
      <c r="I61" s="912" t="s">
        <v>624</v>
      </c>
      <c r="J61" s="121" t="s">
        <v>624</v>
      </c>
      <c r="K61" s="121" t="s">
        <v>624</v>
      </c>
      <c r="L61" s="121" t="s">
        <v>624</v>
      </c>
    </row>
    <row r="62" spans="1:12" ht="15">
      <c r="A62" s="429" t="s">
        <v>113</v>
      </c>
      <c r="B62" s="976"/>
      <c r="C62" s="976"/>
      <c r="D62" s="976"/>
      <c r="E62" s="976"/>
      <c r="F62" s="976"/>
      <c r="G62" s="596" t="s">
        <v>113</v>
      </c>
      <c r="H62" s="976"/>
      <c r="I62" s="976"/>
      <c r="J62" s="223"/>
      <c r="K62" s="223"/>
      <c r="L62" s="223"/>
    </row>
    <row r="63" spans="1:12" ht="15">
      <c r="A63" s="379" t="s">
        <v>264</v>
      </c>
      <c r="B63" s="976"/>
      <c r="C63" s="976"/>
      <c r="D63" s="976"/>
      <c r="E63" s="976"/>
      <c r="F63" s="976"/>
      <c r="G63" s="592" t="s">
        <v>264</v>
      </c>
      <c r="H63" s="976"/>
      <c r="I63" s="976"/>
      <c r="J63" s="223"/>
      <c r="K63" s="223"/>
      <c r="L63" s="223"/>
    </row>
    <row r="64" spans="1:12" ht="26.4">
      <c r="A64" s="429" t="s">
        <v>114</v>
      </c>
      <c r="B64" s="966">
        <v>8</v>
      </c>
      <c r="C64" s="966">
        <v>2</v>
      </c>
      <c r="D64" s="912">
        <v>2</v>
      </c>
      <c r="E64" s="912">
        <v>3</v>
      </c>
      <c r="F64" s="966">
        <v>1</v>
      </c>
      <c r="G64" s="596" t="s">
        <v>114</v>
      </c>
      <c r="H64" s="912">
        <v>0</v>
      </c>
      <c r="I64" s="912">
        <v>0</v>
      </c>
      <c r="J64" s="121">
        <v>0</v>
      </c>
      <c r="K64" s="121">
        <v>0</v>
      </c>
      <c r="L64" s="121">
        <v>0</v>
      </c>
    </row>
    <row r="65" spans="1:12" ht="15">
      <c r="A65" s="379" t="s">
        <v>115</v>
      </c>
      <c r="B65" s="976"/>
      <c r="C65" s="976"/>
      <c r="D65" s="976"/>
      <c r="E65" s="976"/>
      <c r="F65" s="976"/>
      <c r="G65" s="592" t="s">
        <v>115</v>
      </c>
      <c r="H65" s="976"/>
      <c r="I65" s="976"/>
      <c r="J65" s="223"/>
      <c r="K65" s="223"/>
      <c r="L65" s="223"/>
    </row>
    <row r="66" spans="1:12" ht="15">
      <c r="A66" s="429" t="s">
        <v>116</v>
      </c>
      <c r="B66" s="912">
        <v>1</v>
      </c>
      <c r="C66" s="912">
        <v>0</v>
      </c>
      <c r="D66" s="912">
        <v>0</v>
      </c>
      <c r="E66" s="912">
        <v>1</v>
      </c>
      <c r="F66" s="912">
        <v>0</v>
      </c>
      <c r="G66" s="596" t="s">
        <v>116</v>
      </c>
      <c r="H66" s="912">
        <v>0</v>
      </c>
      <c r="I66" s="912">
        <v>0</v>
      </c>
      <c r="J66" s="121">
        <v>0</v>
      </c>
      <c r="K66" s="121">
        <v>0</v>
      </c>
      <c r="L66" s="121">
        <v>0</v>
      </c>
    </row>
    <row r="67" spans="1:12" ht="26.4">
      <c r="A67" s="379" t="s">
        <v>117</v>
      </c>
      <c r="B67" s="966" t="s">
        <v>624</v>
      </c>
      <c r="C67" s="966" t="s">
        <v>624</v>
      </c>
      <c r="D67" s="966" t="s">
        <v>624</v>
      </c>
      <c r="E67" s="966" t="s">
        <v>624</v>
      </c>
      <c r="F67" s="966" t="s">
        <v>624</v>
      </c>
      <c r="G67" s="592" t="s">
        <v>117</v>
      </c>
      <c r="H67" s="912" t="s">
        <v>624</v>
      </c>
      <c r="I67" s="912" t="s">
        <v>624</v>
      </c>
      <c r="J67" s="121" t="s">
        <v>624</v>
      </c>
      <c r="K67" s="121" t="s">
        <v>624</v>
      </c>
      <c r="L67" s="121" t="s">
        <v>624</v>
      </c>
    </row>
    <row r="68" spans="1:12" ht="15">
      <c r="A68" s="429" t="s">
        <v>118</v>
      </c>
      <c r="B68" s="912">
        <v>26</v>
      </c>
      <c r="C68" s="912">
        <v>20</v>
      </c>
      <c r="D68" s="912">
        <v>4</v>
      </c>
      <c r="E68" s="912">
        <v>2</v>
      </c>
      <c r="F68" s="956">
        <v>0</v>
      </c>
      <c r="G68" s="596" t="s">
        <v>118</v>
      </c>
      <c r="H68" s="912">
        <v>0</v>
      </c>
      <c r="I68" s="912">
        <v>0</v>
      </c>
      <c r="J68" s="121">
        <v>0</v>
      </c>
      <c r="K68" s="121">
        <v>0</v>
      </c>
      <c r="L68" s="121">
        <v>0</v>
      </c>
    </row>
    <row r="69" spans="1:12" ht="15">
      <c r="A69" s="379" t="s">
        <v>119</v>
      </c>
      <c r="B69" s="976"/>
      <c r="C69" s="976"/>
      <c r="D69" s="976"/>
      <c r="E69" s="976"/>
      <c r="F69" s="976"/>
      <c r="G69" s="592" t="s">
        <v>119</v>
      </c>
      <c r="H69" s="976"/>
      <c r="I69" s="976"/>
      <c r="J69" s="223"/>
      <c r="K69" s="223"/>
      <c r="L69" s="223"/>
    </row>
    <row r="70" spans="1:12" ht="15">
      <c r="A70" s="429" t="s">
        <v>120</v>
      </c>
      <c r="B70" s="966">
        <v>4</v>
      </c>
      <c r="C70" s="966">
        <v>1</v>
      </c>
      <c r="D70" s="966">
        <v>1</v>
      </c>
      <c r="E70" s="966">
        <v>2</v>
      </c>
      <c r="F70" s="966">
        <v>0</v>
      </c>
      <c r="G70" s="596" t="s">
        <v>120</v>
      </c>
      <c r="H70" s="912">
        <v>0</v>
      </c>
      <c r="I70" s="912">
        <v>0</v>
      </c>
      <c r="J70" s="121">
        <v>0</v>
      </c>
      <c r="K70" s="121">
        <v>0</v>
      </c>
      <c r="L70" s="121">
        <v>0</v>
      </c>
    </row>
    <row r="71" spans="1:12" ht="15">
      <c r="A71" s="379" t="s">
        <v>121</v>
      </c>
      <c r="B71" s="976"/>
      <c r="C71" s="976"/>
      <c r="D71" s="976"/>
      <c r="E71" s="976"/>
      <c r="F71" s="976"/>
      <c r="G71" s="592" t="s">
        <v>121</v>
      </c>
      <c r="H71" s="976"/>
      <c r="I71" s="976"/>
      <c r="J71" s="223"/>
      <c r="K71" s="223"/>
      <c r="L71" s="223"/>
    </row>
    <row r="72" spans="1:12" ht="15">
      <c r="A72" s="468" t="s">
        <v>122</v>
      </c>
      <c r="B72" s="912">
        <v>4</v>
      </c>
      <c r="C72" s="912">
        <v>2</v>
      </c>
      <c r="D72" s="912">
        <v>1</v>
      </c>
      <c r="E72" s="912">
        <v>0</v>
      </c>
      <c r="F72" s="912">
        <v>0</v>
      </c>
      <c r="G72" s="593" t="s">
        <v>122</v>
      </c>
      <c r="H72" s="912">
        <v>0</v>
      </c>
      <c r="I72" s="912">
        <v>0</v>
      </c>
      <c r="J72" s="121">
        <v>1</v>
      </c>
      <c r="K72" s="121">
        <v>0</v>
      </c>
      <c r="L72" s="121">
        <v>0</v>
      </c>
    </row>
    <row r="73" spans="1:12" ht="15">
      <c r="A73" s="469" t="s">
        <v>123</v>
      </c>
      <c r="B73" s="912"/>
      <c r="C73" s="912"/>
      <c r="D73" s="912"/>
      <c r="E73" s="912"/>
      <c r="F73" s="912"/>
      <c r="G73" s="594" t="s">
        <v>123</v>
      </c>
      <c r="H73" s="912"/>
      <c r="I73" s="912"/>
      <c r="J73" s="121"/>
      <c r="K73" s="121"/>
      <c r="L73" s="121"/>
    </row>
    <row r="74" spans="1:12" ht="26.4">
      <c r="A74" s="423" t="s">
        <v>124</v>
      </c>
      <c r="B74" s="591">
        <f>B76</f>
        <v>26</v>
      </c>
      <c r="C74" s="591">
        <f t="shared" ref="C74:L74" si="3">C76</f>
        <v>8</v>
      </c>
      <c r="D74" s="591">
        <f t="shared" si="3"/>
        <v>5</v>
      </c>
      <c r="E74" s="591">
        <f t="shared" si="3"/>
        <v>9</v>
      </c>
      <c r="F74" s="591">
        <f t="shared" si="3"/>
        <v>2</v>
      </c>
      <c r="G74" s="423" t="s">
        <v>124</v>
      </c>
      <c r="H74" s="591">
        <f t="shared" si="3"/>
        <v>1</v>
      </c>
      <c r="I74" s="591">
        <f t="shared" si="3"/>
        <v>0</v>
      </c>
      <c r="J74" s="224">
        <f t="shared" si="3"/>
        <v>0</v>
      </c>
      <c r="K74" s="224">
        <f t="shared" si="3"/>
        <v>1</v>
      </c>
      <c r="L74" s="224">
        <f t="shared" si="3"/>
        <v>0</v>
      </c>
    </row>
    <row r="75" spans="1:12" ht="15">
      <c r="A75" s="426" t="s">
        <v>125</v>
      </c>
      <c r="B75" s="912"/>
      <c r="C75" s="912"/>
      <c r="D75" s="912"/>
      <c r="E75" s="912"/>
      <c r="F75" s="912"/>
      <c r="G75" s="426" t="s">
        <v>125</v>
      </c>
      <c r="H75" s="912"/>
      <c r="I75" s="912"/>
      <c r="J75" s="121"/>
      <c r="K75" s="121"/>
      <c r="L75" s="121"/>
    </row>
    <row r="76" spans="1:12" ht="26.4">
      <c r="A76" s="526" t="s">
        <v>126</v>
      </c>
      <c r="B76" s="966">
        <f>25+1</f>
        <v>26</v>
      </c>
      <c r="C76" s="966">
        <v>8</v>
      </c>
      <c r="D76" s="966">
        <v>5</v>
      </c>
      <c r="E76" s="966">
        <v>9</v>
      </c>
      <c r="F76" s="966">
        <v>2</v>
      </c>
      <c r="G76" s="526" t="s">
        <v>126</v>
      </c>
      <c r="H76" s="912">
        <v>1</v>
      </c>
      <c r="I76" s="912">
        <v>0</v>
      </c>
      <c r="J76" s="121">
        <v>0</v>
      </c>
      <c r="K76" s="260">
        <v>1</v>
      </c>
      <c r="L76" s="121">
        <v>0</v>
      </c>
    </row>
    <row r="77" spans="1:12" ht="15">
      <c r="A77" s="526" t="s">
        <v>125</v>
      </c>
      <c r="B77" s="912"/>
      <c r="C77" s="956"/>
      <c r="D77" s="956"/>
      <c r="E77" s="912"/>
      <c r="F77" s="912"/>
      <c r="G77" s="526" t="s">
        <v>125</v>
      </c>
      <c r="H77" s="912"/>
      <c r="I77" s="912"/>
      <c r="J77" s="121"/>
      <c r="K77" s="121"/>
      <c r="L77" s="121"/>
    </row>
    <row r="78" spans="1:12" ht="26.4">
      <c r="A78" s="423" t="s">
        <v>127</v>
      </c>
      <c r="B78" s="522">
        <f>SUM(B80:B84)</f>
        <v>10</v>
      </c>
      <c r="C78" s="522">
        <f>SUM(C80:C84)</f>
        <v>1</v>
      </c>
      <c r="D78" s="522">
        <f>SUM(D80:D84)</f>
        <v>0</v>
      </c>
      <c r="E78" s="522">
        <f>SUM(E80:E84)</f>
        <v>5</v>
      </c>
      <c r="F78" s="522">
        <f>SUM(F80:F84)</f>
        <v>2</v>
      </c>
      <c r="G78" s="423" t="s">
        <v>127</v>
      </c>
      <c r="H78" s="522">
        <f>SUM(H80:H84)</f>
        <v>0</v>
      </c>
      <c r="I78" s="522">
        <f>SUM(I80:I84)</f>
        <v>2</v>
      </c>
      <c r="J78" s="120">
        <f>SUM(J80:J84)</f>
        <v>0</v>
      </c>
      <c r="K78" s="120">
        <f>SUM(K80:K84)</f>
        <v>0</v>
      </c>
      <c r="L78" s="120">
        <f>SUM(L80:L84)</f>
        <v>0</v>
      </c>
    </row>
    <row r="79" spans="1:12" ht="26.4">
      <c r="A79" s="426" t="s">
        <v>128</v>
      </c>
      <c r="B79" s="912"/>
      <c r="C79" s="912"/>
      <c r="D79" s="912"/>
      <c r="E79" s="912"/>
      <c r="F79" s="912"/>
      <c r="G79" s="426" t="s">
        <v>128</v>
      </c>
      <c r="H79" s="912"/>
      <c r="I79" s="912"/>
      <c r="J79" s="121"/>
      <c r="K79" s="121"/>
      <c r="L79" s="121"/>
    </row>
    <row r="80" spans="1:12" ht="15">
      <c r="A80" s="429" t="s">
        <v>129</v>
      </c>
      <c r="B80" s="966">
        <v>6</v>
      </c>
      <c r="C80" s="912">
        <v>1</v>
      </c>
      <c r="D80" s="966">
        <v>0</v>
      </c>
      <c r="E80" s="966">
        <v>3</v>
      </c>
      <c r="F80" s="966">
        <v>1</v>
      </c>
      <c r="G80" s="596" t="s">
        <v>129</v>
      </c>
      <c r="H80" s="912">
        <v>0</v>
      </c>
      <c r="I80" s="912">
        <v>1</v>
      </c>
      <c r="J80" s="121">
        <v>0</v>
      </c>
      <c r="K80" s="121">
        <v>0</v>
      </c>
      <c r="L80" s="121">
        <v>0</v>
      </c>
    </row>
    <row r="81" spans="1:12" ht="15">
      <c r="A81" s="379" t="s">
        <v>130</v>
      </c>
      <c r="B81" s="522" t="s">
        <v>624</v>
      </c>
      <c r="C81" s="522" t="s">
        <v>624</v>
      </c>
      <c r="D81" s="522" t="s">
        <v>624</v>
      </c>
      <c r="E81" s="522" t="s">
        <v>624</v>
      </c>
      <c r="F81" s="522" t="s">
        <v>624</v>
      </c>
      <c r="G81" s="592" t="s">
        <v>130</v>
      </c>
      <c r="H81" s="522" t="s">
        <v>624</v>
      </c>
      <c r="I81" s="522" t="s">
        <v>624</v>
      </c>
      <c r="J81" s="203" t="s">
        <v>624</v>
      </c>
      <c r="K81" s="120" t="s">
        <v>624</v>
      </c>
      <c r="L81" s="120" t="s">
        <v>624</v>
      </c>
    </row>
    <row r="82" spans="1:12" ht="26.4">
      <c r="A82" s="429" t="s">
        <v>131</v>
      </c>
      <c r="B82" s="912">
        <v>3</v>
      </c>
      <c r="C82" s="912">
        <v>0</v>
      </c>
      <c r="D82" s="912">
        <v>0</v>
      </c>
      <c r="E82" s="912">
        <v>1</v>
      </c>
      <c r="F82" s="912">
        <v>1</v>
      </c>
      <c r="G82" s="596" t="s">
        <v>131</v>
      </c>
      <c r="H82" s="912">
        <v>0</v>
      </c>
      <c r="I82" s="912">
        <v>1</v>
      </c>
      <c r="J82" s="121">
        <v>0</v>
      </c>
      <c r="K82" s="121">
        <v>0</v>
      </c>
      <c r="L82" s="121">
        <v>0</v>
      </c>
    </row>
    <row r="83" spans="1:12" ht="26.4">
      <c r="A83" s="379" t="s">
        <v>132</v>
      </c>
      <c r="B83" s="976"/>
      <c r="C83" s="976"/>
      <c r="D83" s="976"/>
      <c r="E83" s="976"/>
      <c r="F83" s="976"/>
      <c r="G83" s="592" t="s">
        <v>132</v>
      </c>
      <c r="H83" s="976"/>
      <c r="I83" s="976"/>
      <c r="J83" s="223"/>
      <c r="K83" s="223"/>
      <c r="L83" s="223"/>
    </row>
    <row r="84" spans="1:12" s="207" customFormat="1" ht="15">
      <c r="A84" s="468" t="s">
        <v>133</v>
      </c>
      <c r="B84" s="966">
        <v>1</v>
      </c>
      <c r="C84" s="912">
        <v>0</v>
      </c>
      <c r="D84" s="966">
        <v>0</v>
      </c>
      <c r="E84" s="912">
        <v>1</v>
      </c>
      <c r="F84" s="966">
        <v>0</v>
      </c>
      <c r="G84" s="593" t="s">
        <v>133</v>
      </c>
      <c r="H84" s="912">
        <v>0</v>
      </c>
      <c r="I84" s="912">
        <v>0</v>
      </c>
      <c r="J84" s="121">
        <v>0</v>
      </c>
      <c r="K84" s="121">
        <v>0</v>
      </c>
      <c r="L84" s="121">
        <v>0</v>
      </c>
    </row>
    <row r="85" spans="1:12" ht="24">
      <c r="A85" s="469" t="s">
        <v>134</v>
      </c>
      <c r="B85" s="912"/>
      <c r="C85" s="912"/>
      <c r="D85" s="912"/>
      <c r="E85" s="912"/>
      <c r="F85" s="912"/>
      <c r="G85" s="594" t="s">
        <v>134</v>
      </c>
      <c r="H85" s="912"/>
      <c r="I85" s="912"/>
      <c r="J85" s="225"/>
      <c r="K85" s="121"/>
      <c r="L85" s="121"/>
    </row>
    <row r="86" spans="1:12" ht="15">
      <c r="A86" s="423" t="s">
        <v>135</v>
      </c>
      <c r="B86" s="591">
        <f>SUM(B88:B92)</f>
        <v>752</v>
      </c>
      <c r="C86" s="591">
        <f t="shared" ref="C86:L86" si="4">SUM(C88:C92)</f>
        <v>329</v>
      </c>
      <c r="D86" s="591">
        <f t="shared" si="4"/>
        <v>195</v>
      </c>
      <c r="E86" s="591">
        <f t="shared" si="4"/>
        <v>190</v>
      </c>
      <c r="F86" s="591">
        <f t="shared" si="4"/>
        <v>34</v>
      </c>
      <c r="G86" s="423" t="s">
        <v>135</v>
      </c>
      <c r="H86" s="591">
        <f t="shared" si="4"/>
        <v>1</v>
      </c>
      <c r="I86" s="591">
        <f t="shared" si="4"/>
        <v>2</v>
      </c>
      <c r="J86" s="224">
        <f t="shared" si="4"/>
        <v>1</v>
      </c>
      <c r="K86" s="224">
        <f t="shared" si="4"/>
        <v>0</v>
      </c>
      <c r="L86" s="224">
        <f t="shared" si="4"/>
        <v>0</v>
      </c>
    </row>
    <row r="87" spans="1:12" ht="15">
      <c r="A87" s="426" t="s">
        <v>136</v>
      </c>
      <c r="B87" s="522"/>
      <c r="C87" s="522"/>
      <c r="D87" s="522"/>
      <c r="E87" s="522"/>
      <c r="F87" s="522"/>
      <c r="G87" s="426" t="s">
        <v>136</v>
      </c>
      <c r="H87" s="522"/>
      <c r="I87" s="522"/>
      <c r="J87" s="225"/>
      <c r="K87" s="120"/>
      <c r="L87" s="120"/>
    </row>
    <row r="88" spans="1:12" ht="15">
      <c r="A88" s="429" t="s">
        <v>137</v>
      </c>
      <c r="B88" s="966">
        <v>404</v>
      </c>
      <c r="C88" s="966">
        <v>171</v>
      </c>
      <c r="D88" s="966">
        <v>114</v>
      </c>
      <c r="E88" s="966">
        <v>103</v>
      </c>
      <c r="F88" s="966">
        <v>15</v>
      </c>
      <c r="G88" s="596" t="s">
        <v>137</v>
      </c>
      <c r="H88" s="912">
        <v>0</v>
      </c>
      <c r="I88" s="912">
        <v>0</v>
      </c>
      <c r="J88" s="121">
        <v>1</v>
      </c>
      <c r="K88" s="121">
        <v>0</v>
      </c>
      <c r="L88" s="121">
        <v>0</v>
      </c>
    </row>
    <row r="89" spans="1:12" ht="15">
      <c r="A89" s="379" t="s">
        <v>138</v>
      </c>
      <c r="B89" s="976"/>
      <c r="C89" s="976"/>
      <c r="D89" s="976"/>
      <c r="E89" s="976"/>
      <c r="F89" s="976"/>
      <c r="G89" s="592" t="s">
        <v>138</v>
      </c>
      <c r="H89" s="976"/>
      <c r="I89" s="976"/>
      <c r="J89" s="223"/>
      <c r="K89" s="223"/>
      <c r="L89" s="223"/>
    </row>
    <row r="90" spans="1:12" ht="15">
      <c r="A90" s="429" t="s">
        <v>139</v>
      </c>
      <c r="B90" s="912">
        <v>259</v>
      </c>
      <c r="C90" s="912">
        <v>109</v>
      </c>
      <c r="D90" s="912">
        <v>56</v>
      </c>
      <c r="E90" s="912">
        <v>76</v>
      </c>
      <c r="F90" s="912">
        <v>16</v>
      </c>
      <c r="G90" s="596" t="s">
        <v>139</v>
      </c>
      <c r="H90" s="912">
        <v>0</v>
      </c>
      <c r="I90" s="912">
        <v>2</v>
      </c>
      <c r="J90" s="121">
        <v>0</v>
      </c>
      <c r="K90" s="121">
        <v>0</v>
      </c>
      <c r="L90" s="121">
        <v>0</v>
      </c>
    </row>
    <row r="91" spans="1:12" ht="15">
      <c r="A91" s="379" t="s">
        <v>140</v>
      </c>
      <c r="B91" s="976"/>
      <c r="C91" s="976"/>
      <c r="D91" s="976"/>
      <c r="E91" s="976"/>
      <c r="F91" s="976"/>
      <c r="G91" s="592" t="s">
        <v>140</v>
      </c>
      <c r="H91" s="976"/>
      <c r="I91" s="976"/>
      <c r="J91" s="223"/>
      <c r="K91" s="223"/>
      <c r="L91" s="223"/>
    </row>
    <row r="92" spans="1:12" ht="15">
      <c r="A92" s="429" t="s">
        <v>141</v>
      </c>
      <c r="B92" s="966">
        <v>89</v>
      </c>
      <c r="C92" s="966">
        <v>49</v>
      </c>
      <c r="D92" s="966">
        <v>25</v>
      </c>
      <c r="E92" s="966">
        <v>11</v>
      </c>
      <c r="F92" s="966">
        <v>3</v>
      </c>
      <c r="G92" s="596" t="s">
        <v>141</v>
      </c>
      <c r="H92" s="912">
        <v>1</v>
      </c>
      <c r="I92" s="912">
        <v>0</v>
      </c>
      <c r="J92" s="121">
        <v>0</v>
      </c>
      <c r="K92" s="121">
        <v>0</v>
      </c>
      <c r="L92" s="121">
        <v>0</v>
      </c>
    </row>
    <row r="93" spans="1:12" ht="15">
      <c r="A93" s="379" t="s">
        <v>142</v>
      </c>
      <c r="B93" s="912"/>
      <c r="C93" s="912"/>
      <c r="D93" s="912"/>
      <c r="E93" s="912"/>
      <c r="F93" s="912"/>
      <c r="G93" s="592" t="s">
        <v>142</v>
      </c>
      <c r="H93" s="912"/>
      <c r="I93" s="912"/>
      <c r="J93" s="121"/>
      <c r="K93" s="121"/>
      <c r="L93" s="121"/>
    </row>
    <row r="94" spans="1:12" ht="26.4">
      <c r="A94" s="423" t="s">
        <v>143</v>
      </c>
      <c r="B94" s="591">
        <f>SUM(B96:B100)</f>
        <v>1933</v>
      </c>
      <c r="C94" s="591">
        <f t="shared" ref="C94:L94" si="5">SUM(C96:C100)</f>
        <v>1447</v>
      </c>
      <c r="D94" s="591">
        <f t="shared" si="5"/>
        <v>321</v>
      </c>
      <c r="E94" s="591">
        <f t="shared" si="5"/>
        <v>146</v>
      </c>
      <c r="F94" s="591">
        <f t="shared" si="5"/>
        <v>12</v>
      </c>
      <c r="G94" s="423" t="s">
        <v>143</v>
      </c>
      <c r="H94" s="591">
        <f t="shared" si="5"/>
        <v>5</v>
      </c>
      <c r="I94" s="591">
        <f t="shared" si="5"/>
        <v>1</v>
      </c>
      <c r="J94" s="224">
        <f t="shared" si="5"/>
        <v>1</v>
      </c>
      <c r="K94" s="224">
        <f t="shared" si="5"/>
        <v>0</v>
      </c>
      <c r="L94" s="224">
        <f t="shared" si="5"/>
        <v>0</v>
      </c>
    </row>
    <row r="95" spans="1:12" ht="26.4">
      <c r="A95" s="426" t="s">
        <v>144</v>
      </c>
      <c r="B95" s="912"/>
      <c r="C95" s="912"/>
      <c r="D95" s="912"/>
      <c r="E95" s="912"/>
      <c r="F95" s="912"/>
      <c r="G95" s="426" t="s">
        <v>144</v>
      </c>
      <c r="H95" s="912"/>
      <c r="I95" s="912"/>
      <c r="J95" s="121"/>
      <c r="K95" s="121"/>
      <c r="L95" s="121"/>
    </row>
    <row r="96" spans="1:12" ht="26.4">
      <c r="A96" s="379" t="s">
        <v>145</v>
      </c>
      <c r="B96" s="966">
        <v>107</v>
      </c>
      <c r="C96" s="966">
        <v>74</v>
      </c>
      <c r="D96" s="966">
        <v>21</v>
      </c>
      <c r="E96" s="966">
        <v>9</v>
      </c>
      <c r="F96" s="966">
        <v>2</v>
      </c>
      <c r="G96" s="592" t="s">
        <v>145</v>
      </c>
      <c r="H96" s="912">
        <v>1</v>
      </c>
      <c r="I96" s="912">
        <v>0</v>
      </c>
      <c r="J96" s="121">
        <v>0</v>
      </c>
      <c r="K96" s="121">
        <v>0</v>
      </c>
      <c r="L96" s="121">
        <v>0</v>
      </c>
    </row>
    <row r="97" spans="1:12" ht="26.4">
      <c r="A97" s="429" t="s">
        <v>235</v>
      </c>
      <c r="B97" s="595"/>
      <c r="C97" s="595"/>
      <c r="D97" s="595"/>
      <c r="E97" s="595"/>
      <c r="F97" s="595"/>
      <c r="G97" s="596" t="s">
        <v>235</v>
      </c>
      <c r="H97" s="595"/>
      <c r="I97" s="595"/>
      <c r="J97" s="226"/>
      <c r="K97" s="226"/>
      <c r="L97" s="226"/>
    </row>
    <row r="98" spans="1:12" ht="26.4">
      <c r="A98" s="379" t="s">
        <v>147</v>
      </c>
      <c r="B98" s="912">
        <v>1134</v>
      </c>
      <c r="C98" s="912">
        <v>848</v>
      </c>
      <c r="D98" s="912">
        <v>174</v>
      </c>
      <c r="E98" s="912">
        <v>101</v>
      </c>
      <c r="F98" s="912">
        <v>6</v>
      </c>
      <c r="G98" s="592" t="s">
        <v>147</v>
      </c>
      <c r="H98" s="912">
        <v>3</v>
      </c>
      <c r="I98" s="912">
        <v>1</v>
      </c>
      <c r="J98" s="121">
        <v>1</v>
      </c>
      <c r="K98" s="121">
        <v>0</v>
      </c>
      <c r="L98" s="121">
        <v>0</v>
      </c>
    </row>
    <row r="99" spans="1:12" ht="26.4">
      <c r="A99" s="429" t="s">
        <v>148</v>
      </c>
      <c r="B99" s="595"/>
      <c r="C99" s="595"/>
      <c r="D99" s="595"/>
      <c r="E99" s="595"/>
      <c r="F99" s="595"/>
      <c r="G99" s="596" t="s">
        <v>148</v>
      </c>
      <c r="H99" s="595"/>
      <c r="I99" s="595"/>
      <c r="J99" s="226"/>
      <c r="K99" s="226"/>
      <c r="L99" s="226"/>
    </row>
    <row r="100" spans="1:12" ht="26.4">
      <c r="A100" s="379" t="s">
        <v>149</v>
      </c>
      <c r="B100" s="966">
        <v>692</v>
      </c>
      <c r="C100" s="966">
        <v>525</v>
      </c>
      <c r="D100" s="966">
        <v>126</v>
      </c>
      <c r="E100" s="966">
        <v>36</v>
      </c>
      <c r="F100" s="966">
        <v>4</v>
      </c>
      <c r="G100" s="592" t="s">
        <v>149</v>
      </c>
      <c r="H100" s="966">
        <v>1</v>
      </c>
      <c r="I100" s="966">
        <v>0</v>
      </c>
      <c r="J100" s="121">
        <v>0</v>
      </c>
      <c r="K100" s="222">
        <v>0</v>
      </c>
      <c r="L100" s="121">
        <v>0</v>
      </c>
    </row>
    <row r="101" spans="1:12" ht="26.4">
      <c r="A101" s="429" t="s">
        <v>150</v>
      </c>
      <c r="B101" s="912"/>
      <c r="C101" s="956"/>
      <c r="D101" s="956"/>
      <c r="E101" s="956"/>
      <c r="F101" s="956"/>
      <c r="G101" s="596" t="s">
        <v>150</v>
      </c>
      <c r="H101" s="912"/>
      <c r="I101" s="912"/>
      <c r="J101" s="121"/>
      <c r="K101" s="121"/>
      <c r="L101" s="121"/>
    </row>
    <row r="102" spans="1:12" ht="15">
      <c r="A102" s="423" t="s">
        <v>151</v>
      </c>
      <c r="B102" s="591">
        <f>SUM(B104:B108)</f>
        <v>192</v>
      </c>
      <c r="C102" s="591">
        <f t="shared" ref="C102:L102" si="6">SUM(C104:C108)</f>
        <v>100</v>
      </c>
      <c r="D102" s="591">
        <f t="shared" si="6"/>
        <v>49</v>
      </c>
      <c r="E102" s="591">
        <f t="shared" si="6"/>
        <v>34</v>
      </c>
      <c r="F102" s="591">
        <f t="shared" si="6"/>
        <v>7</v>
      </c>
      <c r="G102" s="423" t="s">
        <v>151</v>
      </c>
      <c r="H102" s="591">
        <f t="shared" si="6"/>
        <v>1</v>
      </c>
      <c r="I102" s="591">
        <f t="shared" si="6"/>
        <v>1</v>
      </c>
      <c r="J102" s="224">
        <f t="shared" si="6"/>
        <v>1</v>
      </c>
      <c r="K102" s="224">
        <f t="shared" si="6"/>
        <v>0</v>
      </c>
      <c r="L102" s="224">
        <f t="shared" si="6"/>
        <v>0</v>
      </c>
    </row>
    <row r="103" spans="1:12" ht="15">
      <c r="A103" s="426" t="s">
        <v>152</v>
      </c>
      <c r="B103" s="522"/>
      <c r="C103" s="522"/>
      <c r="D103" s="522"/>
      <c r="E103" s="522"/>
      <c r="F103" s="522"/>
      <c r="G103" s="426" t="s">
        <v>152</v>
      </c>
      <c r="H103" s="522"/>
      <c r="I103" s="522"/>
      <c r="J103" s="120"/>
      <c r="K103" s="120"/>
      <c r="L103" s="120"/>
    </row>
    <row r="104" spans="1:12" ht="26.4">
      <c r="A104" s="429" t="s">
        <v>153</v>
      </c>
      <c r="B104" s="966">
        <v>153</v>
      </c>
      <c r="C104" s="966">
        <v>78</v>
      </c>
      <c r="D104" s="966">
        <v>41</v>
      </c>
      <c r="E104" s="966">
        <v>27</v>
      </c>
      <c r="F104" s="966">
        <v>5</v>
      </c>
      <c r="G104" s="596" t="s">
        <v>153</v>
      </c>
      <c r="H104" s="966">
        <v>0</v>
      </c>
      <c r="I104" s="966">
        <v>1</v>
      </c>
      <c r="J104" s="222">
        <v>1</v>
      </c>
      <c r="K104" s="121">
        <v>0</v>
      </c>
      <c r="L104" s="121">
        <v>0</v>
      </c>
    </row>
    <row r="105" spans="1:12" ht="26.4">
      <c r="A105" s="379" t="s">
        <v>154</v>
      </c>
      <c r="B105" s="912" t="s">
        <v>624</v>
      </c>
      <c r="C105" s="912" t="s">
        <v>624</v>
      </c>
      <c r="D105" s="912" t="s">
        <v>624</v>
      </c>
      <c r="E105" s="912" t="s">
        <v>624</v>
      </c>
      <c r="F105" s="912" t="s">
        <v>624</v>
      </c>
      <c r="G105" s="592" t="s">
        <v>154</v>
      </c>
      <c r="H105" s="912" t="s">
        <v>624</v>
      </c>
      <c r="I105" s="912" t="s">
        <v>624</v>
      </c>
      <c r="J105" s="121" t="s">
        <v>624</v>
      </c>
      <c r="K105" s="121" t="s">
        <v>624</v>
      </c>
      <c r="L105" s="121" t="s">
        <v>624</v>
      </c>
    </row>
    <row r="106" spans="1:12" ht="15">
      <c r="A106" s="429" t="s">
        <v>155</v>
      </c>
      <c r="B106" s="912">
        <v>37</v>
      </c>
      <c r="C106" s="912">
        <v>21</v>
      </c>
      <c r="D106" s="912">
        <v>7</v>
      </c>
      <c r="E106" s="912">
        <v>7</v>
      </c>
      <c r="F106" s="912">
        <v>2</v>
      </c>
      <c r="G106" s="596" t="s">
        <v>155</v>
      </c>
      <c r="H106" s="912">
        <v>0</v>
      </c>
      <c r="I106" s="912">
        <v>0</v>
      </c>
      <c r="J106" s="121">
        <v>0</v>
      </c>
      <c r="K106" s="121">
        <v>0</v>
      </c>
      <c r="L106" s="121">
        <v>0</v>
      </c>
    </row>
    <row r="107" spans="1:12" ht="26.4">
      <c r="A107" s="379" t="s">
        <v>156</v>
      </c>
      <c r="B107" s="595"/>
      <c r="C107" s="595"/>
      <c r="D107" s="595"/>
      <c r="E107" s="595"/>
      <c r="F107" s="595"/>
      <c r="G107" s="592" t="s">
        <v>156</v>
      </c>
      <c r="H107" s="595"/>
      <c r="I107" s="595"/>
      <c r="J107" s="226"/>
      <c r="K107" s="226"/>
      <c r="L107" s="226"/>
    </row>
    <row r="108" spans="1:12" ht="15">
      <c r="A108" s="429" t="s">
        <v>157</v>
      </c>
      <c r="B108" s="966">
        <v>2</v>
      </c>
      <c r="C108" s="912">
        <v>1</v>
      </c>
      <c r="D108" s="966">
        <v>1</v>
      </c>
      <c r="E108" s="912">
        <v>0</v>
      </c>
      <c r="F108" s="912">
        <v>0</v>
      </c>
      <c r="G108" s="596" t="s">
        <v>157</v>
      </c>
      <c r="H108" s="912">
        <v>1</v>
      </c>
      <c r="I108" s="912">
        <v>0</v>
      </c>
      <c r="J108" s="222">
        <v>0</v>
      </c>
      <c r="K108" s="121">
        <v>0</v>
      </c>
      <c r="L108" s="121">
        <v>0</v>
      </c>
    </row>
    <row r="109" spans="1:12" ht="15">
      <c r="A109" s="379" t="s">
        <v>158</v>
      </c>
      <c r="B109" s="522"/>
      <c r="C109" s="522"/>
      <c r="D109" s="522"/>
      <c r="E109" s="522"/>
      <c r="F109" s="522"/>
      <c r="G109" s="592" t="s">
        <v>158</v>
      </c>
      <c r="H109" s="522"/>
      <c r="I109" s="522"/>
      <c r="J109" s="120"/>
      <c r="K109" s="120"/>
      <c r="L109" s="120"/>
    </row>
    <row r="110" spans="1:12" ht="15">
      <c r="A110" s="423" t="s">
        <v>273</v>
      </c>
      <c r="B110" s="591">
        <f>SUM(B112:B114)</f>
        <v>442</v>
      </c>
      <c r="C110" s="591">
        <f t="shared" ref="C110:L110" si="7">SUM(C112:C114)</f>
        <v>225</v>
      </c>
      <c r="D110" s="591">
        <f t="shared" si="7"/>
        <v>122</v>
      </c>
      <c r="E110" s="591">
        <f t="shared" si="7"/>
        <v>77</v>
      </c>
      <c r="F110" s="591">
        <f t="shared" si="7"/>
        <v>13</v>
      </c>
      <c r="G110" s="423" t="s">
        <v>273</v>
      </c>
      <c r="H110" s="591">
        <f t="shared" si="7"/>
        <v>1</v>
      </c>
      <c r="I110" s="591">
        <f t="shared" si="7"/>
        <v>2</v>
      </c>
      <c r="J110" s="224">
        <f t="shared" si="7"/>
        <v>1</v>
      </c>
      <c r="K110" s="224">
        <f t="shared" si="7"/>
        <v>0</v>
      </c>
      <c r="L110" s="224">
        <f t="shared" si="7"/>
        <v>0</v>
      </c>
    </row>
    <row r="111" spans="1:12" ht="15">
      <c r="A111" s="426" t="s">
        <v>274</v>
      </c>
      <c r="B111" s="912"/>
      <c r="C111" s="912"/>
      <c r="D111" s="912"/>
      <c r="E111" s="912"/>
      <c r="F111" s="912"/>
      <c r="G111" s="426" t="s">
        <v>274</v>
      </c>
      <c r="H111" s="912"/>
      <c r="I111" s="912"/>
      <c r="J111" s="121"/>
      <c r="K111" s="121"/>
      <c r="L111" s="121"/>
    </row>
    <row r="112" spans="1:12" ht="15">
      <c r="A112" s="429" t="s">
        <v>159</v>
      </c>
      <c r="B112" s="966">
        <f>303+1</f>
        <v>304</v>
      </c>
      <c r="C112" s="966">
        <v>172</v>
      </c>
      <c r="D112" s="966">
        <v>68</v>
      </c>
      <c r="E112" s="966">
        <v>49</v>
      </c>
      <c r="F112" s="966">
        <v>10</v>
      </c>
      <c r="G112" s="596" t="s">
        <v>159</v>
      </c>
      <c r="H112" s="966">
        <v>1</v>
      </c>
      <c r="I112" s="966">
        <v>2</v>
      </c>
      <c r="J112" s="121">
        <v>1</v>
      </c>
      <c r="K112" s="121">
        <v>0</v>
      </c>
      <c r="L112" s="121">
        <v>0</v>
      </c>
    </row>
    <row r="113" spans="1:12" s="6" customFormat="1" ht="13.2">
      <c r="A113" s="379" t="s">
        <v>160</v>
      </c>
      <c r="B113" s="977"/>
      <c r="C113" s="977"/>
      <c r="D113" s="977"/>
      <c r="E113" s="977"/>
      <c r="F113" s="977"/>
      <c r="G113" s="592" t="s">
        <v>160</v>
      </c>
      <c r="H113" s="977"/>
      <c r="I113" s="977"/>
      <c r="J113" s="130"/>
      <c r="K113" s="130"/>
      <c r="L113" s="130"/>
    </row>
    <row r="114" spans="1:12" s="6" customFormat="1" ht="13.2">
      <c r="A114" s="429" t="s">
        <v>161</v>
      </c>
      <c r="B114" s="912">
        <v>138</v>
      </c>
      <c r="C114" s="912">
        <v>53</v>
      </c>
      <c r="D114" s="912">
        <v>54</v>
      </c>
      <c r="E114" s="912">
        <v>28</v>
      </c>
      <c r="F114" s="912">
        <v>3</v>
      </c>
      <c r="G114" s="596" t="s">
        <v>161</v>
      </c>
      <c r="H114" s="912">
        <v>0</v>
      </c>
      <c r="I114" s="912">
        <v>0</v>
      </c>
      <c r="J114" s="121">
        <v>0</v>
      </c>
      <c r="K114" s="121">
        <v>0</v>
      </c>
      <c r="L114" s="121">
        <v>0</v>
      </c>
    </row>
    <row r="115" spans="1:12" s="6" customFormat="1" ht="13.2">
      <c r="A115" s="379" t="s">
        <v>162</v>
      </c>
      <c r="B115" s="912"/>
      <c r="C115" s="912"/>
      <c r="D115" s="912"/>
      <c r="E115" s="912"/>
      <c r="F115" s="912"/>
      <c r="G115" s="592" t="s">
        <v>162</v>
      </c>
      <c r="H115" s="912"/>
      <c r="I115" s="912"/>
      <c r="J115" s="121"/>
      <c r="K115" s="121"/>
      <c r="L115" s="121"/>
    </row>
    <row r="116" spans="1:12" s="6" customFormat="1" ht="13.2">
      <c r="A116" s="423" t="s">
        <v>163</v>
      </c>
      <c r="B116" s="591">
        <f>SUM(B118:B128)</f>
        <v>29</v>
      </c>
      <c r="C116" s="591">
        <f t="shared" ref="C116:L116" si="8">SUM(C118:C128)</f>
        <v>18</v>
      </c>
      <c r="D116" s="591">
        <f t="shared" si="8"/>
        <v>5</v>
      </c>
      <c r="E116" s="591">
        <f t="shared" si="8"/>
        <v>4</v>
      </c>
      <c r="F116" s="591">
        <f t="shared" si="8"/>
        <v>1</v>
      </c>
      <c r="G116" s="423" t="s">
        <v>163</v>
      </c>
      <c r="H116" s="591">
        <f t="shared" si="8"/>
        <v>0</v>
      </c>
      <c r="I116" s="591">
        <f t="shared" si="8"/>
        <v>1</v>
      </c>
      <c r="J116" s="224">
        <f t="shared" si="8"/>
        <v>0</v>
      </c>
      <c r="K116" s="224">
        <f t="shared" si="8"/>
        <v>0</v>
      </c>
      <c r="L116" s="224">
        <f t="shared" si="8"/>
        <v>0</v>
      </c>
    </row>
    <row r="117" spans="1:12" ht="15">
      <c r="A117" s="426" t="s">
        <v>164</v>
      </c>
      <c r="B117" s="912"/>
      <c r="C117" s="912"/>
      <c r="D117" s="912"/>
      <c r="E117" s="912"/>
      <c r="F117" s="912"/>
      <c r="G117" s="426" t="s">
        <v>164</v>
      </c>
      <c r="H117" s="912"/>
      <c r="I117" s="912"/>
      <c r="J117" s="121"/>
      <c r="K117" s="121"/>
      <c r="L117" s="121"/>
    </row>
    <row r="118" spans="1:12" ht="15">
      <c r="A118" s="429" t="s">
        <v>165</v>
      </c>
      <c r="B118" s="966">
        <v>1</v>
      </c>
      <c r="C118" s="966">
        <v>1</v>
      </c>
      <c r="D118" s="912">
        <v>0</v>
      </c>
      <c r="E118" s="912">
        <v>0</v>
      </c>
      <c r="F118" s="912">
        <v>0</v>
      </c>
      <c r="G118" s="596" t="s">
        <v>165</v>
      </c>
      <c r="H118" s="912">
        <v>0</v>
      </c>
      <c r="I118" s="912">
        <v>0</v>
      </c>
      <c r="J118" s="121">
        <v>0</v>
      </c>
      <c r="K118" s="121">
        <v>0</v>
      </c>
      <c r="L118" s="121">
        <v>0</v>
      </c>
    </row>
    <row r="119" spans="1:12" ht="15">
      <c r="A119" s="379" t="s">
        <v>166</v>
      </c>
      <c r="B119" s="595"/>
      <c r="C119" s="595"/>
      <c r="D119" s="595"/>
      <c r="E119" s="595"/>
      <c r="F119" s="595"/>
      <c r="G119" s="592" t="s">
        <v>166</v>
      </c>
      <c r="H119" s="595"/>
      <c r="I119" s="595"/>
      <c r="J119" s="226"/>
      <c r="K119" s="226"/>
      <c r="L119" s="226"/>
    </row>
    <row r="120" spans="1:12" ht="26.4">
      <c r="A120" s="429" t="s">
        <v>626</v>
      </c>
      <c r="B120" s="912">
        <v>1</v>
      </c>
      <c r="C120" s="912">
        <v>0</v>
      </c>
      <c r="D120" s="912">
        <v>0</v>
      </c>
      <c r="E120" s="912">
        <v>0</v>
      </c>
      <c r="F120" s="912">
        <v>1</v>
      </c>
      <c r="G120" s="596" t="s">
        <v>626</v>
      </c>
      <c r="H120" s="912">
        <v>0</v>
      </c>
      <c r="I120" s="912">
        <v>0</v>
      </c>
      <c r="J120" s="121">
        <v>0</v>
      </c>
      <c r="K120" s="121">
        <v>0</v>
      </c>
      <c r="L120" s="121">
        <v>0</v>
      </c>
    </row>
    <row r="121" spans="1:12" ht="39.6">
      <c r="A121" s="422" t="s">
        <v>627</v>
      </c>
      <c r="B121" s="966" t="s">
        <v>624</v>
      </c>
      <c r="C121" s="912" t="s">
        <v>624</v>
      </c>
      <c r="D121" s="912" t="s">
        <v>624</v>
      </c>
      <c r="E121" s="912" t="s">
        <v>624</v>
      </c>
      <c r="F121" s="966" t="s">
        <v>624</v>
      </c>
      <c r="G121" s="592" t="s">
        <v>627</v>
      </c>
      <c r="H121" s="912" t="s">
        <v>624</v>
      </c>
      <c r="I121" s="912" t="s">
        <v>624</v>
      </c>
      <c r="J121" s="121" t="s">
        <v>624</v>
      </c>
      <c r="K121" s="121" t="s">
        <v>624</v>
      </c>
      <c r="L121" s="121" t="s">
        <v>624</v>
      </c>
    </row>
    <row r="122" spans="1:12" ht="26.4">
      <c r="A122" s="429" t="s">
        <v>519</v>
      </c>
      <c r="B122" s="912">
        <v>0</v>
      </c>
      <c r="C122" s="912">
        <v>0</v>
      </c>
      <c r="D122" s="912">
        <v>0</v>
      </c>
      <c r="E122" s="912">
        <v>0</v>
      </c>
      <c r="F122" s="912">
        <v>0</v>
      </c>
      <c r="G122" s="596" t="s">
        <v>519</v>
      </c>
      <c r="H122" s="912">
        <v>0</v>
      </c>
      <c r="I122" s="912">
        <v>0</v>
      </c>
      <c r="J122" s="121">
        <v>0</v>
      </c>
      <c r="K122" s="121">
        <v>0</v>
      </c>
      <c r="L122" s="121">
        <v>0</v>
      </c>
    </row>
    <row r="123" spans="1:12" ht="26.4">
      <c r="A123" s="422" t="s">
        <v>520</v>
      </c>
      <c r="B123" s="595"/>
      <c r="C123" s="595"/>
      <c r="D123" s="595"/>
      <c r="E123" s="595"/>
      <c r="F123" s="595"/>
      <c r="G123" s="592" t="s">
        <v>520</v>
      </c>
      <c r="H123" s="595"/>
      <c r="I123" s="595"/>
      <c r="J123" s="226"/>
      <c r="K123" s="226"/>
      <c r="L123" s="226"/>
    </row>
    <row r="124" spans="1:12" ht="15">
      <c r="A124" s="429" t="s">
        <v>167</v>
      </c>
      <c r="B124" s="912">
        <f>5+1</f>
        <v>6</v>
      </c>
      <c r="C124" s="912">
        <v>5</v>
      </c>
      <c r="D124" s="912">
        <v>0</v>
      </c>
      <c r="E124" s="912">
        <v>0</v>
      </c>
      <c r="F124" s="912">
        <v>0</v>
      </c>
      <c r="G124" s="596" t="s">
        <v>167</v>
      </c>
      <c r="H124" s="912">
        <v>0</v>
      </c>
      <c r="I124" s="912">
        <v>1</v>
      </c>
      <c r="J124" s="121">
        <v>0</v>
      </c>
      <c r="K124" s="121">
        <v>0</v>
      </c>
      <c r="L124" s="121">
        <v>0</v>
      </c>
    </row>
    <row r="125" spans="1:12" ht="15">
      <c r="A125" s="379" t="s">
        <v>168</v>
      </c>
      <c r="B125" s="595"/>
      <c r="C125" s="595"/>
      <c r="D125" s="595"/>
      <c r="E125" s="595"/>
      <c r="F125" s="595"/>
      <c r="G125" s="592" t="s">
        <v>168</v>
      </c>
      <c r="H125" s="595"/>
      <c r="I125" s="595"/>
      <c r="J125" s="226"/>
      <c r="K125" s="226"/>
      <c r="L125" s="226"/>
    </row>
    <row r="126" spans="1:12" ht="26.4">
      <c r="A126" s="429" t="s">
        <v>169</v>
      </c>
      <c r="B126" s="912">
        <v>20</v>
      </c>
      <c r="C126" s="912">
        <v>11</v>
      </c>
      <c r="D126" s="912">
        <v>5</v>
      </c>
      <c r="E126" s="912">
        <v>4</v>
      </c>
      <c r="F126" s="912">
        <v>0</v>
      </c>
      <c r="G126" s="596" t="s">
        <v>169</v>
      </c>
      <c r="H126" s="912">
        <v>0</v>
      </c>
      <c r="I126" s="912">
        <v>0</v>
      </c>
      <c r="J126" s="121">
        <v>0</v>
      </c>
      <c r="K126" s="121">
        <v>0</v>
      </c>
      <c r="L126" s="121">
        <v>0</v>
      </c>
    </row>
    <row r="127" spans="1:12" ht="26.4">
      <c r="A127" s="379" t="s">
        <v>170</v>
      </c>
      <c r="B127" s="595"/>
      <c r="C127" s="595"/>
      <c r="D127" s="595"/>
      <c r="E127" s="595"/>
      <c r="F127" s="595"/>
      <c r="G127" s="592" t="s">
        <v>170</v>
      </c>
      <c r="H127" s="595"/>
      <c r="I127" s="595"/>
      <c r="J127" s="226"/>
      <c r="K127" s="226"/>
      <c r="L127" s="226"/>
    </row>
    <row r="128" spans="1:12" ht="15">
      <c r="A128" s="468" t="s">
        <v>236</v>
      </c>
      <c r="B128" s="912">
        <v>1</v>
      </c>
      <c r="C128" s="912">
        <v>1</v>
      </c>
      <c r="D128" s="912">
        <v>0</v>
      </c>
      <c r="E128" s="912">
        <v>0</v>
      </c>
      <c r="F128" s="912">
        <v>0</v>
      </c>
      <c r="G128" s="593" t="s">
        <v>236</v>
      </c>
      <c r="H128" s="912">
        <v>0</v>
      </c>
      <c r="I128" s="912">
        <v>0</v>
      </c>
      <c r="J128" s="121">
        <v>0</v>
      </c>
      <c r="K128" s="121">
        <v>0</v>
      </c>
      <c r="L128" s="121">
        <v>0</v>
      </c>
    </row>
    <row r="129" spans="1:12" ht="15">
      <c r="A129" s="469" t="s">
        <v>265</v>
      </c>
      <c r="B129" s="912"/>
      <c r="C129" s="956"/>
      <c r="D129" s="912"/>
      <c r="E129" s="912"/>
      <c r="F129" s="956"/>
      <c r="G129" s="594" t="s">
        <v>265</v>
      </c>
      <c r="H129" s="912"/>
      <c r="I129" s="912"/>
      <c r="J129" s="121"/>
      <c r="K129" s="121"/>
      <c r="L129" s="121"/>
    </row>
    <row r="130" spans="1:12" ht="15">
      <c r="A130" s="423" t="s">
        <v>171</v>
      </c>
      <c r="B130" s="591">
        <f>SUM(B132:B136)</f>
        <v>25</v>
      </c>
      <c r="C130" s="591">
        <f t="shared" ref="C130:L130" si="9">SUM(C132:C136)</f>
        <v>15</v>
      </c>
      <c r="D130" s="591">
        <f t="shared" si="9"/>
        <v>4</v>
      </c>
      <c r="E130" s="591">
        <f t="shared" si="9"/>
        <v>5</v>
      </c>
      <c r="F130" s="591">
        <f t="shared" si="9"/>
        <v>1</v>
      </c>
      <c r="G130" s="423" t="s">
        <v>171</v>
      </c>
      <c r="H130" s="591">
        <f t="shared" si="9"/>
        <v>0</v>
      </c>
      <c r="I130" s="591">
        <f t="shared" si="9"/>
        <v>0</v>
      </c>
      <c r="J130" s="224">
        <f t="shared" si="9"/>
        <v>0</v>
      </c>
      <c r="K130" s="224">
        <f t="shared" si="9"/>
        <v>0</v>
      </c>
      <c r="L130" s="224">
        <f t="shared" si="9"/>
        <v>0</v>
      </c>
    </row>
    <row r="131" spans="1:12" ht="15">
      <c r="A131" s="426" t="s">
        <v>172</v>
      </c>
      <c r="B131" s="522"/>
      <c r="C131" s="522"/>
      <c r="D131" s="522"/>
      <c r="E131" s="522"/>
      <c r="F131" s="956"/>
      <c r="G131" s="426" t="s">
        <v>172</v>
      </c>
      <c r="H131" s="912"/>
      <c r="I131" s="912"/>
      <c r="J131" s="121"/>
      <c r="K131" s="121"/>
      <c r="L131" s="121"/>
    </row>
    <row r="132" spans="1:12" ht="26.4">
      <c r="A132" s="429" t="s">
        <v>173</v>
      </c>
      <c r="B132" s="966">
        <v>9</v>
      </c>
      <c r="C132" s="966">
        <v>5</v>
      </c>
      <c r="D132" s="966">
        <v>2</v>
      </c>
      <c r="E132" s="912">
        <v>2</v>
      </c>
      <c r="F132" s="912">
        <v>0</v>
      </c>
      <c r="G132" s="596" t="s">
        <v>173</v>
      </c>
      <c r="H132" s="912">
        <v>0</v>
      </c>
      <c r="I132" s="912">
        <v>0</v>
      </c>
      <c r="J132" s="121">
        <v>0</v>
      </c>
      <c r="K132" s="121">
        <v>0</v>
      </c>
      <c r="L132" s="121">
        <v>0</v>
      </c>
    </row>
    <row r="133" spans="1:12" ht="26.4">
      <c r="A133" s="379" t="s">
        <v>174</v>
      </c>
      <c r="B133" s="595"/>
      <c r="C133" s="595"/>
      <c r="D133" s="595"/>
      <c r="E133" s="595"/>
      <c r="F133" s="595"/>
      <c r="G133" s="592" t="s">
        <v>174</v>
      </c>
      <c r="H133" s="595"/>
      <c r="I133" s="595"/>
      <c r="J133" s="226"/>
      <c r="K133" s="226"/>
      <c r="L133" s="226"/>
    </row>
    <row r="134" spans="1:12" ht="26.4">
      <c r="A134" s="429" t="s">
        <v>175</v>
      </c>
      <c r="B134" s="912">
        <v>2</v>
      </c>
      <c r="C134" s="912">
        <v>0</v>
      </c>
      <c r="D134" s="912">
        <v>0</v>
      </c>
      <c r="E134" s="912">
        <v>2</v>
      </c>
      <c r="F134" s="956">
        <v>0</v>
      </c>
      <c r="G134" s="596" t="s">
        <v>175</v>
      </c>
      <c r="H134" s="912">
        <v>0</v>
      </c>
      <c r="I134" s="912">
        <v>0</v>
      </c>
      <c r="J134" s="121">
        <v>0</v>
      </c>
      <c r="K134" s="121">
        <v>0</v>
      </c>
      <c r="L134" s="121">
        <v>0</v>
      </c>
    </row>
    <row r="135" spans="1:12" ht="26.4">
      <c r="A135" s="379" t="s">
        <v>176</v>
      </c>
      <c r="B135" s="595"/>
      <c r="C135" s="595"/>
      <c r="D135" s="595"/>
      <c r="E135" s="595"/>
      <c r="F135" s="595"/>
      <c r="G135" s="592" t="s">
        <v>176</v>
      </c>
      <c r="H135" s="595"/>
      <c r="I135" s="595"/>
      <c r="J135" s="226"/>
      <c r="K135" s="226"/>
      <c r="L135" s="226"/>
    </row>
    <row r="136" spans="1:12" ht="15">
      <c r="A136" s="429" t="s">
        <v>177</v>
      </c>
      <c r="B136" s="966">
        <v>14</v>
      </c>
      <c r="C136" s="912">
        <v>10</v>
      </c>
      <c r="D136" s="912">
        <v>2</v>
      </c>
      <c r="E136" s="966">
        <v>1</v>
      </c>
      <c r="F136" s="912">
        <v>1</v>
      </c>
      <c r="G136" s="596" t="s">
        <v>177</v>
      </c>
      <c r="H136" s="912">
        <v>0</v>
      </c>
      <c r="I136" s="912">
        <v>0</v>
      </c>
      <c r="J136" s="121">
        <v>0</v>
      </c>
      <c r="K136" s="121">
        <v>0</v>
      </c>
      <c r="L136" s="121">
        <v>0</v>
      </c>
    </row>
    <row r="137" spans="1:12" ht="15">
      <c r="A137" s="379" t="s">
        <v>178</v>
      </c>
      <c r="B137" s="912"/>
      <c r="C137" s="912"/>
      <c r="D137" s="912"/>
      <c r="E137" s="912"/>
      <c r="F137" s="956"/>
      <c r="G137" s="592" t="s">
        <v>178</v>
      </c>
      <c r="H137" s="912"/>
      <c r="I137" s="912"/>
      <c r="J137" s="121"/>
      <c r="K137" s="121"/>
      <c r="L137" s="121"/>
    </row>
    <row r="138" spans="1:12" ht="15">
      <c r="A138" s="423" t="s">
        <v>275</v>
      </c>
      <c r="B138" s="591">
        <f>B140</f>
        <v>94</v>
      </c>
      <c r="C138" s="591">
        <f t="shared" ref="C138:L138" si="10">C140</f>
        <v>73</v>
      </c>
      <c r="D138" s="591">
        <f t="shared" si="10"/>
        <v>15</v>
      </c>
      <c r="E138" s="591">
        <f t="shared" si="10"/>
        <v>5</v>
      </c>
      <c r="F138" s="591">
        <f t="shared" si="10"/>
        <v>1</v>
      </c>
      <c r="G138" s="423" t="s">
        <v>275</v>
      </c>
      <c r="H138" s="591">
        <f t="shared" si="10"/>
        <v>0</v>
      </c>
      <c r="I138" s="591">
        <f t="shared" si="10"/>
        <v>0</v>
      </c>
      <c r="J138" s="224">
        <f t="shared" si="10"/>
        <v>0</v>
      </c>
      <c r="K138" s="224">
        <f t="shared" si="10"/>
        <v>0</v>
      </c>
      <c r="L138" s="224">
        <f t="shared" si="10"/>
        <v>0</v>
      </c>
    </row>
    <row r="139" spans="1:12" ht="15">
      <c r="A139" s="426" t="s">
        <v>276</v>
      </c>
      <c r="B139" s="912"/>
      <c r="C139" s="912"/>
      <c r="D139" s="956"/>
      <c r="E139" s="956"/>
      <c r="F139" s="956"/>
      <c r="G139" s="426" t="s">
        <v>276</v>
      </c>
      <c r="H139" s="912"/>
      <c r="I139" s="912"/>
      <c r="J139" s="121"/>
      <c r="K139" s="121"/>
      <c r="L139" s="121"/>
    </row>
    <row r="140" spans="1:12" ht="15">
      <c r="A140" s="429" t="s">
        <v>275</v>
      </c>
      <c r="B140" s="966">
        <v>94</v>
      </c>
      <c r="C140" s="966">
        <v>73</v>
      </c>
      <c r="D140" s="966">
        <v>15</v>
      </c>
      <c r="E140" s="966">
        <v>5</v>
      </c>
      <c r="F140" s="912">
        <v>1</v>
      </c>
      <c r="G140" s="596" t="s">
        <v>275</v>
      </c>
      <c r="H140" s="912">
        <v>0</v>
      </c>
      <c r="I140" s="912">
        <v>0</v>
      </c>
      <c r="J140" s="121">
        <v>0</v>
      </c>
      <c r="K140" s="121">
        <v>0</v>
      </c>
      <c r="L140" s="121">
        <v>0</v>
      </c>
    </row>
    <row r="141" spans="1:12" ht="15">
      <c r="A141" s="379" t="s">
        <v>276</v>
      </c>
      <c r="B141" s="912"/>
      <c r="C141" s="912"/>
      <c r="D141" s="912"/>
      <c r="E141" s="912"/>
      <c r="F141" s="912"/>
      <c r="G141" s="592" t="s">
        <v>276</v>
      </c>
      <c r="H141" s="912"/>
      <c r="I141" s="912"/>
      <c r="J141" s="121"/>
      <c r="K141" s="121"/>
      <c r="L141" s="121"/>
    </row>
    <row r="142" spans="1:12" ht="15">
      <c r="A142" s="423" t="s">
        <v>179</v>
      </c>
      <c r="B142" s="591">
        <f>SUM(B144:B152)</f>
        <v>393</v>
      </c>
      <c r="C142" s="591">
        <f t="shared" ref="C142:L142" si="11">SUM(C144:C152)</f>
        <v>244</v>
      </c>
      <c r="D142" s="591">
        <f t="shared" si="11"/>
        <v>96</v>
      </c>
      <c r="E142" s="591">
        <f t="shared" si="11"/>
        <v>50</v>
      </c>
      <c r="F142" s="591">
        <f t="shared" si="11"/>
        <v>2</v>
      </c>
      <c r="G142" s="423" t="s">
        <v>179</v>
      </c>
      <c r="H142" s="591">
        <f t="shared" si="11"/>
        <v>0</v>
      </c>
      <c r="I142" s="591">
        <f t="shared" si="11"/>
        <v>1</v>
      </c>
      <c r="J142" s="224">
        <f t="shared" si="11"/>
        <v>0</v>
      </c>
      <c r="K142" s="224">
        <f t="shared" si="11"/>
        <v>0</v>
      </c>
      <c r="L142" s="224">
        <f t="shared" si="11"/>
        <v>0</v>
      </c>
    </row>
    <row r="143" spans="1:12" ht="15">
      <c r="A143" s="426" t="s">
        <v>180</v>
      </c>
      <c r="B143" s="912"/>
      <c r="C143" s="912"/>
      <c r="D143" s="912"/>
      <c r="E143" s="912"/>
      <c r="F143" s="912"/>
      <c r="G143" s="426" t="s">
        <v>180</v>
      </c>
      <c r="H143" s="912"/>
      <c r="I143" s="912"/>
      <c r="J143" s="121"/>
      <c r="K143" s="121"/>
      <c r="L143" s="121"/>
    </row>
    <row r="144" spans="1:12" ht="15">
      <c r="A144" s="429" t="s">
        <v>181</v>
      </c>
      <c r="B144" s="966">
        <v>71</v>
      </c>
      <c r="C144" s="966">
        <v>39</v>
      </c>
      <c r="D144" s="966">
        <v>22</v>
      </c>
      <c r="E144" s="966">
        <v>10</v>
      </c>
      <c r="F144" s="912">
        <v>0</v>
      </c>
      <c r="G144" s="596" t="s">
        <v>181</v>
      </c>
      <c r="H144" s="912">
        <v>0</v>
      </c>
      <c r="I144" s="912">
        <v>0</v>
      </c>
      <c r="J144" s="121">
        <v>0</v>
      </c>
      <c r="K144" s="121">
        <v>0</v>
      </c>
      <c r="L144" s="121">
        <v>0</v>
      </c>
    </row>
    <row r="145" spans="1:12" ht="15">
      <c r="A145" s="379" t="s">
        <v>182</v>
      </c>
      <c r="B145" s="595"/>
      <c r="C145" s="595"/>
      <c r="D145" s="595"/>
      <c r="E145" s="595"/>
      <c r="F145" s="595"/>
      <c r="G145" s="592" t="s">
        <v>182</v>
      </c>
      <c r="H145" s="595"/>
      <c r="I145" s="595"/>
      <c r="J145" s="226"/>
      <c r="K145" s="226"/>
      <c r="L145" s="226"/>
    </row>
    <row r="146" spans="1:12" ht="26.4">
      <c r="A146" s="429" t="s">
        <v>183</v>
      </c>
      <c r="B146" s="912">
        <v>8</v>
      </c>
      <c r="C146" s="912">
        <v>7</v>
      </c>
      <c r="D146" s="912">
        <v>0</v>
      </c>
      <c r="E146" s="956">
        <v>1</v>
      </c>
      <c r="F146" s="956">
        <v>0</v>
      </c>
      <c r="G146" s="596" t="s">
        <v>183</v>
      </c>
      <c r="H146" s="912">
        <v>0</v>
      </c>
      <c r="I146" s="912">
        <v>0</v>
      </c>
      <c r="J146" s="121">
        <v>0</v>
      </c>
      <c r="K146" s="121">
        <v>0</v>
      </c>
      <c r="L146" s="121">
        <v>0</v>
      </c>
    </row>
    <row r="147" spans="1:12" ht="26.4">
      <c r="A147" s="379" t="s">
        <v>184</v>
      </c>
      <c r="B147" s="595"/>
      <c r="C147" s="595"/>
      <c r="D147" s="595"/>
      <c r="E147" s="595"/>
      <c r="F147" s="595"/>
      <c r="G147" s="592" t="s">
        <v>184</v>
      </c>
      <c r="H147" s="595"/>
      <c r="I147" s="595"/>
      <c r="J147" s="226"/>
      <c r="K147" s="226"/>
      <c r="L147" s="226"/>
    </row>
    <row r="148" spans="1:12" ht="15">
      <c r="A148" s="429" t="s">
        <v>185</v>
      </c>
      <c r="B148" s="966">
        <v>248</v>
      </c>
      <c r="C148" s="966">
        <v>149</v>
      </c>
      <c r="D148" s="912">
        <v>63</v>
      </c>
      <c r="E148" s="966">
        <v>33</v>
      </c>
      <c r="F148" s="912">
        <v>2</v>
      </c>
      <c r="G148" s="596" t="s">
        <v>185</v>
      </c>
      <c r="H148" s="912">
        <v>0</v>
      </c>
      <c r="I148" s="912">
        <v>1</v>
      </c>
      <c r="J148" s="121">
        <v>0</v>
      </c>
      <c r="K148" s="121">
        <v>0</v>
      </c>
      <c r="L148" s="121">
        <v>0</v>
      </c>
    </row>
    <row r="149" spans="1:12" ht="26.4">
      <c r="A149" s="379" t="s">
        <v>186</v>
      </c>
      <c r="B149" s="522" t="s">
        <v>624</v>
      </c>
      <c r="C149" s="522" t="s">
        <v>624</v>
      </c>
      <c r="D149" s="522" t="s">
        <v>624</v>
      </c>
      <c r="E149" s="522" t="s">
        <v>624</v>
      </c>
      <c r="F149" s="522" t="s">
        <v>624</v>
      </c>
      <c r="G149" s="592" t="s">
        <v>186</v>
      </c>
      <c r="H149" s="522" t="s">
        <v>624</v>
      </c>
      <c r="I149" s="522" t="s">
        <v>624</v>
      </c>
      <c r="J149" s="120" t="s">
        <v>624</v>
      </c>
      <c r="K149" s="120" t="s">
        <v>624</v>
      </c>
      <c r="L149" s="120" t="s">
        <v>624</v>
      </c>
    </row>
    <row r="150" spans="1:12" ht="15">
      <c r="A150" s="429" t="s">
        <v>187</v>
      </c>
      <c r="B150" s="966">
        <v>48</v>
      </c>
      <c r="C150" s="966">
        <v>34</v>
      </c>
      <c r="D150" s="966">
        <v>9</v>
      </c>
      <c r="E150" s="966">
        <v>5</v>
      </c>
      <c r="F150" s="966">
        <v>0</v>
      </c>
      <c r="G150" s="596" t="s">
        <v>187</v>
      </c>
      <c r="H150" s="912">
        <v>0</v>
      </c>
      <c r="I150" s="912">
        <v>0</v>
      </c>
      <c r="J150" s="121">
        <v>0</v>
      </c>
      <c r="K150" s="121">
        <v>0</v>
      </c>
      <c r="L150" s="121">
        <v>0</v>
      </c>
    </row>
    <row r="151" spans="1:12" ht="15">
      <c r="A151" s="379" t="s">
        <v>188</v>
      </c>
      <c r="B151" s="595"/>
      <c r="C151" s="595"/>
      <c r="D151" s="595"/>
      <c r="E151" s="595"/>
      <c r="F151" s="595"/>
      <c r="G151" s="592" t="s">
        <v>188</v>
      </c>
      <c r="H151" s="595"/>
      <c r="I151" s="595"/>
      <c r="J151" s="226"/>
      <c r="K151" s="226"/>
      <c r="L151" s="226"/>
    </row>
    <row r="152" spans="1:12" ht="26.4">
      <c r="A152" s="429" t="s">
        <v>189</v>
      </c>
      <c r="B152" s="912">
        <v>18</v>
      </c>
      <c r="C152" s="912">
        <v>15</v>
      </c>
      <c r="D152" s="912">
        <v>2</v>
      </c>
      <c r="E152" s="912">
        <v>1</v>
      </c>
      <c r="F152" s="956">
        <v>0</v>
      </c>
      <c r="G152" s="596" t="s">
        <v>189</v>
      </c>
      <c r="H152" s="912">
        <v>0</v>
      </c>
      <c r="I152" s="912">
        <v>0</v>
      </c>
      <c r="J152" s="121">
        <v>0</v>
      </c>
      <c r="K152" s="121">
        <v>0</v>
      </c>
      <c r="L152" s="121">
        <v>0</v>
      </c>
    </row>
    <row r="153" spans="1:12" ht="26.4">
      <c r="A153" s="379" t="s">
        <v>190</v>
      </c>
      <c r="B153" s="912"/>
      <c r="C153" s="912"/>
      <c r="D153" s="912"/>
      <c r="E153" s="912"/>
      <c r="F153" s="912"/>
      <c r="G153" s="592" t="s">
        <v>190</v>
      </c>
      <c r="H153" s="912"/>
      <c r="I153" s="912"/>
      <c r="J153" s="121"/>
      <c r="K153" s="121"/>
      <c r="L153" s="121"/>
    </row>
    <row r="154" spans="1:12" ht="15">
      <c r="A154" s="423" t="s">
        <v>191</v>
      </c>
      <c r="B154" s="591">
        <f>SUM(B156:B166)</f>
        <v>154</v>
      </c>
      <c r="C154" s="591">
        <f t="shared" ref="C154:L154" si="12">SUM(C156:C166)</f>
        <v>100</v>
      </c>
      <c r="D154" s="591">
        <f t="shared" si="12"/>
        <v>35</v>
      </c>
      <c r="E154" s="591">
        <f t="shared" si="12"/>
        <v>16</v>
      </c>
      <c r="F154" s="591">
        <f t="shared" si="12"/>
        <v>3</v>
      </c>
      <c r="G154" s="423" t="s">
        <v>191</v>
      </c>
      <c r="H154" s="591">
        <f t="shared" si="12"/>
        <v>0</v>
      </c>
      <c r="I154" s="591">
        <f t="shared" si="12"/>
        <v>0</v>
      </c>
      <c r="J154" s="224">
        <f t="shared" si="12"/>
        <v>0</v>
      </c>
      <c r="K154" s="224">
        <f t="shared" si="12"/>
        <v>0</v>
      </c>
      <c r="L154" s="224">
        <f t="shared" si="12"/>
        <v>0</v>
      </c>
    </row>
    <row r="155" spans="1:12" ht="15">
      <c r="A155" s="426" t="s">
        <v>277</v>
      </c>
      <c r="B155" s="912"/>
      <c r="C155" s="912"/>
      <c r="D155" s="912"/>
      <c r="E155" s="912"/>
      <c r="F155" s="912"/>
      <c r="G155" s="426" t="s">
        <v>277</v>
      </c>
      <c r="H155" s="912"/>
      <c r="I155" s="912"/>
      <c r="J155" s="121"/>
      <c r="K155" s="121"/>
      <c r="L155" s="121"/>
    </row>
    <row r="156" spans="1:12" ht="39.6">
      <c r="A156" s="429" t="s">
        <v>192</v>
      </c>
      <c r="B156" s="966">
        <v>16</v>
      </c>
      <c r="C156" s="966">
        <v>16</v>
      </c>
      <c r="D156" s="966">
        <v>0</v>
      </c>
      <c r="E156" s="912">
        <v>0</v>
      </c>
      <c r="F156" s="912">
        <v>0</v>
      </c>
      <c r="G156" s="596" t="s">
        <v>192</v>
      </c>
      <c r="H156" s="912">
        <v>0</v>
      </c>
      <c r="I156" s="912">
        <v>0</v>
      </c>
      <c r="J156" s="121">
        <v>0</v>
      </c>
      <c r="K156" s="121">
        <v>0</v>
      </c>
      <c r="L156" s="121">
        <v>0</v>
      </c>
    </row>
    <row r="157" spans="1:12" ht="39.6">
      <c r="A157" s="379" t="s">
        <v>193</v>
      </c>
      <c r="B157" s="595"/>
      <c r="C157" s="595"/>
      <c r="D157" s="595"/>
      <c r="E157" s="595"/>
      <c r="F157" s="595"/>
      <c r="G157" s="592" t="s">
        <v>193</v>
      </c>
      <c r="H157" s="595"/>
      <c r="I157" s="595"/>
      <c r="J157" s="226"/>
      <c r="K157" s="226"/>
      <c r="L157" s="226"/>
    </row>
    <row r="158" spans="1:12" ht="15">
      <c r="A158" s="429" t="s">
        <v>194</v>
      </c>
      <c r="B158" s="912">
        <v>8</v>
      </c>
      <c r="C158" s="912">
        <v>7</v>
      </c>
      <c r="D158" s="912">
        <v>1</v>
      </c>
      <c r="E158" s="912">
        <v>0</v>
      </c>
      <c r="F158" s="956">
        <v>0</v>
      </c>
      <c r="G158" s="596" t="s">
        <v>194</v>
      </c>
      <c r="H158" s="912">
        <v>0</v>
      </c>
      <c r="I158" s="912">
        <v>0</v>
      </c>
      <c r="J158" s="121">
        <v>0</v>
      </c>
      <c r="K158" s="121">
        <v>0</v>
      </c>
      <c r="L158" s="121">
        <v>0</v>
      </c>
    </row>
    <row r="159" spans="1:12" ht="15">
      <c r="A159" s="379" t="s">
        <v>195</v>
      </c>
      <c r="B159" s="595"/>
      <c r="C159" s="595"/>
      <c r="D159" s="595"/>
      <c r="E159" s="595"/>
      <c r="F159" s="595"/>
      <c r="G159" s="592" t="s">
        <v>195</v>
      </c>
      <c r="H159" s="595"/>
      <c r="I159" s="595"/>
      <c r="J159" s="226"/>
      <c r="K159" s="226"/>
      <c r="L159" s="226"/>
    </row>
    <row r="160" spans="1:12" ht="39.6">
      <c r="A160" s="429" t="s">
        <v>196</v>
      </c>
      <c r="B160" s="966">
        <v>79</v>
      </c>
      <c r="C160" s="966">
        <v>55</v>
      </c>
      <c r="D160" s="966">
        <v>20</v>
      </c>
      <c r="E160" s="912">
        <v>4</v>
      </c>
      <c r="F160" s="912">
        <v>0</v>
      </c>
      <c r="G160" s="596" t="s">
        <v>196</v>
      </c>
      <c r="H160" s="912">
        <v>0</v>
      </c>
      <c r="I160" s="912">
        <v>0</v>
      </c>
      <c r="J160" s="121">
        <v>0</v>
      </c>
      <c r="K160" s="121">
        <v>0</v>
      </c>
      <c r="L160" s="121">
        <v>0</v>
      </c>
    </row>
    <row r="161" spans="1:12" ht="26.4">
      <c r="A161" s="379" t="s">
        <v>197</v>
      </c>
      <c r="B161" s="595"/>
      <c r="C161" s="595"/>
      <c r="D161" s="595"/>
      <c r="E161" s="595"/>
      <c r="F161" s="595"/>
      <c r="G161" s="592" t="s">
        <v>197</v>
      </c>
      <c r="H161" s="595"/>
      <c r="I161" s="595"/>
      <c r="J161" s="226"/>
      <c r="K161" s="226"/>
      <c r="L161" s="226"/>
    </row>
    <row r="162" spans="1:12" ht="15">
      <c r="A162" s="429" t="s">
        <v>198</v>
      </c>
      <c r="B162" s="912">
        <v>16</v>
      </c>
      <c r="C162" s="912">
        <v>1</v>
      </c>
      <c r="D162" s="912">
        <v>3</v>
      </c>
      <c r="E162" s="912">
        <v>9</v>
      </c>
      <c r="F162" s="912">
        <v>3</v>
      </c>
      <c r="G162" s="596" t="s">
        <v>198</v>
      </c>
      <c r="H162" s="912">
        <v>0</v>
      </c>
      <c r="I162" s="912">
        <v>0</v>
      </c>
      <c r="J162" s="121">
        <v>0</v>
      </c>
      <c r="K162" s="121">
        <v>0</v>
      </c>
      <c r="L162" s="121">
        <v>0</v>
      </c>
    </row>
    <row r="163" spans="1:12" ht="15">
      <c r="A163" s="379" t="s">
        <v>199</v>
      </c>
      <c r="B163" s="595"/>
      <c r="C163" s="595"/>
      <c r="D163" s="595"/>
      <c r="E163" s="595"/>
      <c r="F163" s="595"/>
      <c r="G163" s="592" t="s">
        <v>199</v>
      </c>
      <c r="H163" s="595"/>
      <c r="I163" s="595"/>
      <c r="J163" s="226"/>
      <c r="K163" s="226"/>
      <c r="L163" s="226"/>
    </row>
    <row r="164" spans="1:12" ht="26.4">
      <c r="A164" s="429" t="s">
        <v>200</v>
      </c>
      <c r="B164" s="966">
        <v>19</v>
      </c>
      <c r="C164" s="966">
        <v>11</v>
      </c>
      <c r="D164" s="966">
        <v>7</v>
      </c>
      <c r="E164" s="966">
        <v>1</v>
      </c>
      <c r="F164" s="912">
        <v>0</v>
      </c>
      <c r="G164" s="596" t="s">
        <v>200</v>
      </c>
      <c r="H164" s="912">
        <v>0</v>
      </c>
      <c r="I164" s="912">
        <v>0</v>
      </c>
      <c r="J164" s="121">
        <v>0</v>
      </c>
      <c r="K164" s="121">
        <v>0</v>
      </c>
      <c r="L164" s="121">
        <v>0</v>
      </c>
    </row>
    <row r="165" spans="1:12" ht="15">
      <c r="A165" s="379" t="s">
        <v>201</v>
      </c>
      <c r="B165" s="595"/>
      <c r="C165" s="595"/>
      <c r="D165" s="595"/>
      <c r="E165" s="595"/>
      <c r="F165" s="595"/>
      <c r="G165" s="592" t="s">
        <v>201</v>
      </c>
      <c r="H165" s="595"/>
      <c r="I165" s="595"/>
      <c r="J165" s="226"/>
      <c r="K165" s="226"/>
      <c r="L165" s="226"/>
    </row>
    <row r="166" spans="1:12" ht="26.4">
      <c r="A166" s="429" t="s">
        <v>202</v>
      </c>
      <c r="B166" s="966">
        <v>16</v>
      </c>
      <c r="C166" s="966">
        <v>10</v>
      </c>
      <c r="D166" s="966">
        <v>4</v>
      </c>
      <c r="E166" s="966">
        <v>2</v>
      </c>
      <c r="F166" s="912">
        <v>0</v>
      </c>
      <c r="G166" s="596" t="s">
        <v>202</v>
      </c>
      <c r="H166" s="912">
        <v>0</v>
      </c>
      <c r="I166" s="912">
        <v>0</v>
      </c>
      <c r="J166" s="121">
        <v>0</v>
      </c>
      <c r="K166" s="121">
        <v>0</v>
      </c>
      <c r="L166" s="121">
        <v>0</v>
      </c>
    </row>
    <row r="167" spans="1:12" ht="26.4">
      <c r="A167" s="379" t="s">
        <v>203</v>
      </c>
      <c r="B167" s="912"/>
      <c r="C167" s="956"/>
      <c r="D167" s="956"/>
      <c r="E167" s="912"/>
      <c r="F167" s="956"/>
      <c r="G167" s="592" t="s">
        <v>203</v>
      </c>
      <c r="H167" s="912"/>
      <c r="I167" s="912"/>
      <c r="J167" s="121"/>
      <c r="K167" s="121"/>
      <c r="L167" s="121"/>
    </row>
    <row r="168" spans="1:12" ht="15">
      <c r="A168" s="423" t="s">
        <v>204</v>
      </c>
      <c r="B168" s="591">
        <f>B170</f>
        <v>55</v>
      </c>
      <c r="C168" s="591">
        <f t="shared" ref="C168:L168" si="13">C170</f>
        <v>36</v>
      </c>
      <c r="D168" s="591">
        <f t="shared" si="13"/>
        <v>9</v>
      </c>
      <c r="E168" s="591">
        <f t="shared" si="13"/>
        <v>7</v>
      </c>
      <c r="F168" s="591">
        <f t="shared" si="13"/>
        <v>3</v>
      </c>
      <c r="G168" s="423" t="s">
        <v>204</v>
      </c>
      <c r="H168" s="591">
        <f t="shared" si="13"/>
        <v>0</v>
      </c>
      <c r="I168" s="591">
        <f t="shared" si="13"/>
        <v>0</v>
      </c>
      <c r="J168" s="224">
        <f t="shared" si="13"/>
        <v>0</v>
      </c>
      <c r="K168" s="224">
        <f t="shared" si="13"/>
        <v>0</v>
      </c>
      <c r="L168" s="224">
        <f t="shared" si="13"/>
        <v>0</v>
      </c>
    </row>
    <row r="169" spans="1:12" ht="15">
      <c r="A169" s="426" t="s">
        <v>205</v>
      </c>
      <c r="B169" s="522"/>
      <c r="C169" s="522"/>
      <c r="D169" s="522"/>
      <c r="E169" s="522"/>
      <c r="F169" s="522"/>
      <c r="G169" s="426" t="s">
        <v>205</v>
      </c>
      <c r="H169" s="522"/>
      <c r="I169" s="522"/>
      <c r="J169" s="120"/>
      <c r="K169" s="120"/>
      <c r="L169" s="120"/>
    </row>
    <row r="170" spans="1:12" ht="15">
      <c r="A170" s="429" t="s">
        <v>204</v>
      </c>
      <c r="B170" s="966">
        <v>55</v>
      </c>
      <c r="C170" s="966">
        <v>36</v>
      </c>
      <c r="D170" s="966">
        <v>9</v>
      </c>
      <c r="E170" s="966">
        <v>7</v>
      </c>
      <c r="F170" s="966">
        <v>3</v>
      </c>
      <c r="G170" s="596" t="s">
        <v>204</v>
      </c>
      <c r="H170" s="912">
        <v>0</v>
      </c>
      <c r="I170" s="912">
        <v>0</v>
      </c>
      <c r="J170" s="121">
        <v>0</v>
      </c>
      <c r="K170" s="121">
        <v>0</v>
      </c>
      <c r="L170" s="121">
        <v>0</v>
      </c>
    </row>
    <row r="171" spans="1:12" ht="15">
      <c r="A171" s="379" t="s">
        <v>205</v>
      </c>
      <c r="B171" s="912"/>
      <c r="C171" s="956"/>
      <c r="D171" s="956"/>
      <c r="E171" s="956"/>
      <c r="F171" s="956"/>
      <c r="G171" s="592" t="s">
        <v>205</v>
      </c>
      <c r="H171" s="912"/>
      <c r="I171" s="912"/>
      <c r="J171" s="121"/>
      <c r="K171" s="121"/>
      <c r="L171" s="121"/>
    </row>
    <row r="172" spans="1:12" ht="15">
      <c r="A172" s="423" t="s">
        <v>206</v>
      </c>
      <c r="B172" s="591">
        <f>B174</f>
        <v>9</v>
      </c>
      <c r="C172" s="591">
        <f t="shared" ref="C172:L172" si="14">C174</f>
        <v>3</v>
      </c>
      <c r="D172" s="591">
        <f t="shared" si="14"/>
        <v>1</v>
      </c>
      <c r="E172" s="591">
        <f t="shared" si="14"/>
        <v>2</v>
      </c>
      <c r="F172" s="591">
        <f t="shared" si="14"/>
        <v>2</v>
      </c>
      <c r="G172" s="423" t="s">
        <v>206</v>
      </c>
      <c r="H172" s="591">
        <f t="shared" si="14"/>
        <v>0</v>
      </c>
      <c r="I172" s="591">
        <f t="shared" si="14"/>
        <v>1</v>
      </c>
      <c r="J172" s="224">
        <f t="shared" si="14"/>
        <v>0</v>
      </c>
      <c r="K172" s="224">
        <f t="shared" si="14"/>
        <v>0</v>
      </c>
      <c r="L172" s="224">
        <f t="shared" si="14"/>
        <v>0</v>
      </c>
    </row>
    <row r="173" spans="1:12" ht="15">
      <c r="A173" s="426" t="s">
        <v>207</v>
      </c>
      <c r="B173" s="912"/>
      <c r="C173" s="912"/>
      <c r="D173" s="956"/>
      <c r="E173" s="956"/>
      <c r="F173" s="531"/>
      <c r="G173" s="426" t="s">
        <v>207</v>
      </c>
      <c r="H173" s="912"/>
      <c r="I173" s="912"/>
      <c r="J173" s="121"/>
      <c r="K173" s="121"/>
      <c r="L173" s="121"/>
    </row>
    <row r="174" spans="1:12" ht="15">
      <c r="A174" s="429" t="s">
        <v>208</v>
      </c>
      <c r="B174" s="966">
        <v>9</v>
      </c>
      <c r="C174" s="966">
        <v>3</v>
      </c>
      <c r="D174" s="966">
        <v>1</v>
      </c>
      <c r="E174" s="966">
        <v>2</v>
      </c>
      <c r="F174" s="966">
        <v>2</v>
      </c>
      <c r="G174" s="596" t="s">
        <v>208</v>
      </c>
      <c r="H174" s="912">
        <v>0</v>
      </c>
      <c r="I174" s="966">
        <v>1</v>
      </c>
      <c r="J174" s="121">
        <v>0</v>
      </c>
      <c r="K174" s="121">
        <v>0</v>
      </c>
      <c r="L174" s="121">
        <v>0</v>
      </c>
    </row>
    <row r="175" spans="1:12" ht="15">
      <c r="A175" s="379" t="s">
        <v>209</v>
      </c>
      <c r="B175" s="912"/>
      <c r="C175" s="912"/>
      <c r="D175" s="912"/>
      <c r="E175" s="912"/>
      <c r="F175" s="531"/>
      <c r="G175" s="592" t="s">
        <v>209</v>
      </c>
      <c r="H175" s="912"/>
      <c r="I175" s="912"/>
      <c r="J175" s="121"/>
      <c r="K175" s="121"/>
      <c r="L175" s="121"/>
    </row>
    <row r="176" spans="1:12" ht="15">
      <c r="A176" s="468" t="s">
        <v>210</v>
      </c>
      <c r="B176" s="912"/>
      <c r="C176" s="912"/>
      <c r="D176" s="912"/>
      <c r="E176" s="912"/>
      <c r="F176" s="912"/>
      <c r="G176" s="593" t="s">
        <v>210</v>
      </c>
      <c r="H176" s="912"/>
      <c r="I176" s="912"/>
      <c r="J176" s="121">
        <v>0</v>
      </c>
      <c r="K176" s="121">
        <v>0</v>
      </c>
      <c r="L176" s="121">
        <v>0</v>
      </c>
    </row>
    <row r="177" spans="1:12" ht="15">
      <c r="A177" s="469" t="s">
        <v>211</v>
      </c>
      <c r="B177" s="597"/>
      <c r="C177" s="597"/>
      <c r="D177" s="597"/>
      <c r="E177" s="598"/>
      <c r="F177" s="598"/>
      <c r="G177" s="594" t="s">
        <v>211</v>
      </c>
      <c r="H177" s="522"/>
      <c r="I177" s="522"/>
      <c r="J177" s="120"/>
      <c r="K177" s="120"/>
      <c r="L177" s="120"/>
    </row>
    <row r="178" spans="1:12" ht="26.4">
      <c r="A178" s="429" t="s">
        <v>597</v>
      </c>
      <c r="B178" s="966"/>
      <c r="C178" s="966"/>
      <c r="D178" s="912"/>
      <c r="E178" s="912"/>
      <c r="F178" s="912"/>
      <c r="G178" s="596" t="s">
        <v>597</v>
      </c>
      <c r="H178" s="912"/>
      <c r="I178" s="912"/>
      <c r="J178" s="121"/>
      <c r="K178" s="121"/>
      <c r="L178" s="121"/>
    </row>
    <row r="179" spans="1:12" ht="15">
      <c r="A179" s="423" t="s">
        <v>212</v>
      </c>
      <c r="B179" s="591">
        <f>SUM(B181:B187)</f>
        <v>41</v>
      </c>
      <c r="C179" s="591">
        <f t="shared" ref="C179:L179" si="15">SUM(C181:C187)</f>
        <v>23</v>
      </c>
      <c r="D179" s="591">
        <f t="shared" si="15"/>
        <v>5</v>
      </c>
      <c r="E179" s="591">
        <f t="shared" si="15"/>
        <v>5</v>
      </c>
      <c r="F179" s="591">
        <f t="shared" si="15"/>
        <v>6</v>
      </c>
      <c r="G179" s="423" t="s">
        <v>212</v>
      </c>
      <c r="H179" s="591">
        <f t="shared" si="15"/>
        <v>0</v>
      </c>
      <c r="I179" s="591">
        <f t="shared" si="15"/>
        <v>2</v>
      </c>
      <c r="J179" s="224">
        <f t="shared" si="15"/>
        <v>0</v>
      </c>
      <c r="K179" s="224">
        <f t="shared" si="15"/>
        <v>0</v>
      </c>
      <c r="L179" s="224">
        <f t="shared" si="15"/>
        <v>0</v>
      </c>
    </row>
    <row r="180" spans="1:12" ht="15">
      <c r="A180" s="426" t="s">
        <v>213</v>
      </c>
      <c r="B180" s="912"/>
      <c r="C180" s="912"/>
      <c r="D180" s="531"/>
      <c r="E180" s="531"/>
      <c r="F180" s="531"/>
      <c r="G180" s="426" t="s">
        <v>213</v>
      </c>
      <c r="H180" s="912"/>
      <c r="I180" s="912"/>
      <c r="J180" s="121"/>
      <c r="K180" s="121"/>
      <c r="L180" s="121"/>
    </row>
    <row r="181" spans="1:12" ht="15">
      <c r="A181" s="599" t="s">
        <v>214</v>
      </c>
      <c r="B181" s="912">
        <v>1</v>
      </c>
      <c r="C181" s="912">
        <v>1</v>
      </c>
      <c r="D181" s="912">
        <v>0</v>
      </c>
      <c r="E181" s="912">
        <v>0</v>
      </c>
      <c r="F181" s="912">
        <v>0</v>
      </c>
      <c r="G181" s="593" t="s">
        <v>214</v>
      </c>
      <c r="H181" s="912">
        <v>0</v>
      </c>
      <c r="I181" s="912">
        <v>0</v>
      </c>
      <c r="J181" s="121">
        <v>0</v>
      </c>
      <c r="K181" s="121">
        <v>0</v>
      </c>
      <c r="L181" s="121">
        <v>0</v>
      </c>
    </row>
    <row r="182" spans="1:12" ht="15">
      <c r="A182" s="600" t="s">
        <v>215</v>
      </c>
      <c r="B182" s="595"/>
      <c r="C182" s="595"/>
      <c r="D182" s="595"/>
      <c r="E182" s="595"/>
      <c r="F182" s="595"/>
      <c r="G182" s="594" t="s">
        <v>215</v>
      </c>
      <c r="H182" s="595"/>
      <c r="I182" s="595"/>
      <c r="J182" s="226"/>
      <c r="K182" s="226"/>
      <c r="L182" s="226"/>
    </row>
    <row r="183" spans="1:12" ht="26.4">
      <c r="A183" s="978" t="s">
        <v>216</v>
      </c>
      <c r="B183" s="958">
        <v>1</v>
      </c>
      <c r="C183" s="958">
        <v>1</v>
      </c>
      <c r="D183" s="958">
        <v>0</v>
      </c>
      <c r="E183" s="958">
        <v>0</v>
      </c>
      <c r="F183" s="958">
        <v>0</v>
      </c>
      <c r="G183" s="979" t="s">
        <v>216</v>
      </c>
      <c r="H183" s="958">
        <v>0</v>
      </c>
      <c r="I183" s="958">
        <v>0</v>
      </c>
      <c r="J183" s="182">
        <v>0</v>
      </c>
      <c r="K183" s="182">
        <v>0</v>
      </c>
      <c r="L183" s="182">
        <v>0</v>
      </c>
    </row>
    <row r="184" spans="1:12" ht="26.4">
      <c r="A184" s="980" t="s">
        <v>217</v>
      </c>
      <c r="B184" s="595"/>
      <c r="C184" s="595"/>
      <c r="D184" s="595"/>
      <c r="E184" s="595"/>
      <c r="F184" s="595"/>
      <c r="G184" s="981" t="s">
        <v>217</v>
      </c>
      <c r="H184" s="595"/>
      <c r="I184" s="595"/>
      <c r="J184" s="226"/>
      <c r="K184" s="226"/>
      <c r="L184" s="226"/>
    </row>
    <row r="185" spans="1:12" ht="15">
      <c r="A185" s="978" t="s">
        <v>218</v>
      </c>
      <c r="B185" s="966">
        <v>2</v>
      </c>
      <c r="C185" s="966">
        <v>1</v>
      </c>
      <c r="D185" s="912">
        <v>0</v>
      </c>
      <c r="E185" s="912">
        <v>0</v>
      </c>
      <c r="F185" s="912">
        <v>1</v>
      </c>
      <c r="G185" s="979" t="s">
        <v>218</v>
      </c>
      <c r="H185" s="912">
        <v>0</v>
      </c>
      <c r="I185" s="912">
        <v>0</v>
      </c>
      <c r="J185" s="121">
        <v>0</v>
      </c>
      <c r="K185" s="121">
        <v>0</v>
      </c>
      <c r="L185" s="121">
        <v>0</v>
      </c>
    </row>
    <row r="186" spans="1:12" ht="15">
      <c r="A186" s="978" t="s">
        <v>219</v>
      </c>
      <c r="B186" s="595"/>
      <c r="C186" s="595"/>
      <c r="D186" s="595"/>
      <c r="E186" s="595"/>
      <c r="F186" s="595"/>
      <c r="G186" s="979" t="s">
        <v>219</v>
      </c>
      <c r="H186" s="595"/>
      <c r="I186" s="595"/>
      <c r="J186" s="226"/>
      <c r="K186" s="226"/>
      <c r="L186" s="226"/>
    </row>
    <row r="187" spans="1:12" ht="15">
      <c r="A187" s="978" t="s">
        <v>220</v>
      </c>
      <c r="B187" s="982">
        <v>37</v>
      </c>
      <c r="C187" s="982">
        <v>20</v>
      </c>
      <c r="D187" s="982">
        <v>5</v>
      </c>
      <c r="E187" s="982">
        <v>5</v>
      </c>
      <c r="F187" s="982">
        <v>5</v>
      </c>
      <c r="G187" s="979" t="s">
        <v>220</v>
      </c>
      <c r="H187" s="982">
        <v>0</v>
      </c>
      <c r="I187" s="982">
        <v>2</v>
      </c>
      <c r="J187" s="227">
        <v>0</v>
      </c>
      <c r="K187" s="227">
        <v>0</v>
      </c>
      <c r="L187" s="227">
        <v>0</v>
      </c>
    </row>
    <row r="188" spans="1:12" ht="26.4">
      <c r="A188" s="978" t="s">
        <v>221</v>
      </c>
      <c r="B188" s="983"/>
      <c r="C188" s="983"/>
      <c r="D188" s="983"/>
      <c r="E188" s="983"/>
      <c r="F188" s="983"/>
      <c r="G188" s="979" t="s">
        <v>221</v>
      </c>
      <c r="H188" s="983"/>
      <c r="I188" s="983"/>
      <c r="J188" s="225"/>
      <c r="K188" s="225"/>
      <c r="L188" s="225"/>
    </row>
    <row r="189" spans="1:12" ht="15">
      <c r="A189" s="493" t="s">
        <v>222</v>
      </c>
      <c r="B189" s="591">
        <f>SUM(B191:B193)</f>
        <v>28</v>
      </c>
      <c r="C189" s="591">
        <f t="shared" ref="C189:L189" si="16">SUM(C191:C193)</f>
        <v>18</v>
      </c>
      <c r="D189" s="591">
        <f t="shared" si="16"/>
        <v>6</v>
      </c>
      <c r="E189" s="591">
        <f t="shared" si="16"/>
        <v>4</v>
      </c>
      <c r="F189" s="591">
        <f t="shared" si="16"/>
        <v>0</v>
      </c>
      <c r="G189" s="492" t="s">
        <v>222</v>
      </c>
      <c r="H189" s="591">
        <f t="shared" si="16"/>
        <v>0</v>
      </c>
      <c r="I189" s="591">
        <f t="shared" si="16"/>
        <v>0</v>
      </c>
      <c r="J189" s="224">
        <f t="shared" si="16"/>
        <v>0</v>
      </c>
      <c r="K189" s="224">
        <f t="shared" si="16"/>
        <v>0</v>
      </c>
      <c r="L189" s="224">
        <f t="shared" si="16"/>
        <v>0</v>
      </c>
    </row>
    <row r="190" spans="1:12" ht="15">
      <c r="A190" s="535" t="s">
        <v>223</v>
      </c>
      <c r="B190" s="983"/>
      <c r="C190" s="983"/>
      <c r="D190" s="983"/>
      <c r="E190" s="983"/>
      <c r="F190" s="983"/>
      <c r="G190" s="601" t="s">
        <v>223</v>
      </c>
      <c r="H190" s="983"/>
      <c r="I190" s="983"/>
      <c r="J190" s="225"/>
      <c r="K190" s="225"/>
      <c r="L190" s="225"/>
    </row>
    <row r="191" spans="1:12" ht="15">
      <c r="A191" s="978" t="s">
        <v>226</v>
      </c>
      <c r="B191" s="966">
        <v>10</v>
      </c>
      <c r="C191" s="966">
        <v>8</v>
      </c>
      <c r="D191" s="912">
        <v>1</v>
      </c>
      <c r="E191" s="966">
        <v>1</v>
      </c>
      <c r="F191" s="912">
        <v>0</v>
      </c>
      <c r="G191" s="979" t="s">
        <v>226</v>
      </c>
      <c r="H191" s="912">
        <v>0</v>
      </c>
      <c r="I191" s="912">
        <v>0</v>
      </c>
      <c r="J191" s="121">
        <v>0</v>
      </c>
      <c r="K191" s="121">
        <v>0</v>
      </c>
      <c r="L191" s="121">
        <v>0</v>
      </c>
    </row>
    <row r="192" spans="1:12" ht="26.4">
      <c r="A192" s="978" t="s">
        <v>237</v>
      </c>
      <c r="B192" s="595"/>
      <c r="C192" s="595"/>
      <c r="D192" s="595"/>
      <c r="E192" s="595"/>
      <c r="F192" s="595"/>
      <c r="G192" s="979" t="s">
        <v>237</v>
      </c>
      <c r="H192" s="595"/>
      <c r="I192" s="595"/>
      <c r="J192" s="226"/>
      <c r="K192" s="226"/>
      <c r="L192" s="226"/>
    </row>
    <row r="193" spans="1:12" ht="15">
      <c r="A193" s="978" t="s">
        <v>228</v>
      </c>
      <c r="B193" s="983">
        <v>18</v>
      </c>
      <c r="C193" s="983">
        <v>10</v>
      </c>
      <c r="D193" s="983">
        <v>5</v>
      </c>
      <c r="E193" s="983">
        <v>3</v>
      </c>
      <c r="F193" s="983">
        <v>0</v>
      </c>
      <c r="G193" s="979" t="s">
        <v>228</v>
      </c>
      <c r="H193" s="983">
        <v>0</v>
      </c>
      <c r="I193" s="983">
        <v>0</v>
      </c>
      <c r="J193" s="225">
        <v>0</v>
      </c>
      <c r="K193" s="225">
        <v>0</v>
      </c>
      <c r="L193" s="225">
        <v>0</v>
      </c>
    </row>
    <row r="194" spans="1:12" ht="15">
      <c r="A194" s="978" t="s">
        <v>229</v>
      </c>
      <c r="B194" s="979"/>
      <c r="C194" s="979"/>
      <c r="D194" s="979"/>
      <c r="E194" s="979"/>
      <c r="F194" s="979"/>
      <c r="G194" s="979" t="s">
        <v>229</v>
      </c>
      <c r="H194" s="979"/>
      <c r="I194" s="979"/>
      <c r="J194" s="181"/>
      <c r="K194" s="181"/>
      <c r="L194" s="181"/>
    </row>
    <row r="195" spans="1:12" ht="18" customHeight="1">
      <c r="A195" s="602"/>
      <c r="B195" s="603"/>
      <c r="C195" s="603"/>
      <c r="D195" s="603"/>
      <c r="E195" s="603"/>
      <c r="F195" s="603"/>
      <c r="G195" s="602"/>
      <c r="H195" s="603"/>
      <c r="I195" s="603"/>
      <c r="J195" s="177"/>
      <c r="K195" s="177"/>
      <c r="L195" s="177"/>
    </row>
    <row r="196" spans="1:12" ht="18" customHeight="1">
      <c r="A196" s="604"/>
      <c r="B196" s="605"/>
      <c r="C196" s="605"/>
      <c r="D196" s="605"/>
      <c r="E196" s="605"/>
      <c r="F196" s="605"/>
    </row>
    <row r="197" spans="1:12" ht="18" customHeight="1">
      <c r="A197" s="604"/>
      <c r="B197" s="605"/>
      <c r="C197" s="605"/>
      <c r="D197" s="605"/>
      <c r="E197" s="605"/>
      <c r="F197" s="605"/>
    </row>
    <row r="198" spans="1:12" ht="18" customHeight="1">
      <c r="A198" s="604"/>
      <c r="B198" s="605"/>
      <c r="C198" s="605"/>
      <c r="D198" s="605"/>
      <c r="E198" s="605"/>
      <c r="F198" s="605"/>
    </row>
    <row r="199" spans="1:12" ht="18" customHeight="1">
      <c r="A199" s="604"/>
      <c r="B199" s="605"/>
      <c r="C199" s="605"/>
      <c r="D199" s="605"/>
      <c r="E199" s="605"/>
      <c r="F199" s="605"/>
    </row>
    <row r="200" spans="1:12" ht="18" customHeight="1">
      <c r="A200" s="604"/>
      <c r="B200" s="605"/>
      <c r="C200" s="605"/>
      <c r="D200" s="605"/>
      <c r="E200" s="605"/>
      <c r="F200" s="605"/>
    </row>
    <row r="201" spans="1:12" ht="18" customHeight="1">
      <c r="A201" s="604"/>
      <c r="B201" s="605"/>
      <c r="C201" s="605"/>
      <c r="D201" s="605"/>
      <c r="E201" s="605"/>
      <c r="F201" s="605"/>
    </row>
    <row r="202" spans="1:12" ht="18" customHeight="1">
      <c r="A202" s="604"/>
      <c r="B202" s="605"/>
      <c r="C202" s="605"/>
      <c r="D202" s="605"/>
      <c r="E202" s="605"/>
      <c r="F202" s="605"/>
    </row>
    <row r="203" spans="1:12" ht="18" customHeight="1">
      <c r="A203" s="604"/>
      <c r="B203" s="605"/>
      <c r="C203" s="605"/>
      <c r="D203" s="605"/>
      <c r="E203" s="605"/>
      <c r="F203" s="605"/>
    </row>
    <row r="204" spans="1:12" ht="18" customHeight="1">
      <c r="A204" s="604"/>
      <c r="B204" s="605"/>
      <c r="C204" s="605"/>
      <c r="D204" s="605"/>
      <c r="E204" s="605"/>
      <c r="F204" s="605"/>
    </row>
    <row r="205" spans="1:12" ht="18" customHeight="1">
      <c r="A205" s="604"/>
      <c r="B205" s="605"/>
      <c r="C205" s="605"/>
      <c r="D205" s="605"/>
      <c r="E205" s="605"/>
      <c r="F205" s="605"/>
    </row>
    <row r="206" spans="1:12" ht="18" customHeight="1">
      <c r="A206" s="604"/>
      <c r="B206" s="605"/>
      <c r="C206" s="605"/>
      <c r="D206" s="605"/>
      <c r="E206" s="605"/>
      <c r="F206" s="605"/>
    </row>
    <row r="207" spans="1:12" ht="18" customHeight="1">
      <c r="A207" s="604"/>
      <c r="B207" s="605"/>
      <c r="C207" s="605"/>
      <c r="D207" s="605"/>
      <c r="E207" s="605"/>
      <c r="F207" s="605"/>
    </row>
    <row r="208" spans="1:12" ht="18" customHeight="1">
      <c r="A208" s="604"/>
      <c r="B208" s="605"/>
      <c r="C208" s="605"/>
      <c r="D208" s="605"/>
      <c r="E208" s="605"/>
      <c r="F208" s="605"/>
    </row>
    <row r="209" spans="1:6" ht="18" customHeight="1">
      <c r="A209" s="604"/>
      <c r="B209" s="605"/>
      <c r="C209" s="605"/>
      <c r="D209" s="605"/>
      <c r="E209" s="605"/>
      <c r="F209" s="605"/>
    </row>
    <row r="210" spans="1:6" ht="18" customHeight="1">
      <c r="A210" s="604"/>
      <c r="B210" s="605"/>
      <c r="C210" s="605"/>
      <c r="D210" s="605"/>
      <c r="E210" s="605"/>
      <c r="F210" s="605"/>
    </row>
    <row r="211" spans="1:6" ht="18" customHeight="1">
      <c r="A211" s="604"/>
      <c r="B211" s="605"/>
      <c r="C211" s="605"/>
      <c r="D211" s="605"/>
      <c r="E211" s="605"/>
      <c r="F211" s="605"/>
    </row>
    <row r="212" spans="1:6" ht="18" customHeight="1">
      <c r="A212" s="604"/>
      <c r="B212" s="605"/>
      <c r="C212" s="605"/>
      <c r="D212" s="605"/>
      <c r="E212" s="605"/>
      <c r="F212" s="605"/>
    </row>
    <row r="213" spans="1:6" ht="18" customHeight="1">
      <c r="A213" s="604"/>
      <c r="B213" s="605"/>
      <c r="C213" s="605"/>
      <c r="D213" s="605"/>
      <c r="E213" s="605"/>
      <c r="F213" s="605"/>
    </row>
    <row r="214" spans="1:6" ht="18" customHeight="1">
      <c r="A214" s="604"/>
      <c r="B214" s="605"/>
      <c r="C214" s="605"/>
      <c r="D214" s="605"/>
      <c r="E214" s="605"/>
      <c r="F214" s="605"/>
    </row>
    <row r="215" spans="1:6" ht="18" customHeight="1">
      <c r="A215" s="604"/>
      <c r="B215" s="605"/>
      <c r="C215" s="605"/>
      <c r="D215" s="605"/>
      <c r="E215" s="605"/>
      <c r="F215" s="605"/>
    </row>
    <row r="216" spans="1:6" ht="18" customHeight="1">
      <c r="A216" s="604"/>
      <c r="B216" s="605"/>
      <c r="C216" s="605"/>
      <c r="D216" s="605"/>
      <c r="E216" s="605"/>
      <c r="F216" s="605"/>
    </row>
    <row r="217" spans="1:6" ht="18" customHeight="1">
      <c r="A217" s="604"/>
      <c r="B217" s="605"/>
      <c r="C217" s="605"/>
      <c r="D217" s="605"/>
      <c r="E217" s="605"/>
      <c r="F217" s="605"/>
    </row>
    <row r="218" spans="1:6" ht="18" customHeight="1">
      <c r="A218" s="604"/>
      <c r="B218" s="605"/>
      <c r="C218" s="605"/>
      <c r="D218" s="605"/>
      <c r="E218" s="605"/>
      <c r="F218" s="605"/>
    </row>
    <row r="219" spans="1:6" ht="18" customHeight="1">
      <c r="A219" s="604"/>
      <c r="B219" s="605"/>
      <c r="C219" s="605"/>
      <c r="D219" s="605"/>
      <c r="E219" s="605"/>
      <c r="F219" s="605"/>
    </row>
    <row r="220" spans="1:6" ht="18" customHeight="1">
      <c r="A220" s="604"/>
      <c r="B220" s="605"/>
      <c r="C220" s="605"/>
      <c r="D220" s="605"/>
      <c r="E220" s="605"/>
      <c r="F220" s="605"/>
    </row>
    <row r="221" spans="1:6" ht="18" customHeight="1">
      <c r="A221" s="604"/>
      <c r="B221" s="605"/>
      <c r="C221" s="605"/>
      <c r="D221" s="605"/>
      <c r="E221" s="605"/>
      <c r="F221" s="605"/>
    </row>
    <row r="222" spans="1:6" ht="18" customHeight="1">
      <c r="A222" s="604"/>
      <c r="B222" s="605"/>
      <c r="C222" s="605"/>
      <c r="D222" s="605"/>
      <c r="E222" s="605"/>
      <c r="F222" s="605"/>
    </row>
    <row r="223" spans="1:6" ht="18" customHeight="1">
      <c r="A223" s="604"/>
      <c r="B223" s="605"/>
      <c r="C223" s="605"/>
      <c r="D223" s="605"/>
      <c r="E223" s="605"/>
      <c r="F223" s="605"/>
    </row>
    <row r="224" spans="1:6" ht="18" customHeight="1">
      <c r="A224" s="604"/>
      <c r="B224" s="605"/>
      <c r="C224" s="605"/>
      <c r="D224" s="605"/>
      <c r="E224" s="605"/>
      <c r="F224" s="605"/>
    </row>
    <row r="225" spans="1:6" ht="18" customHeight="1">
      <c r="A225" s="604"/>
      <c r="B225" s="605"/>
      <c r="C225" s="605"/>
      <c r="D225" s="605"/>
      <c r="E225" s="605"/>
      <c r="F225" s="605"/>
    </row>
    <row r="226" spans="1:6" ht="18" customHeight="1">
      <c r="A226" s="604"/>
      <c r="B226" s="605"/>
      <c r="C226" s="605"/>
      <c r="D226" s="605"/>
      <c r="E226" s="605"/>
      <c r="F226" s="605"/>
    </row>
    <row r="227" spans="1:6" ht="18" customHeight="1">
      <c r="A227" s="604"/>
      <c r="B227" s="605"/>
      <c r="C227" s="605"/>
      <c r="D227" s="605"/>
      <c r="E227" s="605"/>
      <c r="F227" s="605"/>
    </row>
    <row r="228" spans="1:6" ht="18" customHeight="1">
      <c r="A228" s="604"/>
      <c r="B228" s="605"/>
      <c r="C228" s="605"/>
      <c r="D228" s="605"/>
      <c r="E228" s="605"/>
      <c r="F228" s="605"/>
    </row>
    <row r="229" spans="1:6" ht="18" customHeight="1">
      <c r="A229" s="604"/>
      <c r="B229" s="605"/>
      <c r="C229" s="605"/>
      <c r="D229" s="605"/>
      <c r="E229" s="605"/>
      <c r="F229" s="605"/>
    </row>
    <row r="230" spans="1:6" ht="18" customHeight="1">
      <c r="A230" s="604"/>
      <c r="B230" s="605"/>
      <c r="C230" s="605"/>
      <c r="D230" s="605"/>
      <c r="E230" s="605"/>
      <c r="F230" s="605"/>
    </row>
    <row r="231" spans="1:6" ht="18" customHeight="1">
      <c r="A231" s="604"/>
      <c r="B231" s="605"/>
      <c r="C231" s="605"/>
      <c r="D231" s="605"/>
      <c r="E231" s="605"/>
      <c r="F231" s="605"/>
    </row>
    <row r="232" spans="1:6" ht="18" customHeight="1">
      <c r="A232" s="604"/>
      <c r="B232" s="605"/>
      <c r="C232" s="605"/>
      <c r="D232" s="605"/>
      <c r="E232" s="605"/>
      <c r="F232" s="605"/>
    </row>
    <row r="233" spans="1:6" ht="18" customHeight="1">
      <c r="A233" s="604"/>
      <c r="B233" s="605"/>
      <c r="C233" s="605"/>
      <c r="D233" s="605"/>
      <c r="E233" s="605"/>
      <c r="F233" s="605"/>
    </row>
    <row r="234" spans="1:6" ht="18" customHeight="1">
      <c r="A234" s="604"/>
      <c r="B234" s="605"/>
      <c r="C234" s="605"/>
      <c r="D234" s="605"/>
      <c r="E234" s="605"/>
      <c r="F234" s="605"/>
    </row>
    <row r="235" spans="1:6" ht="18" customHeight="1">
      <c r="A235" s="604"/>
      <c r="B235" s="605"/>
      <c r="C235" s="605"/>
      <c r="D235" s="605"/>
      <c r="E235" s="605"/>
      <c r="F235" s="605"/>
    </row>
    <row r="236" spans="1:6" ht="18" customHeight="1">
      <c r="A236" s="604"/>
      <c r="B236" s="605"/>
      <c r="C236" s="605"/>
      <c r="D236" s="605"/>
      <c r="E236" s="605"/>
      <c r="F236" s="605"/>
    </row>
    <row r="237" spans="1:6" ht="18" customHeight="1">
      <c r="A237" s="604"/>
      <c r="B237" s="605"/>
      <c r="C237" s="605"/>
      <c r="D237" s="605"/>
      <c r="E237" s="605"/>
      <c r="F237" s="605"/>
    </row>
    <row r="238" spans="1:6" ht="18" customHeight="1">
      <c r="A238" s="604"/>
      <c r="B238" s="605"/>
      <c r="C238" s="605"/>
      <c r="D238" s="605"/>
      <c r="E238" s="605"/>
      <c r="F238" s="605"/>
    </row>
    <row r="239" spans="1:6" ht="18" customHeight="1">
      <c r="A239" s="604"/>
      <c r="B239" s="605"/>
      <c r="C239" s="605"/>
      <c r="D239" s="605"/>
      <c r="E239" s="605"/>
      <c r="F239" s="605"/>
    </row>
    <row r="240" spans="1:6" ht="18" customHeight="1">
      <c r="A240" s="604"/>
      <c r="B240" s="605"/>
      <c r="C240" s="605"/>
      <c r="D240" s="605"/>
      <c r="E240" s="605"/>
      <c r="F240" s="605"/>
    </row>
    <row r="241" spans="1:6" ht="18" customHeight="1">
      <c r="A241" s="604"/>
      <c r="B241" s="605"/>
      <c r="C241" s="605"/>
      <c r="D241" s="605"/>
      <c r="E241" s="605"/>
      <c r="F241" s="605"/>
    </row>
    <row r="242" spans="1:6" ht="18" customHeight="1">
      <c r="A242" s="604"/>
      <c r="B242" s="605"/>
      <c r="C242" s="605"/>
      <c r="D242" s="605"/>
      <c r="E242" s="605"/>
      <c r="F242" s="605"/>
    </row>
    <row r="243" spans="1:6" ht="18" customHeight="1">
      <c r="A243" s="604"/>
      <c r="B243" s="605"/>
      <c r="C243" s="605"/>
      <c r="D243" s="605"/>
      <c r="E243" s="605"/>
      <c r="F243" s="605"/>
    </row>
    <row r="244" spans="1:6" ht="18" customHeight="1">
      <c r="A244" s="604"/>
      <c r="B244" s="605"/>
      <c r="C244" s="605"/>
      <c r="D244" s="605"/>
      <c r="E244" s="605"/>
      <c r="F244" s="605"/>
    </row>
    <row r="245" spans="1:6" ht="18" customHeight="1">
      <c r="A245" s="604"/>
      <c r="B245" s="605"/>
      <c r="C245" s="605"/>
      <c r="D245" s="605"/>
      <c r="E245" s="605"/>
      <c r="F245" s="605"/>
    </row>
    <row r="246" spans="1:6" ht="18" customHeight="1">
      <c r="A246" s="604"/>
      <c r="B246" s="605"/>
      <c r="C246" s="605"/>
      <c r="D246" s="605"/>
      <c r="E246" s="605"/>
      <c r="F246" s="605"/>
    </row>
    <row r="247" spans="1:6" ht="18" customHeight="1">
      <c r="A247" s="604"/>
      <c r="B247" s="605"/>
      <c r="C247" s="605"/>
      <c r="D247" s="605"/>
      <c r="E247" s="605"/>
      <c r="F247" s="605"/>
    </row>
    <row r="248" spans="1:6" ht="18" customHeight="1">
      <c r="A248" s="604"/>
      <c r="B248" s="605"/>
      <c r="C248" s="605"/>
      <c r="D248" s="605"/>
      <c r="E248" s="605"/>
      <c r="F248" s="605"/>
    </row>
    <row r="249" spans="1:6" ht="18" customHeight="1">
      <c r="A249" s="604"/>
      <c r="B249" s="605"/>
      <c r="C249" s="605"/>
      <c r="D249" s="605"/>
      <c r="E249" s="605"/>
      <c r="F249" s="605"/>
    </row>
    <row r="250" spans="1:6" ht="18" customHeight="1">
      <c r="A250" s="604"/>
      <c r="B250" s="605"/>
      <c r="C250" s="605"/>
      <c r="D250" s="605"/>
      <c r="E250" s="605"/>
      <c r="F250" s="605"/>
    </row>
    <row r="251" spans="1:6" ht="18" customHeight="1">
      <c r="A251" s="604"/>
      <c r="B251" s="605"/>
      <c r="C251" s="605"/>
      <c r="D251" s="605"/>
      <c r="E251" s="605"/>
      <c r="F251" s="605"/>
    </row>
    <row r="252" spans="1:6" ht="18" customHeight="1">
      <c r="A252" s="604"/>
      <c r="B252" s="605"/>
      <c r="C252" s="605"/>
      <c r="D252" s="605"/>
      <c r="E252" s="605"/>
      <c r="F252" s="605"/>
    </row>
    <row r="253" spans="1:6" ht="18" customHeight="1">
      <c r="A253" s="604"/>
      <c r="B253" s="605"/>
      <c r="C253" s="605"/>
      <c r="D253" s="605"/>
      <c r="E253" s="605"/>
      <c r="F253" s="605"/>
    </row>
    <row r="254" spans="1:6" ht="18" customHeight="1">
      <c r="A254" s="604"/>
      <c r="B254" s="605"/>
      <c r="C254" s="605"/>
      <c r="D254" s="605"/>
      <c r="E254" s="605"/>
      <c r="F254" s="605"/>
    </row>
    <row r="255" spans="1:6" ht="18" customHeight="1">
      <c r="A255" s="604"/>
      <c r="B255" s="605"/>
      <c r="C255" s="605"/>
      <c r="D255" s="605"/>
      <c r="E255" s="605"/>
      <c r="F255" s="605"/>
    </row>
    <row r="256" spans="1:6" ht="18" customHeight="1">
      <c r="A256" s="604"/>
      <c r="B256" s="605"/>
      <c r="C256" s="605"/>
      <c r="D256" s="605"/>
      <c r="E256" s="605"/>
      <c r="F256" s="605"/>
    </row>
    <row r="257" spans="1:6" ht="18" customHeight="1">
      <c r="A257" s="604"/>
      <c r="B257" s="605"/>
      <c r="C257" s="605"/>
      <c r="D257" s="605"/>
      <c r="E257" s="605"/>
      <c r="F257" s="605"/>
    </row>
    <row r="258" spans="1:6" ht="18" customHeight="1">
      <c r="A258" s="604"/>
      <c r="B258" s="605"/>
      <c r="C258" s="605"/>
      <c r="D258" s="605"/>
      <c r="E258" s="605"/>
      <c r="F258" s="605"/>
    </row>
    <row r="259" spans="1:6" ht="18" customHeight="1">
      <c r="A259" s="604"/>
      <c r="B259" s="605"/>
      <c r="C259" s="605"/>
      <c r="D259" s="605"/>
      <c r="E259" s="605"/>
      <c r="F259" s="605"/>
    </row>
    <row r="260" spans="1:6" ht="18" customHeight="1">
      <c r="A260" s="604"/>
      <c r="B260" s="605"/>
      <c r="C260" s="605"/>
      <c r="D260" s="605"/>
      <c r="E260" s="605"/>
      <c r="F260" s="605"/>
    </row>
    <row r="261" spans="1:6" ht="18" customHeight="1">
      <c r="A261" s="604"/>
      <c r="B261" s="605"/>
      <c r="C261" s="605"/>
      <c r="D261" s="605"/>
      <c r="E261" s="605"/>
      <c r="F261" s="605"/>
    </row>
    <row r="262" spans="1:6" ht="18" customHeight="1">
      <c r="A262" s="604"/>
      <c r="B262" s="605"/>
      <c r="C262" s="605"/>
      <c r="D262" s="605"/>
      <c r="E262" s="605"/>
      <c r="F262" s="605"/>
    </row>
    <row r="263" spans="1:6" ht="18" customHeight="1">
      <c r="A263" s="604"/>
      <c r="B263" s="605"/>
      <c r="C263" s="605"/>
      <c r="D263" s="605"/>
      <c r="E263" s="605"/>
      <c r="F263" s="605"/>
    </row>
    <row r="264" spans="1:6" ht="18" customHeight="1">
      <c r="A264" s="604"/>
      <c r="B264" s="605"/>
      <c r="C264" s="605"/>
      <c r="D264" s="605"/>
      <c r="E264" s="605"/>
      <c r="F264" s="605"/>
    </row>
    <row r="265" spans="1:6" ht="18" customHeight="1">
      <c r="A265" s="604"/>
      <c r="B265" s="605"/>
      <c r="C265" s="605"/>
      <c r="D265" s="605"/>
      <c r="E265" s="605"/>
      <c r="F265" s="605"/>
    </row>
    <row r="266" spans="1:6" ht="18" customHeight="1">
      <c r="A266" s="604"/>
      <c r="B266" s="605"/>
      <c r="C266" s="605"/>
      <c r="D266" s="605"/>
      <c r="E266" s="605"/>
      <c r="F266" s="605"/>
    </row>
    <row r="267" spans="1:6" ht="18" customHeight="1">
      <c r="A267" s="604"/>
      <c r="B267" s="605"/>
      <c r="C267" s="605"/>
      <c r="D267" s="605"/>
      <c r="E267" s="605"/>
      <c r="F267" s="605"/>
    </row>
    <row r="268" spans="1:6" ht="18" customHeight="1">
      <c r="A268" s="604"/>
      <c r="B268" s="605"/>
      <c r="C268" s="605"/>
      <c r="D268" s="605"/>
      <c r="E268" s="605"/>
      <c r="F268" s="605"/>
    </row>
    <row r="269" spans="1:6" ht="18" customHeight="1">
      <c r="A269" s="604"/>
      <c r="B269" s="605"/>
      <c r="C269" s="605"/>
      <c r="D269" s="605"/>
      <c r="E269" s="605"/>
      <c r="F269" s="605"/>
    </row>
    <row r="270" spans="1:6" ht="18" customHeight="1">
      <c r="A270" s="604"/>
      <c r="B270" s="605"/>
      <c r="C270" s="605"/>
      <c r="D270" s="605"/>
      <c r="E270" s="605"/>
      <c r="F270" s="605"/>
    </row>
    <row r="271" spans="1:6" ht="18" customHeight="1">
      <c r="A271" s="604"/>
      <c r="B271" s="605"/>
      <c r="C271" s="605"/>
      <c r="D271" s="605"/>
      <c r="E271" s="605"/>
      <c r="F271" s="605"/>
    </row>
    <row r="272" spans="1:6" ht="18" customHeight="1">
      <c r="A272" s="604"/>
      <c r="B272" s="605"/>
      <c r="C272" s="605"/>
      <c r="D272" s="605"/>
      <c r="E272" s="605"/>
      <c r="F272" s="605"/>
    </row>
    <row r="273" spans="1:6" ht="18" customHeight="1">
      <c r="A273" s="604"/>
      <c r="B273" s="605"/>
      <c r="C273" s="605"/>
      <c r="D273" s="605"/>
      <c r="E273" s="605"/>
      <c r="F273" s="605"/>
    </row>
    <row r="274" spans="1:6" ht="18" customHeight="1">
      <c r="A274" s="604"/>
      <c r="B274" s="605"/>
      <c r="C274" s="605"/>
      <c r="D274" s="605"/>
      <c r="E274" s="605"/>
      <c r="F274" s="605"/>
    </row>
    <row r="275" spans="1:6" ht="18" customHeight="1">
      <c r="A275" s="604"/>
      <c r="B275" s="605"/>
      <c r="C275" s="605"/>
      <c r="D275" s="605"/>
      <c r="E275" s="605"/>
      <c r="F275" s="605"/>
    </row>
    <row r="276" spans="1:6" ht="18" customHeight="1">
      <c r="A276" s="604"/>
      <c r="B276" s="605"/>
      <c r="C276" s="605"/>
      <c r="D276" s="605"/>
      <c r="E276" s="605"/>
      <c r="F276" s="605"/>
    </row>
    <row r="277" spans="1:6" ht="18" customHeight="1">
      <c r="A277" s="604"/>
      <c r="B277" s="605"/>
      <c r="C277" s="605"/>
      <c r="D277" s="605"/>
      <c r="E277" s="605"/>
      <c r="F277" s="605"/>
    </row>
    <row r="278" spans="1:6" ht="18" customHeight="1">
      <c r="A278" s="604"/>
      <c r="B278" s="605"/>
      <c r="C278" s="605"/>
      <c r="D278" s="605"/>
      <c r="E278" s="605"/>
      <c r="F278" s="605"/>
    </row>
    <row r="279" spans="1:6" ht="18" customHeight="1">
      <c r="B279" s="523"/>
      <c r="C279" s="523"/>
      <c r="D279" s="523"/>
      <c r="E279" s="523"/>
      <c r="F279" s="523"/>
    </row>
    <row r="280" spans="1:6" ht="18" customHeight="1">
      <c r="B280" s="523"/>
      <c r="C280" s="523"/>
      <c r="D280" s="523"/>
      <c r="E280" s="523"/>
      <c r="F280" s="523"/>
    </row>
    <row r="281" spans="1:6" ht="18" customHeight="1">
      <c r="B281" s="523"/>
      <c r="C281" s="523"/>
      <c r="D281" s="523"/>
      <c r="E281" s="523"/>
      <c r="F281" s="523"/>
    </row>
    <row r="282" spans="1:6" ht="18" customHeight="1">
      <c r="B282" s="523"/>
      <c r="C282" s="523"/>
      <c r="D282" s="523"/>
      <c r="E282" s="523"/>
      <c r="F282" s="523"/>
    </row>
    <row r="283" spans="1:6" ht="18" customHeight="1">
      <c r="B283" s="523"/>
      <c r="C283" s="523"/>
      <c r="D283" s="523"/>
      <c r="E283" s="523"/>
      <c r="F283" s="523"/>
    </row>
    <row r="284" spans="1:6" ht="18" customHeight="1">
      <c r="B284" s="523"/>
      <c r="C284" s="523"/>
      <c r="D284" s="523"/>
      <c r="E284" s="523"/>
      <c r="F284" s="523"/>
    </row>
    <row r="285" spans="1:6" ht="18" customHeight="1">
      <c r="B285" s="523"/>
      <c r="C285" s="523"/>
      <c r="D285" s="523"/>
      <c r="E285" s="523"/>
      <c r="F285" s="523"/>
    </row>
    <row r="286" spans="1:6" ht="18" customHeight="1">
      <c r="B286" s="523"/>
      <c r="C286" s="523"/>
      <c r="D286" s="523"/>
      <c r="E286" s="523"/>
      <c r="F286" s="523"/>
    </row>
    <row r="287" spans="1:6" ht="18" customHeight="1">
      <c r="B287" s="523"/>
      <c r="C287" s="523"/>
      <c r="D287" s="523"/>
      <c r="E287" s="523"/>
      <c r="F287" s="523"/>
    </row>
    <row r="288" spans="1:6" ht="18" customHeight="1">
      <c r="B288" s="523"/>
      <c r="C288" s="523"/>
      <c r="D288" s="523"/>
      <c r="E288" s="523"/>
      <c r="F288" s="523"/>
    </row>
    <row r="289" spans="2:6" ht="18" customHeight="1">
      <c r="B289" s="523"/>
      <c r="C289" s="523"/>
      <c r="D289" s="523"/>
      <c r="E289" s="523"/>
      <c r="F289" s="523"/>
    </row>
    <row r="290" spans="2:6" ht="18" customHeight="1">
      <c r="B290" s="523"/>
      <c r="C290" s="523"/>
      <c r="D290" s="523"/>
      <c r="E290" s="523"/>
      <c r="F290" s="523"/>
    </row>
    <row r="291" spans="2:6" ht="18" customHeight="1">
      <c r="B291" s="523"/>
      <c r="C291" s="523"/>
      <c r="D291" s="523"/>
      <c r="E291" s="523"/>
      <c r="F291" s="523"/>
    </row>
    <row r="292" spans="2:6" ht="18" customHeight="1">
      <c r="B292" s="523"/>
      <c r="C292" s="523"/>
      <c r="D292" s="523"/>
      <c r="E292" s="523"/>
      <c r="F292" s="523"/>
    </row>
    <row r="293" spans="2:6" ht="18" customHeight="1">
      <c r="B293" s="523"/>
      <c r="C293" s="523"/>
      <c r="D293" s="523"/>
      <c r="E293" s="523"/>
      <c r="F293" s="523"/>
    </row>
    <row r="294" spans="2:6" ht="18" customHeight="1">
      <c r="B294" s="523"/>
      <c r="C294" s="523"/>
      <c r="D294" s="523"/>
      <c r="E294" s="523"/>
      <c r="F294" s="523"/>
    </row>
    <row r="295" spans="2:6" ht="18" customHeight="1">
      <c r="B295" s="523"/>
      <c r="C295" s="523"/>
      <c r="D295" s="523"/>
      <c r="E295" s="523"/>
      <c r="F295" s="523"/>
    </row>
    <row r="296" spans="2:6" ht="18" customHeight="1">
      <c r="B296" s="523"/>
      <c r="C296" s="523"/>
      <c r="D296" s="523"/>
      <c r="E296" s="523"/>
      <c r="F296" s="523"/>
    </row>
    <row r="297" spans="2:6" ht="18" customHeight="1">
      <c r="B297" s="523"/>
      <c r="C297" s="523"/>
      <c r="D297" s="523"/>
      <c r="E297" s="523"/>
      <c r="F297" s="523"/>
    </row>
    <row r="298" spans="2:6" ht="18" customHeight="1">
      <c r="B298" s="523"/>
      <c r="C298" s="523"/>
      <c r="D298" s="523"/>
      <c r="E298" s="523"/>
      <c r="F298" s="523"/>
    </row>
    <row r="299" spans="2:6" ht="18" customHeight="1">
      <c r="B299" s="523"/>
      <c r="C299" s="523"/>
      <c r="D299" s="523"/>
      <c r="E299" s="523"/>
      <c r="F299" s="523"/>
    </row>
    <row r="300" spans="2:6" ht="18" customHeight="1">
      <c r="B300" s="523"/>
      <c r="C300" s="523"/>
      <c r="D300" s="523"/>
      <c r="E300" s="523"/>
      <c r="F300" s="523"/>
    </row>
    <row r="301" spans="2:6" ht="18" customHeight="1">
      <c r="B301" s="523"/>
      <c r="C301" s="523"/>
      <c r="D301" s="523"/>
      <c r="E301" s="523"/>
      <c r="F301" s="523"/>
    </row>
    <row r="302" spans="2:6" ht="18" customHeight="1">
      <c r="B302" s="523"/>
      <c r="C302" s="523"/>
      <c r="D302" s="523"/>
      <c r="E302" s="523"/>
      <c r="F302" s="523"/>
    </row>
    <row r="303" spans="2:6" ht="18" customHeight="1">
      <c r="B303" s="523"/>
      <c r="C303" s="523"/>
      <c r="D303" s="523"/>
      <c r="E303" s="523"/>
      <c r="F303" s="523"/>
    </row>
    <row r="304" spans="2:6" ht="18" customHeight="1">
      <c r="B304" s="523"/>
      <c r="C304" s="523"/>
      <c r="D304" s="523"/>
      <c r="E304" s="523"/>
      <c r="F304" s="523"/>
    </row>
    <row r="305" spans="2:6" ht="18" customHeight="1">
      <c r="B305" s="523"/>
      <c r="C305" s="523"/>
      <c r="D305" s="523"/>
      <c r="E305" s="523"/>
      <c r="F305" s="523"/>
    </row>
    <row r="306" spans="2:6" ht="18" customHeight="1">
      <c r="B306" s="523"/>
      <c r="C306" s="523"/>
      <c r="D306" s="523"/>
      <c r="E306" s="523"/>
      <c r="F306" s="523"/>
    </row>
    <row r="307" spans="2:6" ht="18" customHeight="1">
      <c r="B307" s="523"/>
      <c r="C307" s="523"/>
      <c r="D307" s="523"/>
      <c r="E307" s="523"/>
      <c r="F307" s="523"/>
    </row>
    <row r="308" spans="2:6" ht="18" customHeight="1">
      <c r="B308" s="523"/>
      <c r="C308" s="523"/>
      <c r="D308" s="523"/>
      <c r="E308" s="523"/>
      <c r="F308" s="523"/>
    </row>
    <row r="309" spans="2:6" ht="18" customHeight="1">
      <c r="B309" s="523"/>
      <c r="C309" s="523"/>
      <c r="D309" s="523"/>
      <c r="E309" s="523"/>
      <c r="F309" s="523"/>
    </row>
    <row r="310" spans="2:6" ht="18" customHeight="1">
      <c r="B310" s="523"/>
      <c r="C310" s="523"/>
      <c r="D310" s="523"/>
      <c r="E310" s="523"/>
      <c r="F310" s="523"/>
    </row>
    <row r="311" spans="2:6" ht="18" customHeight="1">
      <c r="B311" s="523"/>
      <c r="C311" s="523"/>
      <c r="D311" s="523"/>
      <c r="E311" s="523"/>
      <c r="F311" s="523"/>
    </row>
    <row r="312" spans="2:6" ht="18" customHeight="1">
      <c r="B312" s="523"/>
      <c r="C312" s="523"/>
      <c r="D312" s="523"/>
      <c r="E312" s="523"/>
      <c r="F312" s="523"/>
    </row>
    <row r="313" spans="2:6" ht="18" customHeight="1">
      <c r="B313" s="523"/>
      <c r="C313" s="523"/>
      <c r="D313" s="523"/>
      <c r="E313" s="523"/>
      <c r="F313" s="523"/>
    </row>
    <row r="314" spans="2:6" ht="18" customHeight="1">
      <c r="B314" s="523"/>
      <c r="C314" s="523"/>
      <c r="D314" s="523"/>
      <c r="E314" s="523"/>
      <c r="F314" s="523"/>
    </row>
    <row r="315" spans="2:6" ht="18" customHeight="1">
      <c r="B315" s="523"/>
      <c r="C315" s="523"/>
      <c r="D315" s="523"/>
      <c r="E315" s="523"/>
      <c r="F315" s="523"/>
    </row>
    <row r="316" spans="2:6" ht="18" customHeight="1">
      <c r="B316" s="523"/>
      <c r="C316" s="523"/>
      <c r="D316" s="523"/>
      <c r="E316" s="523"/>
      <c r="F316" s="523"/>
    </row>
    <row r="317" spans="2:6" ht="18" customHeight="1">
      <c r="B317" s="523"/>
      <c r="C317" s="523"/>
      <c r="D317" s="523"/>
      <c r="E317" s="523"/>
      <c r="F317" s="523"/>
    </row>
    <row r="318" spans="2:6" ht="18" customHeight="1">
      <c r="B318" s="523"/>
      <c r="C318" s="523"/>
      <c r="D318" s="523"/>
      <c r="E318" s="523"/>
      <c r="F318" s="523"/>
    </row>
    <row r="319" spans="2:6" ht="18" customHeight="1">
      <c r="B319" s="523"/>
      <c r="C319" s="523"/>
      <c r="D319" s="523"/>
      <c r="E319" s="523"/>
      <c r="F319" s="523"/>
    </row>
    <row r="320" spans="2:6" ht="18" customHeight="1">
      <c r="B320" s="523"/>
      <c r="C320" s="523"/>
      <c r="D320" s="523"/>
      <c r="E320" s="523"/>
      <c r="F320" s="523"/>
    </row>
    <row r="321" spans="2:6" ht="18" customHeight="1">
      <c r="B321" s="523"/>
      <c r="C321" s="523"/>
      <c r="D321" s="523"/>
      <c r="E321" s="523"/>
      <c r="F321" s="523"/>
    </row>
    <row r="322" spans="2:6" ht="18" customHeight="1">
      <c r="B322" s="523"/>
      <c r="C322" s="523"/>
      <c r="D322" s="523"/>
      <c r="E322" s="523"/>
      <c r="F322" s="523"/>
    </row>
    <row r="323" spans="2:6" ht="18" customHeight="1">
      <c r="B323" s="523"/>
      <c r="C323" s="523"/>
      <c r="D323" s="523"/>
      <c r="E323" s="523"/>
      <c r="F323" s="523"/>
    </row>
    <row r="324" spans="2:6" ht="18" customHeight="1">
      <c r="B324" s="523"/>
      <c r="C324" s="523"/>
      <c r="D324" s="523"/>
      <c r="E324" s="523"/>
      <c r="F324" s="523"/>
    </row>
    <row r="325" spans="2:6" ht="18" customHeight="1">
      <c r="B325" s="523"/>
      <c r="C325" s="523"/>
      <c r="D325" s="523"/>
      <c r="E325" s="523"/>
      <c r="F325" s="523"/>
    </row>
    <row r="326" spans="2:6" ht="18" customHeight="1">
      <c r="B326" s="523"/>
      <c r="C326" s="523"/>
      <c r="D326" s="523"/>
      <c r="E326" s="523"/>
      <c r="F326" s="523"/>
    </row>
    <row r="327" spans="2:6" ht="18" customHeight="1">
      <c r="B327" s="523"/>
      <c r="C327" s="523"/>
      <c r="D327" s="523"/>
      <c r="E327" s="523"/>
      <c r="F327" s="523"/>
    </row>
    <row r="328" spans="2:6" ht="18" customHeight="1">
      <c r="B328" s="523"/>
      <c r="C328" s="523"/>
      <c r="D328" s="523"/>
      <c r="E328" s="523"/>
      <c r="F328" s="523"/>
    </row>
    <row r="329" spans="2:6" ht="18" customHeight="1">
      <c r="B329" s="523"/>
      <c r="C329" s="523"/>
      <c r="D329" s="523"/>
      <c r="E329" s="523"/>
      <c r="F329" s="523"/>
    </row>
    <row r="330" spans="2:6" ht="18" customHeight="1">
      <c r="B330" s="523"/>
      <c r="C330" s="523"/>
      <c r="D330" s="523"/>
      <c r="E330" s="523"/>
      <c r="F330" s="523"/>
    </row>
    <row r="331" spans="2:6" ht="18" customHeight="1">
      <c r="B331" s="523"/>
      <c r="C331" s="523"/>
      <c r="D331" s="523"/>
      <c r="E331" s="523"/>
      <c r="F331" s="523"/>
    </row>
    <row r="332" spans="2:6" ht="18" customHeight="1">
      <c r="B332" s="523"/>
      <c r="C332" s="523"/>
      <c r="D332" s="523"/>
      <c r="E332" s="523"/>
      <c r="F332" s="523"/>
    </row>
    <row r="333" spans="2:6" ht="18" customHeight="1">
      <c r="B333" s="523"/>
      <c r="C333" s="523"/>
      <c r="D333" s="523"/>
      <c r="E333" s="523"/>
      <c r="F333" s="523"/>
    </row>
    <row r="334" spans="2:6" ht="18" customHeight="1">
      <c r="B334" s="523"/>
      <c r="C334" s="523"/>
      <c r="D334" s="523"/>
      <c r="E334" s="523"/>
      <c r="F334" s="523"/>
    </row>
    <row r="335" spans="2:6" ht="18" customHeight="1">
      <c r="B335" s="523"/>
      <c r="C335" s="523"/>
      <c r="D335" s="523"/>
      <c r="E335" s="523"/>
      <c r="F335" s="523"/>
    </row>
    <row r="336" spans="2:6" ht="18" customHeight="1">
      <c r="B336" s="523"/>
      <c r="C336" s="523"/>
      <c r="D336" s="523"/>
      <c r="E336" s="523"/>
      <c r="F336" s="523"/>
    </row>
    <row r="337" spans="2:6" ht="18" customHeight="1">
      <c r="B337" s="523"/>
      <c r="C337" s="523"/>
      <c r="D337" s="523"/>
      <c r="E337" s="523"/>
      <c r="F337" s="523"/>
    </row>
    <row r="338" spans="2:6" ht="18" customHeight="1">
      <c r="B338" s="523"/>
      <c r="C338" s="523"/>
      <c r="D338" s="523"/>
      <c r="E338" s="523"/>
      <c r="F338" s="523"/>
    </row>
    <row r="339" spans="2:6" ht="18" customHeight="1">
      <c r="B339" s="523"/>
      <c r="C339" s="523"/>
      <c r="D339" s="523"/>
      <c r="E339" s="523"/>
      <c r="F339" s="523"/>
    </row>
    <row r="340" spans="2:6" ht="18" customHeight="1">
      <c r="B340" s="523"/>
      <c r="C340" s="523"/>
      <c r="D340" s="523"/>
      <c r="E340" s="523"/>
      <c r="F340" s="523"/>
    </row>
    <row r="341" spans="2:6" ht="18" customHeight="1">
      <c r="B341" s="523"/>
      <c r="C341" s="523"/>
      <c r="D341" s="523"/>
      <c r="E341" s="523"/>
      <c r="F341" s="523"/>
    </row>
    <row r="342" spans="2:6" ht="18" customHeight="1">
      <c r="B342" s="523"/>
      <c r="C342" s="523"/>
      <c r="D342" s="523"/>
      <c r="E342" s="523"/>
      <c r="F342" s="523"/>
    </row>
    <row r="343" spans="2:6" ht="18" customHeight="1">
      <c r="B343" s="523"/>
      <c r="C343" s="523"/>
      <c r="D343" s="523"/>
      <c r="E343" s="523"/>
      <c r="F343" s="523"/>
    </row>
    <row r="344" spans="2:6" ht="18" customHeight="1">
      <c r="B344" s="523"/>
      <c r="C344" s="523"/>
      <c r="D344" s="523"/>
      <c r="E344" s="523"/>
      <c r="F344" s="523"/>
    </row>
    <row r="345" spans="2:6" ht="18" customHeight="1">
      <c r="B345" s="523"/>
      <c r="C345" s="523"/>
      <c r="D345" s="523"/>
      <c r="E345" s="523"/>
      <c r="F345" s="523"/>
    </row>
    <row r="346" spans="2:6" ht="18" customHeight="1">
      <c r="B346" s="523"/>
      <c r="C346" s="523"/>
      <c r="D346" s="523"/>
      <c r="E346" s="523"/>
      <c r="F346" s="523"/>
    </row>
    <row r="347" spans="2:6" ht="18" customHeight="1">
      <c r="B347" s="523"/>
      <c r="C347" s="523"/>
      <c r="D347" s="523"/>
      <c r="E347" s="523"/>
      <c r="F347" s="523"/>
    </row>
    <row r="348" spans="2:6" ht="18" customHeight="1">
      <c r="B348" s="523"/>
      <c r="C348" s="523"/>
      <c r="D348" s="523"/>
      <c r="E348" s="523"/>
      <c r="F348" s="523"/>
    </row>
    <row r="349" spans="2:6" ht="18" customHeight="1">
      <c r="B349" s="523"/>
      <c r="C349" s="523"/>
      <c r="D349" s="523"/>
      <c r="E349" s="523"/>
      <c r="F349" s="523"/>
    </row>
    <row r="350" spans="2:6" ht="18" customHeight="1">
      <c r="B350" s="523"/>
      <c r="C350" s="523"/>
      <c r="D350" s="523"/>
      <c r="E350" s="523"/>
      <c r="F350" s="523"/>
    </row>
    <row r="351" spans="2:6" ht="18" customHeight="1">
      <c r="B351" s="523"/>
      <c r="C351" s="523"/>
      <c r="D351" s="523"/>
      <c r="E351" s="523"/>
      <c r="F351" s="523"/>
    </row>
    <row r="352" spans="2:6" ht="18" customHeight="1">
      <c r="B352" s="523"/>
      <c r="C352" s="523"/>
      <c r="D352" s="523"/>
      <c r="E352" s="523"/>
      <c r="F352" s="523"/>
    </row>
    <row r="353" spans="2:6" ht="18" customHeight="1">
      <c r="B353" s="523"/>
      <c r="C353" s="523"/>
      <c r="D353" s="523"/>
      <c r="E353" s="523"/>
      <c r="F353" s="523"/>
    </row>
    <row r="354" spans="2:6" ht="18" customHeight="1">
      <c r="B354" s="523"/>
      <c r="C354" s="523"/>
      <c r="D354" s="523"/>
      <c r="E354" s="523"/>
      <c r="F354" s="523"/>
    </row>
    <row r="355" spans="2:6" ht="18" customHeight="1">
      <c r="B355" s="523"/>
      <c r="C355" s="523"/>
      <c r="D355" s="523"/>
      <c r="E355" s="523"/>
      <c r="F355" s="523"/>
    </row>
    <row r="356" spans="2:6" ht="18" customHeight="1">
      <c r="B356" s="523"/>
      <c r="C356" s="523"/>
      <c r="D356" s="523"/>
      <c r="E356" s="523"/>
      <c r="F356" s="523"/>
    </row>
    <row r="357" spans="2:6" ht="18" customHeight="1">
      <c r="B357" s="523"/>
      <c r="C357" s="523"/>
      <c r="D357" s="523"/>
      <c r="E357" s="523"/>
      <c r="F357" s="523"/>
    </row>
    <row r="358" spans="2:6" ht="18" customHeight="1">
      <c r="B358" s="523"/>
      <c r="C358" s="523"/>
      <c r="D358" s="523"/>
      <c r="E358" s="523"/>
      <c r="F358" s="523"/>
    </row>
    <row r="359" spans="2:6" ht="18" customHeight="1">
      <c r="B359" s="523"/>
      <c r="C359" s="523"/>
      <c r="D359" s="523"/>
      <c r="E359" s="523"/>
      <c r="F359" s="523"/>
    </row>
    <row r="360" spans="2:6" ht="18" customHeight="1">
      <c r="B360" s="523"/>
      <c r="C360" s="523"/>
      <c r="D360" s="523"/>
      <c r="E360" s="523"/>
      <c r="F360" s="523"/>
    </row>
    <row r="361" spans="2:6" ht="18" customHeight="1">
      <c r="B361" s="523"/>
      <c r="C361" s="523"/>
      <c r="D361" s="523"/>
      <c r="E361" s="523"/>
      <c r="F361" s="523"/>
    </row>
    <row r="362" spans="2:6" ht="18" customHeight="1">
      <c r="B362" s="523"/>
      <c r="C362" s="523"/>
      <c r="D362" s="523"/>
      <c r="E362" s="523"/>
      <c r="F362" s="523"/>
    </row>
    <row r="363" spans="2:6" ht="18" customHeight="1">
      <c r="B363" s="523"/>
      <c r="C363" s="523"/>
      <c r="D363" s="523"/>
      <c r="E363" s="523"/>
      <c r="F363" s="523"/>
    </row>
    <row r="364" spans="2:6" ht="18" customHeight="1">
      <c r="B364" s="523"/>
      <c r="C364" s="523"/>
      <c r="D364" s="523"/>
      <c r="E364" s="523"/>
      <c r="F364" s="523"/>
    </row>
    <row r="365" spans="2:6" ht="18" customHeight="1">
      <c r="B365" s="523"/>
      <c r="C365" s="523"/>
      <c r="D365" s="523"/>
      <c r="E365" s="523"/>
      <c r="F365" s="523"/>
    </row>
  </sheetData>
  <mergeCells count="4">
    <mergeCell ref="C7:F7"/>
    <mergeCell ref="H7:L7"/>
    <mergeCell ref="C8:F8"/>
    <mergeCell ref="H8:L8"/>
  </mergeCells>
  <pageMargins left="0.90551181102362199" right="0.94488188976377996" top="0.94488188976377996" bottom="1.49606299212598" header="0.511811023622047" footer="1.1811023622047201"/>
  <pageSetup paperSize="9" firstPageNumber="228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M163"/>
  <sheetViews>
    <sheetView workbookViewId="0">
      <selection activeCell="M5" sqref="M5"/>
    </sheetView>
  </sheetViews>
  <sheetFormatPr defaultColWidth="9.109375" defaultRowHeight="13.2"/>
  <cols>
    <col min="1" max="1" width="32.6640625" style="305" customWidth="1"/>
    <col min="2" max="6" width="9.109375" style="305"/>
    <col min="7" max="7" width="32.6640625" style="305" customWidth="1"/>
    <col min="8" max="9" width="9.109375" style="305"/>
    <col min="10" max="16384" width="9.109375" style="196"/>
  </cols>
  <sheetData>
    <row r="1" spans="1:13" s="36" customFormat="1" ht="19.5" customHeight="1">
      <c r="A1" s="401" t="s">
        <v>605</v>
      </c>
      <c r="B1" s="848"/>
      <c r="C1" s="848"/>
      <c r="D1" s="848"/>
      <c r="E1" s="799"/>
      <c r="F1" s="799"/>
      <c r="G1" s="401" t="s">
        <v>606</v>
      </c>
      <c r="H1" s="848"/>
      <c r="I1" s="848"/>
      <c r="J1" s="38"/>
    </row>
    <row r="2" spans="1:13" s="36" customFormat="1" ht="19.5" customHeight="1">
      <c r="A2" s="401" t="s">
        <v>52</v>
      </c>
      <c r="B2" s="848"/>
      <c r="C2" s="848"/>
      <c r="D2" s="848"/>
      <c r="E2" s="799"/>
      <c r="F2" s="799"/>
      <c r="G2" s="401" t="s">
        <v>52</v>
      </c>
      <c r="H2" s="848"/>
      <c r="I2" s="848"/>
      <c r="J2" s="38"/>
    </row>
    <row r="3" spans="1:13" s="36" customFormat="1" ht="19.5" customHeight="1">
      <c r="A3" s="402" t="s">
        <v>602</v>
      </c>
      <c r="B3" s="848"/>
      <c r="C3" s="848"/>
      <c r="D3" s="848"/>
      <c r="E3" s="799"/>
      <c r="F3" s="799"/>
      <c r="G3" s="402" t="s">
        <v>604</v>
      </c>
      <c r="H3" s="848"/>
      <c r="I3" s="848"/>
      <c r="J3" s="38"/>
    </row>
    <row r="4" spans="1:13" ht="15.6">
      <c r="A4" s="402" t="s">
        <v>342</v>
      </c>
      <c r="G4" s="402" t="s">
        <v>0</v>
      </c>
    </row>
    <row r="5" spans="1:13" ht="15" customHeight="1">
      <c r="A5" s="799"/>
      <c r="B5" s="799"/>
      <c r="C5" s="799"/>
      <c r="D5" s="799"/>
      <c r="E5" s="799"/>
      <c r="F5" s="799"/>
      <c r="G5" s="799"/>
      <c r="H5" s="799"/>
      <c r="I5" s="799"/>
      <c r="J5" s="36"/>
      <c r="K5" s="36"/>
      <c r="L5" s="36"/>
    </row>
    <row r="6" spans="1:13" ht="24.75" customHeight="1">
      <c r="A6" s="561"/>
      <c r="B6" s="562"/>
      <c r="C6" s="563" t="s">
        <v>426</v>
      </c>
      <c r="D6" s="563"/>
      <c r="E6" s="563"/>
      <c r="F6" s="563"/>
      <c r="G6" s="563"/>
      <c r="H6" s="1100" t="s">
        <v>426</v>
      </c>
      <c r="I6" s="1100"/>
      <c r="J6" s="1100"/>
      <c r="K6" s="1100"/>
      <c r="L6" s="1100"/>
      <c r="M6" s="228"/>
    </row>
    <row r="7" spans="1:13" ht="21" customHeight="1">
      <c r="A7" s="564"/>
      <c r="B7" s="565"/>
      <c r="C7" s="1101" t="s">
        <v>243</v>
      </c>
      <c r="D7" s="1101"/>
      <c r="E7" s="1101"/>
      <c r="F7" s="1101"/>
      <c r="G7" s="566"/>
      <c r="H7" s="1102" t="s">
        <v>243</v>
      </c>
      <c r="I7" s="1102"/>
      <c r="J7" s="1102"/>
      <c r="K7" s="1102"/>
      <c r="L7" s="1102"/>
      <c r="M7" s="228"/>
    </row>
    <row r="8" spans="1:13" ht="20.25" customHeight="1">
      <c r="A8" s="567"/>
      <c r="B8" s="568"/>
      <c r="C8" s="1103" t="s">
        <v>244</v>
      </c>
      <c r="D8" s="1103"/>
      <c r="E8" s="1103"/>
      <c r="F8" s="1103"/>
      <c r="G8" s="569"/>
      <c r="H8" s="1104" t="s">
        <v>244</v>
      </c>
      <c r="I8" s="1104"/>
      <c r="J8" s="1104"/>
      <c r="K8" s="1104"/>
      <c r="L8" s="1104"/>
      <c r="M8" s="228"/>
    </row>
    <row r="9" spans="1:13" ht="46.5" customHeight="1">
      <c r="A9" s="570"/>
      <c r="B9" s="571" t="s">
        <v>245</v>
      </c>
      <c r="C9" s="572" t="s">
        <v>246</v>
      </c>
      <c r="D9" s="572" t="s">
        <v>330</v>
      </c>
      <c r="E9" s="572" t="s">
        <v>331</v>
      </c>
      <c r="F9" s="572" t="s">
        <v>332</v>
      </c>
      <c r="G9" s="569"/>
      <c r="H9" s="572" t="s">
        <v>333</v>
      </c>
      <c r="I9" s="572" t="s">
        <v>334</v>
      </c>
      <c r="J9" s="96" t="s">
        <v>335</v>
      </c>
      <c r="K9" s="96" t="s">
        <v>336</v>
      </c>
      <c r="L9" s="96" t="s">
        <v>337</v>
      </c>
      <c r="M9" s="228"/>
    </row>
    <row r="10" spans="1:13" ht="47.25" customHeight="1">
      <c r="A10" s="567"/>
      <c r="B10" s="573" t="s">
        <v>247</v>
      </c>
      <c r="C10" s="573" t="s">
        <v>326</v>
      </c>
      <c r="D10" s="573" t="s">
        <v>329</v>
      </c>
      <c r="E10" s="573" t="s">
        <v>328</v>
      </c>
      <c r="F10" s="573" t="s">
        <v>327</v>
      </c>
      <c r="G10" s="569"/>
      <c r="H10" s="573" t="s">
        <v>595</v>
      </c>
      <c r="I10" s="573" t="s">
        <v>339</v>
      </c>
      <c r="J10" s="102" t="s">
        <v>340</v>
      </c>
      <c r="K10" s="102" t="s">
        <v>341</v>
      </c>
      <c r="L10" s="102" t="s">
        <v>338</v>
      </c>
      <c r="M10" s="228"/>
    </row>
    <row r="11" spans="1:13" ht="28.5" customHeight="1">
      <c r="A11" s="447" t="s">
        <v>303</v>
      </c>
      <c r="B11" s="312">
        <f>SUM(B13:B35)</f>
        <v>5235</v>
      </c>
      <c r="C11" s="312">
        <f>SUM(C13:C35)</f>
        <v>3122</v>
      </c>
      <c r="D11" s="312">
        <f>SUM(D13:D35)</f>
        <v>1118</v>
      </c>
      <c r="E11" s="312">
        <f>SUM(E13:E35)</f>
        <v>798</v>
      </c>
      <c r="F11" s="312">
        <f>SUM(F13:F35)</f>
        <v>149</v>
      </c>
      <c r="G11" s="447" t="s">
        <v>303</v>
      </c>
      <c r="H11" s="312">
        <f>SUM(H13:H35)</f>
        <v>16</v>
      </c>
      <c r="I11" s="312">
        <f>SUM(I13:I35)</f>
        <v>22</v>
      </c>
      <c r="J11" s="194">
        <f>SUM(J13:J35)</f>
        <v>7</v>
      </c>
      <c r="K11" s="252">
        <f>SUM(K13:K35)</f>
        <v>3</v>
      </c>
      <c r="L11" s="230">
        <v>0</v>
      </c>
      <c r="M11" s="229"/>
    </row>
    <row r="12" spans="1:13" ht="11.25" customHeight="1">
      <c r="A12" s="574"/>
      <c r="B12" s="838"/>
      <c r="C12" s="838"/>
      <c r="D12" s="838"/>
      <c r="E12" s="838"/>
      <c r="F12" s="838"/>
      <c r="G12" s="574"/>
      <c r="H12" s="929"/>
      <c r="I12" s="929"/>
      <c r="J12" s="230"/>
      <c r="K12" s="253"/>
      <c r="L12" s="230"/>
      <c r="M12" s="228"/>
    </row>
    <row r="13" spans="1:13" ht="15.75" customHeight="1">
      <c r="A13" s="940" t="s">
        <v>281</v>
      </c>
      <c r="B13" s="838">
        <f>2079+3</f>
        <v>2082</v>
      </c>
      <c r="C13" s="838">
        <v>1152</v>
      </c>
      <c r="D13" s="838">
        <v>543</v>
      </c>
      <c r="E13" s="838">
        <v>312</v>
      </c>
      <c r="F13" s="838">
        <v>49</v>
      </c>
      <c r="G13" s="940" t="s">
        <v>281</v>
      </c>
      <c r="H13" s="929">
        <f>4+1</f>
        <v>5</v>
      </c>
      <c r="I13" s="929">
        <f>15+1</f>
        <v>16</v>
      </c>
      <c r="J13" s="230">
        <v>3</v>
      </c>
      <c r="K13" s="253">
        <f>1+1</f>
        <v>2</v>
      </c>
      <c r="L13" s="230">
        <v>0</v>
      </c>
      <c r="M13" s="228"/>
    </row>
    <row r="14" spans="1:13" ht="15.75" customHeight="1">
      <c r="A14" s="459" t="s">
        <v>278</v>
      </c>
      <c r="B14" s="838"/>
      <c r="C14" s="838"/>
      <c r="D14" s="838"/>
      <c r="E14" s="838"/>
      <c r="F14" s="838"/>
      <c r="G14" s="459" t="s">
        <v>278</v>
      </c>
      <c r="H14" s="929"/>
      <c r="I14" s="929"/>
      <c r="J14" s="230"/>
      <c r="K14" s="230"/>
      <c r="L14" s="230"/>
      <c r="M14" s="228"/>
    </row>
    <row r="15" spans="1:13" ht="15.75" customHeight="1">
      <c r="A15" s="940" t="s">
        <v>282</v>
      </c>
      <c r="B15" s="838">
        <v>955</v>
      </c>
      <c r="C15" s="838">
        <v>562</v>
      </c>
      <c r="D15" s="838">
        <v>173</v>
      </c>
      <c r="E15" s="838">
        <v>173</v>
      </c>
      <c r="F15" s="838">
        <v>36</v>
      </c>
      <c r="G15" s="940" t="s">
        <v>282</v>
      </c>
      <c r="H15" s="929">
        <v>6</v>
      </c>
      <c r="I15" s="929">
        <v>3</v>
      </c>
      <c r="J15" s="230">
        <v>2</v>
      </c>
      <c r="K15" s="230">
        <v>0</v>
      </c>
      <c r="L15" s="230">
        <v>0</v>
      </c>
      <c r="M15" s="228"/>
    </row>
    <row r="16" spans="1:13" ht="15.75" customHeight="1">
      <c r="A16" s="459" t="s">
        <v>279</v>
      </c>
      <c r="B16" s="838"/>
      <c r="C16" s="838"/>
      <c r="D16" s="838"/>
      <c r="E16" s="838"/>
      <c r="F16" s="838"/>
      <c r="G16" s="459" t="s">
        <v>279</v>
      </c>
      <c r="H16" s="929"/>
      <c r="I16" s="929"/>
      <c r="J16" s="230"/>
      <c r="K16" s="230"/>
      <c r="L16" s="230"/>
      <c r="M16" s="228"/>
    </row>
    <row r="17" spans="1:13" ht="15.75" customHeight="1">
      <c r="A17" s="940" t="s">
        <v>283</v>
      </c>
      <c r="B17" s="838">
        <v>40</v>
      </c>
      <c r="C17" s="838">
        <v>19</v>
      </c>
      <c r="D17" s="838">
        <v>5</v>
      </c>
      <c r="E17" s="838">
        <v>15</v>
      </c>
      <c r="F17" s="838">
        <v>1</v>
      </c>
      <c r="G17" s="940" t="s">
        <v>283</v>
      </c>
      <c r="H17" s="929">
        <v>0</v>
      </c>
      <c r="I17" s="929">
        <v>0</v>
      </c>
      <c r="J17" s="230">
        <v>0</v>
      </c>
      <c r="K17" s="230">
        <v>0</v>
      </c>
      <c r="L17" s="230">
        <v>0</v>
      </c>
      <c r="M17" s="228"/>
    </row>
    <row r="18" spans="1:13" ht="15.75" customHeight="1">
      <c r="A18" s="459" t="s">
        <v>280</v>
      </c>
      <c r="B18" s="838"/>
      <c r="C18" s="838"/>
      <c r="D18" s="838"/>
      <c r="E18" s="838"/>
      <c r="F18" s="838"/>
      <c r="G18" s="459" t="s">
        <v>280</v>
      </c>
      <c r="H18" s="929"/>
      <c r="I18" s="929"/>
      <c r="J18" s="230"/>
      <c r="K18" s="230"/>
      <c r="L18" s="230"/>
      <c r="M18" s="228"/>
    </row>
    <row r="19" spans="1:13" ht="15.75" customHeight="1">
      <c r="A19" s="940" t="s">
        <v>284</v>
      </c>
      <c r="B19" s="838">
        <v>116</v>
      </c>
      <c r="C19" s="838">
        <v>42</v>
      </c>
      <c r="D19" s="838">
        <v>41</v>
      </c>
      <c r="E19" s="838">
        <v>26</v>
      </c>
      <c r="F19" s="838">
        <v>7</v>
      </c>
      <c r="G19" s="940" t="s">
        <v>284</v>
      </c>
      <c r="H19" s="929">
        <v>0</v>
      </c>
      <c r="I19" s="929">
        <v>0</v>
      </c>
      <c r="J19" s="230">
        <v>0</v>
      </c>
      <c r="K19" s="230">
        <v>0</v>
      </c>
      <c r="L19" s="230">
        <v>0</v>
      </c>
      <c r="M19" s="228"/>
    </row>
    <row r="20" spans="1:13" ht="15.75" customHeight="1">
      <c r="A20" s="459" t="s">
        <v>285</v>
      </c>
      <c r="B20" s="838"/>
      <c r="C20" s="838"/>
      <c r="D20" s="838"/>
      <c r="E20" s="838"/>
      <c r="F20" s="838"/>
      <c r="G20" s="459" t="s">
        <v>285</v>
      </c>
      <c r="H20" s="929"/>
      <c r="I20" s="929"/>
      <c r="J20" s="230"/>
      <c r="K20" s="230"/>
      <c r="L20" s="230"/>
      <c r="M20" s="228"/>
    </row>
    <row r="21" spans="1:13" ht="15.75" customHeight="1">
      <c r="A21" s="940" t="s">
        <v>286</v>
      </c>
      <c r="B21" s="838">
        <v>361</v>
      </c>
      <c r="C21" s="838">
        <v>238</v>
      </c>
      <c r="D21" s="838">
        <v>69</v>
      </c>
      <c r="E21" s="838">
        <v>47</v>
      </c>
      <c r="F21" s="838">
        <v>7</v>
      </c>
      <c r="G21" s="940" t="s">
        <v>286</v>
      </c>
      <c r="H21" s="929">
        <v>0</v>
      </c>
      <c r="I21" s="929">
        <v>0</v>
      </c>
      <c r="J21" s="230">
        <v>0</v>
      </c>
      <c r="K21" s="230">
        <v>0</v>
      </c>
      <c r="L21" s="230">
        <v>0</v>
      </c>
      <c r="M21" s="228"/>
    </row>
    <row r="22" spans="1:13" ht="15.75" customHeight="1">
      <c r="A22" s="459" t="s">
        <v>287</v>
      </c>
      <c r="B22" s="951"/>
      <c r="C22" s="951"/>
      <c r="D22" s="951"/>
      <c r="E22" s="951"/>
      <c r="F22" s="951"/>
      <c r="G22" s="459" t="s">
        <v>287</v>
      </c>
      <c r="H22" s="929"/>
      <c r="I22" s="929"/>
      <c r="J22" s="230"/>
      <c r="K22" s="230"/>
      <c r="L22" s="230"/>
      <c r="M22" s="228"/>
    </row>
    <row r="23" spans="1:13" ht="15.75" customHeight="1">
      <c r="A23" s="940" t="s">
        <v>288</v>
      </c>
      <c r="B23" s="838">
        <v>155</v>
      </c>
      <c r="C23" s="838">
        <v>89</v>
      </c>
      <c r="D23" s="838">
        <v>32</v>
      </c>
      <c r="E23" s="838">
        <v>25</v>
      </c>
      <c r="F23" s="838">
        <v>8</v>
      </c>
      <c r="G23" s="940" t="s">
        <v>288</v>
      </c>
      <c r="H23" s="929">
        <v>0</v>
      </c>
      <c r="I23" s="929">
        <v>1</v>
      </c>
      <c r="J23" s="230">
        <v>0</v>
      </c>
      <c r="K23" s="230">
        <v>0</v>
      </c>
      <c r="L23" s="230">
        <v>0</v>
      </c>
      <c r="M23" s="228"/>
    </row>
    <row r="24" spans="1:13" ht="15.75" customHeight="1">
      <c r="A24" s="459" t="s">
        <v>289</v>
      </c>
      <c r="B24" s="838"/>
      <c r="C24" s="838"/>
      <c r="D24" s="838"/>
      <c r="E24" s="838"/>
      <c r="F24" s="838"/>
      <c r="G24" s="459" t="s">
        <v>289</v>
      </c>
      <c r="H24" s="929"/>
      <c r="I24" s="929"/>
      <c r="J24" s="230"/>
      <c r="K24" s="230"/>
      <c r="L24" s="230"/>
      <c r="M24" s="228"/>
    </row>
    <row r="25" spans="1:13" ht="15.75" customHeight="1">
      <c r="A25" s="940" t="s">
        <v>290</v>
      </c>
      <c r="B25" s="838">
        <v>630</v>
      </c>
      <c r="C25" s="838">
        <v>412</v>
      </c>
      <c r="D25" s="838">
        <v>123</v>
      </c>
      <c r="E25" s="838">
        <v>79</v>
      </c>
      <c r="F25" s="838">
        <v>11</v>
      </c>
      <c r="G25" s="940" t="s">
        <v>290</v>
      </c>
      <c r="H25" s="929">
        <v>4</v>
      </c>
      <c r="I25" s="929">
        <v>0</v>
      </c>
      <c r="J25" s="230">
        <v>1</v>
      </c>
      <c r="K25" s="230">
        <v>0</v>
      </c>
      <c r="L25" s="230">
        <v>0</v>
      </c>
      <c r="M25" s="228"/>
    </row>
    <row r="26" spans="1:13" ht="15.75" customHeight="1">
      <c r="A26" s="459" t="s">
        <v>291</v>
      </c>
      <c r="B26" s="838"/>
      <c r="C26" s="838"/>
      <c r="D26" s="838"/>
      <c r="E26" s="838"/>
      <c r="F26" s="838"/>
      <c r="G26" s="459" t="s">
        <v>291</v>
      </c>
      <c r="H26" s="929"/>
      <c r="I26" s="929"/>
      <c r="J26" s="230"/>
      <c r="K26" s="230"/>
      <c r="L26" s="230"/>
      <c r="M26" s="228"/>
    </row>
    <row r="27" spans="1:13" ht="15.75" customHeight="1">
      <c r="A27" s="940" t="s">
        <v>292</v>
      </c>
      <c r="B27" s="838">
        <v>367</v>
      </c>
      <c r="C27" s="838">
        <v>278</v>
      </c>
      <c r="D27" s="838">
        <v>43</v>
      </c>
      <c r="E27" s="838">
        <v>37</v>
      </c>
      <c r="F27" s="838">
        <v>8</v>
      </c>
      <c r="G27" s="940" t="s">
        <v>292</v>
      </c>
      <c r="H27" s="929">
        <v>0</v>
      </c>
      <c r="I27" s="929">
        <v>1</v>
      </c>
      <c r="J27" s="230">
        <v>0</v>
      </c>
      <c r="K27" s="230">
        <v>0</v>
      </c>
      <c r="L27" s="230">
        <v>0</v>
      </c>
      <c r="M27" s="228"/>
    </row>
    <row r="28" spans="1:13" ht="15.75" customHeight="1">
      <c r="A28" s="459" t="s">
        <v>293</v>
      </c>
      <c r="B28" s="838"/>
      <c r="C28" s="838"/>
      <c r="D28" s="838"/>
      <c r="E28" s="838"/>
      <c r="F28" s="838"/>
      <c r="G28" s="459" t="s">
        <v>293</v>
      </c>
      <c r="H28" s="929"/>
      <c r="I28" s="929"/>
      <c r="J28" s="230"/>
      <c r="K28" s="230"/>
      <c r="L28" s="230"/>
      <c r="M28" s="228"/>
    </row>
    <row r="29" spans="1:13" ht="15.75" customHeight="1">
      <c r="A29" s="940" t="s">
        <v>294</v>
      </c>
      <c r="B29" s="838">
        <v>297</v>
      </c>
      <c r="C29" s="838">
        <v>206</v>
      </c>
      <c r="D29" s="838">
        <v>42</v>
      </c>
      <c r="E29" s="838">
        <v>35</v>
      </c>
      <c r="F29" s="838">
        <v>11</v>
      </c>
      <c r="G29" s="940" t="s">
        <v>294</v>
      </c>
      <c r="H29" s="929">
        <v>1</v>
      </c>
      <c r="I29" s="929">
        <v>1</v>
      </c>
      <c r="J29" s="230">
        <v>0</v>
      </c>
      <c r="K29" s="230">
        <v>1</v>
      </c>
      <c r="L29" s="230">
        <v>0</v>
      </c>
      <c r="M29" s="228"/>
    </row>
    <row r="30" spans="1:13" ht="15.75" customHeight="1">
      <c r="A30" s="459" t="s">
        <v>295</v>
      </c>
      <c r="B30" s="838"/>
      <c r="C30" s="838"/>
      <c r="D30" s="838"/>
      <c r="E30" s="838"/>
      <c r="F30" s="838"/>
      <c r="G30" s="459" t="s">
        <v>295</v>
      </c>
      <c r="H30" s="929"/>
      <c r="I30" s="929"/>
      <c r="J30" s="230"/>
      <c r="K30" s="230"/>
      <c r="L30" s="230"/>
      <c r="M30" s="228"/>
    </row>
    <row r="31" spans="1:13" ht="15.75" customHeight="1">
      <c r="A31" s="940" t="s">
        <v>296</v>
      </c>
      <c r="B31" s="951">
        <v>77</v>
      </c>
      <c r="C31" s="951">
        <v>43</v>
      </c>
      <c r="D31" s="951">
        <v>19</v>
      </c>
      <c r="E31" s="951">
        <v>12</v>
      </c>
      <c r="F31" s="951">
        <v>2</v>
      </c>
      <c r="G31" s="940" t="s">
        <v>296</v>
      </c>
      <c r="H31" s="952">
        <v>0</v>
      </c>
      <c r="I31" s="952">
        <v>0</v>
      </c>
      <c r="J31" s="231">
        <v>1</v>
      </c>
      <c r="K31" s="231">
        <v>0</v>
      </c>
      <c r="L31" s="231">
        <v>0</v>
      </c>
      <c r="M31" s="228"/>
    </row>
    <row r="32" spans="1:13" ht="15.75" customHeight="1">
      <c r="A32" s="459" t="s">
        <v>297</v>
      </c>
      <c r="B32" s="951"/>
      <c r="C32" s="951"/>
      <c r="D32" s="951"/>
      <c r="E32" s="951"/>
      <c r="F32" s="951"/>
      <c r="G32" s="459" t="s">
        <v>297</v>
      </c>
      <c r="H32" s="952"/>
      <c r="I32" s="952"/>
      <c r="J32" s="231"/>
      <c r="K32" s="231"/>
      <c r="L32" s="231"/>
      <c r="M32" s="228"/>
    </row>
    <row r="33" spans="1:13" ht="15.75" customHeight="1">
      <c r="A33" s="940" t="s">
        <v>298</v>
      </c>
      <c r="B33" s="951">
        <v>105</v>
      </c>
      <c r="C33" s="951">
        <v>59</v>
      </c>
      <c r="D33" s="951">
        <v>21</v>
      </c>
      <c r="E33" s="951">
        <v>20</v>
      </c>
      <c r="F33" s="951">
        <v>5</v>
      </c>
      <c r="G33" s="940" t="s">
        <v>298</v>
      </c>
      <c r="H33" s="952">
        <v>0</v>
      </c>
      <c r="I33" s="952">
        <v>0</v>
      </c>
      <c r="J33" s="231">
        <v>0</v>
      </c>
      <c r="K33" s="231">
        <v>0</v>
      </c>
      <c r="L33" s="231">
        <v>0</v>
      </c>
      <c r="M33" s="228"/>
    </row>
    <row r="34" spans="1:13" ht="15.75" customHeight="1">
      <c r="A34" s="459" t="s">
        <v>299</v>
      </c>
      <c r="B34" s="951"/>
      <c r="C34" s="951"/>
      <c r="D34" s="951"/>
      <c r="E34" s="951"/>
      <c r="F34" s="951"/>
      <c r="G34" s="459" t="s">
        <v>299</v>
      </c>
      <c r="H34" s="952"/>
      <c r="I34" s="952"/>
      <c r="J34" s="231"/>
      <c r="K34" s="231"/>
      <c r="L34" s="231"/>
      <c r="M34" s="228"/>
    </row>
    <row r="35" spans="1:13" ht="15.75" customHeight="1">
      <c r="A35" s="940" t="s">
        <v>300</v>
      </c>
      <c r="B35" s="969">
        <v>50</v>
      </c>
      <c r="C35" s="969">
        <v>22</v>
      </c>
      <c r="D35" s="969">
        <v>7</v>
      </c>
      <c r="E35" s="969">
        <v>17</v>
      </c>
      <c r="F35" s="969">
        <v>4</v>
      </c>
      <c r="G35" s="940" t="s">
        <v>300</v>
      </c>
      <c r="H35" s="952">
        <v>0</v>
      </c>
      <c r="I35" s="952">
        <v>0</v>
      </c>
      <c r="J35" s="231">
        <v>0</v>
      </c>
      <c r="K35" s="231">
        <v>0</v>
      </c>
      <c r="L35" s="231">
        <v>0</v>
      </c>
      <c r="M35" s="228"/>
    </row>
    <row r="36" spans="1:13" ht="15.75" customHeight="1">
      <c r="A36" s="459" t="s">
        <v>301</v>
      </c>
      <c r="B36" s="385"/>
      <c r="C36" s="385"/>
      <c r="D36" s="385"/>
      <c r="E36" s="385"/>
      <c r="F36" s="385"/>
      <c r="G36" s="459" t="s">
        <v>301</v>
      </c>
      <c r="H36" s="575"/>
      <c r="I36" s="575"/>
      <c r="J36" s="232"/>
      <c r="K36" s="232"/>
      <c r="L36" s="232"/>
      <c r="M36" s="228"/>
    </row>
    <row r="37" spans="1:13" ht="9" customHeight="1">
      <c r="A37" s="576"/>
      <c r="B37" s="319"/>
      <c r="C37" s="319"/>
      <c r="D37" s="319"/>
      <c r="E37" s="319"/>
      <c r="F37" s="319"/>
      <c r="G37" s="576"/>
      <c r="H37" s="576"/>
      <c r="I37" s="576"/>
      <c r="J37" s="233"/>
      <c r="K37" s="233"/>
      <c r="L37" s="233"/>
      <c r="M37" s="228"/>
    </row>
    <row r="38" spans="1:13" ht="13.8">
      <c r="A38" s="385"/>
      <c r="B38" s="385"/>
      <c r="C38" s="385"/>
      <c r="D38" s="385"/>
      <c r="E38" s="385"/>
      <c r="F38" s="385"/>
      <c r="G38" s="385"/>
      <c r="H38" s="385"/>
      <c r="I38" s="385"/>
      <c r="J38" s="228"/>
      <c r="K38" s="228"/>
      <c r="L38" s="228"/>
      <c r="M38" s="228"/>
    </row>
    <row r="39" spans="1:13" ht="13.8">
      <c r="A39" s="385"/>
      <c r="B39" s="385"/>
      <c r="C39" s="385"/>
      <c r="D39" s="385"/>
      <c r="E39" s="385"/>
      <c r="F39" s="385"/>
      <c r="G39" s="385"/>
      <c r="H39" s="385"/>
      <c r="I39" s="385"/>
      <c r="J39" s="228"/>
      <c r="K39" s="228"/>
      <c r="L39" s="228"/>
      <c r="M39" s="228"/>
    </row>
    <row r="40" spans="1:13" ht="13.8">
      <c r="A40" s="385"/>
      <c r="B40" s="385"/>
      <c r="C40" s="385"/>
      <c r="D40" s="385"/>
      <c r="E40" s="385"/>
      <c r="F40" s="385"/>
      <c r="G40" s="385"/>
      <c r="H40" s="385"/>
      <c r="I40" s="385"/>
      <c r="J40" s="228"/>
      <c r="K40" s="228"/>
      <c r="L40" s="228"/>
      <c r="M40" s="228"/>
    </row>
    <row r="41" spans="1:13" ht="13.8">
      <c r="A41" s="385"/>
      <c r="B41" s="385"/>
      <c r="C41" s="385"/>
      <c r="D41" s="385"/>
      <c r="E41" s="385"/>
      <c r="F41" s="385"/>
      <c r="G41" s="385"/>
      <c r="H41" s="385"/>
      <c r="I41" s="385"/>
      <c r="J41" s="228"/>
      <c r="K41" s="228"/>
      <c r="L41" s="228"/>
      <c r="M41" s="228"/>
    </row>
    <row r="42" spans="1:13" ht="13.8">
      <c r="A42" s="385"/>
      <c r="B42" s="385"/>
      <c r="C42" s="385"/>
      <c r="D42" s="385"/>
      <c r="E42" s="385"/>
      <c r="F42" s="385"/>
      <c r="G42" s="385"/>
      <c r="H42" s="385"/>
      <c r="I42" s="385"/>
      <c r="J42" s="228"/>
      <c r="K42" s="228"/>
      <c r="L42" s="228"/>
      <c r="M42" s="228"/>
    </row>
    <row r="43" spans="1:13" ht="13.8">
      <c r="A43" s="385"/>
      <c r="B43" s="385"/>
      <c r="C43" s="385"/>
      <c r="D43" s="385"/>
      <c r="E43" s="385"/>
      <c r="F43" s="385"/>
      <c r="G43" s="385"/>
      <c r="H43" s="385"/>
      <c r="I43" s="385"/>
      <c r="J43" s="228"/>
      <c r="K43" s="228"/>
      <c r="L43" s="228"/>
      <c r="M43" s="228"/>
    </row>
    <row r="44" spans="1:13" ht="13.8">
      <c r="A44" s="385"/>
      <c r="B44" s="385"/>
      <c r="C44" s="385"/>
      <c r="D44" s="385"/>
      <c r="E44" s="385"/>
      <c r="F44" s="385"/>
      <c r="G44" s="385"/>
      <c r="H44" s="385"/>
      <c r="I44" s="385"/>
      <c r="J44" s="228"/>
      <c r="K44" s="228"/>
      <c r="L44" s="228"/>
      <c r="M44" s="228"/>
    </row>
    <row r="45" spans="1:13" ht="13.8">
      <c r="A45" s="385"/>
      <c r="B45" s="385"/>
      <c r="C45" s="385"/>
      <c r="D45" s="385"/>
      <c r="E45" s="385"/>
      <c r="F45" s="385"/>
      <c r="G45" s="385"/>
      <c r="H45" s="385"/>
      <c r="I45" s="385"/>
      <c r="J45" s="228"/>
      <c r="K45" s="228"/>
      <c r="L45" s="228"/>
      <c r="M45" s="228"/>
    </row>
    <row r="46" spans="1:13" ht="13.8">
      <c r="A46" s="385"/>
      <c r="B46" s="385"/>
      <c r="C46" s="385"/>
      <c r="D46" s="385"/>
      <c r="E46" s="385"/>
      <c r="F46" s="385"/>
      <c r="G46" s="385"/>
      <c r="H46" s="385"/>
      <c r="I46" s="385"/>
      <c r="J46" s="228"/>
      <c r="K46" s="228"/>
      <c r="L46" s="228"/>
      <c r="M46" s="228"/>
    </row>
    <row r="47" spans="1:13" ht="13.8">
      <c r="A47" s="385"/>
      <c r="B47" s="385"/>
      <c r="C47" s="385"/>
      <c r="D47" s="385"/>
      <c r="E47" s="385"/>
      <c r="F47" s="385"/>
      <c r="G47" s="385"/>
      <c r="H47" s="385"/>
      <c r="I47" s="385"/>
      <c r="J47" s="228"/>
      <c r="K47" s="228"/>
      <c r="L47" s="228"/>
      <c r="M47" s="228"/>
    </row>
    <row r="48" spans="1:13" ht="13.8">
      <c r="A48" s="385"/>
      <c r="B48" s="385"/>
      <c r="C48" s="385"/>
      <c r="D48" s="385"/>
      <c r="E48" s="385"/>
      <c r="F48" s="385"/>
      <c r="G48" s="385"/>
      <c r="H48" s="385"/>
      <c r="I48" s="385"/>
      <c r="J48" s="228"/>
      <c r="K48" s="228"/>
      <c r="L48" s="228"/>
      <c r="M48" s="228"/>
    </row>
    <row r="49" spans="1:13" ht="13.8">
      <c r="A49" s="385"/>
      <c r="B49" s="385"/>
      <c r="C49" s="385"/>
      <c r="D49" s="385"/>
      <c r="E49" s="385"/>
      <c r="F49" s="385"/>
      <c r="G49" s="385"/>
      <c r="H49" s="385"/>
      <c r="I49" s="385"/>
      <c r="J49" s="228"/>
      <c r="K49" s="228"/>
      <c r="L49" s="228"/>
      <c r="M49" s="228"/>
    </row>
    <row r="50" spans="1:13" ht="13.8">
      <c r="A50" s="385"/>
      <c r="B50" s="385"/>
      <c r="C50" s="385"/>
      <c r="D50" s="385"/>
      <c r="E50" s="385"/>
      <c r="F50" s="385"/>
      <c r="G50" s="385"/>
      <c r="H50" s="385"/>
      <c r="I50" s="385"/>
      <c r="J50" s="228"/>
      <c r="K50" s="228"/>
      <c r="L50" s="228"/>
      <c r="M50" s="228"/>
    </row>
    <row r="51" spans="1:13" ht="13.8">
      <c r="A51" s="385"/>
      <c r="B51" s="385"/>
      <c r="C51" s="385"/>
      <c r="D51" s="385"/>
      <c r="E51" s="385"/>
      <c r="F51" s="385"/>
      <c r="G51" s="385"/>
      <c r="H51" s="385"/>
      <c r="I51" s="385"/>
      <c r="J51" s="228"/>
      <c r="K51" s="228"/>
      <c r="L51" s="228"/>
      <c r="M51" s="228"/>
    </row>
    <row r="52" spans="1:13" ht="13.8">
      <c r="A52" s="385"/>
      <c r="B52" s="385"/>
      <c r="C52" s="385"/>
      <c r="D52" s="385"/>
      <c r="E52" s="385"/>
      <c r="F52" s="385"/>
      <c r="G52" s="385"/>
      <c r="H52" s="385"/>
      <c r="I52" s="385"/>
      <c r="J52" s="228"/>
      <c r="K52" s="228"/>
      <c r="L52" s="228"/>
      <c r="M52" s="228"/>
    </row>
    <row r="53" spans="1:13" ht="13.8">
      <c r="A53" s="385"/>
      <c r="B53" s="385"/>
      <c r="C53" s="385"/>
      <c r="D53" s="385"/>
      <c r="E53" s="385"/>
      <c r="F53" s="385"/>
      <c r="G53" s="385"/>
      <c r="H53" s="385"/>
      <c r="I53" s="385"/>
      <c r="J53" s="228"/>
      <c r="K53" s="228"/>
      <c r="L53" s="228"/>
      <c r="M53" s="228"/>
    </row>
    <row r="54" spans="1:13" ht="13.8">
      <c r="A54" s="385"/>
      <c r="B54" s="385"/>
      <c r="C54" s="385"/>
      <c r="D54" s="385"/>
      <c r="E54" s="385"/>
      <c r="F54" s="385"/>
      <c r="G54" s="385"/>
      <c r="H54" s="385"/>
      <c r="I54" s="385"/>
      <c r="J54" s="228"/>
      <c r="K54" s="228"/>
      <c r="L54" s="228"/>
      <c r="M54" s="228"/>
    </row>
    <row r="55" spans="1:13" ht="13.8">
      <c r="A55" s="385"/>
      <c r="B55" s="385"/>
      <c r="C55" s="385"/>
      <c r="D55" s="385"/>
      <c r="E55" s="385"/>
      <c r="F55" s="385"/>
      <c r="G55" s="385"/>
      <c r="H55" s="385"/>
      <c r="I55" s="385"/>
      <c r="J55" s="228"/>
      <c r="K55" s="228"/>
      <c r="L55" s="228"/>
      <c r="M55" s="228"/>
    </row>
    <row r="56" spans="1:13" ht="13.8">
      <c r="A56" s="385"/>
      <c r="B56" s="385"/>
      <c r="C56" s="385"/>
      <c r="D56" s="385"/>
      <c r="E56" s="385"/>
      <c r="F56" s="385"/>
      <c r="G56" s="385"/>
      <c r="H56" s="385"/>
      <c r="I56" s="385"/>
      <c r="J56" s="228"/>
      <c r="K56" s="228"/>
      <c r="L56" s="228"/>
      <c r="M56" s="228"/>
    </row>
    <row r="57" spans="1:13" ht="13.8">
      <c r="A57" s="385"/>
      <c r="B57" s="385"/>
      <c r="C57" s="385"/>
      <c r="D57" s="385"/>
      <c r="E57" s="385"/>
      <c r="F57" s="385"/>
      <c r="G57" s="385"/>
      <c r="H57" s="385"/>
      <c r="I57" s="385"/>
      <c r="J57" s="228"/>
      <c r="K57" s="228"/>
      <c r="L57" s="228"/>
      <c r="M57" s="228"/>
    </row>
    <row r="58" spans="1:13" ht="13.8">
      <c r="A58" s="385"/>
      <c r="B58" s="385"/>
      <c r="C58" s="385"/>
      <c r="D58" s="385"/>
      <c r="E58" s="385"/>
      <c r="F58" s="385"/>
      <c r="G58" s="385"/>
      <c r="H58" s="385"/>
      <c r="I58" s="385"/>
      <c r="J58" s="228"/>
      <c r="K58" s="228"/>
      <c r="L58" s="228"/>
      <c r="M58" s="228"/>
    </row>
    <row r="59" spans="1:13" ht="13.8">
      <c r="A59" s="385"/>
      <c r="B59" s="385"/>
      <c r="C59" s="385"/>
      <c r="D59" s="385"/>
      <c r="E59" s="385"/>
      <c r="F59" s="385"/>
      <c r="G59" s="385"/>
      <c r="H59" s="385"/>
      <c r="I59" s="385"/>
      <c r="J59" s="228"/>
      <c r="K59" s="228"/>
      <c r="L59" s="228"/>
      <c r="M59" s="228"/>
    </row>
    <row r="60" spans="1:13" ht="13.8">
      <c r="A60" s="385"/>
      <c r="B60" s="385"/>
      <c r="C60" s="385"/>
      <c r="D60" s="385"/>
      <c r="E60" s="385"/>
      <c r="F60" s="385"/>
      <c r="G60" s="385"/>
      <c r="H60" s="385"/>
      <c r="I60" s="385"/>
      <c r="J60" s="228"/>
      <c r="K60" s="228"/>
      <c r="L60" s="228"/>
      <c r="M60" s="228"/>
    </row>
    <row r="61" spans="1:13" ht="13.8">
      <c r="A61" s="385"/>
      <c r="B61" s="385"/>
      <c r="C61" s="385"/>
      <c r="D61" s="385"/>
      <c r="E61" s="385"/>
      <c r="F61" s="385"/>
      <c r="G61" s="385"/>
      <c r="H61" s="385"/>
      <c r="I61" s="385"/>
      <c r="J61" s="228"/>
      <c r="K61" s="228"/>
      <c r="L61" s="228"/>
      <c r="M61" s="228"/>
    </row>
    <row r="62" spans="1:13" ht="13.8">
      <c r="A62" s="385"/>
      <c r="B62" s="385"/>
      <c r="C62" s="385"/>
      <c r="D62" s="385"/>
      <c r="E62" s="385"/>
      <c r="F62" s="385"/>
      <c r="G62" s="385"/>
      <c r="H62" s="385"/>
      <c r="I62" s="385"/>
      <c r="J62" s="228"/>
      <c r="K62" s="228"/>
      <c r="L62" s="228"/>
      <c r="M62" s="228"/>
    </row>
    <row r="63" spans="1:13" ht="13.8">
      <c r="A63" s="385"/>
      <c r="B63" s="385"/>
      <c r="C63" s="385"/>
      <c r="D63" s="385"/>
      <c r="E63" s="385"/>
      <c r="F63" s="385"/>
      <c r="G63" s="385"/>
      <c r="H63" s="385"/>
      <c r="I63" s="385"/>
      <c r="J63" s="228"/>
      <c r="K63" s="228"/>
      <c r="L63" s="228"/>
      <c r="M63" s="228"/>
    </row>
    <row r="64" spans="1:13" ht="13.8">
      <c r="A64" s="385"/>
      <c r="B64" s="385"/>
      <c r="C64" s="385"/>
      <c r="D64" s="385"/>
      <c r="E64" s="385"/>
      <c r="F64" s="385"/>
      <c r="G64" s="385"/>
      <c r="H64" s="385"/>
      <c r="I64" s="385"/>
      <c r="J64" s="228"/>
      <c r="K64" s="228"/>
      <c r="L64" s="228"/>
      <c r="M64" s="228"/>
    </row>
    <row r="65" spans="1:13" ht="13.8">
      <c r="A65" s="385"/>
      <c r="B65" s="385"/>
      <c r="C65" s="385"/>
      <c r="D65" s="385"/>
      <c r="E65" s="385"/>
      <c r="F65" s="385"/>
      <c r="G65" s="385"/>
      <c r="H65" s="385"/>
      <c r="I65" s="385"/>
      <c r="J65" s="228"/>
      <c r="K65" s="228"/>
      <c r="L65" s="228"/>
      <c r="M65" s="228"/>
    </row>
    <row r="66" spans="1:13" ht="13.8">
      <c r="A66" s="385"/>
      <c r="B66" s="385"/>
      <c r="C66" s="385"/>
      <c r="D66" s="385"/>
      <c r="E66" s="385"/>
      <c r="F66" s="385"/>
      <c r="G66" s="385"/>
      <c r="H66" s="385"/>
      <c r="I66" s="385"/>
      <c r="J66" s="228"/>
      <c r="K66" s="228"/>
      <c r="L66" s="228"/>
      <c r="M66" s="228"/>
    </row>
    <row r="67" spans="1:13" ht="13.8">
      <c r="A67" s="385"/>
      <c r="B67" s="385"/>
      <c r="C67" s="385"/>
      <c r="D67" s="385"/>
      <c r="E67" s="385"/>
      <c r="F67" s="385"/>
      <c r="G67" s="385"/>
      <c r="H67" s="385"/>
      <c r="I67" s="385"/>
      <c r="J67" s="228"/>
      <c r="K67" s="228"/>
      <c r="L67" s="228"/>
      <c r="M67" s="228"/>
    </row>
    <row r="68" spans="1:13" ht="13.8">
      <c r="A68" s="385"/>
      <c r="B68" s="385"/>
      <c r="C68" s="385"/>
      <c r="D68" s="385"/>
      <c r="E68" s="385"/>
      <c r="F68" s="385"/>
      <c r="G68" s="385"/>
      <c r="H68" s="385"/>
      <c r="I68" s="385"/>
      <c r="J68" s="228"/>
      <c r="K68" s="228"/>
      <c r="L68" s="228"/>
      <c r="M68" s="228"/>
    </row>
    <row r="69" spans="1:13" ht="13.8">
      <c r="A69" s="385"/>
      <c r="B69" s="385"/>
      <c r="C69" s="385"/>
      <c r="D69" s="385"/>
      <c r="E69" s="385"/>
      <c r="F69" s="385"/>
      <c r="G69" s="385"/>
      <c r="H69" s="385"/>
      <c r="I69" s="385"/>
      <c r="J69" s="228"/>
      <c r="K69" s="228"/>
      <c r="L69" s="228"/>
      <c r="M69" s="228"/>
    </row>
    <row r="70" spans="1:13" ht="13.8">
      <c r="A70" s="385"/>
      <c r="B70" s="385"/>
      <c r="C70" s="385"/>
      <c r="D70" s="385"/>
      <c r="E70" s="385"/>
      <c r="F70" s="385"/>
      <c r="G70" s="385"/>
      <c r="H70" s="385"/>
      <c r="I70" s="385"/>
      <c r="J70" s="228"/>
      <c r="K70" s="228"/>
      <c r="L70" s="228"/>
      <c r="M70" s="228"/>
    </row>
    <row r="71" spans="1:13" ht="13.8">
      <c r="A71" s="385"/>
      <c r="B71" s="385"/>
      <c r="C71" s="385"/>
      <c r="D71" s="385"/>
      <c r="E71" s="385"/>
      <c r="F71" s="385"/>
      <c r="G71" s="385"/>
      <c r="H71" s="385"/>
      <c r="I71" s="385"/>
      <c r="J71" s="228"/>
      <c r="K71" s="228"/>
      <c r="L71" s="228"/>
      <c r="M71" s="228"/>
    </row>
    <row r="72" spans="1:13" ht="13.8">
      <c r="A72" s="385"/>
      <c r="B72" s="385"/>
      <c r="C72" s="385"/>
      <c r="D72" s="385"/>
      <c r="E72" s="385"/>
      <c r="F72" s="385"/>
      <c r="G72" s="385"/>
      <c r="H72" s="385"/>
      <c r="I72" s="385"/>
      <c r="J72" s="228"/>
      <c r="K72" s="228"/>
      <c r="L72" s="228"/>
      <c r="M72" s="228"/>
    </row>
    <row r="73" spans="1:13" ht="13.8">
      <c r="A73" s="385"/>
      <c r="B73" s="385"/>
      <c r="C73" s="385"/>
      <c r="D73" s="385"/>
      <c r="E73" s="385"/>
      <c r="F73" s="385"/>
      <c r="G73" s="385"/>
      <c r="H73" s="385"/>
      <c r="I73" s="385"/>
      <c r="J73" s="228"/>
      <c r="K73" s="228"/>
      <c r="L73" s="228"/>
      <c r="M73" s="228"/>
    </row>
    <row r="74" spans="1:13" ht="13.8">
      <c r="A74" s="385"/>
      <c r="B74" s="385"/>
      <c r="C74" s="385"/>
      <c r="D74" s="385"/>
      <c r="E74" s="385"/>
      <c r="F74" s="385"/>
      <c r="G74" s="385"/>
      <c r="H74" s="385"/>
      <c r="I74" s="385"/>
      <c r="J74" s="228"/>
      <c r="K74" s="228"/>
      <c r="L74" s="228"/>
      <c r="M74" s="228"/>
    </row>
    <row r="75" spans="1:13" ht="13.8">
      <c r="A75" s="385"/>
      <c r="B75" s="385"/>
      <c r="C75" s="385"/>
      <c r="D75" s="385"/>
      <c r="E75" s="385"/>
      <c r="F75" s="385"/>
      <c r="G75" s="385"/>
      <c r="H75" s="385"/>
      <c r="I75" s="385"/>
      <c r="J75" s="228"/>
      <c r="K75" s="228"/>
      <c r="L75" s="228"/>
      <c r="M75" s="228"/>
    </row>
    <row r="76" spans="1:13" ht="13.8">
      <c r="A76" s="385"/>
      <c r="B76" s="385"/>
      <c r="C76" s="385"/>
      <c r="D76" s="385"/>
      <c r="E76" s="385"/>
      <c r="F76" s="385"/>
      <c r="G76" s="385"/>
      <c r="H76" s="385"/>
      <c r="I76" s="385"/>
      <c r="J76" s="228"/>
      <c r="K76" s="228"/>
      <c r="L76" s="228"/>
      <c r="M76" s="228"/>
    </row>
    <row r="77" spans="1:13" ht="13.8">
      <c r="A77" s="385"/>
      <c r="B77" s="385"/>
      <c r="C77" s="385"/>
      <c r="D77" s="385"/>
      <c r="E77" s="385"/>
      <c r="F77" s="385"/>
      <c r="G77" s="385"/>
      <c r="H77" s="385"/>
      <c r="I77" s="385"/>
      <c r="J77" s="228"/>
      <c r="K77" s="228"/>
      <c r="L77" s="228"/>
      <c r="M77" s="228"/>
    </row>
    <row r="78" spans="1:13" ht="13.8">
      <c r="A78" s="385"/>
      <c r="B78" s="385"/>
      <c r="C78" s="385"/>
      <c r="D78" s="385"/>
      <c r="E78" s="385"/>
      <c r="F78" s="385"/>
      <c r="G78" s="385"/>
      <c r="H78" s="385"/>
      <c r="I78" s="385"/>
      <c r="J78" s="228"/>
      <c r="K78" s="228"/>
      <c r="L78" s="228"/>
      <c r="M78" s="228"/>
    </row>
    <row r="79" spans="1:13" ht="13.8">
      <c r="A79" s="385"/>
      <c r="B79" s="385"/>
      <c r="C79" s="385"/>
      <c r="D79" s="385"/>
      <c r="E79" s="385"/>
      <c r="F79" s="385"/>
      <c r="G79" s="385"/>
      <c r="H79" s="385"/>
      <c r="I79" s="385"/>
      <c r="J79" s="228"/>
      <c r="K79" s="228"/>
      <c r="L79" s="228"/>
      <c r="M79" s="228"/>
    </row>
    <row r="80" spans="1:13" ht="13.8">
      <c r="A80" s="385"/>
      <c r="B80" s="385"/>
      <c r="C80" s="385"/>
      <c r="D80" s="385"/>
      <c r="E80" s="385"/>
      <c r="F80" s="385"/>
      <c r="G80" s="385"/>
      <c r="H80" s="385"/>
      <c r="I80" s="385"/>
      <c r="J80" s="228"/>
      <c r="K80" s="228"/>
      <c r="L80" s="228"/>
      <c r="M80" s="228"/>
    </row>
    <row r="81" spans="1:13" ht="13.8">
      <c r="A81" s="385"/>
      <c r="B81" s="385"/>
      <c r="C81" s="385"/>
      <c r="D81" s="385"/>
      <c r="E81" s="385"/>
      <c r="F81" s="385"/>
      <c r="G81" s="385"/>
      <c r="H81" s="385"/>
      <c r="I81" s="385"/>
      <c r="J81" s="228"/>
      <c r="K81" s="228"/>
      <c r="L81" s="228"/>
      <c r="M81" s="228"/>
    </row>
    <row r="82" spans="1:13" ht="13.8">
      <c r="A82" s="385"/>
      <c r="B82" s="385"/>
      <c r="C82" s="385"/>
      <c r="D82" s="385"/>
      <c r="E82" s="385"/>
      <c r="F82" s="385"/>
      <c r="G82" s="385"/>
      <c r="H82" s="385"/>
      <c r="I82" s="385"/>
      <c r="J82" s="228"/>
      <c r="K82" s="228"/>
      <c r="L82" s="228"/>
      <c r="M82" s="228"/>
    </row>
    <row r="83" spans="1:13" ht="13.8">
      <c r="A83" s="385"/>
      <c r="B83" s="385"/>
      <c r="C83" s="385"/>
      <c r="D83" s="385"/>
      <c r="E83" s="385"/>
      <c r="F83" s="385"/>
      <c r="G83" s="385"/>
      <c r="H83" s="385"/>
      <c r="I83" s="385"/>
      <c r="J83" s="228"/>
      <c r="K83" s="228"/>
      <c r="L83" s="228"/>
      <c r="M83" s="228"/>
    </row>
    <row r="84" spans="1:13" ht="13.8">
      <c r="A84" s="385"/>
      <c r="B84" s="385"/>
      <c r="C84" s="385"/>
      <c r="D84" s="385"/>
      <c r="E84" s="385"/>
      <c r="F84" s="385"/>
      <c r="G84" s="385"/>
      <c r="H84" s="385"/>
      <c r="I84" s="385"/>
      <c r="J84" s="228"/>
      <c r="K84" s="228"/>
      <c r="L84" s="228"/>
      <c r="M84" s="228"/>
    </row>
    <row r="85" spans="1:13" ht="13.8">
      <c r="A85" s="385"/>
      <c r="B85" s="385"/>
      <c r="C85" s="385"/>
      <c r="D85" s="385"/>
      <c r="E85" s="385"/>
      <c r="F85" s="385"/>
      <c r="G85" s="385"/>
      <c r="H85" s="385"/>
      <c r="I85" s="385"/>
      <c r="J85" s="228"/>
      <c r="K85" s="228"/>
      <c r="L85" s="228"/>
      <c r="M85" s="228"/>
    </row>
    <row r="86" spans="1:13" ht="13.8">
      <c r="A86" s="385"/>
      <c r="B86" s="385"/>
      <c r="C86" s="385"/>
      <c r="D86" s="385"/>
      <c r="E86" s="385"/>
      <c r="F86" s="385"/>
      <c r="G86" s="385"/>
      <c r="H86" s="385"/>
      <c r="I86" s="385"/>
      <c r="J86" s="228"/>
      <c r="K86" s="228"/>
      <c r="L86" s="228"/>
      <c r="M86" s="228"/>
    </row>
    <row r="87" spans="1:13" ht="13.8">
      <c r="A87" s="385"/>
      <c r="B87" s="385"/>
      <c r="C87" s="385"/>
      <c r="D87" s="385"/>
      <c r="E87" s="385"/>
      <c r="F87" s="385"/>
      <c r="G87" s="385"/>
      <c r="H87" s="385"/>
      <c r="I87" s="385"/>
      <c r="J87" s="228"/>
      <c r="K87" s="228"/>
      <c r="L87" s="228"/>
      <c r="M87" s="228"/>
    </row>
    <row r="88" spans="1:13" ht="13.8">
      <c r="A88" s="385"/>
      <c r="B88" s="385"/>
      <c r="C88" s="385"/>
      <c r="D88" s="385"/>
      <c r="E88" s="385"/>
      <c r="F88" s="385"/>
      <c r="G88" s="385"/>
      <c r="H88" s="385"/>
      <c r="I88" s="385"/>
      <c r="J88" s="228"/>
      <c r="K88" s="228"/>
      <c r="L88" s="228"/>
      <c r="M88" s="228"/>
    </row>
    <row r="89" spans="1:13" ht="13.8">
      <c r="A89" s="385"/>
      <c r="B89" s="385"/>
      <c r="C89" s="385"/>
      <c r="D89" s="385"/>
      <c r="E89" s="385"/>
      <c r="F89" s="385"/>
      <c r="G89" s="385"/>
      <c r="H89" s="385"/>
      <c r="I89" s="385"/>
      <c r="J89" s="228"/>
      <c r="K89" s="228"/>
      <c r="L89" s="228"/>
      <c r="M89" s="228"/>
    </row>
    <row r="90" spans="1:13" ht="13.8">
      <c r="A90" s="385"/>
      <c r="B90" s="385"/>
      <c r="C90" s="385"/>
      <c r="D90" s="385"/>
      <c r="E90" s="385"/>
      <c r="F90" s="385"/>
      <c r="G90" s="385"/>
      <c r="H90" s="385"/>
      <c r="I90" s="385"/>
      <c r="J90" s="228"/>
      <c r="K90" s="228"/>
      <c r="L90" s="228"/>
      <c r="M90" s="228"/>
    </row>
    <row r="91" spans="1:13" ht="13.8">
      <c r="A91" s="385"/>
      <c r="B91" s="385"/>
      <c r="C91" s="385"/>
      <c r="D91" s="385"/>
      <c r="E91" s="385"/>
      <c r="F91" s="385"/>
      <c r="G91" s="385"/>
      <c r="H91" s="385"/>
      <c r="I91" s="385"/>
      <c r="J91" s="228"/>
      <c r="K91" s="228"/>
      <c r="L91" s="228"/>
      <c r="M91" s="228"/>
    </row>
    <row r="92" spans="1:13" ht="13.8">
      <c r="A92" s="385"/>
      <c r="B92" s="385"/>
      <c r="C92" s="385"/>
      <c r="D92" s="385"/>
      <c r="E92" s="385"/>
      <c r="F92" s="385"/>
      <c r="G92" s="385"/>
      <c r="H92" s="385"/>
      <c r="I92" s="385"/>
      <c r="J92" s="228"/>
      <c r="K92" s="228"/>
      <c r="L92" s="228"/>
      <c r="M92" s="228"/>
    </row>
    <row r="93" spans="1:13" ht="13.8">
      <c r="A93" s="385"/>
      <c r="B93" s="385"/>
      <c r="C93" s="385"/>
      <c r="D93" s="385"/>
      <c r="E93" s="385"/>
      <c r="F93" s="385"/>
      <c r="G93" s="385"/>
      <c r="H93" s="385"/>
      <c r="I93" s="385"/>
      <c r="J93" s="228"/>
      <c r="K93" s="228"/>
      <c r="L93" s="228"/>
      <c r="M93" s="228"/>
    </row>
    <row r="94" spans="1:13" ht="13.8">
      <c r="A94" s="385"/>
      <c r="B94" s="385"/>
      <c r="C94" s="385"/>
      <c r="D94" s="385"/>
      <c r="E94" s="385"/>
      <c r="F94" s="385"/>
      <c r="G94" s="385"/>
      <c r="H94" s="385"/>
      <c r="I94" s="385"/>
      <c r="J94" s="228"/>
      <c r="K94" s="228"/>
      <c r="L94" s="228"/>
      <c r="M94" s="228"/>
    </row>
    <row r="95" spans="1:13" ht="13.8">
      <c r="A95" s="385"/>
      <c r="B95" s="385"/>
      <c r="C95" s="385"/>
      <c r="D95" s="385"/>
      <c r="E95" s="385"/>
      <c r="F95" s="385"/>
      <c r="G95" s="385"/>
      <c r="H95" s="385"/>
      <c r="I95" s="385"/>
      <c r="J95" s="228"/>
      <c r="K95" s="228"/>
      <c r="L95" s="228"/>
      <c r="M95" s="228"/>
    </row>
    <row r="96" spans="1:13" ht="13.8">
      <c r="A96" s="385"/>
      <c r="B96" s="385"/>
      <c r="C96" s="385"/>
      <c r="D96" s="385"/>
      <c r="E96" s="385"/>
      <c r="F96" s="385"/>
      <c r="G96" s="385"/>
      <c r="H96" s="385"/>
      <c r="I96" s="385"/>
      <c r="J96" s="228"/>
      <c r="K96" s="228"/>
      <c r="L96" s="228"/>
      <c r="M96" s="228"/>
    </row>
    <row r="97" spans="1:13" ht="13.8">
      <c r="A97" s="385"/>
      <c r="B97" s="385"/>
      <c r="C97" s="385"/>
      <c r="D97" s="385"/>
      <c r="E97" s="385"/>
      <c r="F97" s="385"/>
      <c r="G97" s="385"/>
      <c r="H97" s="385"/>
      <c r="I97" s="385"/>
      <c r="J97" s="228"/>
      <c r="K97" s="228"/>
      <c r="L97" s="228"/>
      <c r="M97" s="228"/>
    </row>
    <row r="98" spans="1:13" ht="13.8">
      <c r="A98" s="385"/>
      <c r="B98" s="385"/>
      <c r="C98" s="385"/>
      <c r="D98" s="385"/>
      <c r="E98" s="385"/>
      <c r="F98" s="385"/>
      <c r="G98" s="385"/>
      <c r="H98" s="385"/>
      <c r="I98" s="385"/>
      <c r="J98" s="228"/>
      <c r="K98" s="228"/>
      <c r="L98" s="228"/>
      <c r="M98" s="228"/>
    </row>
    <row r="99" spans="1:13" ht="13.8">
      <c r="A99" s="385"/>
      <c r="B99" s="385"/>
      <c r="C99" s="385"/>
      <c r="D99" s="385"/>
      <c r="E99" s="385"/>
      <c r="F99" s="385"/>
      <c r="G99" s="385"/>
      <c r="H99" s="385"/>
      <c r="I99" s="385"/>
      <c r="J99" s="228"/>
      <c r="K99" s="228"/>
      <c r="L99" s="228"/>
      <c r="M99" s="228"/>
    </row>
    <row r="100" spans="1:13" ht="13.8">
      <c r="A100" s="385"/>
      <c r="B100" s="385"/>
      <c r="C100" s="385"/>
      <c r="D100" s="385"/>
      <c r="E100" s="385"/>
      <c r="F100" s="385"/>
      <c r="G100" s="385"/>
      <c r="H100" s="385"/>
      <c r="I100" s="385"/>
      <c r="J100" s="228"/>
      <c r="K100" s="228"/>
      <c r="L100" s="228"/>
      <c r="M100" s="228"/>
    </row>
    <row r="101" spans="1:13" ht="13.8">
      <c r="A101" s="385"/>
      <c r="B101" s="385"/>
      <c r="C101" s="385"/>
      <c r="D101" s="385"/>
      <c r="E101" s="385"/>
      <c r="F101" s="385"/>
      <c r="G101" s="385"/>
      <c r="H101" s="385"/>
      <c r="I101" s="385"/>
      <c r="J101" s="228"/>
      <c r="K101" s="228"/>
      <c r="L101" s="228"/>
      <c r="M101" s="228"/>
    </row>
    <row r="102" spans="1:13" ht="13.8">
      <c r="A102" s="385"/>
      <c r="B102" s="385"/>
      <c r="C102" s="385"/>
      <c r="D102" s="385"/>
      <c r="E102" s="385"/>
      <c r="F102" s="385"/>
      <c r="G102" s="385"/>
      <c r="H102" s="385"/>
      <c r="I102" s="385"/>
      <c r="J102" s="228"/>
      <c r="K102" s="228"/>
      <c r="L102" s="228"/>
      <c r="M102" s="228"/>
    </row>
    <row r="103" spans="1:13" ht="13.8">
      <c r="A103" s="385"/>
      <c r="B103" s="385"/>
      <c r="C103" s="385"/>
      <c r="D103" s="385"/>
      <c r="E103" s="385"/>
      <c r="F103" s="385"/>
      <c r="G103" s="385"/>
      <c r="H103" s="385"/>
      <c r="I103" s="385"/>
      <c r="J103" s="228"/>
      <c r="K103" s="228"/>
      <c r="L103" s="228"/>
      <c r="M103" s="228"/>
    </row>
    <row r="104" spans="1:13" ht="13.8">
      <c r="A104" s="385"/>
      <c r="B104" s="385"/>
      <c r="C104" s="385"/>
      <c r="D104" s="385"/>
      <c r="E104" s="385"/>
      <c r="F104" s="385"/>
      <c r="G104" s="385"/>
      <c r="H104" s="385"/>
      <c r="I104" s="385"/>
      <c r="J104" s="228"/>
      <c r="K104" s="228"/>
      <c r="L104" s="228"/>
      <c r="M104" s="228"/>
    </row>
    <row r="105" spans="1:13" ht="13.8">
      <c r="A105" s="385"/>
      <c r="B105" s="385"/>
      <c r="C105" s="385"/>
      <c r="D105" s="385"/>
      <c r="E105" s="385"/>
      <c r="F105" s="385"/>
      <c r="G105" s="385"/>
      <c r="H105" s="385"/>
      <c r="I105" s="385"/>
      <c r="J105" s="228"/>
      <c r="K105" s="228"/>
      <c r="L105" s="228"/>
      <c r="M105" s="228"/>
    </row>
    <row r="106" spans="1:13" ht="13.8">
      <c r="A106" s="385"/>
      <c r="B106" s="385"/>
      <c r="C106" s="385"/>
      <c r="D106" s="385"/>
      <c r="E106" s="385"/>
      <c r="F106" s="385"/>
      <c r="G106" s="385"/>
      <c r="H106" s="385"/>
      <c r="I106" s="385"/>
      <c r="J106" s="228"/>
      <c r="K106" s="228"/>
      <c r="L106" s="228"/>
      <c r="M106" s="228"/>
    </row>
    <row r="107" spans="1:13" ht="13.8">
      <c r="A107" s="385"/>
      <c r="B107" s="385"/>
      <c r="C107" s="385"/>
      <c r="D107" s="385"/>
      <c r="E107" s="385"/>
      <c r="F107" s="385"/>
      <c r="G107" s="385"/>
      <c r="H107" s="385"/>
      <c r="I107" s="385"/>
      <c r="J107" s="228"/>
      <c r="K107" s="228"/>
      <c r="L107" s="228"/>
      <c r="M107" s="228"/>
    </row>
    <row r="108" spans="1:13" ht="13.8">
      <c r="A108" s="385"/>
      <c r="B108" s="385"/>
      <c r="C108" s="385"/>
      <c r="D108" s="385"/>
      <c r="E108" s="385"/>
      <c r="F108" s="385"/>
      <c r="G108" s="385"/>
      <c r="H108" s="385"/>
      <c r="I108" s="385"/>
      <c r="J108" s="228"/>
      <c r="K108" s="228"/>
      <c r="L108" s="228"/>
      <c r="M108" s="228"/>
    </row>
    <row r="109" spans="1:13" ht="13.8">
      <c r="A109" s="385"/>
      <c r="B109" s="385"/>
      <c r="C109" s="385"/>
      <c r="D109" s="385"/>
      <c r="E109" s="385"/>
      <c r="F109" s="385"/>
      <c r="G109" s="385"/>
      <c r="H109" s="385"/>
      <c r="I109" s="385"/>
      <c r="J109" s="228"/>
      <c r="K109" s="228"/>
      <c r="L109" s="228"/>
      <c r="M109" s="228"/>
    </row>
    <row r="110" spans="1:13" ht="13.8">
      <c r="A110" s="385"/>
      <c r="B110" s="385"/>
      <c r="C110" s="385"/>
      <c r="D110" s="385"/>
      <c r="E110" s="385"/>
      <c r="F110" s="385"/>
      <c r="G110" s="385"/>
      <c r="H110" s="385"/>
      <c r="I110" s="385"/>
      <c r="J110" s="228"/>
      <c r="K110" s="228"/>
      <c r="L110" s="228"/>
      <c r="M110" s="228"/>
    </row>
    <row r="111" spans="1:13" ht="13.8">
      <c r="A111" s="385"/>
      <c r="B111" s="385"/>
      <c r="C111" s="385"/>
      <c r="D111" s="385"/>
      <c r="E111" s="385"/>
      <c r="F111" s="385"/>
      <c r="G111" s="385"/>
      <c r="H111" s="385"/>
      <c r="I111" s="385"/>
      <c r="J111" s="228"/>
      <c r="K111" s="228"/>
      <c r="L111" s="228"/>
      <c r="M111" s="228"/>
    </row>
    <row r="112" spans="1:13" ht="13.8">
      <c r="A112" s="385"/>
      <c r="B112" s="385"/>
      <c r="C112" s="385"/>
      <c r="D112" s="385"/>
      <c r="E112" s="385"/>
      <c r="F112" s="385"/>
      <c r="G112" s="385"/>
      <c r="H112" s="385"/>
      <c r="I112" s="385"/>
      <c r="J112" s="228"/>
      <c r="K112" s="228"/>
      <c r="L112" s="228"/>
      <c r="M112" s="228"/>
    </row>
    <row r="113" spans="1:13" ht="13.8">
      <c r="A113" s="385"/>
      <c r="B113" s="385"/>
      <c r="C113" s="385"/>
      <c r="D113" s="385"/>
      <c r="E113" s="385"/>
      <c r="F113" s="385"/>
      <c r="G113" s="385"/>
      <c r="H113" s="385"/>
      <c r="I113" s="385"/>
      <c r="J113" s="228"/>
      <c r="K113" s="228"/>
      <c r="L113" s="228"/>
      <c r="M113" s="228"/>
    </row>
    <row r="114" spans="1:13" ht="13.8">
      <c r="A114" s="385"/>
      <c r="B114" s="385"/>
      <c r="C114" s="385"/>
      <c r="D114" s="385"/>
      <c r="E114" s="385"/>
      <c r="F114" s="385"/>
      <c r="G114" s="385"/>
      <c r="H114" s="385"/>
      <c r="I114" s="385"/>
      <c r="J114" s="228"/>
      <c r="K114" s="228"/>
      <c r="L114" s="228"/>
      <c r="M114" s="228"/>
    </row>
    <row r="115" spans="1:13" ht="13.8">
      <c r="A115" s="385"/>
      <c r="B115" s="385"/>
      <c r="C115" s="385"/>
      <c r="D115" s="385"/>
      <c r="E115" s="385"/>
      <c r="F115" s="385"/>
      <c r="G115" s="385"/>
      <c r="H115" s="385"/>
      <c r="I115" s="385"/>
      <c r="J115" s="228"/>
      <c r="K115" s="228"/>
      <c r="L115" s="228"/>
      <c r="M115" s="228"/>
    </row>
    <row r="116" spans="1:13" ht="13.8">
      <c r="A116" s="385"/>
      <c r="B116" s="385"/>
      <c r="C116" s="385"/>
      <c r="D116" s="385"/>
      <c r="E116" s="385"/>
      <c r="F116" s="385"/>
      <c r="G116" s="385"/>
      <c r="H116" s="385"/>
      <c r="I116" s="385"/>
      <c r="J116" s="228"/>
      <c r="K116" s="228"/>
      <c r="L116" s="228"/>
      <c r="M116" s="228"/>
    </row>
    <row r="117" spans="1:13" ht="13.8">
      <c r="A117" s="385"/>
      <c r="B117" s="385"/>
      <c r="C117" s="385"/>
      <c r="D117" s="385"/>
      <c r="E117" s="385"/>
      <c r="F117" s="385"/>
      <c r="G117" s="385"/>
      <c r="H117" s="385"/>
      <c r="I117" s="385"/>
      <c r="J117" s="228"/>
      <c r="K117" s="228"/>
      <c r="L117" s="228"/>
      <c r="M117" s="228"/>
    </row>
    <row r="118" spans="1:13" ht="13.8">
      <c r="A118" s="385"/>
      <c r="B118" s="385"/>
      <c r="C118" s="385"/>
      <c r="D118" s="385"/>
      <c r="E118" s="385"/>
      <c r="F118" s="385"/>
      <c r="G118" s="385"/>
      <c r="H118" s="385"/>
      <c r="I118" s="385"/>
      <c r="J118" s="228"/>
      <c r="K118" s="228"/>
      <c r="L118" s="228"/>
      <c r="M118" s="228"/>
    </row>
    <row r="119" spans="1:13" ht="13.8">
      <c r="A119" s="385"/>
      <c r="B119" s="385"/>
      <c r="C119" s="385"/>
      <c r="D119" s="385"/>
      <c r="E119" s="385"/>
      <c r="F119" s="385"/>
      <c r="G119" s="385"/>
      <c r="H119" s="385"/>
      <c r="I119" s="385"/>
      <c r="J119" s="228"/>
      <c r="K119" s="228"/>
      <c r="L119" s="228"/>
      <c r="M119" s="228"/>
    </row>
    <row r="120" spans="1:13" ht="13.8">
      <c r="A120" s="385"/>
      <c r="B120" s="385"/>
      <c r="C120" s="385"/>
      <c r="D120" s="385"/>
      <c r="E120" s="385"/>
      <c r="F120" s="385"/>
      <c r="G120" s="385"/>
      <c r="H120" s="385"/>
      <c r="I120" s="385"/>
      <c r="J120" s="228"/>
      <c r="K120" s="228"/>
      <c r="L120" s="228"/>
      <c r="M120" s="228"/>
    </row>
    <row r="121" spans="1:13" ht="13.8">
      <c r="A121" s="385"/>
      <c r="B121" s="385"/>
      <c r="C121" s="385"/>
      <c r="D121" s="385"/>
      <c r="E121" s="385"/>
      <c r="F121" s="385"/>
      <c r="G121" s="385"/>
      <c r="H121" s="385"/>
      <c r="I121" s="385"/>
      <c r="J121" s="228"/>
      <c r="K121" s="228"/>
      <c r="L121" s="228"/>
      <c r="M121" s="228"/>
    </row>
    <row r="122" spans="1:13" ht="13.8">
      <c r="A122" s="385"/>
      <c r="B122" s="385"/>
      <c r="C122" s="385"/>
      <c r="D122" s="385"/>
      <c r="E122" s="385"/>
      <c r="F122" s="385"/>
      <c r="G122" s="385"/>
      <c r="H122" s="385"/>
      <c r="I122" s="385"/>
      <c r="J122" s="228"/>
      <c r="K122" s="228"/>
      <c r="L122" s="228"/>
      <c r="M122" s="228"/>
    </row>
    <row r="123" spans="1:13" ht="13.8">
      <c r="A123" s="385"/>
      <c r="B123" s="385"/>
      <c r="C123" s="385"/>
      <c r="D123" s="385"/>
      <c r="E123" s="385"/>
      <c r="F123" s="385"/>
      <c r="G123" s="385"/>
      <c r="H123" s="385"/>
      <c r="I123" s="385"/>
      <c r="J123" s="228"/>
      <c r="K123" s="228"/>
      <c r="L123" s="228"/>
      <c r="M123" s="228"/>
    </row>
    <row r="124" spans="1:13" ht="13.8">
      <c r="A124" s="385"/>
      <c r="B124" s="385"/>
      <c r="C124" s="385"/>
      <c r="D124" s="385"/>
      <c r="E124" s="385"/>
      <c r="F124" s="385"/>
      <c r="G124" s="385"/>
      <c r="H124" s="385"/>
      <c r="I124" s="385"/>
      <c r="J124" s="228"/>
      <c r="K124" s="228"/>
      <c r="L124" s="228"/>
      <c r="M124" s="228"/>
    </row>
    <row r="125" spans="1:13" ht="13.8">
      <c r="A125" s="385"/>
      <c r="B125" s="385"/>
      <c r="C125" s="385"/>
      <c r="D125" s="385"/>
      <c r="E125" s="385"/>
      <c r="F125" s="385"/>
      <c r="G125" s="385"/>
      <c r="H125" s="385"/>
      <c r="I125" s="385"/>
      <c r="J125" s="228"/>
      <c r="K125" s="228"/>
      <c r="L125" s="228"/>
      <c r="M125" s="228"/>
    </row>
    <row r="126" spans="1:13" ht="13.8">
      <c r="A126" s="385"/>
      <c r="B126" s="385"/>
      <c r="C126" s="385"/>
      <c r="D126" s="385"/>
      <c r="E126" s="385"/>
      <c r="F126" s="385"/>
      <c r="G126" s="385"/>
      <c r="H126" s="385"/>
      <c r="I126" s="385"/>
      <c r="J126" s="228"/>
      <c r="K126" s="228"/>
      <c r="L126" s="228"/>
      <c r="M126" s="228"/>
    </row>
    <row r="127" spans="1:13" ht="13.8">
      <c r="A127" s="385"/>
      <c r="B127" s="385"/>
      <c r="C127" s="385"/>
      <c r="D127" s="385"/>
      <c r="E127" s="385"/>
      <c r="F127" s="385"/>
      <c r="G127" s="385"/>
      <c r="H127" s="385"/>
      <c r="I127" s="385"/>
      <c r="J127" s="228"/>
      <c r="K127" s="228"/>
      <c r="L127" s="228"/>
      <c r="M127" s="228"/>
    </row>
    <row r="128" spans="1:13" ht="13.8">
      <c r="A128" s="385"/>
      <c r="B128" s="385"/>
      <c r="C128" s="385"/>
      <c r="D128" s="385"/>
      <c r="E128" s="385"/>
      <c r="F128" s="385"/>
      <c r="G128" s="385"/>
      <c r="H128" s="385"/>
      <c r="I128" s="385"/>
      <c r="J128" s="228"/>
      <c r="K128" s="228"/>
      <c r="L128" s="228"/>
      <c r="M128" s="228"/>
    </row>
    <row r="129" spans="1:13" ht="13.8">
      <c r="A129" s="385"/>
      <c r="B129" s="385"/>
      <c r="C129" s="385"/>
      <c r="D129" s="385"/>
      <c r="E129" s="385"/>
      <c r="F129" s="385"/>
      <c r="G129" s="385"/>
      <c r="H129" s="385"/>
      <c r="I129" s="385"/>
      <c r="J129" s="228"/>
      <c r="K129" s="228"/>
      <c r="L129" s="228"/>
      <c r="M129" s="228"/>
    </row>
    <row r="130" spans="1:13" ht="13.8">
      <c r="A130" s="385"/>
      <c r="B130" s="385"/>
      <c r="C130" s="385"/>
      <c r="D130" s="385"/>
      <c r="E130" s="385"/>
      <c r="F130" s="385"/>
      <c r="G130" s="385"/>
      <c r="H130" s="385"/>
      <c r="I130" s="385"/>
      <c r="J130" s="228"/>
      <c r="K130" s="228"/>
      <c r="L130" s="228"/>
      <c r="M130" s="228"/>
    </row>
    <row r="131" spans="1:13" ht="13.8">
      <c r="A131" s="385"/>
      <c r="B131" s="385"/>
      <c r="C131" s="385"/>
      <c r="D131" s="385"/>
      <c r="E131" s="385"/>
      <c r="F131" s="385"/>
      <c r="G131" s="385"/>
      <c r="H131" s="385"/>
      <c r="I131" s="385"/>
      <c r="J131" s="228"/>
      <c r="K131" s="228"/>
      <c r="L131" s="228"/>
      <c r="M131" s="228"/>
    </row>
    <row r="132" spans="1:13" ht="13.8">
      <c r="A132" s="385"/>
      <c r="B132" s="385"/>
      <c r="C132" s="385"/>
      <c r="D132" s="385"/>
      <c r="E132" s="385"/>
      <c r="F132" s="385"/>
      <c r="G132" s="385"/>
      <c r="H132" s="385"/>
      <c r="I132" s="385"/>
      <c r="J132" s="228"/>
      <c r="K132" s="228"/>
      <c r="L132" s="228"/>
      <c r="M132" s="228"/>
    </row>
    <row r="133" spans="1:13" ht="13.8">
      <c r="A133" s="385"/>
      <c r="B133" s="385"/>
      <c r="C133" s="385"/>
      <c r="D133" s="385"/>
      <c r="E133" s="385"/>
      <c r="F133" s="385"/>
      <c r="G133" s="385"/>
      <c r="H133" s="385"/>
      <c r="I133" s="385"/>
      <c r="J133" s="228"/>
      <c r="K133" s="228"/>
      <c r="L133" s="228"/>
      <c r="M133" s="228"/>
    </row>
    <row r="134" spans="1:13" ht="13.8">
      <c r="A134" s="385"/>
      <c r="B134" s="385"/>
      <c r="C134" s="385"/>
      <c r="D134" s="385"/>
      <c r="E134" s="385"/>
      <c r="F134" s="385"/>
      <c r="G134" s="385"/>
      <c r="H134" s="385"/>
      <c r="I134" s="385"/>
      <c r="J134" s="228"/>
      <c r="K134" s="228"/>
      <c r="L134" s="228"/>
      <c r="M134" s="228"/>
    </row>
    <row r="135" spans="1:13" ht="13.8">
      <c r="A135" s="385"/>
      <c r="B135" s="385"/>
      <c r="C135" s="385"/>
      <c r="D135" s="385"/>
      <c r="E135" s="385"/>
      <c r="F135" s="385"/>
      <c r="G135" s="385"/>
      <c r="H135" s="385"/>
      <c r="I135" s="385"/>
      <c r="J135" s="228"/>
      <c r="K135" s="228"/>
      <c r="L135" s="228"/>
      <c r="M135" s="228"/>
    </row>
    <row r="136" spans="1:13" ht="13.8">
      <c r="A136" s="385"/>
      <c r="B136" s="385"/>
      <c r="C136" s="385"/>
      <c r="D136" s="385"/>
      <c r="E136" s="385"/>
      <c r="F136" s="385"/>
      <c r="G136" s="385"/>
      <c r="H136" s="385"/>
      <c r="I136" s="385"/>
      <c r="J136" s="228"/>
      <c r="K136" s="228"/>
      <c r="L136" s="228"/>
      <c r="M136" s="228"/>
    </row>
    <row r="137" spans="1:13" ht="13.8">
      <c r="A137" s="385"/>
      <c r="B137" s="385"/>
      <c r="C137" s="385"/>
      <c r="D137" s="385"/>
      <c r="E137" s="385"/>
      <c r="F137" s="385"/>
      <c r="G137" s="385"/>
      <c r="H137" s="385"/>
      <c r="I137" s="385"/>
      <c r="J137" s="228"/>
      <c r="K137" s="228"/>
      <c r="L137" s="228"/>
      <c r="M137" s="228"/>
    </row>
    <row r="138" spans="1:13" ht="13.8">
      <c r="A138" s="385"/>
      <c r="B138" s="385"/>
      <c r="C138" s="385"/>
      <c r="D138" s="385"/>
      <c r="E138" s="385"/>
      <c r="F138" s="385"/>
      <c r="G138" s="385"/>
      <c r="H138" s="385"/>
      <c r="I138" s="385"/>
      <c r="J138" s="228"/>
      <c r="K138" s="228"/>
      <c r="L138" s="228"/>
      <c r="M138" s="228"/>
    </row>
    <row r="139" spans="1:13" ht="13.8">
      <c r="A139" s="385"/>
      <c r="B139" s="385"/>
      <c r="C139" s="385"/>
      <c r="D139" s="385"/>
      <c r="E139" s="385"/>
      <c r="F139" s="385"/>
      <c r="G139" s="385"/>
      <c r="H139" s="385"/>
      <c r="I139" s="385"/>
      <c r="J139" s="228"/>
      <c r="K139" s="228"/>
      <c r="L139" s="228"/>
      <c r="M139" s="228"/>
    </row>
    <row r="140" spans="1:13" ht="13.8">
      <c r="A140" s="385"/>
      <c r="B140" s="385"/>
      <c r="C140" s="385"/>
      <c r="D140" s="385"/>
      <c r="E140" s="385"/>
      <c r="F140" s="385"/>
      <c r="G140" s="385"/>
      <c r="H140" s="385"/>
      <c r="I140" s="385"/>
      <c r="J140" s="228"/>
      <c r="K140" s="228"/>
      <c r="L140" s="228"/>
      <c r="M140" s="228"/>
    </row>
    <row r="141" spans="1:13" ht="13.8">
      <c r="A141" s="385"/>
      <c r="B141" s="385"/>
      <c r="C141" s="385"/>
      <c r="D141" s="385"/>
      <c r="E141" s="385"/>
      <c r="F141" s="385"/>
      <c r="G141" s="385"/>
      <c r="H141" s="385"/>
      <c r="I141" s="385"/>
      <c r="J141" s="228"/>
      <c r="K141" s="228"/>
      <c r="L141" s="228"/>
      <c r="M141" s="228"/>
    </row>
    <row r="142" spans="1:13" ht="13.8">
      <c r="A142" s="385"/>
      <c r="B142" s="385"/>
      <c r="C142" s="385"/>
      <c r="D142" s="385"/>
      <c r="E142" s="385"/>
      <c r="F142" s="385"/>
      <c r="G142" s="385"/>
      <c r="H142" s="385"/>
      <c r="I142" s="385"/>
      <c r="J142" s="228"/>
      <c r="K142" s="228"/>
      <c r="L142" s="228"/>
      <c r="M142" s="228"/>
    </row>
    <row r="143" spans="1:13" ht="13.8">
      <c r="A143" s="385"/>
      <c r="B143" s="385"/>
      <c r="C143" s="385"/>
      <c r="D143" s="385"/>
      <c r="E143" s="385"/>
      <c r="F143" s="385"/>
      <c r="G143" s="385"/>
      <c r="H143" s="385"/>
      <c r="I143" s="385"/>
      <c r="J143" s="228"/>
      <c r="K143" s="228"/>
      <c r="L143" s="228"/>
      <c r="M143" s="228"/>
    </row>
    <row r="144" spans="1:13" ht="13.8">
      <c r="A144" s="385"/>
      <c r="B144" s="385"/>
      <c r="C144" s="385"/>
      <c r="D144" s="385"/>
      <c r="E144" s="385"/>
      <c r="F144" s="385"/>
      <c r="G144" s="385"/>
      <c r="H144" s="385"/>
      <c r="I144" s="385"/>
      <c r="J144" s="228"/>
      <c r="K144" s="228"/>
      <c r="L144" s="228"/>
      <c r="M144" s="228"/>
    </row>
    <row r="145" spans="1:13" ht="13.8">
      <c r="A145" s="385"/>
      <c r="B145" s="385"/>
      <c r="C145" s="385"/>
      <c r="D145" s="385"/>
      <c r="E145" s="385"/>
      <c r="F145" s="385"/>
      <c r="G145" s="385"/>
      <c r="H145" s="385"/>
      <c r="I145" s="385"/>
      <c r="J145" s="228"/>
      <c r="K145" s="228"/>
      <c r="L145" s="228"/>
      <c r="M145" s="228"/>
    </row>
    <row r="146" spans="1:13" ht="13.8">
      <c r="A146" s="385"/>
      <c r="B146" s="385"/>
      <c r="C146" s="385"/>
      <c r="D146" s="385"/>
      <c r="E146" s="385"/>
      <c r="F146" s="385"/>
      <c r="G146" s="385"/>
      <c r="H146" s="385"/>
      <c r="I146" s="385"/>
      <c r="J146" s="228"/>
      <c r="K146" s="228"/>
      <c r="L146" s="228"/>
      <c r="M146" s="228"/>
    </row>
    <row r="147" spans="1:13" ht="13.8">
      <c r="A147" s="385"/>
      <c r="B147" s="385"/>
      <c r="C147" s="385"/>
      <c r="D147" s="385"/>
      <c r="E147" s="385"/>
      <c r="F147" s="385"/>
      <c r="G147" s="385"/>
      <c r="H147" s="385"/>
      <c r="I147" s="385"/>
      <c r="J147" s="228"/>
      <c r="K147" s="228"/>
      <c r="L147" s="228"/>
      <c r="M147" s="228"/>
    </row>
    <row r="148" spans="1:13" ht="13.8">
      <c r="A148" s="385"/>
      <c r="B148" s="385"/>
      <c r="C148" s="385"/>
      <c r="D148" s="385"/>
      <c r="E148" s="385"/>
      <c r="F148" s="385"/>
      <c r="G148" s="385"/>
      <c r="H148" s="385"/>
      <c r="I148" s="385"/>
      <c r="J148" s="228"/>
      <c r="K148" s="228"/>
      <c r="L148" s="228"/>
      <c r="M148" s="228"/>
    </row>
    <row r="149" spans="1:13" ht="13.8">
      <c r="A149" s="385"/>
      <c r="B149" s="385"/>
      <c r="C149" s="385"/>
      <c r="D149" s="385"/>
      <c r="E149" s="385"/>
      <c r="F149" s="385"/>
      <c r="G149" s="385"/>
      <c r="H149" s="385"/>
      <c r="I149" s="385"/>
      <c r="J149" s="228"/>
      <c r="K149" s="228"/>
      <c r="L149" s="228"/>
      <c r="M149" s="228"/>
    </row>
    <row r="150" spans="1:13" ht="13.8">
      <c r="A150" s="385"/>
      <c r="B150" s="385"/>
      <c r="C150" s="385"/>
      <c r="D150" s="385"/>
      <c r="E150" s="385"/>
      <c r="F150" s="385"/>
      <c r="G150" s="385"/>
      <c r="H150" s="385"/>
      <c r="I150" s="385"/>
      <c r="J150" s="228"/>
      <c r="K150" s="228"/>
      <c r="L150" s="228"/>
      <c r="M150" s="228"/>
    </row>
    <row r="151" spans="1:13" ht="13.8">
      <c r="A151" s="385"/>
      <c r="B151" s="385"/>
      <c r="C151" s="385"/>
      <c r="D151" s="385"/>
      <c r="E151" s="385"/>
      <c r="F151" s="385"/>
      <c r="G151" s="385"/>
      <c r="H151" s="385"/>
      <c r="I151" s="385"/>
      <c r="J151" s="228"/>
      <c r="K151" s="228"/>
      <c r="L151" s="228"/>
      <c r="M151" s="228"/>
    </row>
    <row r="152" spans="1:13" ht="13.8">
      <c r="A152" s="385"/>
      <c r="B152" s="385"/>
      <c r="C152" s="385"/>
      <c r="D152" s="385"/>
      <c r="E152" s="385"/>
      <c r="F152" s="385"/>
      <c r="G152" s="385"/>
      <c r="H152" s="385"/>
      <c r="I152" s="385"/>
      <c r="J152" s="228"/>
      <c r="K152" s="228"/>
      <c r="L152" s="228"/>
      <c r="M152" s="228"/>
    </row>
    <row r="153" spans="1:13" ht="13.8">
      <c r="A153" s="385"/>
      <c r="B153" s="385"/>
      <c r="C153" s="385"/>
      <c r="D153" s="385"/>
      <c r="E153" s="385"/>
      <c r="F153" s="385"/>
      <c r="G153" s="385"/>
      <c r="H153" s="385"/>
      <c r="I153" s="385"/>
      <c r="J153" s="228"/>
      <c r="K153" s="228"/>
      <c r="L153" s="228"/>
      <c r="M153" s="228"/>
    </row>
    <row r="154" spans="1:13" ht="13.8">
      <c r="A154" s="385"/>
      <c r="B154" s="385"/>
      <c r="C154" s="385"/>
      <c r="D154" s="385"/>
      <c r="E154" s="385"/>
      <c r="F154" s="385"/>
      <c r="G154" s="385"/>
      <c r="H154" s="385"/>
      <c r="I154" s="385"/>
      <c r="J154" s="228"/>
      <c r="K154" s="228"/>
      <c r="L154" s="228"/>
      <c r="M154" s="228"/>
    </row>
    <row r="155" spans="1:13" ht="13.8">
      <c r="A155" s="385"/>
      <c r="B155" s="385"/>
      <c r="C155" s="385"/>
      <c r="D155" s="385"/>
      <c r="E155" s="385"/>
      <c r="F155" s="385"/>
      <c r="G155" s="385"/>
      <c r="H155" s="385"/>
      <c r="I155" s="385"/>
      <c r="J155" s="228"/>
      <c r="K155" s="228"/>
      <c r="L155" s="228"/>
      <c r="M155" s="228"/>
    </row>
    <row r="156" spans="1:13" ht="13.8">
      <c r="A156" s="385"/>
      <c r="B156" s="385"/>
      <c r="C156" s="385"/>
      <c r="D156" s="385"/>
      <c r="E156" s="385"/>
      <c r="F156" s="385"/>
      <c r="G156" s="385"/>
      <c r="H156" s="385"/>
      <c r="I156" s="385"/>
      <c r="J156" s="228"/>
      <c r="K156" s="228"/>
      <c r="L156" s="228"/>
      <c r="M156" s="228"/>
    </row>
    <row r="157" spans="1:13" ht="13.8">
      <c r="A157" s="385"/>
      <c r="B157" s="385"/>
      <c r="C157" s="385"/>
      <c r="D157" s="385"/>
      <c r="E157" s="385"/>
      <c r="F157" s="385"/>
      <c r="G157" s="385"/>
      <c r="H157" s="385"/>
      <c r="I157" s="385"/>
      <c r="J157" s="228"/>
      <c r="K157" s="228"/>
      <c r="L157" s="228"/>
      <c r="M157" s="228"/>
    </row>
    <row r="158" spans="1:13" ht="13.8">
      <c r="A158" s="385"/>
      <c r="B158" s="385"/>
      <c r="C158" s="385"/>
      <c r="D158" s="385"/>
      <c r="E158" s="385"/>
      <c r="F158" s="385"/>
      <c r="G158" s="385"/>
      <c r="H158" s="385"/>
      <c r="I158" s="385"/>
      <c r="J158" s="228"/>
      <c r="K158" s="228"/>
      <c r="L158" s="228"/>
      <c r="M158" s="228"/>
    </row>
    <row r="159" spans="1:13" ht="13.8">
      <c r="A159" s="385"/>
      <c r="B159" s="385"/>
      <c r="C159" s="385"/>
      <c r="D159" s="385"/>
      <c r="E159" s="385"/>
      <c r="F159" s="385"/>
      <c r="G159" s="385"/>
      <c r="H159" s="385"/>
      <c r="I159" s="385"/>
      <c r="J159" s="228"/>
      <c r="K159" s="228"/>
      <c r="L159" s="228"/>
      <c r="M159" s="228"/>
    </row>
    <row r="160" spans="1:13" ht="13.8">
      <c r="A160" s="385"/>
      <c r="B160" s="385"/>
      <c r="C160" s="385"/>
      <c r="D160" s="385"/>
      <c r="E160" s="385"/>
      <c r="F160" s="385"/>
      <c r="G160" s="385"/>
      <c r="H160" s="385"/>
      <c r="I160" s="385"/>
      <c r="J160" s="228"/>
      <c r="K160" s="228"/>
      <c r="L160" s="228"/>
      <c r="M160" s="228"/>
    </row>
    <row r="161" spans="1:13" ht="13.8">
      <c r="A161" s="385"/>
      <c r="B161" s="385"/>
      <c r="C161" s="385"/>
      <c r="D161" s="385"/>
      <c r="E161" s="385"/>
      <c r="F161" s="385"/>
      <c r="G161" s="385"/>
      <c r="H161" s="385"/>
      <c r="I161" s="385"/>
      <c r="J161" s="228"/>
      <c r="K161" s="228"/>
      <c r="L161" s="228"/>
      <c r="M161" s="228"/>
    </row>
    <row r="162" spans="1:13" ht="13.8">
      <c r="A162" s="385"/>
      <c r="B162" s="385"/>
      <c r="C162" s="385"/>
      <c r="D162" s="385"/>
      <c r="E162" s="385"/>
      <c r="F162" s="385"/>
      <c r="G162" s="385"/>
      <c r="H162" s="385"/>
      <c r="I162" s="385"/>
      <c r="J162" s="228"/>
      <c r="K162" s="228"/>
      <c r="L162" s="228"/>
      <c r="M162" s="228"/>
    </row>
    <row r="163" spans="1:13" ht="13.8">
      <c r="A163" s="385"/>
      <c r="B163" s="385"/>
      <c r="C163" s="385"/>
      <c r="D163" s="385"/>
      <c r="E163" s="385"/>
      <c r="F163" s="385"/>
      <c r="G163" s="385"/>
      <c r="H163" s="385"/>
      <c r="I163" s="385"/>
      <c r="J163" s="228"/>
      <c r="K163" s="228"/>
      <c r="L163" s="228"/>
      <c r="M163" s="228"/>
    </row>
  </sheetData>
  <mergeCells count="5">
    <mergeCell ref="H6:L6"/>
    <mergeCell ref="C7:F7"/>
    <mergeCell ref="H7:L7"/>
    <mergeCell ref="C8:F8"/>
    <mergeCell ref="H8:L8"/>
  </mergeCells>
  <pageMargins left="1.0236220472440944" right="1.0629921259842521" top="0.94488188976377963" bottom="1.4960629921259843" header="0.51181102362204722" footer="1.1811023622047245"/>
  <pageSetup paperSize="9" firstPageNumber="239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N380"/>
  <sheetViews>
    <sheetView zoomScaleNormal="100" workbookViewId="0">
      <selection activeCell="M5" sqref="M5"/>
    </sheetView>
  </sheetViews>
  <sheetFormatPr defaultColWidth="9.109375" defaultRowHeight="18" customHeight="1"/>
  <cols>
    <col min="1" max="1" width="33.88671875" style="496" customWidth="1"/>
    <col min="2" max="6" width="9.5546875" style="496" customWidth="1"/>
    <col min="7" max="7" width="39" style="496" customWidth="1"/>
    <col min="8" max="9" width="9.5546875" style="496" customWidth="1"/>
    <col min="10" max="11" width="9.5546875" style="9" customWidth="1"/>
    <col min="12" max="16384" width="9.109375" style="9"/>
  </cols>
  <sheetData>
    <row r="1" spans="1:13" ht="17.25" customHeight="1">
      <c r="A1" s="495" t="s">
        <v>608</v>
      </c>
      <c r="B1" s="953"/>
      <c r="C1" s="953"/>
      <c r="D1" s="953"/>
      <c r="E1" s="953"/>
      <c r="F1" s="953"/>
      <c r="G1" s="495" t="s">
        <v>609</v>
      </c>
    </row>
    <row r="2" spans="1:13" ht="17.25" customHeight="1">
      <c r="A2" s="495" t="s">
        <v>252</v>
      </c>
      <c r="B2" s="953"/>
      <c r="C2" s="953"/>
      <c r="D2" s="953"/>
      <c r="E2" s="953"/>
      <c r="F2" s="953"/>
      <c r="G2" s="495" t="s">
        <v>469</v>
      </c>
    </row>
    <row r="3" spans="1:13" ht="17.25" customHeight="1">
      <c r="A3" s="501" t="s">
        <v>599</v>
      </c>
      <c r="B3" s="953"/>
      <c r="C3" s="953"/>
      <c r="D3" s="953"/>
      <c r="E3" s="953"/>
      <c r="F3" s="953"/>
      <c r="G3" s="501" t="s">
        <v>607</v>
      </c>
    </row>
    <row r="4" spans="1:13" ht="17.25" customHeight="1">
      <c r="A4" s="547" t="s">
        <v>253</v>
      </c>
      <c r="B4" s="953"/>
      <c r="C4" s="953"/>
      <c r="D4" s="953"/>
      <c r="E4" s="953"/>
      <c r="F4" s="953"/>
      <c r="G4" s="547" t="s">
        <v>470</v>
      </c>
    </row>
    <row r="5" spans="1:13" ht="14.25" customHeight="1">
      <c r="A5" s="548"/>
      <c r="B5" s="961"/>
      <c r="C5" s="962"/>
      <c r="D5" s="962"/>
      <c r="E5" s="962"/>
      <c r="F5" s="549"/>
      <c r="G5" s="548"/>
    </row>
    <row r="6" spans="1:13" ht="18.75" customHeight="1">
      <c r="A6" s="488"/>
      <c r="B6" s="947"/>
      <c r="C6" s="963" t="s">
        <v>431</v>
      </c>
      <c r="D6" s="964"/>
      <c r="E6" s="964"/>
      <c r="F6" s="964"/>
      <c r="G6" s="488"/>
      <c r="H6" s="963" t="s">
        <v>431</v>
      </c>
      <c r="I6" s="550"/>
      <c r="J6" s="148"/>
      <c r="K6" s="148"/>
    </row>
    <row r="7" spans="1:13" ht="39.6">
      <c r="A7" s="490"/>
      <c r="B7" s="948" t="s">
        <v>245</v>
      </c>
      <c r="C7" s="949" t="s">
        <v>254</v>
      </c>
      <c r="D7" s="949" t="s">
        <v>255</v>
      </c>
      <c r="E7" s="949" t="s">
        <v>256</v>
      </c>
      <c r="F7" s="949" t="s">
        <v>257</v>
      </c>
      <c r="G7" s="490"/>
      <c r="H7" s="949" t="s">
        <v>258</v>
      </c>
      <c r="I7" s="949" t="s">
        <v>259</v>
      </c>
      <c r="J7" s="118" t="s">
        <v>260</v>
      </c>
      <c r="K7" s="118" t="s">
        <v>261</v>
      </c>
    </row>
    <row r="8" spans="1:13" s="10" customFormat="1" ht="66">
      <c r="A8" s="493"/>
      <c r="B8" s="491" t="s">
        <v>247</v>
      </c>
      <c r="C8" s="491" t="s">
        <v>343</v>
      </c>
      <c r="D8" s="491" t="s">
        <v>344</v>
      </c>
      <c r="E8" s="491" t="s">
        <v>345</v>
      </c>
      <c r="F8" s="491" t="s">
        <v>346</v>
      </c>
      <c r="G8" s="493"/>
      <c r="H8" s="491" t="s">
        <v>347</v>
      </c>
      <c r="I8" s="491" t="s">
        <v>348</v>
      </c>
      <c r="J8" s="119" t="s">
        <v>349</v>
      </c>
      <c r="K8" s="119" t="s">
        <v>350</v>
      </c>
    </row>
    <row r="9" spans="1:13" ht="27.75" customHeight="1">
      <c r="A9" s="551"/>
      <c r="B9" s="1105" t="s">
        <v>468</v>
      </c>
      <c r="C9" s="1106"/>
      <c r="D9" s="1106"/>
      <c r="E9" s="1106"/>
      <c r="F9" s="1106"/>
      <c r="G9" s="551"/>
      <c r="H9" s="1107" t="s">
        <v>466</v>
      </c>
      <c r="I9" s="1108"/>
      <c r="J9" s="1108"/>
      <c r="K9" s="1108"/>
    </row>
    <row r="10" spans="1:13" s="16" customFormat="1" ht="17.100000000000001" customHeight="1">
      <c r="A10" s="435" t="s">
        <v>303</v>
      </c>
      <c r="B10" s="552">
        <f>B16+B20+B29</f>
        <v>5235</v>
      </c>
      <c r="C10" s="552">
        <f t="shared" ref="C10:K10" si="0">C16+C20+C29</f>
        <v>540</v>
      </c>
      <c r="D10" s="552">
        <f t="shared" si="0"/>
        <v>513</v>
      </c>
      <c r="E10" s="552">
        <f t="shared" si="0"/>
        <v>2138</v>
      </c>
      <c r="F10" s="552">
        <f t="shared" si="0"/>
        <v>811</v>
      </c>
      <c r="G10" s="435" t="s">
        <v>303</v>
      </c>
      <c r="H10" s="552">
        <f t="shared" si="0"/>
        <v>953</v>
      </c>
      <c r="I10" s="552">
        <f t="shared" si="0"/>
        <v>198</v>
      </c>
      <c r="J10" s="149">
        <f t="shared" si="0"/>
        <v>51</v>
      </c>
      <c r="K10" s="254">
        <f t="shared" si="0"/>
        <v>31</v>
      </c>
      <c r="M10" s="259" t="s">
        <v>628</v>
      </c>
    </row>
    <row r="11" spans="1:13" s="184" customFormat="1" ht="17.100000000000001" customHeight="1">
      <c r="A11" s="888" t="s">
        <v>525</v>
      </c>
      <c r="B11" s="889"/>
      <c r="C11" s="838"/>
      <c r="D11" s="838"/>
      <c r="E11" s="838"/>
      <c r="F11" s="838"/>
      <c r="G11" s="888" t="s">
        <v>525</v>
      </c>
      <c r="H11" s="838"/>
      <c r="I11" s="325"/>
    </row>
    <row r="12" spans="1:13" s="184" customFormat="1" ht="17.100000000000001" customHeight="1">
      <c r="A12" s="890" t="s">
        <v>521</v>
      </c>
      <c r="B12" s="889">
        <v>3787</v>
      </c>
      <c r="C12" s="842">
        <v>519</v>
      </c>
      <c r="D12" s="842">
        <v>495</v>
      </c>
      <c r="E12" s="842">
        <v>1927</v>
      </c>
      <c r="F12" s="842">
        <v>508</v>
      </c>
      <c r="G12" s="890" t="s">
        <v>521</v>
      </c>
      <c r="H12" s="855">
        <v>294</v>
      </c>
      <c r="I12" s="855">
        <v>33</v>
      </c>
      <c r="J12" s="141">
        <v>6</v>
      </c>
      <c r="K12" s="141">
        <v>5</v>
      </c>
    </row>
    <row r="13" spans="1:13" s="184" customFormat="1" ht="17.100000000000001" customHeight="1">
      <c r="A13" s="890" t="s">
        <v>522</v>
      </c>
      <c r="B13" s="889">
        <v>1236</v>
      </c>
      <c r="C13" s="842">
        <v>21</v>
      </c>
      <c r="D13" s="842">
        <v>18</v>
      </c>
      <c r="E13" s="842">
        <v>206</v>
      </c>
      <c r="F13" s="842">
        <v>297</v>
      </c>
      <c r="G13" s="890" t="s">
        <v>522</v>
      </c>
      <c r="H13" s="855">
        <v>611</v>
      </c>
      <c r="I13" s="855">
        <v>71</v>
      </c>
      <c r="J13" s="141">
        <v>10</v>
      </c>
      <c r="K13" s="141">
        <v>2</v>
      </c>
    </row>
    <row r="14" spans="1:13" s="184" customFormat="1" ht="17.100000000000001" customHeight="1">
      <c r="A14" s="890" t="s">
        <v>523</v>
      </c>
      <c r="B14" s="889">
        <v>122</v>
      </c>
      <c r="C14" s="842">
        <v>0</v>
      </c>
      <c r="D14" s="842">
        <v>0</v>
      </c>
      <c r="E14" s="842">
        <v>2</v>
      </c>
      <c r="F14" s="842">
        <v>4</v>
      </c>
      <c r="G14" s="890" t="s">
        <v>523</v>
      </c>
      <c r="H14" s="855">
        <v>31</v>
      </c>
      <c r="I14" s="855">
        <v>71</v>
      </c>
      <c r="J14" s="141">
        <v>8</v>
      </c>
      <c r="K14" s="141">
        <v>6</v>
      </c>
    </row>
    <row r="15" spans="1:13" s="184" customFormat="1" ht="17.100000000000001" customHeight="1">
      <c r="A15" s="890" t="s">
        <v>524</v>
      </c>
      <c r="B15" s="889">
        <f>87+3</f>
        <v>90</v>
      </c>
      <c r="C15" s="552">
        <v>0</v>
      </c>
      <c r="D15" s="552">
        <v>0</v>
      </c>
      <c r="E15" s="842">
        <v>3</v>
      </c>
      <c r="F15" s="842">
        <v>2</v>
      </c>
      <c r="G15" s="890" t="s">
        <v>524</v>
      </c>
      <c r="H15" s="842">
        <f>15+2</f>
        <v>17</v>
      </c>
      <c r="I15" s="325">
        <f>23</f>
        <v>23</v>
      </c>
      <c r="J15" s="184">
        <f>27</f>
        <v>27</v>
      </c>
      <c r="K15" s="248">
        <f>17+1</f>
        <v>18</v>
      </c>
      <c r="M15" s="259" t="s">
        <v>628</v>
      </c>
    </row>
    <row r="16" spans="1:13" ht="17.100000000000001" customHeight="1">
      <c r="A16" s="435" t="s">
        <v>55</v>
      </c>
      <c r="B16" s="552">
        <f>SUM(B18:B19)</f>
        <v>25</v>
      </c>
      <c r="C16" s="552">
        <v>0</v>
      </c>
      <c r="D16" s="552">
        <v>0</v>
      </c>
      <c r="E16" s="552">
        <v>0</v>
      </c>
      <c r="F16" s="552">
        <v>0</v>
      </c>
      <c r="G16" s="435" t="s">
        <v>55</v>
      </c>
      <c r="H16" s="552">
        <f>H18+H19</f>
        <v>9</v>
      </c>
      <c r="I16" s="552">
        <f t="shared" ref="I16:K16" si="1">I18+I19</f>
        <v>7</v>
      </c>
      <c r="J16" s="149">
        <f t="shared" si="1"/>
        <v>3</v>
      </c>
      <c r="K16" s="149">
        <f t="shared" si="1"/>
        <v>6</v>
      </c>
      <c r="M16" s="259" t="s">
        <v>628</v>
      </c>
    </row>
    <row r="17" spans="1:14" ht="17.100000000000001" customHeight="1">
      <c r="A17" s="438" t="s">
        <v>56</v>
      </c>
      <c r="G17" s="438" t="s">
        <v>56</v>
      </c>
    </row>
    <row r="18" spans="1:14" ht="17.100000000000001" customHeight="1">
      <c r="A18" s="894" t="s">
        <v>402</v>
      </c>
      <c r="B18" s="965">
        <f>12+1</f>
        <v>13</v>
      </c>
      <c r="C18" s="966">
        <v>0</v>
      </c>
      <c r="D18" s="966">
        <v>0</v>
      </c>
      <c r="E18" s="965">
        <v>0</v>
      </c>
      <c r="F18" s="966">
        <v>0</v>
      </c>
      <c r="G18" s="894" t="s">
        <v>402</v>
      </c>
      <c r="H18" s="965">
        <v>3</v>
      </c>
      <c r="I18" s="966">
        <f>5</f>
        <v>5</v>
      </c>
      <c r="J18" s="213">
        <v>1</v>
      </c>
      <c r="K18" s="255">
        <f>3+1</f>
        <v>4</v>
      </c>
      <c r="M18" s="259" t="s">
        <v>628</v>
      </c>
    </row>
    <row r="19" spans="1:14" ht="17.100000000000001" customHeight="1">
      <c r="A19" s="894" t="s">
        <v>403</v>
      </c>
      <c r="B19" s="965">
        <v>12</v>
      </c>
      <c r="C19" s="966">
        <v>0</v>
      </c>
      <c r="D19" s="966">
        <v>0</v>
      </c>
      <c r="E19" s="965">
        <v>0</v>
      </c>
      <c r="F19" s="966">
        <v>0</v>
      </c>
      <c r="G19" s="894" t="s">
        <v>403</v>
      </c>
      <c r="H19" s="965">
        <v>6</v>
      </c>
      <c r="I19" s="966">
        <v>2</v>
      </c>
      <c r="J19" s="213">
        <v>2</v>
      </c>
      <c r="K19" s="150">
        <v>2</v>
      </c>
    </row>
    <row r="20" spans="1:14" ht="17.100000000000001" customHeight="1">
      <c r="A20" s="435" t="s">
        <v>57</v>
      </c>
      <c r="B20" s="553">
        <f>SUM(B22:B27)</f>
        <v>5134</v>
      </c>
      <c r="C20" s="553">
        <f t="shared" ref="C20:F20" si="2">SUM(C22:C27)</f>
        <v>540</v>
      </c>
      <c r="D20" s="553">
        <f t="shared" si="2"/>
        <v>512</v>
      </c>
      <c r="E20" s="553">
        <f t="shared" si="2"/>
        <v>2126</v>
      </c>
      <c r="F20" s="553">
        <f t="shared" si="2"/>
        <v>797</v>
      </c>
      <c r="G20" s="554" t="s">
        <v>57</v>
      </c>
      <c r="H20" s="553">
        <f>SUM(H22:H27)</f>
        <v>915</v>
      </c>
      <c r="I20" s="553">
        <f t="shared" ref="I20:K20" si="3">SUM(I22:I27)</f>
        <v>177</v>
      </c>
      <c r="J20" s="234">
        <f t="shared" si="3"/>
        <v>44</v>
      </c>
      <c r="K20" s="234">
        <f t="shared" si="3"/>
        <v>23</v>
      </c>
    </row>
    <row r="21" spans="1:14" ht="17.100000000000001" customHeight="1">
      <c r="A21" s="438" t="s">
        <v>58</v>
      </c>
      <c r="B21" s="552"/>
      <c r="C21" s="552"/>
      <c r="D21" s="552"/>
      <c r="E21" s="552"/>
      <c r="F21" s="552"/>
      <c r="G21" s="438" t="s">
        <v>58</v>
      </c>
      <c r="H21" s="552"/>
      <c r="I21" s="552"/>
      <c r="J21" s="149"/>
      <c r="K21" s="149"/>
    </row>
    <row r="22" spans="1:14" ht="17.100000000000001" customHeight="1">
      <c r="A22" s="894" t="s">
        <v>405</v>
      </c>
      <c r="B22" s="965">
        <v>766</v>
      </c>
      <c r="C22" s="965">
        <v>75</v>
      </c>
      <c r="D22" s="965">
        <v>99</v>
      </c>
      <c r="E22" s="965">
        <v>431</v>
      </c>
      <c r="F22" s="965">
        <v>84</v>
      </c>
      <c r="G22" s="894" t="s">
        <v>405</v>
      </c>
      <c r="H22" s="965">
        <v>71</v>
      </c>
      <c r="I22" s="965">
        <v>6</v>
      </c>
      <c r="J22" s="150">
        <v>0</v>
      </c>
      <c r="K22" s="150">
        <v>0</v>
      </c>
    </row>
    <row r="23" spans="1:14" ht="17.100000000000001" customHeight="1">
      <c r="A23" s="894" t="s">
        <v>406</v>
      </c>
      <c r="B23" s="965">
        <v>22</v>
      </c>
      <c r="C23" s="965">
        <v>4</v>
      </c>
      <c r="D23" s="965">
        <v>2</v>
      </c>
      <c r="E23" s="965">
        <v>12</v>
      </c>
      <c r="F23" s="965">
        <v>3</v>
      </c>
      <c r="G23" s="894" t="s">
        <v>406</v>
      </c>
      <c r="H23" s="965">
        <v>1</v>
      </c>
      <c r="I23" s="965">
        <v>0</v>
      </c>
      <c r="J23" s="150">
        <v>0</v>
      </c>
      <c r="K23" s="150">
        <v>0</v>
      </c>
    </row>
    <row r="24" spans="1:14" ht="17.100000000000001" customHeight="1">
      <c r="A24" s="894" t="s">
        <v>407</v>
      </c>
      <c r="B24" s="965">
        <v>3958</v>
      </c>
      <c r="C24" s="965">
        <v>432</v>
      </c>
      <c r="D24" s="965">
        <v>401</v>
      </c>
      <c r="E24" s="965">
        <v>1605</v>
      </c>
      <c r="F24" s="965">
        <v>659</v>
      </c>
      <c r="G24" s="894" t="s">
        <v>407</v>
      </c>
      <c r="H24" s="965">
        <v>730</v>
      </c>
      <c r="I24" s="965">
        <v>108</v>
      </c>
      <c r="J24" s="150">
        <v>19</v>
      </c>
      <c r="K24" s="150">
        <v>4</v>
      </c>
    </row>
    <row r="25" spans="1:14" ht="17.100000000000001" customHeight="1">
      <c r="A25" s="894" t="s">
        <v>59</v>
      </c>
      <c r="B25" s="965">
        <v>18</v>
      </c>
      <c r="C25" s="965">
        <v>0</v>
      </c>
      <c r="D25" s="966">
        <v>0</v>
      </c>
      <c r="E25" s="965">
        <v>2</v>
      </c>
      <c r="F25" s="965">
        <v>1</v>
      </c>
      <c r="G25" s="894" t="s">
        <v>59</v>
      </c>
      <c r="H25" s="965">
        <f>6+2</f>
        <v>8</v>
      </c>
      <c r="I25" s="965">
        <v>0</v>
      </c>
      <c r="J25" s="150">
        <v>4</v>
      </c>
      <c r="K25" s="150">
        <v>3</v>
      </c>
    </row>
    <row r="26" spans="1:14" ht="17.100000000000001" customHeight="1">
      <c r="A26" s="439" t="s">
        <v>60</v>
      </c>
      <c r="G26" s="439" t="s">
        <v>60</v>
      </c>
      <c r="L26" s="17"/>
      <c r="M26" s="17"/>
      <c r="N26" s="17"/>
    </row>
    <row r="27" spans="1:14" ht="26.25" customHeight="1">
      <c r="A27" s="894" t="s">
        <v>61</v>
      </c>
      <c r="B27" s="443">
        <v>370</v>
      </c>
      <c r="C27" s="443">
        <v>29</v>
      </c>
      <c r="D27" s="443">
        <v>10</v>
      </c>
      <c r="E27" s="443">
        <v>76</v>
      </c>
      <c r="F27" s="443">
        <v>50</v>
      </c>
      <c r="G27" s="894" t="s">
        <v>61</v>
      </c>
      <c r="H27" s="965">
        <v>105</v>
      </c>
      <c r="I27" s="965">
        <v>63</v>
      </c>
      <c r="J27" s="150">
        <v>21</v>
      </c>
      <c r="K27" s="150">
        <v>16</v>
      </c>
      <c r="L27" s="17"/>
      <c r="M27" s="17"/>
      <c r="N27" s="17"/>
    </row>
    <row r="28" spans="1:14" ht="18" customHeight="1">
      <c r="A28" s="439" t="s">
        <v>62</v>
      </c>
      <c r="B28" s="965"/>
      <c r="C28" s="965"/>
      <c r="D28" s="965"/>
      <c r="E28" s="965"/>
      <c r="F28" s="965"/>
      <c r="G28" s="439" t="s">
        <v>62</v>
      </c>
      <c r="H28" s="965"/>
      <c r="I28" s="965"/>
      <c r="J28" s="150"/>
      <c r="K28" s="150"/>
      <c r="L28" s="17"/>
      <c r="M28" s="17"/>
      <c r="N28" s="17"/>
    </row>
    <row r="29" spans="1:14" ht="26.4">
      <c r="A29" s="435" t="s">
        <v>63</v>
      </c>
      <c r="B29" s="552">
        <v>76</v>
      </c>
      <c r="C29" s="552">
        <v>0</v>
      </c>
      <c r="D29" s="552">
        <v>1</v>
      </c>
      <c r="E29" s="552">
        <v>12</v>
      </c>
      <c r="F29" s="552">
        <v>14</v>
      </c>
      <c r="G29" s="435" t="s">
        <v>63</v>
      </c>
      <c r="H29" s="552">
        <v>29</v>
      </c>
      <c r="I29" s="552">
        <v>14</v>
      </c>
      <c r="J29" s="149">
        <v>4</v>
      </c>
      <c r="K29" s="149">
        <v>2</v>
      </c>
      <c r="L29" s="18"/>
      <c r="M29" s="18"/>
      <c r="N29" s="18"/>
    </row>
    <row r="30" spans="1:14" ht="18" customHeight="1">
      <c r="A30" s="438" t="s">
        <v>64</v>
      </c>
      <c r="B30" s="552"/>
      <c r="C30" s="552"/>
      <c r="D30" s="552"/>
      <c r="E30" s="552"/>
      <c r="F30" s="552"/>
      <c r="G30" s="438" t="s">
        <v>64</v>
      </c>
      <c r="H30" s="552"/>
      <c r="I30" s="552"/>
      <c r="J30" s="149"/>
      <c r="K30" s="149"/>
      <c r="L30" s="18"/>
      <c r="M30" s="18"/>
      <c r="N30" s="18"/>
    </row>
    <row r="31" spans="1:14" ht="27.75" customHeight="1">
      <c r="A31" s="894" t="s">
        <v>408</v>
      </c>
      <c r="B31" s="838">
        <v>66</v>
      </c>
      <c r="C31" s="966">
        <v>0</v>
      </c>
      <c r="D31" s="965">
        <v>0</v>
      </c>
      <c r="E31" s="965">
        <v>9</v>
      </c>
      <c r="F31" s="965">
        <v>13</v>
      </c>
      <c r="G31" s="894" t="s">
        <v>408</v>
      </c>
      <c r="H31" s="965">
        <v>26</v>
      </c>
      <c r="I31" s="965">
        <v>12</v>
      </c>
      <c r="J31" s="150">
        <v>4</v>
      </c>
      <c r="K31" s="150">
        <v>2</v>
      </c>
      <c r="L31" s="18"/>
      <c r="M31" s="18"/>
      <c r="N31" s="18"/>
    </row>
    <row r="32" spans="1:14" ht="28.5" customHeight="1">
      <c r="A32" s="894" t="s">
        <v>409</v>
      </c>
      <c r="B32" s="838">
        <v>10</v>
      </c>
      <c r="C32" s="966">
        <v>0</v>
      </c>
      <c r="D32" s="966">
        <v>1</v>
      </c>
      <c r="E32" s="965">
        <v>3</v>
      </c>
      <c r="F32" s="965">
        <v>1</v>
      </c>
      <c r="G32" s="894" t="s">
        <v>409</v>
      </c>
      <c r="H32" s="965">
        <v>3</v>
      </c>
      <c r="I32" s="965">
        <v>2</v>
      </c>
      <c r="J32" s="213">
        <v>0</v>
      </c>
      <c r="K32" s="213">
        <v>0</v>
      </c>
      <c r="L32" s="17"/>
      <c r="M32" s="17"/>
      <c r="N32" s="17"/>
    </row>
    <row r="33" spans="1:14" ht="25.5" customHeight="1">
      <c r="A33" s="435"/>
      <c r="B33" s="1109" t="s">
        <v>471</v>
      </c>
      <c r="C33" s="1109"/>
      <c r="D33" s="1109"/>
      <c r="E33" s="1109"/>
      <c r="F33" s="1109"/>
      <c r="G33" s="435"/>
      <c r="H33" s="1110" t="s">
        <v>263</v>
      </c>
      <c r="I33" s="1110"/>
      <c r="J33" s="1110"/>
      <c r="K33" s="1110"/>
      <c r="L33" s="18"/>
      <c r="M33" s="18"/>
      <c r="N33" s="18"/>
    </row>
    <row r="34" spans="1:14" s="16" customFormat="1" ht="17.100000000000001" customHeight="1">
      <c r="A34" s="435" t="s">
        <v>303</v>
      </c>
      <c r="B34" s="555">
        <f>C34+D34+E34+F34+H34+I34+J34+K34</f>
        <v>99.999999999999986</v>
      </c>
      <c r="C34" s="556">
        <f>C10/$B10*100</f>
        <v>10.315186246418339</v>
      </c>
      <c r="D34" s="556">
        <f>D10/$B10*100</f>
        <v>9.799426934097422</v>
      </c>
      <c r="E34" s="556">
        <f>E10/$B10*100</f>
        <v>40.840496657115565</v>
      </c>
      <c r="F34" s="556">
        <f>F10/$B10*100</f>
        <v>15.491881566380133</v>
      </c>
      <c r="G34" s="435" t="s">
        <v>303</v>
      </c>
      <c r="H34" s="556">
        <f>H10/$B10*100</f>
        <v>18.204393505253105</v>
      </c>
      <c r="I34" s="556">
        <f>I10/$B10*100</f>
        <v>3.7822349570200573</v>
      </c>
      <c r="J34" s="146">
        <f>J10/$B10*100</f>
        <v>0.97421203438395421</v>
      </c>
      <c r="K34" s="146">
        <f>K10/$B10*100</f>
        <v>0.59216809933142311</v>
      </c>
      <c r="L34" s="18"/>
      <c r="M34" s="18"/>
      <c r="N34" s="18"/>
    </row>
    <row r="35" spans="1:14" ht="17.100000000000001" customHeight="1">
      <c r="A35" s="435" t="s">
        <v>55</v>
      </c>
      <c r="B35" s="555">
        <f>C35+D35+E35+F35+H35+I35+J35+K35</f>
        <v>100</v>
      </c>
      <c r="C35" s="967">
        <f>C16/$B16*100</f>
        <v>0</v>
      </c>
      <c r="D35" s="967">
        <f>D16/$B16*100</f>
        <v>0</v>
      </c>
      <c r="E35" s="967">
        <f>E16/$B16*100</f>
        <v>0</v>
      </c>
      <c r="F35" s="967">
        <f>F16/$B16*100</f>
        <v>0</v>
      </c>
      <c r="G35" s="435" t="s">
        <v>55</v>
      </c>
      <c r="H35" s="967">
        <f>H16/$B16*100</f>
        <v>36</v>
      </c>
      <c r="I35" s="967">
        <f>I16/$B16*100</f>
        <v>28.000000000000004</v>
      </c>
      <c r="J35" s="147">
        <f>J16/$B16*100</f>
        <v>12</v>
      </c>
      <c r="K35" s="147">
        <f>K16/$B16*100</f>
        <v>24</v>
      </c>
      <c r="L35" s="18"/>
      <c r="M35" s="18"/>
      <c r="N35" s="18"/>
    </row>
    <row r="36" spans="1:14" ht="17.100000000000001" customHeight="1">
      <c r="A36" s="438" t="s">
        <v>56</v>
      </c>
      <c r="B36" s="555"/>
      <c r="C36" s="555"/>
      <c r="D36" s="555"/>
      <c r="E36" s="555"/>
      <c r="F36" s="555"/>
      <c r="G36" s="438" t="s">
        <v>56</v>
      </c>
      <c r="H36" s="555"/>
      <c r="I36" s="555"/>
      <c r="J36" s="152"/>
      <c r="K36" s="152"/>
      <c r="L36" s="18"/>
      <c r="M36" s="18"/>
      <c r="N36" s="18"/>
    </row>
    <row r="37" spans="1:14" ht="17.100000000000001" customHeight="1">
      <c r="A37" s="894" t="s">
        <v>402</v>
      </c>
      <c r="B37" s="555">
        <f t="shared" ref="B37:B51" si="4">C37+D37+E37+F37+H37+I37+J37+K37</f>
        <v>100.00000000000001</v>
      </c>
      <c r="C37" s="968">
        <f>C18/$B$18*100</f>
        <v>0</v>
      </c>
      <c r="D37" s="968">
        <f>D18/$B$18*100</f>
        <v>0</v>
      </c>
      <c r="E37" s="968">
        <f>E18/$B$18*100</f>
        <v>0</v>
      </c>
      <c r="F37" s="968">
        <f>F18/$B$18*100</f>
        <v>0</v>
      </c>
      <c r="G37" s="894" t="s">
        <v>402</v>
      </c>
      <c r="H37" s="968">
        <f>H18/$B$18*100</f>
        <v>23.076923076923077</v>
      </c>
      <c r="I37" s="968">
        <f>I18/$B$18*100</f>
        <v>38.461538461538467</v>
      </c>
      <c r="J37" s="151">
        <f>J18/$B$18*100</f>
        <v>7.6923076923076925</v>
      </c>
      <c r="K37" s="151">
        <f>K18/$B$18*100</f>
        <v>30.76923076923077</v>
      </c>
      <c r="L37" s="18"/>
      <c r="M37" s="18"/>
      <c r="N37" s="18"/>
    </row>
    <row r="38" spans="1:14" ht="17.100000000000001" customHeight="1">
      <c r="A38" s="894" t="s">
        <v>403</v>
      </c>
      <c r="B38" s="555">
        <f t="shared" si="4"/>
        <v>99.999999999999972</v>
      </c>
      <c r="C38" s="968">
        <f>C19/$B$19*100</f>
        <v>0</v>
      </c>
      <c r="D38" s="968">
        <f>D19/$B$19*100</f>
        <v>0</v>
      </c>
      <c r="E38" s="968">
        <f>E19/$B$19*100</f>
        <v>0</v>
      </c>
      <c r="F38" s="968">
        <f>F19/$B$19*100</f>
        <v>0</v>
      </c>
      <c r="G38" s="894" t="s">
        <v>403</v>
      </c>
      <c r="H38" s="968">
        <f>H19/$B$19*100</f>
        <v>50</v>
      </c>
      <c r="I38" s="968">
        <f>I19/$B$19*100</f>
        <v>16.666666666666664</v>
      </c>
      <c r="J38" s="151">
        <f>J19/$B$19*100</f>
        <v>16.666666666666664</v>
      </c>
      <c r="K38" s="151">
        <f>K19/$B$19*100</f>
        <v>16.666666666666664</v>
      </c>
      <c r="L38" s="18"/>
      <c r="M38" s="18"/>
      <c r="N38" s="18"/>
    </row>
    <row r="39" spans="1:14" ht="17.100000000000001" customHeight="1">
      <c r="A39" s="435" t="s">
        <v>57</v>
      </c>
      <c r="B39" s="555">
        <f t="shared" si="4"/>
        <v>100.00000000000001</v>
      </c>
      <c r="C39" s="555">
        <f>C20/$B$20*100</f>
        <v>10.518114530580444</v>
      </c>
      <c r="D39" s="555">
        <f>D20/$B$20*100</f>
        <v>9.9727308141799771</v>
      </c>
      <c r="E39" s="555">
        <f>E20/$B$20*100</f>
        <v>41.410206466692642</v>
      </c>
      <c r="F39" s="555">
        <f>F20/$B$20*100</f>
        <v>15.523957927541879</v>
      </c>
      <c r="G39" s="435" t="s">
        <v>57</v>
      </c>
      <c r="H39" s="555">
        <f>H20/$B$20*100</f>
        <v>17.82236073237242</v>
      </c>
      <c r="I39" s="555">
        <f>I20/$B$20*100</f>
        <v>3.4476042072458122</v>
      </c>
      <c r="J39" s="152">
        <f>J20/$B$20*100</f>
        <v>0.85703155434359179</v>
      </c>
      <c r="K39" s="152">
        <f>K20/$B$20*100</f>
        <v>0.44799376704324118</v>
      </c>
      <c r="L39" s="18"/>
      <c r="M39" s="18"/>
      <c r="N39" s="18"/>
    </row>
    <row r="40" spans="1:14" ht="17.100000000000001" customHeight="1">
      <c r="A40" s="438" t="s">
        <v>58</v>
      </c>
      <c r="B40" s="555"/>
      <c r="C40" s="555"/>
      <c r="D40" s="555"/>
      <c r="E40" s="555"/>
      <c r="F40" s="555"/>
      <c r="G40" s="438" t="s">
        <v>58</v>
      </c>
      <c r="H40" s="555"/>
      <c r="I40" s="555"/>
      <c r="J40" s="152"/>
      <c r="K40" s="152"/>
      <c r="L40" s="18"/>
      <c r="M40" s="18"/>
      <c r="N40" s="18"/>
    </row>
    <row r="41" spans="1:14" ht="17.100000000000001" customHeight="1">
      <c r="A41" s="894" t="s">
        <v>405</v>
      </c>
      <c r="B41" s="968">
        <f t="shared" si="4"/>
        <v>100.00000000000001</v>
      </c>
      <c r="C41" s="968">
        <f>C22/$B$22*100</f>
        <v>9.7911227154047005</v>
      </c>
      <c r="D41" s="968">
        <f>D22/$B$22*100</f>
        <v>12.924281984334204</v>
      </c>
      <c r="E41" s="968">
        <f>E22/$B$22*100</f>
        <v>56.266318537859007</v>
      </c>
      <c r="F41" s="968">
        <f>F22/$B$22*100</f>
        <v>10.966057441253264</v>
      </c>
      <c r="G41" s="894" t="s">
        <v>405</v>
      </c>
      <c r="H41" s="968">
        <f>H22/$B$22*100</f>
        <v>9.2689295039164499</v>
      </c>
      <c r="I41" s="968">
        <f>I22/$B$22*100</f>
        <v>0.7832898172323759</v>
      </c>
      <c r="J41" s="151">
        <f>J22/$B$22*100</f>
        <v>0</v>
      </c>
      <c r="K41" s="151">
        <f>K22/$B$22*100</f>
        <v>0</v>
      </c>
      <c r="L41" s="17"/>
      <c r="M41" s="17"/>
      <c r="N41" s="17"/>
    </row>
    <row r="42" spans="1:14" ht="17.100000000000001" customHeight="1">
      <c r="A42" s="894" t="s">
        <v>406</v>
      </c>
      <c r="B42" s="968">
        <f t="shared" si="4"/>
        <v>100</v>
      </c>
      <c r="C42" s="968">
        <f>C23/$B$23*100</f>
        <v>18.181818181818183</v>
      </c>
      <c r="D42" s="968">
        <f>D23/$B$23*100</f>
        <v>9.0909090909090917</v>
      </c>
      <c r="E42" s="968">
        <f>E23/$B$23*100</f>
        <v>54.54545454545454</v>
      </c>
      <c r="F42" s="968">
        <f>F23/$B$23*100</f>
        <v>13.636363636363635</v>
      </c>
      <c r="G42" s="894" t="s">
        <v>406</v>
      </c>
      <c r="H42" s="968">
        <f>H23/$B$23*100</f>
        <v>4.5454545454545459</v>
      </c>
      <c r="I42" s="968">
        <f>I23/$B$23*100</f>
        <v>0</v>
      </c>
      <c r="J42" s="151">
        <f>J23/$B$23*100</f>
        <v>0</v>
      </c>
      <c r="K42" s="151">
        <f>K23/$B$23*100</f>
        <v>0</v>
      </c>
      <c r="L42" s="18"/>
      <c r="M42" s="18"/>
      <c r="N42" s="18"/>
    </row>
    <row r="43" spans="1:14" ht="17.100000000000001" customHeight="1">
      <c r="A43" s="894" t="s">
        <v>407</v>
      </c>
      <c r="B43" s="968">
        <f t="shared" si="4"/>
        <v>100.00000000000001</v>
      </c>
      <c r="C43" s="968">
        <f>C24/$B$24*100</f>
        <v>10.914603335017686</v>
      </c>
      <c r="D43" s="968">
        <f>D24/$B$24*100</f>
        <v>10.131379484588175</v>
      </c>
      <c r="E43" s="968">
        <f>E24/$B$24*100</f>
        <v>40.550783223850431</v>
      </c>
      <c r="F43" s="968">
        <f>F24/$B$24*100</f>
        <v>16.649823143001516</v>
      </c>
      <c r="G43" s="894" t="s">
        <v>407</v>
      </c>
      <c r="H43" s="968">
        <f>H24/$B$24*100</f>
        <v>18.443658413340071</v>
      </c>
      <c r="I43" s="968">
        <f>I24/$B$24*100</f>
        <v>2.7286508337544215</v>
      </c>
      <c r="J43" s="151">
        <f>J24/$B$24*100</f>
        <v>0.48004042445679634</v>
      </c>
      <c r="K43" s="151">
        <f>K24/$B$24*100</f>
        <v>0.1010611419909045</v>
      </c>
      <c r="L43" s="18"/>
      <c r="M43" s="18"/>
      <c r="N43" s="18"/>
    </row>
    <row r="44" spans="1:14" ht="17.100000000000001" customHeight="1">
      <c r="A44" s="894" t="s">
        <v>59</v>
      </c>
      <c r="B44" s="968">
        <f t="shared" si="4"/>
        <v>100</v>
      </c>
      <c r="C44" s="968">
        <f>C25/$B$25*100</f>
        <v>0</v>
      </c>
      <c r="D44" s="968">
        <f>D25/$B$25*100</f>
        <v>0</v>
      </c>
      <c r="E44" s="968">
        <f>E25/$B$25*100</f>
        <v>11.111111111111111</v>
      </c>
      <c r="F44" s="968">
        <f>F25/$B$25*100</f>
        <v>5.5555555555555554</v>
      </c>
      <c r="G44" s="894" t="s">
        <v>59</v>
      </c>
      <c r="H44" s="968">
        <f>H25/$B$25*100</f>
        <v>44.444444444444443</v>
      </c>
      <c r="I44" s="968">
        <f>I25/$B$25*100</f>
        <v>0</v>
      </c>
      <c r="J44" s="151">
        <f>J25/$B$25*100</f>
        <v>22.222222222222221</v>
      </c>
      <c r="K44" s="151">
        <f>K25/$B$25*100</f>
        <v>16.666666666666664</v>
      </c>
    </row>
    <row r="45" spans="1:14" ht="17.100000000000001" customHeight="1">
      <c r="A45" s="439" t="s">
        <v>60</v>
      </c>
      <c r="B45" s="968"/>
      <c r="C45" s="968"/>
      <c r="D45" s="968"/>
      <c r="E45" s="968"/>
      <c r="F45" s="968"/>
      <c r="G45" s="439" t="s">
        <v>60</v>
      </c>
      <c r="H45" s="968"/>
      <c r="I45" s="968"/>
      <c r="J45" s="151"/>
      <c r="K45" s="151"/>
    </row>
    <row r="46" spans="1:14" ht="24" customHeight="1">
      <c r="A46" s="894" t="s">
        <v>61</v>
      </c>
      <c r="B46" s="968">
        <f t="shared" si="4"/>
        <v>100</v>
      </c>
      <c r="C46" s="968">
        <f>C27/$B$27*100</f>
        <v>7.8378378378378386</v>
      </c>
      <c r="D46" s="968">
        <f t="shared" ref="D46:F46" si="5">D27/$B$27*100</f>
        <v>2.7027027027027026</v>
      </c>
      <c r="E46" s="968">
        <f t="shared" si="5"/>
        <v>20.54054054054054</v>
      </c>
      <c r="F46" s="968">
        <f t="shared" si="5"/>
        <v>13.513513513513514</v>
      </c>
      <c r="G46" s="894" t="s">
        <v>61</v>
      </c>
      <c r="H46" s="968">
        <f>H27/$B$27*100</f>
        <v>28.378378378378379</v>
      </c>
      <c r="I46" s="968">
        <f t="shared" ref="I46:K46" si="6">I27/$B$27*100</f>
        <v>17.027027027027028</v>
      </c>
      <c r="J46" s="151">
        <f t="shared" si="6"/>
        <v>5.6756756756756763</v>
      </c>
      <c r="K46" s="151">
        <f t="shared" si="6"/>
        <v>4.3243243243243246</v>
      </c>
    </row>
    <row r="47" spans="1:14" ht="17.100000000000001" customHeight="1">
      <c r="A47" s="439" t="s">
        <v>62</v>
      </c>
      <c r="B47" s="968"/>
      <c r="C47" s="968"/>
      <c r="D47" s="968"/>
      <c r="E47" s="968"/>
      <c r="F47" s="968"/>
      <c r="G47" s="439" t="s">
        <v>62</v>
      </c>
      <c r="H47" s="968"/>
      <c r="I47" s="968"/>
      <c r="J47" s="151"/>
      <c r="K47" s="151"/>
    </row>
    <row r="48" spans="1:14" ht="24" customHeight="1">
      <c r="A48" s="435" t="s">
        <v>63</v>
      </c>
      <c r="B48" s="555">
        <f t="shared" si="4"/>
        <v>100</v>
      </c>
      <c r="C48" s="555">
        <f>C29/$B$29*100</f>
        <v>0</v>
      </c>
      <c r="D48" s="555">
        <f>D29/$B$29*100</f>
        <v>1.3157894736842104</v>
      </c>
      <c r="E48" s="555">
        <f>E29/$B$29*100</f>
        <v>15.789473684210526</v>
      </c>
      <c r="F48" s="555">
        <f>F29/$B$29*100</f>
        <v>18.421052631578945</v>
      </c>
      <c r="G48" s="435" t="s">
        <v>63</v>
      </c>
      <c r="H48" s="555">
        <f>H29/$B$29*100</f>
        <v>38.15789473684211</v>
      </c>
      <c r="I48" s="555">
        <f>I29/$B$29*100</f>
        <v>18.421052631578945</v>
      </c>
      <c r="J48" s="152">
        <f>J29/$B$29*100</f>
        <v>5.2631578947368416</v>
      </c>
      <c r="K48" s="152">
        <f>K29/$B$29*100</f>
        <v>2.6315789473684208</v>
      </c>
    </row>
    <row r="49" spans="1:11" ht="24" customHeight="1">
      <c r="A49" s="438" t="s">
        <v>64</v>
      </c>
      <c r="B49" s="968"/>
      <c r="C49" s="968"/>
      <c r="D49" s="555"/>
      <c r="E49" s="555"/>
      <c r="F49" s="555"/>
      <c r="G49" s="438" t="s">
        <v>64</v>
      </c>
      <c r="H49" s="968"/>
      <c r="I49" s="555"/>
      <c r="J49" s="152"/>
      <c r="K49" s="152"/>
    </row>
    <row r="50" spans="1:11" ht="24" customHeight="1">
      <c r="A50" s="894" t="s">
        <v>408</v>
      </c>
      <c r="B50" s="968">
        <f t="shared" si="4"/>
        <v>100</v>
      </c>
      <c r="C50" s="968">
        <f>C31/$B$31*100</f>
        <v>0</v>
      </c>
      <c r="D50" s="968">
        <f>D31/$B$31*100</f>
        <v>0</v>
      </c>
      <c r="E50" s="968">
        <f>E31/$B$31*100</f>
        <v>13.636363636363635</v>
      </c>
      <c r="F50" s="968">
        <f>F31/$B$31*100</f>
        <v>19.696969696969695</v>
      </c>
      <c r="G50" s="894" t="s">
        <v>408</v>
      </c>
      <c r="H50" s="968">
        <f>H31/$B$31*100</f>
        <v>39.393939393939391</v>
      </c>
      <c r="I50" s="968">
        <f>I31/$B$31*100</f>
        <v>18.181818181818183</v>
      </c>
      <c r="J50" s="151">
        <f>J31/$B$31*100</f>
        <v>6.0606060606060606</v>
      </c>
      <c r="K50" s="151">
        <f>K31/$B$31*100</f>
        <v>3.0303030303030303</v>
      </c>
    </row>
    <row r="51" spans="1:11" ht="24" customHeight="1">
      <c r="A51" s="894" t="s">
        <v>409</v>
      </c>
      <c r="B51" s="968">
        <f t="shared" si="4"/>
        <v>100</v>
      </c>
      <c r="C51" s="968">
        <f>C32/$B$32*100</f>
        <v>0</v>
      </c>
      <c r="D51" s="968">
        <f>D32/$B$32*100</f>
        <v>10</v>
      </c>
      <c r="E51" s="968">
        <f>E32/$B$32*100</f>
        <v>30</v>
      </c>
      <c r="F51" s="968">
        <f>F32/$B$32*100</f>
        <v>10</v>
      </c>
      <c r="G51" s="894" t="s">
        <v>409</v>
      </c>
      <c r="H51" s="968">
        <f>H32/$B$32*100</f>
        <v>30</v>
      </c>
      <c r="I51" s="968">
        <f>I32/$B$32*100</f>
        <v>20</v>
      </c>
      <c r="J51" s="151">
        <f>J32/$B$32*100</f>
        <v>0</v>
      </c>
      <c r="K51" s="151">
        <f>K32/$B$32*100</f>
        <v>0</v>
      </c>
    </row>
    <row r="52" spans="1:11" ht="9.75" customHeight="1">
      <c r="A52" s="557"/>
      <c r="B52" s="557"/>
      <c r="C52" s="557"/>
      <c r="D52" s="557"/>
      <c r="E52" s="557"/>
      <c r="F52" s="557"/>
      <c r="G52" s="557"/>
      <c r="H52" s="557"/>
      <c r="I52" s="557"/>
      <c r="J52" s="153"/>
      <c r="K52" s="153"/>
    </row>
    <row r="53" spans="1:11" ht="18" customHeight="1">
      <c r="A53" s="558"/>
      <c r="B53" s="559"/>
      <c r="C53" s="559"/>
      <c r="D53" s="559"/>
      <c r="E53" s="559"/>
      <c r="F53" s="559"/>
      <c r="G53" s="558"/>
      <c r="H53" s="558"/>
      <c r="I53" s="558"/>
      <c r="J53" s="103"/>
      <c r="K53" s="103"/>
    </row>
    <row r="54" spans="1:11" ht="18" customHeight="1">
      <c r="A54" s="558"/>
      <c r="B54" s="559"/>
      <c r="C54" s="559"/>
      <c r="D54" s="559"/>
      <c r="E54" s="559"/>
      <c r="F54" s="559"/>
      <c r="G54" s="558"/>
      <c r="H54" s="558"/>
      <c r="I54" s="558"/>
      <c r="J54" s="103"/>
      <c r="K54" s="103"/>
    </row>
    <row r="55" spans="1:11" ht="18" customHeight="1">
      <c r="A55" s="558"/>
      <c r="B55" s="559"/>
      <c r="C55" s="559"/>
      <c r="D55" s="559"/>
      <c r="E55" s="559"/>
      <c r="F55" s="559"/>
      <c r="G55" s="558"/>
      <c r="H55" s="558"/>
      <c r="I55" s="558"/>
      <c r="J55" s="103"/>
      <c r="K55" s="103"/>
    </row>
    <row r="56" spans="1:11" ht="18" customHeight="1">
      <c r="A56" s="558"/>
      <c r="B56" s="559"/>
      <c r="C56" s="559"/>
      <c r="D56" s="559"/>
      <c r="E56" s="559"/>
      <c r="F56" s="559"/>
      <c r="G56" s="558"/>
      <c r="H56" s="558"/>
      <c r="I56" s="558"/>
      <c r="J56" s="103"/>
      <c r="K56" s="103"/>
    </row>
    <row r="57" spans="1:11" ht="18" customHeight="1">
      <c r="A57" s="558"/>
      <c r="B57" s="559"/>
      <c r="C57" s="559"/>
      <c r="D57" s="559"/>
      <c r="E57" s="559"/>
      <c r="F57" s="559"/>
      <c r="G57" s="558"/>
      <c r="H57" s="558"/>
      <c r="I57" s="558"/>
      <c r="J57" s="103"/>
      <c r="K57" s="103"/>
    </row>
    <row r="58" spans="1:11" ht="18" customHeight="1">
      <c r="A58" s="558"/>
      <c r="B58" s="559"/>
      <c r="C58" s="559"/>
      <c r="D58" s="559"/>
      <c r="E58" s="559"/>
      <c r="F58" s="559"/>
      <c r="G58" s="558"/>
      <c r="H58" s="558"/>
      <c r="I58" s="558"/>
      <c r="J58" s="103"/>
      <c r="K58" s="103"/>
    </row>
    <row r="59" spans="1:11" ht="18" customHeight="1">
      <c r="A59" s="558"/>
      <c r="B59" s="559"/>
      <c r="C59" s="559"/>
      <c r="D59" s="559"/>
      <c r="E59" s="559"/>
      <c r="F59" s="559"/>
      <c r="G59" s="558"/>
      <c r="H59" s="558"/>
      <c r="I59" s="558"/>
      <c r="J59" s="103"/>
      <c r="K59" s="103"/>
    </row>
    <row r="60" spans="1:11" ht="18" customHeight="1">
      <c r="A60" s="558"/>
      <c r="B60" s="559"/>
      <c r="C60" s="559"/>
      <c r="D60" s="559"/>
      <c r="E60" s="559"/>
      <c r="F60" s="559"/>
      <c r="G60" s="558"/>
      <c r="H60" s="558"/>
      <c r="I60" s="558"/>
      <c r="J60" s="103"/>
      <c r="K60" s="103"/>
    </row>
    <row r="61" spans="1:11" ht="18" customHeight="1">
      <c r="A61" s="558"/>
      <c r="B61" s="559"/>
      <c r="C61" s="559"/>
      <c r="D61" s="559"/>
      <c r="E61" s="559"/>
      <c r="F61" s="559"/>
      <c r="G61" s="558"/>
      <c r="H61" s="558"/>
      <c r="I61" s="558"/>
      <c r="J61" s="103"/>
      <c r="K61" s="103"/>
    </row>
    <row r="62" spans="1:11" ht="18" customHeight="1">
      <c r="A62" s="558"/>
      <c r="B62" s="559"/>
      <c r="C62" s="559"/>
      <c r="D62" s="559"/>
      <c r="E62" s="559"/>
      <c r="F62" s="559"/>
      <c r="G62" s="558"/>
      <c r="H62" s="558"/>
      <c r="I62" s="558"/>
      <c r="J62" s="103"/>
      <c r="K62" s="103"/>
    </row>
    <row r="63" spans="1:11" ht="18" customHeight="1">
      <c r="A63" s="558"/>
      <c r="B63" s="559"/>
      <c r="C63" s="559"/>
      <c r="D63" s="559"/>
      <c r="E63" s="559"/>
      <c r="F63" s="559"/>
      <c r="G63" s="558"/>
      <c r="H63" s="558"/>
      <c r="I63" s="558"/>
      <c r="J63" s="103"/>
      <c r="K63" s="103"/>
    </row>
    <row r="64" spans="1:11" ht="18" customHeight="1">
      <c r="A64" s="558"/>
      <c r="B64" s="559"/>
      <c r="C64" s="559"/>
      <c r="D64" s="559"/>
      <c r="E64" s="559"/>
      <c r="F64" s="559"/>
      <c r="G64" s="558"/>
      <c r="H64" s="558"/>
      <c r="I64" s="558"/>
      <c r="J64" s="103"/>
      <c r="K64" s="103"/>
    </row>
    <row r="65" spans="1:11" ht="18" customHeight="1">
      <c r="A65" s="558"/>
      <c r="B65" s="559"/>
      <c r="C65" s="559"/>
      <c r="D65" s="559"/>
      <c r="E65" s="559"/>
      <c r="F65" s="559"/>
      <c r="G65" s="558"/>
      <c r="H65" s="558"/>
      <c r="I65" s="558"/>
      <c r="J65" s="103"/>
      <c r="K65" s="103"/>
    </row>
    <row r="66" spans="1:11" ht="18" customHeight="1">
      <c r="A66" s="558"/>
      <c r="B66" s="559"/>
      <c r="C66" s="559"/>
      <c r="D66" s="559"/>
      <c r="E66" s="559"/>
      <c r="F66" s="559"/>
      <c r="G66" s="558"/>
      <c r="H66" s="558"/>
      <c r="I66" s="558"/>
      <c r="J66" s="103"/>
      <c r="K66" s="103"/>
    </row>
    <row r="67" spans="1:11" ht="18" customHeight="1">
      <c r="A67" s="558"/>
      <c r="B67" s="559"/>
      <c r="C67" s="559"/>
      <c r="D67" s="559"/>
      <c r="E67" s="559"/>
      <c r="F67" s="559"/>
      <c r="G67" s="558"/>
      <c r="H67" s="558"/>
      <c r="I67" s="558"/>
      <c r="J67" s="103"/>
      <c r="K67" s="103"/>
    </row>
    <row r="68" spans="1:11" ht="18" customHeight="1">
      <c r="A68" s="558"/>
      <c r="B68" s="559"/>
      <c r="C68" s="559"/>
      <c r="D68" s="559"/>
      <c r="E68" s="559"/>
      <c r="F68" s="559"/>
      <c r="G68" s="558"/>
      <c r="H68" s="558"/>
      <c r="I68" s="558"/>
      <c r="J68" s="103"/>
      <c r="K68" s="103"/>
    </row>
    <row r="69" spans="1:11" ht="18" customHeight="1">
      <c r="A69" s="558"/>
      <c r="B69" s="559"/>
      <c r="C69" s="559"/>
      <c r="D69" s="559"/>
      <c r="E69" s="559"/>
      <c r="F69" s="559"/>
      <c r="G69" s="558"/>
      <c r="H69" s="558"/>
      <c r="I69" s="558"/>
      <c r="J69" s="103"/>
      <c r="K69" s="103"/>
    </row>
    <row r="70" spans="1:11" ht="18" customHeight="1">
      <c r="A70" s="558"/>
      <c r="B70" s="559"/>
      <c r="C70" s="559"/>
      <c r="D70" s="559"/>
      <c r="E70" s="559"/>
      <c r="F70" s="559"/>
      <c r="G70" s="558"/>
      <c r="H70" s="558"/>
      <c r="I70" s="558"/>
      <c r="J70" s="103"/>
      <c r="K70" s="103"/>
    </row>
    <row r="71" spans="1:11" ht="18" customHeight="1">
      <c r="A71" s="558"/>
      <c r="B71" s="559"/>
      <c r="C71" s="559"/>
      <c r="D71" s="559"/>
      <c r="E71" s="559"/>
      <c r="F71" s="559"/>
      <c r="G71" s="558"/>
      <c r="H71" s="558"/>
      <c r="I71" s="558"/>
      <c r="J71" s="103"/>
      <c r="K71" s="103"/>
    </row>
    <row r="72" spans="1:11" ht="18" customHeight="1">
      <c r="A72" s="558"/>
      <c r="B72" s="559"/>
      <c r="C72" s="559"/>
      <c r="D72" s="559"/>
      <c r="E72" s="559"/>
      <c r="F72" s="559"/>
      <c r="G72" s="558"/>
      <c r="H72" s="558"/>
      <c r="I72" s="558"/>
      <c r="J72" s="103"/>
      <c r="K72" s="103"/>
    </row>
    <row r="73" spans="1:11" ht="18" customHeight="1">
      <c r="A73" s="558"/>
      <c r="B73" s="559"/>
      <c r="C73" s="559"/>
      <c r="D73" s="559"/>
      <c r="E73" s="559"/>
      <c r="F73" s="559"/>
      <c r="G73" s="558"/>
      <c r="H73" s="558"/>
      <c r="I73" s="558"/>
      <c r="J73" s="103"/>
      <c r="K73" s="103"/>
    </row>
    <row r="74" spans="1:11" ht="18" customHeight="1">
      <c r="A74" s="558"/>
      <c r="B74" s="559"/>
      <c r="C74" s="559"/>
      <c r="D74" s="559"/>
      <c r="E74" s="559"/>
      <c r="F74" s="559"/>
      <c r="G74" s="558"/>
      <c r="H74" s="558"/>
      <c r="I74" s="558"/>
      <c r="J74" s="103"/>
      <c r="K74" s="103"/>
    </row>
    <row r="75" spans="1:11" ht="18" customHeight="1">
      <c r="A75" s="558"/>
      <c r="B75" s="559"/>
      <c r="C75" s="559"/>
      <c r="D75" s="559"/>
      <c r="E75" s="559"/>
      <c r="F75" s="559"/>
      <c r="G75" s="558"/>
      <c r="H75" s="558"/>
      <c r="I75" s="558"/>
      <c r="J75" s="103"/>
      <c r="K75" s="103"/>
    </row>
    <row r="76" spans="1:11" ht="18" customHeight="1">
      <c r="A76" s="558"/>
      <c r="B76" s="559"/>
      <c r="C76" s="559"/>
      <c r="D76" s="559"/>
      <c r="E76" s="559"/>
      <c r="F76" s="559"/>
      <c r="G76" s="558"/>
      <c r="H76" s="558"/>
      <c r="I76" s="558"/>
      <c r="J76" s="103"/>
      <c r="K76" s="103"/>
    </row>
    <row r="77" spans="1:11" ht="18" customHeight="1">
      <c r="A77" s="558"/>
      <c r="B77" s="559"/>
      <c r="C77" s="559"/>
      <c r="D77" s="559"/>
      <c r="E77" s="559"/>
      <c r="F77" s="559"/>
      <c r="G77" s="558"/>
      <c r="H77" s="558"/>
      <c r="I77" s="558"/>
      <c r="J77" s="103"/>
      <c r="K77" s="103"/>
    </row>
    <row r="78" spans="1:11" ht="18" customHeight="1">
      <c r="A78" s="558"/>
      <c r="B78" s="559"/>
      <c r="C78" s="559"/>
      <c r="D78" s="559"/>
      <c r="E78" s="559"/>
      <c r="F78" s="559"/>
      <c r="G78" s="558"/>
      <c r="H78" s="558"/>
      <c r="I78" s="558"/>
      <c r="J78" s="103"/>
      <c r="K78" s="103"/>
    </row>
    <row r="79" spans="1:11" ht="18" customHeight="1">
      <c r="A79" s="558"/>
      <c r="B79" s="559"/>
      <c r="C79" s="559"/>
      <c r="D79" s="559"/>
      <c r="E79" s="559"/>
      <c r="F79" s="559"/>
      <c r="G79" s="558"/>
      <c r="H79" s="558"/>
      <c r="I79" s="558"/>
      <c r="J79" s="103"/>
      <c r="K79" s="103"/>
    </row>
    <row r="80" spans="1:11" ht="18" customHeight="1">
      <c r="A80" s="558"/>
      <c r="B80" s="559"/>
      <c r="C80" s="559"/>
      <c r="D80" s="559"/>
      <c r="E80" s="559"/>
      <c r="F80" s="559"/>
      <c r="G80" s="558"/>
      <c r="H80" s="558"/>
      <c r="I80" s="558"/>
      <c r="J80" s="103"/>
      <c r="K80" s="103"/>
    </row>
    <row r="81" spans="1:11" ht="18" customHeight="1">
      <c r="A81" s="558"/>
      <c r="B81" s="559"/>
      <c r="C81" s="559"/>
      <c r="D81" s="559"/>
      <c r="E81" s="559"/>
      <c r="F81" s="559"/>
      <c r="G81" s="558"/>
      <c r="H81" s="558"/>
      <c r="I81" s="558"/>
      <c r="J81" s="103"/>
      <c r="K81" s="103"/>
    </row>
    <row r="82" spans="1:11" ht="18" customHeight="1">
      <c r="A82" s="558"/>
      <c r="B82" s="559"/>
      <c r="C82" s="559"/>
      <c r="D82" s="559"/>
      <c r="E82" s="559"/>
      <c r="F82" s="559"/>
      <c r="G82" s="558"/>
      <c r="H82" s="558"/>
      <c r="I82" s="558"/>
      <c r="J82" s="103"/>
      <c r="K82" s="103"/>
    </row>
    <row r="83" spans="1:11" ht="18" customHeight="1">
      <c r="A83" s="558"/>
      <c r="B83" s="559"/>
      <c r="C83" s="559"/>
      <c r="D83" s="559"/>
      <c r="E83" s="559"/>
      <c r="F83" s="559"/>
      <c r="G83" s="558"/>
      <c r="H83" s="558"/>
      <c r="I83" s="558"/>
      <c r="J83" s="103"/>
      <c r="K83" s="103"/>
    </row>
    <row r="84" spans="1:11" ht="18" customHeight="1">
      <c r="A84" s="558"/>
      <c r="B84" s="559"/>
      <c r="C84" s="559"/>
      <c r="D84" s="559"/>
      <c r="E84" s="559"/>
      <c r="F84" s="559"/>
      <c r="G84" s="558"/>
      <c r="H84" s="558"/>
      <c r="I84" s="558"/>
      <c r="J84" s="103"/>
      <c r="K84" s="103"/>
    </row>
    <row r="85" spans="1:11" ht="18" customHeight="1">
      <c r="A85" s="558"/>
      <c r="B85" s="559"/>
      <c r="C85" s="559"/>
      <c r="D85" s="559"/>
      <c r="E85" s="559"/>
      <c r="F85" s="559"/>
      <c r="G85" s="558"/>
      <c r="H85" s="558"/>
      <c r="I85" s="558"/>
      <c r="J85" s="103"/>
      <c r="K85" s="103"/>
    </row>
    <row r="86" spans="1:11" ht="18" customHeight="1">
      <c r="A86" s="558"/>
      <c r="B86" s="559"/>
      <c r="C86" s="559"/>
      <c r="D86" s="559"/>
      <c r="E86" s="559"/>
      <c r="F86" s="559"/>
      <c r="G86" s="558"/>
      <c r="H86" s="558"/>
      <c r="I86" s="558"/>
      <c r="J86" s="103"/>
      <c r="K86" s="103"/>
    </row>
    <row r="87" spans="1:11" ht="18" customHeight="1">
      <c r="A87" s="558"/>
      <c r="B87" s="559"/>
      <c r="C87" s="559"/>
      <c r="D87" s="559"/>
      <c r="E87" s="559"/>
      <c r="F87" s="559"/>
      <c r="G87" s="558"/>
      <c r="H87" s="558"/>
      <c r="I87" s="558"/>
      <c r="J87" s="103"/>
      <c r="K87" s="103"/>
    </row>
    <row r="88" spans="1:11" ht="18" customHeight="1">
      <c r="A88" s="558"/>
      <c r="B88" s="559"/>
      <c r="C88" s="559"/>
      <c r="D88" s="559"/>
      <c r="E88" s="559"/>
      <c r="F88" s="559"/>
      <c r="G88" s="558"/>
      <c r="H88" s="558"/>
      <c r="I88" s="558"/>
      <c r="J88" s="103"/>
      <c r="K88" s="103"/>
    </row>
    <row r="89" spans="1:11" ht="18" customHeight="1">
      <c r="A89" s="558"/>
      <c r="B89" s="559"/>
      <c r="C89" s="559"/>
      <c r="D89" s="559"/>
      <c r="E89" s="559"/>
      <c r="F89" s="559"/>
      <c r="G89" s="558"/>
      <c r="H89" s="558"/>
      <c r="I89" s="558"/>
      <c r="J89" s="103"/>
      <c r="K89" s="103"/>
    </row>
    <row r="90" spans="1:11" ht="18" customHeight="1">
      <c r="A90" s="558"/>
      <c r="B90" s="559"/>
      <c r="C90" s="559"/>
      <c r="D90" s="559"/>
      <c r="E90" s="559"/>
      <c r="F90" s="559"/>
      <c r="G90" s="558"/>
      <c r="H90" s="558"/>
      <c r="I90" s="558"/>
      <c r="J90" s="103"/>
      <c r="K90" s="103"/>
    </row>
    <row r="91" spans="1:11" ht="18" customHeight="1">
      <c r="A91" s="558"/>
      <c r="B91" s="559"/>
      <c r="C91" s="559"/>
      <c r="D91" s="559"/>
      <c r="E91" s="559"/>
      <c r="F91" s="559"/>
      <c r="G91" s="558"/>
      <c r="H91" s="558"/>
      <c r="I91" s="558"/>
      <c r="J91" s="103"/>
      <c r="K91" s="103"/>
    </row>
    <row r="92" spans="1:11" ht="18" customHeight="1">
      <c r="A92" s="558"/>
      <c r="B92" s="559"/>
      <c r="C92" s="559"/>
      <c r="D92" s="559"/>
      <c r="E92" s="559"/>
      <c r="F92" s="559"/>
      <c r="G92" s="558"/>
      <c r="H92" s="558"/>
      <c r="I92" s="558"/>
      <c r="J92" s="103"/>
      <c r="K92" s="103"/>
    </row>
    <row r="93" spans="1:11" ht="18" customHeight="1">
      <c r="A93" s="558"/>
      <c r="B93" s="559"/>
      <c r="C93" s="559"/>
      <c r="D93" s="559"/>
      <c r="E93" s="559"/>
      <c r="F93" s="559"/>
      <c r="G93" s="558"/>
      <c r="H93" s="558"/>
      <c r="I93" s="558"/>
      <c r="J93" s="103"/>
      <c r="K93" s="103"/>
    </row>
    <row r="94" spans="1:11" ht="18" customHeight="1">
      <c r="A94" s="558"/>
      <c r="B94" s="559"/>
      <c r="C94" s="559"/>
      <c r="D94" s="559"/>
      <c r="E94" s="559"/>
      <c r="F94" s="559"/>
      <c r="G94" s="558"/>
      <c r="H94" s="558"/>
      <c r="I94" s="558"/>
      <c r="J94" s="103"/>
      <c r="K94" s="103"/>
    </row>
    <row r="95" spans="1:11" ht="18" customHeight="1">
      <c r="A95" s="558"/>
      <c r="B95" s="559"/>
      <c r="C95" s="559"/>
      <c r="D95" s="559"/>
      <c r="E95" s="559"/>
      <c r="F95" s="559"/>
      <c r="G95" s="558"/>
      <c r="H95" s="558"/>
      <c r="I95" s="558"/>
      <c r="J95" s="103"/>
      <c r="K95" s="103"/>
    </row>
    <row r="96" spans="1:11" ht="18" customHeight="1">
      <c r="A96" s="558"/>
      <c r="B96" s="559"/>
      <c r="C96" s="559"/>
      <c r="D96" s="559"/>
      <c r="E96" s="559"/>
      <c r="F96" s="559"/>
      <c r="G96" s="558"/>
      <c r="H96" s="558"/>
      <c r="I96" s="558"/>
      <c r="J96" s="103"/>
      <c r="K96" s="103"/>
    </row>
    <row r="97" spans="1:11" ht="18" customHeight="1">
      <c r="A97" s="558"/>
      <c r="B97" s="559"/>
      <c r="C97" s="559"/>
      <c r="D97" s="559"/>
      <c r="E97" s="559"/>
      <c r="F97" s="559"/>
      <c r="G97" s="558"/>
      <c r="H97" s="558"/>
      <c r="I97" s="558"/>
      <c r="J97" s="103"/>
      <c r="K97" s="103"/>
    </row>
    <row r="98" spans="1:11" ht="18" customHeight="1">
      <c r="A98" s="558"/>
      <c r="B98" s="559"/>
      <c r="C98" s="559"/>
      <c r="D98" s="559"/>
      <c r="E98" s="559"/>
      <c r="F98" s="559"/>
      <c r="G98" s="558"/>
      <c r="H98" s="558"/>
      <c r="I98" s="558"/>
      <c r="J98" s="103"/>
      <c r="K98" s="103"/>
    </row>
    <row r="99" spans="1:11" ht="18" customHeight="1">
      <c r="A99" s="558"/>
      <c r="B99" s="559"/>
      <c r="C99" s="559"/>
      <c r="D99" s="559"/>
      <c r="E99" s="559"/>
      <c r="F99" s="559"/>
      <c r="G99" s="558"/>
      <c r="H99" s="558"/>
      <c r="I99" s="558"/>
      <c r="J99" s="103"/>
      <c r="K99" s="103"/>
    </row>
    <row r="100" spans="1:11" ht="18" customHeight="1">
      <c r="A100" s="558"/>
      <c r="B100" s="559"/>
      <c r="C100" s="559"/>
      <c r="D100" s="559"/>
      <c r="E100" s="559"/>
      <c r="F100" s="559"/>
      <c r="G100" s="558"/>
      <c r="H100" s="558"/>
      <c r="I100" s="558"/>
      <c r="J100" s="103"/>
      <c r="K100" s="103"/>
    </row>
    <row r="101" spans="1:11" ht="18" customHeight="1">
      <c r="A101" s="558"/>
      <c r="B101" s="559"/>
      <c r="C101" s="559"/>
      <c r="D101" s="559"/>
      <c r="E101" s="559"/>
      <c r="F101" s="559"/>
      <c r="G101" s="558"/>
      <c r="H101" s="558"/>
      <c r="I101" s="558"/>
      <c r="J101" s="103"/>
      <c r="K101" s="103"/>
    </row>
    <row r="102" spans="1:11" ht="18" customHeight="1">
      <c r="A102" s="558"/>
      <c r="B102" s="559"/>
      <c r="C102" s="559"/>
      <c r="D102" s="559"/>
      <c r="E102" s="559"/>
      <c r="F102" s="559"/>
      <c r="G102" s="558"/>
      <c r="H102" s="558"/>
      <c r="I102" s="558"/>
      <c r="J102" s="103"/>
      <c r="K102" s="103"/>
    </row>
    <row r="103" spans="1:11" ht="18" customHeight="1">
      <c r="A103" s="558"/>
      <c r="B103" s="559"/>
      <c r="C103" s="559"/>
      <c r="D103" s="559"/>
      <c r="E103" s="559"/>
      <c r="F103" s="559"/>
      <c r="G103" s="558"/>
      <c r="H103" s="558"/>
      <c r="I103" s="558"/>
      <c r="J103" s="103"/>
      <c r="K103" s="103"/>
    </row>
    <row r="104" spans="1:11" ht="18" customHeight="1">
      <c r="A104" s="558"/>
      <c r="B104" s="559"/>
      <c r="C104" s="559"/>
      <c r="D104" s="559"/>
      <c r="E104" s="559"/>
      <c r="F104" s="559"/>
      <c r="G104" s="558"/>
      <c r="H104" s="558"/>
      <c r="I104" s="558"/>
      <c r="J104" s="103"/>
      <c r="K104" s="103"/>
    </row>
    <row r="105" spans="1:11" ht="18" customHeight="1">
      <c r="A105" s="558"/>
      <c r="B105" s="559"/>
      <c r="C105" s="559"/>
      <c r="D105" s="559"/>
      <c r="E105" s="559"/>
      <c r="F105" s="559"/>
      <c r="G105" s="558"/>
      <c r="H105" s="558"/>
      <c r="I105" s="558"/>
      <c r="J105" s="103"/>
      <c r="K105" s="103"/>
    </row>
    <row r="106" spans="1:11" ht="18" customHeight="1">
      <c r="A106" s="558"/>
      <c r="B106" s="559"/>
      <c r="C106" s="559"/>
      <c r="D106" s="559"/>
      <c r="E106" s="559"/>
      <c r="F106" s="559"/>
      <c r="G106" s="558"/>
      <c r="H106" s="558"/>
      <c r="I106" s="558"/>
      <c r="J106" s="103"/>
      <c r="K106" s="103"/>
    </row>
    <row r="107" spans="1:11" ht="18" customHeight="1">
      <c r="A107" s="558"/>
      <c r="B107" s="559"/>
      <c r="C107" s="559"/>
      <c r="D107" s="559"/>
      <c r="E107" s="559"/>
      <c r="F107" s="559"/>
      <c r="G107" s="558"/>
      <c r="H107" s="558"/>
      <c r="I107" s="558"/>
      <c r="J107" s="103"/>
      <c r="K107" s="103"/>
    </row>
    <row r="108" spans="1:11" ht="18" customHeight="1">
      <c r="A108" s="558"/>
      <c r="B108" s="559"/>
      <c r="C108" s="559"/>
      <c r="D108" s="559"/>
      <c r="E108" s="559"/>
      <c r="F108" s="559"/>
      <c r="G108" s="558"/>
      <c r="H108" s="558"/>
      <c r="I108" s="558"/>
      <c r="J108" s="103"/>
      <c r="K108" s="103"/>
    </row>
    <row r="109" spans="1:11" ht="18" customHeight="1">
      <c r="A109" s="558"/>
      <c r="B109" s="559"/>
      <c r="C109" s="559"/>
      <c r="D109" s="559"/>
      <c r="E109" s="559"/>
      <c r="F109" s="559"/>
      <c r="G109" s="558"/>
      <c r="H109" s="558"/>
      <c r="I109" s="558"/>
      <c r="J109" s="103"/>
      <c r="K109" s="103"/>
    </row>
    <row r="110" spans="1:11" ht="18" customHeight="1">
      <c r="A110" s="558"/>
      <c r="B110" s="559"/>
      <c r="C110" s="559"/>
      <c r="D110" s="559"/>
      <c r="E110" s="559"/>
      <c r="F110" s="559"/>
      <c r="G110" s="558"/>
      <c r="H110" s="558"/>
      <c r="I110" s="558"/>
      <c r="J110" s="103"/>
      <c r="K110" s="103"/>
    </row>
    <row r="111" spans="1:11" ht="18" customHeight="1">
      <c r="A111" s="558"/>
      <c r="B111" s="559"/>
      <c r="C111" s="559"/>
      <c r="D111" s="559"/>
      <c r="E111" s="559"/>
      <c r="F111" s="559"/>
      <c r="G111" s="558"/>
      <c r="H111" s="558"/>
      <c r="I111" s="558"/>
      <c r="J111" s="103"/>
      <c r="K111" s="103"/>
    </row>
    <row r="112" spans="1:11" ht="18" customHeight="1">
      <c r="A112" s="558"/>
      <c r="B112" s="559"/>
      <c r="C112" s="559"/>
      <c r="D112" s="559"/>
      <c r="E112" s="559"/>
      <c r="F112" s="559"/>
      <c r="G112" s="558"/>
      <c r="H112" s="558"/>
      <c r="I112" s="558"/>
      <c r="J112" s="103"/>
      <c r="K112" s="103"/>
    </row>
    <row r="113" spans="1:11" ht="18" customHeight="1">
      <c r="A113" s="558"/>
      <c r="B113" s="559"/>
      <c r="C113" s="559"/>
      <c r="D113" s="559"/>
      <c r="E113" s="559"/>
      <c r="F113" s="559"/>
      <c r="G113" s="558"/>
      <c r="H113" s="558"/>
      <c r="I113" s="558"/>
      <c r="J113" s="103"/>
      <c r="K113" s="103"/>
    </row>
    <row r="114" spans="1:11" ht="18" customHeight="1">
      <c r="A114" s="558"/>
      <c r="B114" s="559"/>
      <c r="C114" s="559"/>
      <c r="D114" s="559"/>
      <c r="E114" s="559"/>
      <c r="F114" s="559"/>
      <c r="G114" s="558"/>
      <c r="H114" s="558"/>
      <c r="I114" s="558"/>
      <c r="J114" s="103"/>
      <c r="K114" s="103"/>
    </row>
    <row r="115" spans="1:11" ht="18" customHeight="1">
      <c r="A115" s="558"/>
      <c r="B115" s="559"/>
      <c r="C115" s="559"/>
      <c r="D115" s="559"/>
      <c r="E115" s="559"/>
      <c r="F115" s="559"/>
      <c r="G115" s="558"/>
      <c r="H115" s="558"/>
      <c r="I115" s="558"/>
      <c r="J115" s="103"/>
      <c r="K115" s="103"/>
    </row>
    <row r="116" spans="1:11" ht="18" customHeight="1">
      <c r="A116" s="558"/>
      <c r="B116" s="559"/>
      <c r="C116" s="559"/>
      <c r="D116" s="559"/>
      <c r="E116" s="559"/>
      <c r="F116" s="559"/>
      <c r="G116" s="558"/>
      <c r="H116" s="558"/>
      <c r="I116" s="558"/>
      <c r="J116" s="103"/>
      <c r="K116" s="103"/>
    </row>
    <row r="117" spans="1:11" ht="18" customHeight="1">
      <c r="A117" s="558"/>
      <c r="B117" s="559"/>
      <c r="C117" s="559"/>
      <c r="D117" s="559"/>
      <c r="E117" s="559"/>
      <c r="F117" s="559"/>
      <c r="G117" s="558"/>
      <c r="H117" s="558"/>
      <c r="I117" s="558"/>
      <c r="J117" s="103"/>
      <c r="K117" s="103"/>
    </row>
    <row r="118" spans="1:11" ht="18" customHeight="1">
      <c r="A118" s="558"/>
      <c r="B118" s="559"/>
      <c r="C118" s="559"/>
      <c r="D118" s="559"/>
      <c r="E118" s="559"/>
      <c r="F118" s="559"/>
      <c r="G118" s="558"/>
      <c r="H118" s="558"/>
      <c r="I118" s="558"/>
      <c r="J118" s="103"/>
      <c r="K118" s="103"/>
    </row>
    <row r="119" spans="1:11" ht="18" customHeight="1">
      <c r="A119" s="558"/>
      <c r="B119" s="559"/>
      <c r="C119" s="559"/>
      <c r="D119" s="559"/>
      <c r="E119" s="559"/>
      <c r="F119" s="559"/>
      <c r="G119" s="558"/>
      <c r="H119" s="558"/>
      <c r="I119" s="558"/>
      <c r="J119" s="103"/>
      <c r="K119" s="103"/>
    </row>
    <row r="120" spans="1:11" ht="18" customHeight="1">
      <c r="A120" s="558"/>
      <c r="B120" s="559"/>
      <c r="C120" s="559"/>
      <c r="D120" s="559"/>
      <c r="E120" s="559"/>
      <c r="F120" s="559"/>
      <c r="G120" s="558"/>
      <c r="H120" s="558"/>
      <c r="I120" s="558"/>
      <c r="J120" s="103"/>
      <c r="K120" s="103"/>
    </row>
    <row r="121" spans="1:11" ht="18" customHeight="1">
      <c r="A121" s="558"/>
      <c r="B121" s="559"/>
      <c r="C121" s="559"/>
      <c r="D121" s="559"/>
      <c r="E121" s="559"/>
      <c r="F121" s="559"/>
      <c r="G121" s="558"/>
      <c r="H121" s="558"/>
      <c r="I121" s="558"/>
      <c r="J121" s="103"/>
      <c r="K121" s="103"/>
    </row>
    <row r="122" spans="1:11" ht="18" customHeight="1">
      <c r="A122" s="558"/>
      <c r="B122" s="559"/>
      <c r="C122" s="559"/>
      <c r="D122" s="559"/>
      <c r="E122" s="559"/>
      <c r="F122" s="559"/>
      <c r="G122" s="558"/>
      <c r="H122" s="558"/>
      <c r="I122" s="558"/>
      <c r="J122" s="103"/>
      <c r="K122" s="103"/>
    </row>
    <row r="123" spans="1:11" ht="18" customHeight="1">
      <c r="A123" s="558"/>
      <c r="B123" s="559"/>
      <c r="C123" s="559"/>
      <c r="D123" s="559"/>
      <c r="E123" s="559"/>
      <c r="F123" s="559"/>
      <c r="G123" s="558"/>
      <c r="H123" s="558"/>
      <c r="I123" s="558"/>
      <c r="J123" s="103"/>
      <c r="K123" s="103"/>
    </row>
    <row r="124" spans="1:11" ht="18" customHeight="1">
      <c r="A124" s="558"/>
      <c r="B124" s="559"/>
      <c r="C124" s="559"/>
      <c r="D124" s="559"/>
      <c r="E124" s="559"/>
      <c r="F124" s="559"/>
      <c r="G124" s="558"/>
      <c r="H124" s="558"/>
      <c r="I124" s="558"/>
      <c r="J124" s="103"/>
      <c r="K124" s="103"/>
    </row>
    <row r="125" spans="1:11" ht="18" customHeight="1">
      <c r="A125" s="558"/>
      <c r="B125" s="559"/>
      <c r="C125" s="559"/>
      <c r="D125" s="559"/>
      <c r="E125" s="559"/>
      <c r="F125" s="559"/>
      <c r="G125" s="558"/>
      <c r="H125" s="558"/>
      <c r="I125" s="558"/>
      <c r="J125" s="103"/>
      <c r="K125" s="103"/>
    </row>
    <row r="126" spans="1:11" ht="18" customHeight="1">
      <c r="A126" s="558"/>
      <c r="B126" s="559"/>
      <c r="C126" s="559"/>
      <c r="D126" s="559"/>
      <c r="E126" s="559"/>
      <c r="F126" s="559"/>
      <c r="G126" s="558"/>
      <c r="H126" s="558"/>
      <c r="I126" s="558"/>
      <c r="J126" s="103"/>
      <c r="K126" s="103"/>
    </row>
    <row r="127" spans="1:11" ht="18" customHeight="1">
      <c r="A127" s="558"/>
      <c r="B127" s="559"/>
      <c r="C127" s="559"/>
      <c r="D127" s="559"/>
      <c r="E127" s="559"/>
      <c r="F127" s="559"/>
      <c r="G127" s="558"/>
      <c r="H127" s="558"/>
      <c r="I127" s="558"/>
      <c r="J127" s="103"/>
      <c r="K127" s="103"/>
    </row>
    <row r="128" spans="1:11" ht="18" customHeight="1">
      <c r="A128" s="558"/>
      <c r="B128" s="559"/>
      <c r="C128" s="559"/>
      <c r="D128" s="559"/>
      <c r="E128" s="559"/>
      <c r="F128" s="559"/>
      <c r="G128" s="558"/>
      <c r="H128" s="558"/>
      <c r="I128" s="558"/>
      <c r="J128" s="103"/>
      <c r="K128" s="103"/>
    </row>
    <row r="129" spans="1:11" ht="18" customHeight="1">
      <c r="A129" s="558"/>
      <c r="B129" s="559"/>
      <c r="C129" s="559"/>
      <c r="D129" s="559"/>
      <c r="E129" s="559"/>
      <c r="F129" s="559"/>
      <c r="G129" s="558"/>
      <c r="H129" s="558"/>
      <c r="I129" s="558"/>
      <c r="J129" s="103"/>
      <c r="K129" s="103"/>
    </row>
    <row r="130" spans="1:11" ht="18" customHeight="1">
      <c r="A130" s="558"/>
      <c r="B130" s="559"/>
      <c r="C130" s="559"/>
      <c r="D130" s="559"/>
      <c r="E130" s="559"/>
      <c r="F130" s="559"/>
      <c r="G130" s="558"/>
      <c r="H130" s="558"/>
      <c r="I130" s="558"/>
      <c r="J130" s="103"/>
      <c r="K130" s="103"/>
    </row>
    <row r="131" spans="1:11" ht="18" customHeight="1">
      <c r="A131" s="558"/>
      <c r="B131" s="559"/>
      <c r="C131" s="559"/>
      <c r="D131" s="559"/>
      <c r="E131" s="559"/>
      <c r="F131" s="559"/>
      <c r="G131" s="558"/>
      <c r="H131" s="558"/>
      <c r="I131" s="558"/>
      <c r="J131" s="103"/>
      <c r="K131" s="103"/>
    </row>
    <row r="132" spans="1:11" ht="18" customHeight="1">
      <c r="A132" s="558"/>
      <c r="B132" s="559"/>
      <c r="C132" s="559"/>
      <c r="D132" s="559"/>
      <c r="E132" s="559"/>
      <c r="F132" s="559"/>
      <c r="G132" s="558"/>
      <c r="H132" s="558"/>
      <c r="I132" s="558"/>
      <c r="J132" s="103"/>
      <c r="K132" s="103"/>
    </row>
    <row r="133" spans="1:11" ht="18" customHeight="1">
      <c r="A133" s="558"/>
      <c r="B133" s="559"/>
      <c r="C133" s="559"/>
      <c r="D133" s="559"/>
      <c r="E133" s="559"/>
      <c r="F133" s="559"/>
      <c r="G133" s="558"/>
      <c r="H133" s="558"/>
      <c r="I133" s="558"/>
      <c r="J133" s="103"/>
      <c r="K133" s="103"/>
    </row>
    <row r="134" spans="1:11" ht="18" customHeight="1">
      <c r="A134" s="558"/>
      <c r="B134" s="559"/>
      <c r="C134" s="559"/>
      <c r="D134" s="559"/>
      <c r="E134" s="559"/>
      <c r="F134" s="559"/>
      <c r="G134" s="558"/>
      <c r="H134" s="558"/>
      <c r="I134" s="558"/>
      <c r="J134" s="103"/>
      <c r="K134" s="103"/>
    </row>
    <row r="135" spans="1:11" ht="18" customHeight="1">
      <c r="A135" s="558"/>
      <c r="B135" s="559"/>
      <c r="C135" s="559"/>
      <c r="D135" s="559"/>
      <c r="E135" s="559"/>
      <c r="F135" s="559"/>
      <c r="G135" s="558"/>
      <c r="H135" s="558"/>
      <c r="I135" s="558"/>
      <c r="J135" s="103"/>
      <c r="K135" s="103"/>
    </row>
    <row r="136" spans="1:11" ht="18" customHeight="1">
      <c r="A136" s="558"/>
      <c r="B136" s="559"/>
      <c r="C136" s="559"/>
      <c r="D136" s="559"/>
      <c r="E136" s="559"/>
      <c r="F136" s="559"/>
      <c r="G136" s="558"/>
      <c r="H136" s="558"/>
      <c r="I136" s="558"/>
      <c r="J136" s="103"/>
      <c r="K136" s="103"/>
    </row>
    <row r="137" spans="1:11" ht="18" customHeight="1">
      <c r="A137" s="558"/>
      <c r="B137" s="559"/>
      <c r="C137" s="559"/>
      <c r="D137" s="559"/>
      <c r="E137" s="559"/>
      <c r="F137" s="559"/>
      <c r="G137" s="558"/>
      <c r="H137" s="558"/>
      <c r="I137" s="558"/>
      <c r="J137" s="103"/>
      <c r="K137" s="103"/>
    </row>
    <row r="138" spans="1:11" ht="18" customHeight="1">
      <c r="A138" s="558"/>
      <c r="B138" s="559"/>
      <c r="C138" s="559"/>
      <c r="D138" s="559"/>
      <c r="E138" s="559"/>
      <c r="F138" s="559"/>
      <c r="G138" s="558"/>
      <c r="H138" s="558"/>
      <c r="I138" s="558"/>
      <c r="J138" s="103"/>
      <c r="K138" s="103"/>
    </row>
    <row r="139" spans="1:11" ht="18" customHeight="1">
      <c r="A139" s="558"/>
      <c r="B139" s="559"/>
      <c r="C139" s="559"/>
      <c r="D139" s="559"/>
      <c r="E139" s="559"/>
      <c r="F139" s="559"/>
      <c r="G139" s="558"/>
      <c r="H139" s="558"/>
      <c r="I139" s="558"/>
      <c r="J139" s="103"/>
      <c r="K139" s="103"/>
    </row>
    <row r="140" spans="1:11" ht="18" customHeight="1">
      <c r="A140" s="558"/>
      <c r="B140" s="559"/>
      <c r="C140" s="559"/>
      <c r="D140" s="559"/>
      <c r="E140" s="559"/>
      <c r="F140" s="559"/>
      <c r="G140" s="558"/>
      <c r="H140" s="558"/>
      <c r="I140" s="558"/>
      <c r="J140" s="103"/>
      <c r="K140" s="103"/>
    </row>
    <row r="141" spans="1:11" ht="18" customHeight="1">
      <c r="A141" s="558"/>
      <c r="B141" s="559"/>
      <c r="C141" s="559"/>
      <c r="D141" s="559"/>
      <c r="E141" s="559"/>
      <c r="F141" s="559"/>
      <c r="G141" s="558"/>
      <c r="H141" s="558"/>
      <c r="I141" s="558"/>
      <c r="J141" s="103"/>
      <c r="K141" s="103"/>
    </row>
    <row r="142" spans="1:11" ht="18" customHeight="1">
      <c r="A142" s="558"/>
      <c r="B142" s="559"/>
      <c r="C142" s="559"/>
      <c r="D142" s="559"/>
      <c r="E142" s="559"/>
      <c r="F142" s="559"/>
      <c r="G142" s="558"/>
      <c r="H142" s="558"/>
      <c r="I142" s="558"/>
      <c r="J142" s="103"/>
      <c r="K142" s="103"/>
    </row>
    <row r="143" spans="1:11" ht="18" customHeight="1">
      <c r="A143" s="558"/>
      <c r="B143" s="559"/>
      <c r="C143" s="559"/>
      <c r="D143" s="559"/>
      <c r="E143" s="559"/>
      <c r="F143" s="559"/>
      <c r="G143" s="558"/>
      <c r="H143" s="558"/>
      <c r="I143" s="558"/>
      <c r="J143" s="103"/>
      <c r="K143" s="103"/>
    </row>
    <row r="144" spans="1:11" ht="18" customHeight="1">
      <c r="A144" s="558"/>
      <c r="B144" s="559"/>
      <c r="C144" s="559"/>
      <c r="D144" s="559"/>
      <c r="E144" s="559"/>
      <c r="F144" s="559"/>
      <c r="G144" s="558"/>
      <c r="H144" s="558"/>
      <c r="I144" s="558"/>
      <c r="J144" s="103"/>
      <c r="K144" s="103"/>
    </row>
    <row r="145" spans="1:11" ht="18" customHeight="1">
      <c r="A145" s="558"/>
      <c r="B145" s="559"/>
      <c r="C145" s="559"/>
      <c r="D145" s="559"/>
      <c r="E145" s="559"/>
      <c r="F145" s="559"/>
      <c r="G145" s="558"/>
      <c r="H145" s="558"/>
      <c r="I145" s="558"/>
      <c r="J145" s="103"/>
      <c r="K145" s="103"/>
    </row>
    <row r="146" spans="1:11" ht="18" customHeight="1">
      <c r="A146" s="558"/>
      <c r="B146" s="559"/>
      <c r="C146" s="559"/>
      <c r="D146" s="559"/>
      <c r="E146" s="559"/>
      <c r="F146" s="559"/>
      <c r="G146" s="558"/>
      <c r="H146" s="558"/>
      <c r="I146" s="558"/>
      <c r="J146" s="103"/>
      <c r="K146" s="103"/>
    </row>
    <row r="147" spans="1:11" ht="18" customHeight="1">
      <c r="A147" s="558"/>
      <c r="B147" s="559"/>
      <c r="C147" s="559"/>
      <c r="D147" s="559"/>
      <c r="E147" s="559"/>
      <c r="F147" s="559"/>
      <c r="G147" s="558"/>
      <c r="H147" s="558"/>
      <c r="I147" s="558"/>
      <c r="J147" s="103"/>
      <c r="K147" s="103"/>
    </row>
    <row r="148" spans="1:11" ht="18" customHeight="1">
      <c r="A148" s="558"/>
      <c r="B148" s="559"/>
      <c r="C148" s="559"/>
      <c r="D148" s="559"/>
      <c r="E148" s="559"/>
      <c r="F148" s="559"/>
      <c r="G148" s="558"/>
      <c r="H148" s="558"/>
      <c r="I148" s="558"/>
      <c r="J148" s="103"/>
      <c r="K148" s="103"/>
    </row>
    <row r="149" spans="1:11" ht="18" customHeight="1">
      <c r="A149" s="558"/>
      <c r="B149" s="559"/>
      <c r="C149" s="559"/>
      <c r="D149" s="559"/>
      <c r="E149" s="559"/>
      <c r="F149" s="559"/>
      <c r="G149" s="558"/>
      <c r="H149" s="558"/>
      <c r="I149" s="558"/>
      <c r="J149" s="103"/>
      <c r="K149" s="103"/>
    </row>
    <row r="150" spans="1:11" ht="18" customHeight="1">
      <c r="A150" s="558"/>
      <c r="B150" s="559"/>
      <c r="C150" s="559"/>
      <c r="D150" s="559"/>
      <c r="E150" s="559"/>
      <c r="F150" s="559"/>
      <c r="G150" s="558"/>
      <c r="H150" s="558"/>
      <c r="I150" s="558"/>
      <c r="J150" s="103"/>
      <c r="K150" s="103"/>
    </row>
    <row r="151" spans="1:11" ht="18" customHeight="1">
      <c r="A151" s="558"/>
      <c r="B151" s="559"/>
      <c r="C151" s="559"/>
      <c r="D151" s="559"/>
      <c r="E151" s="559"/>
      <c r="F151" s="559"/>
      <c r="G151" s="558"/>
      <c r="H151" s="558"/>
      <c r="I151" s="558"/>
      <c r="J151" s="103"/>
      <c r="K151" s="103"/>
    </row>
    <row r="152" spans="1:11" ht="18" customHeight="1">
      <c r="A152" s="558"/>
      <c r="B152" s="559"/>
      <c r="C152" s="559"/>
      <c r="D152" s="559"/>
      <c r="E152" s="559"/>
      <c r="F152" s="559"/>
      <c r="G152" s="558"/>
      <c r="H152" s="558"/>
      <c r="I152" s="558"/>
      <c r="J152" s="103"/>
      <c r="K152" s="103"/>
    </row>
    <row r="153" spans="1:11" ht="18" customHeight="1">
      <c r="A153" s="558"/>
      <c r="B153" s="559"/>
      <c r="C153" s="559"/>
      <c r="D153" s="559"/>
      <c r="E153" s="559"/>
      <c r="F153" s="559"/>
      <c r="G153" s="558"/>
      <c r="H153" s="558"/>
      <c r="I153" s="558"/>
      <c r="J153" s="103"/>
      <c r="K153" s="103"/>
    </row>
    <row r="154" spans="1:11" ht="18" customHeight="1">
      <c r="A154" s="558"/>
      <c r="B154" s="559"/>
      <c r="C154" s="559"/>
      <c r="D154" s="559"/>
      <c r="E154" s="559"/>
      <c r="F154" s="559"/>
      <c r="G154" s="558"/>
      <c r="H154" s="558"/>
      <c r="I154" s="558"/>
      <c r="J154" s="103"/>
      <c r="K154" s="103"/>
    </row>
    <row r="155" spans="1:11" ht="18" customHeight="1">
      <c r="A155" s="558"/>
      <c r="B155" s="559"/>
      <c r="C155" s="559"/>
      <c r="D155" s="559"/>
      <c r="E155" s="559"/>
      <c r="F155" s="559"/>
      <c r="G155" s="558"/>
      <c r="H155" s="558"/>
      <c r="I155" s="558"/>
      <c r="J155" s="103"/>
      <c r="K155" s="103"/>
    </row>
    <row r="156" spans="1:11" ht="18" customHeight="1">
      <c r="A156" s="558"/>
      <c r="B156" s="559"/>
      <c r="C156" s="559"/>
      <c r="D156" s="559"/>
      <c r="E156" s="559"/>
      <c r="F156" s="559"/>
      <c r="G156" s="558"/>
      <c r="H156" s="558"/>
      <c r="I156" s="558"/>
      <c r="J156" s="103"/>
      <c r="K156" s="103"/>
    </row>
    <row r="157" spans="1:11" ht="18" customHeight="1">
      <c r="A157" s="558"/>
      <c r="B157" s="559"/>
      <c r="C157" s="559"/>
      <c r="D157" s="559"/>
      <c r="E157" s="559"/>
      <c r="F157" s="559"/>
      <c r="G157" s="558"/>
      <c r="H157" s="558"/>
      <c r="I157" s="558"/>
      <c r="J157" s="103"/>
      <c r="K157" s="103"/>
    </row>
    <row r="158" spans="1:11" ht="18" customHeight="1">
      <c r="A158" s="558"/>
      <c r="B158" s="559"/>
      <c r="C158" s="559"/>
      <c r="D158" s="559"/>
      <c r="E158" s="559"/>
      <c r="F158" s="559"/>
      <c r="G158" s="558"/>
      <c r="H158" s="558"/>
      <c r="I158" s="558"/>
      <c r="J158" s="103"/>
      <c r="K158" s="103"/>
    </row>
    <row r="159" spans="1:11" ht="18" customHeight="1">
      <c r="A159" s="558"/>
      <c r="B159" s="559"/>
      <c r="C159" s="559"/>
      <c r="D159" s="559"/>
      <c r="E159" s="559"/>
      <c r="F159" s="559"/>
      <c r="G159" s="558"/>
      <c r="H159" s="558"/>
      <c r="I159" s="558"/>
      <c r="J159" s="103"/>
      <c r="K159" s="103"/>
    </row>
    <row r="160" spans="1:11" ht="18" customHeight="1">
      <c r="A160" s="558"/>
      <c r="B160" s="559"/>
      <c r="C160" s="559"/>
      <c r="D160" s="559"/>
      <c r="E160" s="559"/>
      <c r="F160" s="559"/>
      <c r="G160" s="558"/>
      <c r="H160" s="558"/>
      <c r="I160" s="558"/>
      <c r="J160" s="103"/>
      <c r="K160" s="103"/>
    </row>
    <row r="161" spans="1:11" ht="18" customHeight="1">
      <c r="A161" s="558"/>
      <c r="B161" s="559"/>
      <c r="C161" s="559"/>
      <c r="D161" s="559"/>
      <c r="E161" s="559"/>
      <c r="F161" s="559"/>
      <c r="G161" s="558"/>
      <c r="H161" s="558"/>
      <c r="I161" s="558"/>
      <c r="J161" s="103"/>
      <c r="K161" s="103"/>
    </row>
    <row r="162" spans="1:11" ht="18" customHeight="1">
      <c r="A162" s="558"/>
      <c r="B162" s="559"/>
      <c r="C162" s="559"/>
      <c r="D162" s="559"/>
      <c r="E162" s="559"/>
      <c r="F162" s="559"/>
      <c r="G162" s="558"/>
      <c r="H162" s="558"/>
      <c r="I162" s="558"/>
      <c r="J162" s="103"/>
      <c r="K162" s="103"/>
    </row>
    <row r="163" spans="1:11" ht="18" customHeight="1">
      <c r="A163" s="558"/>
      <c r="B163" s="559"/>
      <c r="C163" s="559"/>
      <c r="D163" s="559"/>
      <c r="E163" s="559"/>
      <c r="F163" s="559"/>
      <c r="G163" s="558"/>
      <c r="H163" s="558"/>
      <c r="I163" s="558"/>
      <c r="J163" s="103"/>
      <c r="K163" s="103"/>
    </row>
    <row r="164" spans="1:11" ht="18" customHeight="1">
      <c r="A164" s="558"/>
      <c r="B164" s="559"/>
      <c r="C164" s="559"/>
      <c r="D164" s="559"/>
      <c r="E164" s="559"/>
      <c r="F164" s="559"/>
      <c r="G164" s="558"/>
      <c r="H164" s="558"/>
      <c r="I164" s="558"/>
      <c r="J164" s="103"/>
      <c r="K164" s="103"/>
    </row>
    <row r="165" spans="1:11" ht="18" customHeight="1">
      <c r="A165" s="558"/>
      <c r="B165" s="559"/>
      <c r="C165" s="559"/>
      <c r="D165" s="559"/>
      <c r="E165" s="559"/>
      <c r="F165" s="559"/>
      <c r="G165" s="558"/>
      <c r="H165" s="558"/>
      <c r="I165" s="558"/>
      <c r="J165" s="103"/>
      <c r="K165" s="103"/>
    </row>
    <row r="166" spans="1:11" ht="18" customHeight="1">
      <c r="B166" s="560"/>
      <c r="C166" s="560"/>
      <c r="D166" s="560"/>
      <c r="E166" s="560"/>
      <c r="F166" s="560"/>
    </row>
    <row r="167" spans="1:11" ht="18" customHeight="1">
      <c r="B167" s="560"/>
      <c r="C167" s="560"/>
      <c r="D167" s="560"/>
      <c r="E167" s="560"/>
      <c r="F167" s="560"/>
    </row>
    <row r="168" spans="1:11" ht="18" customHeight="1">
      <c r="B168" s="560"/>
      <c r="C168" s="560"/>
      <c r="D168" s="560"/>
      <c r="E168" s="560"/>
      <c r="F168" s="560"/>
    </row>
    <row r="169" spans="1:11" ht="18" customHeight="1">
      <c r="B169" s="560"/>
      <c r="C169" s="560"/>
      <c r="D169" s="560"/>
      <c r="E169" s="560"/>
      <c r="F169" s="560"/>
    </row>
    <row r="170" spans="1:11" ht="18" customHeight="1">
      <c r="B170" s="560"/>
      <c r="C170" s="560"/>
      <c r="D170" s="560"/>
      <c r="E170" s="560"/>
      <c r="F170" s="560"/>
    </row>
    <row r="171" spans="1:11" ht="18" customHeight="1">
      <c r="B171" s="560"/>
      <c r="C171" s="560"/>
      <c r="D171" s="560"/>
      <c r="E171" s="560"/>
      <c r="F171" s="560"/>
    </row>
    <row r="172" spans="1:11" ht="18" customHeight="1">
      <c r="B172" s="560"/>
      <c r="C172" s="560"/>
      <c r="D172" s="560"/>
      <c r="E172" s="560"/>
      <c r="F172" s="560"/>
    </row>
    <row r="173" spans="1:11" ht="18" customHeight="1">
      <c r="B173" s="560"/>
      <c r="C173" s="560"/>
      <c r="D173" s="560"/>
      <c r="E173" s="560"/>
      <c r="F173" s="560"/>
    </row>
    <row r="174" spans="1:11" ht="18" customHeight="1">
      <c r="B174" s="560"/>
      <c r="C174" s="560"/>
      <c r="D174" s="560"/>
      <c r="E174" s="560"/>
      <c r="F174" s="560"/>
    </row>
    <row r="175" spans="1:11" ht="18" customHeight="1">
      <c r="B175" s="560"/>
      <c r="C175" s="560"/>
      <c r="D175" s="560"/>
      <c r="E175" s="560"/>
      <c r="F175" s="560"/>
    </row>
    <row r="176" spans="1:11" ht="18" customHeight="1">
      <c r="B176" s="560"/>
      <c r="C176" s="560"/>
      <c r="D176" s="560"/>
      <c r="E176" s="560"/>
      <c r="F176" s="560"/>
    </row>
    <row r="177" spans="2:6" ht="18" customHeight="1">
      <c r="B177" s="560"/>
      <c r="C177" s="560"/>
      <c r="D177" s="560"/>
      <c r="E177" s="560"/>
      <c r="F177" s="560"/>
    </row>
    <row r="178" spans="2:6" ht="18" customHeight="1">
      <c r="B178" s="560"/>
      <c r="C178" s="560"/>
      <c r="D178" s="560"/>
      <c r="E178" s="560"/>
      <c r="F178" s="560"/>
    </row>
    <row r="179" spans="2:6" ht="18" customHeight="1">
      <c r="B179" s="560"/>
      <c r="C179" s="560"/>
      <c r="D179" s="560"/>
      <c r="E179" s="560"/>
      <c r="F179" s="560"/>
    </row>
    <row r="180" spans="2:6" ht="18" customHeight="1">
      <c r="B180" s="560"/>
      <c r="C180" s="560"/>
      <c r="D180" s="560"/>
      <c r="E180" s="560"/>
      <c r="F180" s="560"/>
    </row>
    <row r="181" spans="2:6" ht="18" customHeight="1">
      <c r="B181" s="560"/>
      <c r="C181" s="560"/>
      <c r="D181" s="560"/>
      <c r="E181" s="560"/>
      <c r="F181" s="560"/>
    </row>
    <row r="182" spans="2:6" ht="18" customHeight="1">
      <c r="B182" s="560"/>
      <c r="C182" s="560"/>
      <c r="D182" s="560"/>
      <c r="E182" s="560"/>
      <c r="F182" s="560"/>
    </row>
    <row r="183" spans="2:6" ht="18" customHeight="1">
      <c r="B183" s="560"/>
      <c r="C183" s="560"/>
      <c r="D183" s="560"/>
      <c r="E183" s="560"/>
      <c r="F183" s="560"/>
    </row>
    <row r="184" spans="2:6" ht="18" customHeight="1">
      <c r="B184" s="560"/>
      <c r="C184" s="560"/>
      <c r="D184" s="560"/>
      <c r="E184" s="560"/>
      <c r="F184" s="560"/>
    </row>
    <row r="185" spans="2:6" ht="18" customHeight="1">
      <c r="B185" s="560"/>
      <c r="C185" s="560"/>
      <c r="D185" s="560"/>
      <c r="E185" s="560"/>
      <c r="F185" s="560"/>
    </row>
    <row r="186" spans="2:6" ht="18" customHeight="1">
      <c r="B186" s="560"/>
      <c r="C186" s="560"/>
      <c r="D186" s="560"/>
      <c r="E186" s="560"/>
      <c r="F186" s="560"/>
    </row>
    <row r="187" spans="2:6" ht="18" customHeight="1">
      <c r="B187" s="560"/>
      <c r="C187" s="560"/>
      <c r="D187" s="560"/>
      <c r="E187" s="560"/>
      <c r="F187" s="560"/>
    </row>
    <row r="188" spans="2:6" ht="18" customHeight="1">
      <c r="B188" s="560"/>
      <c r="C188" s="560"/>
      <c r="D188" s="560"/>
      <c r="E188" s="560"/>
      <c r="F188" s="560"/>
    </row>
    <row r="189" spans="2:6" ht="18" customHeight="1">
      <c r="B189" s="560"/>
      <c r="C189" s="560"/>
      <c r="D189" s="560"/>
      <c r="E189" s="560"/>
      <c r="F189" s="560"/>
    </row>
    <row r="190" spans="2:6" ht="18" customHeight="1">
      <c r="B190" s="560"/>
      <c r="C190" s="560"/>
      <c r="D190" s="560"/>
      <c r="E190" s="560"/>
      <c r="F190" s="560"/>
    </row>
    <row r="191" spans="2:6" ht="18" customHeight="1">
      <c r="B191" s="560"/>
      <c r="C191" s="560"/>
      <c r="D191" s="560"/>
      <c r="E191" s="560"/>
      <c r="F191" s="560"/>
    </row>
    <row r="192" spans="2:6" ht="18" customHeight="1">
      <c r="B192" s="560"/>
      <c r="C192" s="560"/>
      <c r="D192" s="560"/>
      <c r="E192" s="560"/>
      <c r="F192" s="560"/>
    </row>
    <row r="193" spans="2:6" ht="18" customHeight="1">
      <c r="B193" s="560"/>
      <c r="C193" s="560"/>
      <c r="D193" s="560"/>
      <c r="E193" s="560"/>
      <c r="F193" s="560"/>
    </row>
    <row r="194" spans="2:6" ht="18" customHeight="1">
      <c r="B194" s="560"/>
      <c r="C194" s="560"/>
      <c r="D194" s="560"/>
      <c r="E194" s="560"/>
      <c r="F194" s="560"/>
    </row>
    <row r="195" spans="2:6" ht="18" customHeight="1">
      <c r="B195" s="560"/>
      <c r="C195" s="560"/>
      <c r="D195" s="560"/>
      <c r="E195" s="560"/>
      <c r="F195" s="560"/>
    </row>
    <row r="196" spans="2:6" ht="18" customHeight="1">
      <c r="B196" s="560"/>
      <c r="C196" s="560"/>
      <c r="D196" s="560"/>
      <c r="E196" s="560"/>
      <c r="F196" s="560"/>
    </row>
    <row r="197" spans="2:6" ht="18" customHeight="1">
      <c r="B197" s="560"/>
      <c r="C197" s="560"/>
      <c r="D197" s="560"/>
      <c r="E197" s="560"/>
      <c r="F197" s="560"/>
    </row>
    <row r="198" spans="2:6" ht="18" customHeight="1">
      <c r="B198" s="560"/>
      <c r="C198" s="560"/>
      <c r="D198" s="560"/>
      <c r="E198" s="560"/>
      <c r="F198" s="560"/>
    </row>
    <row r="199" spans="2:6" ht="18" customHeight="1">
      <c r="B199" s="560"/>
      <c r="C199" s="560"/>
      <c r="D199" s="560"/>
      <c r="E199" s="560"/>
      <c r="F199" s="560"/>
    </row>
    <row r="200" spans="2:6" ht="18" customHeight="1">
      <c r="B200" s="560"/>
      <c r="C200" s="560"/>
      <c r="D200" s="560"/>
      <c r="E200" s="560"/>
      <c r="F200" s="560"/>
    </row>
    <row r="201" spans="2:6" ht="18" customHeight="1">
      <c r="B201" s="560"/>
      <c r="C201" s="560"/>
      <c r="D201" s="560"/>
      <c r="E201" s="560"/>
      <c r="F201" s="560"/>
    </row>
    <row r="202" spans="2:6" ht="18" customHeight="1">
      <c r="B202" s="560"/>
      <c r="C202" s="560"/>
      <c r="D202" s="560"/>
      <c r="E202" s="560"/>
      <c r="F202" s="560"/>
    </row>
    <row r="203" spans="2:6" ht="18" customHeight="1">
      <c r="B203" s="560"/>
      <c r="C203" s="560"/>
      <c r="D203" s="560"/>
      <c r="E203" s="560"/>
      <c r="F203" s="560"/>
    </row>
    <row r="204" spans="2:6" ht="18" customHeight="1">
      <c r="B204" s="560"/>
      <c r="C204" s="560"/>
      <c r="D204" s="560"/>
      <c r="E204" s="560"/>
      <c r="F204" s="560"/>
    </row>
    <row r="205" spans="2:6" ht="18" customHeight="1">
      <c r="B205" s="560"/>
      <c r="C205" s="560"/>
      <c r="D205" s="560"/>
      <c r="E205" s="560"/>
      <c r="F205" s="560"/>
    </row>
    <row r="206" spans="2:6" ht="18" customHeight="1">
      <c r="B206" s="560"/>
      <c r="C206" s="560"/>
      <c r="D206" s="560"/>
      <c r="E206" s="560"/>
      <c r="F206" s="560"/>
    </row>
    <row r="207" spans="2:6" ht="18" customHeight="1">
      <c r="B207" s="560"/>
      <c r="C207" s="560"/>
      <c r="D207" s="560"/>
      <c r="E207" s="560"/>
      <c r="F207" s="560"/>
    </row>
    <row r="208" spans="2:6" ht="18" customHeight="1">
      <c r="B208" s="560"/>
      <c r="C208" s="560"/>
      <c r="D208" s="560"/>
      <c r="E208" s="560"/>
      <c r="F208" s="560"/>
    </row>
    <row r="209" spans="2:6" ht="18" customHeight="1">
      <c r="B209" s="560"/>
      <c r="C209" s="560"/>
      <c r="D209" s="560"/>
      <c r="E209" s="560"/>
      <c r="F209" s="560"/>
    </row>
    <row r="210" spans="2:6" ht="18" customHeight="1">
      <c r="B210" s="560"/>
      <c r="C210" s="560"/>
      <c r="D210" s="560"/>
      <c r="E210" s="560"/>
      <c r="F210" s="560"/>
    </row>
    <row r="211" spans="2:6" ht="18" customHeight="1">
      <c r="B211" s="560"/>
      <c r="C211" s="560"/>
      <c r="D211" s="560"/>
      <c r="E211" s="560"/>
      <c r="F211" s="560"/>
    </row>
    <row r="212" spans="2:6" ht="18" customHeight="1">
      <c r="B212" s="560"/>
      <c r="C212" s="560"/>
      <c r="D212" s="560"/>
      <c r="E212" s="560"/>
      <c r="F212" s="560"/>
    </row>
    <row r="213" spans="2:6" ht="18" customHeight="1">
      <c r="B213" s="560"/>
      <c r="C213" s="560"/>
      <c r="D213" s="560"/>
      <c r="E213" s="560"/>
      <c r="F213" s="560"/>
    </row>
    <row r="214" spans="2:6" ht="18" customHeight="1">
      <c r="B214" s="560"/>
      <c r="C214" s="560"/>
      <c r="D214" s="560"/>
      <c r="E214" s="560"/>
      <c r="F214" s="560"/>
    </row>
    <row r="215" spans="2:6" ht="18" customHeight="1">
      <c r="B215" s="560"/>
      <c r="C215" s="560"/>
      <c r="D215" s="560"/>
      <c r="E215" s="560"/>
      <c r="F215" s="560"/>
    </row>
    <row r="216" spans="2:6" ht="18" customHeight="1">
      <c r="B216" s="560"/>
      <c r="C216" s="560"/>
      <c r="D216" s="560"/>
      <c r="E216" s="560"/>
      <c r="F216" s="560"/>
    </row>
    <row r="217" spans="2:6" ht="18" customHeight="1">
      <c r="B217" s="560"/>
      <c r="C217" s="560"/>
      <c r="D217" s="560"/>
      <c r="E217" s="560"/>
      <c r="F217" s="560"/>
    </row>
    <row r="218" spans="2:6" ht="18" customHeight="1">
      <c r="B218" s="560"/>
      <c r="C218" s="560"/>
      <c r="D218" s="560"/>
      <c r="E218" s="560"/>
      <c r="F218" s="560"/>
    </row>
    <row r="219" spans="2:6" ht="18" customHeight="1">
      <c r="B219" s="560"/>
      <c r="C219" s="560"/>
      <c r="D219" s="560"/>
      <c r="E219" s="560"/>
      <c r="F219" s="560"/>
    </row>
    <row r="220" spans="2:6" ht="18" customHeight="1">
      <c r="B220" s="560"/>
      <c r="C220" s="560"/>
      <c r="D220" s="560"/>
      <c r="E220" s="560"/>
      <c r="F220" s="560"/>
    </row>
    <row r="221" spans="2:6" ht="18" customHeight="1">
      <c r="B221" s="560"/>
      <c r="C221" s="560"/>
      <c r="D221" s="560"/>
      <c r="E221" s="560"/>
      <c r="F221" s="560"/>
    </row>
    <row r="222" spans="2:6" ht="18" customHeight="1">
      <c r="B222" s="560"/>
      <c r="C222" s="560"/>
      <c r="D222" s="560"/>
      <c r="E222" s="560"/>
      <c r="F222" s="560"/>
    </row>
    <row r="223" spans="2:6" ht="18" customHeight="1">
      <c r="B223" s="560"/>
      <c r="C223" s="560"/>
      <c r="D223" s="560"/>
      <c r="E223" s="560"/>
      <c r="F223" s="560"/>
    </row>
    <row r="224" spans="2:6" ht="18" customHeight="1">
      <c r="B224" s="560"/>
      <c r="C224" s="560"/>
      <c r="D224" s="560"/>
      <c r="E224" s="560"/>
      <c r="F224" s="560"/>
    </row>
    <row r="225" spans="2:6" ht="18" customHeight="1">
      <c r="B225" s="560"/>
      <c r="C225" s="560"/>
      <c r="D225" s="560"/>
      <c r="E225" s="560"/>
      <c r="F225" s="560"/>
    </row>
    <row r="226" spans="2:6" ht="18" customHeight="1">
      <c r="B226" s="560"/>
      <c r="C226" s="560"/>
      <c r="D226" s="560"/>
      <c r="E226" s="560"/>
      <c r="F226" s="560"/>
    </row>
    <row r="227" spans="2:6" ht="18" customHeight="1">
      <c r="B227" s="560"/>
      <c r="C227" s="560"/>
      <c r="D227" s="560"/>
      <c r="E227" s="560"/>
      <c r="F227" s="560"/>
    </row>
    <row r="228" spans="2:6" ht="18" customHeight="1">
      <c r="B228" s="560"/>
      <c r="C228" s="560"/>
      <c r="D228" s="560"/>
      <c r="E228" s="560"/>
      <c r="F228" s="560"/>
    </row>
    <row r="229" spans="2:6" ht="18" customHeight="1">
      <c r="B229" s="560"/>
      <c r="C229" s="560"/>
      <c r="D229" s="560"/>
      <c r="E229" s="560"/>
      <c r="F229" s="560"/>
    </row>
    <row r="230" spans="2:6" ht="18" customHeight="1">
      <c r="B230" s="560"/>
      <c r="C230" s="560"/>
      <c r="D230" s="560"/>
      <c r="E230" s="560"/>
      <c r="F230" s="560"/>
    </row>
    <row r="231" spans="2:6" ht="18" customHeight="1">
      <c r="B231" s="560"/>
      <c r="C231" s="560"/>
      <c r="D231" s="560"/>
      <c r="E231" s="560"/>
      <c r="F231" s="560"/>
    </row>
    <row r="232" spans="2:6" ht="18" customHeight="1">
      <c r="B232" s="560"/>
      <c r="C232" s="560"/>
      <c r="D232" s="560"/>
      <c r="E232" s="560"/>
      <c r="F232" s="560"/>
    </row>
    <row r="233" spans="2:6" ht="18" customHeight="1">
      <c r="B233" s="560"/>
      <c r="C233" s="560"/>
      <c r="D233" s="560"/>
      <c r="E233" s="560"/>
      <c r="F233" s="560"/>
    </row>
    <row r="234" spans="2:6" ht="18" customHeight="1">
      <c r="B234" s="560"/>
      <c r="C234" s="560"/>
      <c r="D234" s="560"/>
      <c r="E234" s="560"/>
      <c r="F234" s="560"/>
    </row>
    <row r="235" spans="2:6" ht="18" customHeight="1">
      <c r="B235" s="560"/>
      <c r="C235" s="560"/>
      <c r="D235" s="560"/>
      <c r="E235" s="560"/>
      <c r="F235" s="560"/>
    </row>
    <row r="236" spans="2:6" ht="18" customHeight="1">
      <c r="B236" s="560"/>
      <c r="C236" s="560"/>
      <c r="D236" s="560"/>
      <c r="E236" s="560"/>
      <c r="F236" s="560"/>
    </row>
    <row r="237" spans="2:6" ht="18" customHeight="1">
      <c r="B237" s="560"/>
      <c r="C237" s="560"/>
      <c r="D237" s="560"/>
      <c r="E237" s="560"/>
      <c r="F237" s="560"/>
    </row>
    <row r="238" spans="2:6" ht="18" customHeight="1">
      <c r="B238" s="560"/>
      <c r="C238" s="560"/>
      <c r="D238" s="560"/>
      <c r="E238" s="560"/>
      <c r="F238" s="560"/>
    </row>
    <row r="239" spans="2:6" ht="18" customHeight="1">
      <c r="B239" s="560"/>
      <c r="C239" s="560"/>
      <c r="D239" s="560"/>
      <c r="E239" s="560"/>
      <c r="F239" s="560"/>
    </row>
    <row r="240" spans="2:6" ht="18" customHeight="1">
      <c r="B240" s="560"/>
      <c r="C240" s="560"/>
      <c r="D240" s="560"/>
      <c r="E240" s="560"/>
      <c r="F240" s="560"/>
    </row>
    <row r="241" spans="2:6" ht="18" customHeight="1">
      <c r="B241" s="560"/>
      <c r="C241" s="560"/>
      <c r="D241" s="560"/>
      <c r="E241" s="560"/>
      <c r="F241" s="560"/>
    </row>
    <row r="242" spans="2:6" ht="18" customHeight="1">
      <c r="B242" s="560"/>
      <c r="C242" s="560"/>
      <c r="D242" s="560"/>
      <c r="E242" s="560"/>
      <c r="F242" s="560"/>
    </row>
    <row r="243" spans="2:6" ht="18" customHeight="1">
      <c r="B243" s="560"/>
      <c r="C243" s="560"/>
      <c r="D243" s="560"/>
      <c r="E243" s="560"/>
      <c r="F243" s="560"/>
    </row>
    <row r="244" spans="2:6" ht="18" customHeight="1">
      <c r="B244" s="560"/>
      <c r="C244" s="560"/>
      <c r="D244" s="560"/>
      <c r="E244" s="560"/>
      <c r="F244" s="560"/>
    </row>
    <row r="245" spans="2:6" ht="18" customHeight="1">
      <c r="B245" s="560"/>
      <c r="C245" s="560"/>
      <c r="D245" s="560"/>
      <c r="E245" s="560"/>
      <c r="F245" s="560"/>
    </row>
    <row r="246" spans="2:6" ht="18" customHeight="1">
      <c r="B246" s="560"/>
      <c r="C246" s="560"/>
      <c r="D246" s="560"/>
      <c r="E246" s="560"/>
      <c r="F246" s="560"/>
    </row>
    <row r="247" spans="2:6" ht="18" customHeight="1">
      <c r="B247" s="560"/>
      <c r="C247" s="560"/>
      <c r="D247" s="560"/>
      <c r="E247" s="560"/>
      <c r="F247" s="560"/>
    </row>
    <row r="248" spans="2:6" ht="18" customHeight="1">
      <c r="B248" s="560"/>
      <c r="C248" s="560"/>
      <c r="D248" s="560"/>
      <c r="E248" s="560"/>
      <c r="F248" s="560"/>
    </row>
    <row r="249" spans="2:6" ht="18" customHeight="1">
      <c r="B249" s="560"/>
      <c r="C249" s="560"/>
      <c r="D249" s="560"/>
      <c r="E249" s="560"/>
      <c r="F249" s="560"/>
    </row>
    <row r="250" spans="2:6" ht="18" customHeight="1">
      <c r="B250" s="560"/>
      <c r="C250" s="560"/>
      <c r="D250" s="560"/>
      <c r="E250" s="560"/>
      <c r="F250" s="560"/>
    </row>
    <row r="251" spans="2:6" ht="18" customHeight="1">
      <c r="B251" s="560"/>
      <c r="C251" s="560"/>
      <c r="D251" s="560"/>
      <c r="E251" s="560"/>
      <c r="F251" s="560"/>
    </row>
    <row r="252" spans="2:6" ht="18" customHeight="1">
      <c r="B252" s="560"/>
      <c r="C252" s="560"/>
      <c r="D252" s="560"/>
      <c r="E252" s="560"/>
      <c r="F252" s="560"/>
    </row>
    <row r="253" spans="2:6" ht="18" customHeight="1">
      <c r="B253" s="560"/>
      <c r="C253" s="560"/>
      <c r="D253" s="560"/>
      <c r="E253" s="560"/>
      <c r="F253" s="560"/>
    </row>
    <row r="254" spans="2:6" ht="18" customHeight="1">
      <c r="B254" s="560"/>
      <c r="C254" s="560"/>
      <c r="D254" s="560"/>
      <c r="E254" s="560"/>
      <c r="F254" s="560"/>
    </row>
    <row r="255" spans="2:6" ht="18" customHeight="1">
      <c r="B255" s="560"/>
      <c r="C255" s="560"/>
      <c r="D255" s="560"/>
      <c r="E255" s="560"/>
      <c r="F255" s="560"/>
    </row>
    <row r="256" spans="2:6" ht="18" customHeight="1">
      <c r="B256" s="560"/>
      <c r="C256" s="560"/>
      <c r="D256" s="560"/>
      <c r="E256" s="560"/>
      <c r="F256" s="560"/>
    </row>
    <row r="257" spans="2:6" ht="18" customHeight="1">
      <c r="B257" s="560"/>
      <c r="C257" s="560"/>
      <c r="D257" s="560"/>
      <c r="E257" s="560"/>
      <c r="F257" s="560"/>
    </row>
    <row r="258" spans="2:6" ht="18" customHeight="1">
      <c r="B258" s="560"/>
      <c r="C258" s="560"/>
      <c r="D258" s="560"/>
      <c r="E258" s="560"/>
      <c r="F258" s="560"/>
    </row>
    <row r="259" spans="2:6" ht="18" customHeight="1">
      <c r="B259" s="560"/>
      <c r="C259" s="560"/>
      <c r="D259" s="560"/>
      <c r="E259" s="560"/>
      <c r="F259" s="560"/>
    </row>
    <row r="260" spans="2:6" ht="18" customHeight="1">
      <c r="B260" s="560"/>
      <c r="C260" s="560"/>
      <c r="D260" s="560"/>
      <c r="E260" s="560"/>
      <c r="F260" s="560"/>
    </row>
    <row r="261" spans="2:6" ht="18" customHeight="1">
      <c r="B261" s="560"/>
      <c r="C261" s="560"/>
      <c r="D261" s="560"/>
      <c r="E261" s="560"/>
      <c r="F261" s="560"/>
    </row>
    <row r="262" spans="2:6" ht="18" customHeight="1">
      <c r="B262" s="560"/>
      <c r="C262" s="560"/>
      <c r="D262" s="560"/>
      <c r="E262" s="560"/>
      <c r="F262" s="560"/>
    </row>
    <row r="263" spans="2:6" ht="18" customHeight="1">
      <c r="B263" s="560"/>
      <c r="C263" s="560"/>
      <c r="D263" s="560"/>
      <c r="E263" s="560"/>
      <c r="F263" s="560"/>
    </row>
    <row r="264" spans="2:6" ht="18" customHeight="1">
      <c r="B264" s="560"/>
      <c r="C264" s="560"/>
      <c r="D264" s="560"/>
      <c r="E264" s="560"/>
      <c r="F264" s="560"/>
    </row>
    <row r="265" spans="2:6" ht="18" customHeight="1">
      <c r="B265" s="560"/>
      <c r="C265" s="560"/>
      <c r="D265" s="560"/>
      <c r="E265" s="560"/>
      <c r="F265" s="560"/>
    </row>
    <row r="266" spans="2:6" ht="18" customHeight="1">
      <c r="B266" s="560"/>
      <c r="C266" s="560"/>
      <c r="D266" s="560"/>
      <c r="E266" s="560"/>
      <c r="F266" s="560"/>
    </row>
    <row r="267" spans="2:6" ht="18" customHeight="1">
      <c r="B267" s="560"/>
      <c r="C267" s="560"/>
      <c r="D267" s="560"/>
      <c r="E267" s="560"/>
      <c r="F267" s="560"/>
    </row>
    <row r="268" spans="2:6" ht="18" customHeight="1">
      <c r="B268" s="560"/>
      <c r="C268" s="560"/>
      <c r="D268" s="560"/>
      <c r="E268" s="560"/>
      <c r="F268" s="560"/>
    </row>
    <row r="269" spans="2:6" ht="18" customHeight="1">
      <c r="B269" s="560"/>
      <c r="C269" s="560"/>
      <c r="D269" s="560"/>
      <c r="E269" s="560"/>
      <c r="F269" s="560"/>
    </row>
    <row r="270" spans="2:6" ht="18" customHeight="1">
      <c r="B270" s="560"/>
      <c r="C270" s="560"/>
      <c r="D270" s="560"/>
      <c r="E270" s="560"/>
      <c r="F270" s="560"/>
    </row>
    <row r="271" spans="2:6" ht="18" customHeight="1">
      <c r="B271" s="560"/>
      <c r="C271" s="560"/>
      <c r="D271" s="560"/>
      <c r="E271" s="560"/>
      <c r="F271" s="560"/>
    </row>
    <row r="272" spans="2:6" ht="18" customHeight="1">
      <c r="B272" s="560"/>
      <c r="C272" s="560"/>
      <c r="D272" s="560"/>
      <c r="E272" s="560"/>
      <c r="F272" s="560"/>
    </row>
    <row r="273" spans="2:6" ht="18" customHeight="1">
      <c r="B273" s="560"/>
      <c r="C273" s="560"/>
      <c r="D273" s="560"/>
      <c r="E273" s="560"/>
      <c r="F273" s="560"/>
    </row>
    <row r="274" spans="2:6" ht="18" customHeight="1">
      <c r="B274" s="560"/>
      <c r="C274" s="560"/>
      <c r="D274" s="560"/>
      <c r="E274" s="560"/>
      <c r="F274" s="560"/>
    </row>
    <row r="275" spans="2:6" ht="18" customHeight="1">
      <c r="B275" s="560"/>
      <c r="C275" s="560"/>
      <c r="D275" s="560"/>
      <c r="E275" s="560"/>
      <c r="F275" s="560"/>
    </row>
    <row r="276" spans="2:6" ht="18" customHeight="1">
      <c r="B276" s="560"/>
      <c r="C276" s="560"/>
      <c r="D276" s="560"/>
      <c r="E276" s="560"/>
      <c r="F276" s="560"/>
    </row>
    <row r="277" spans="2:6" ht="18" customHeight="1">
      <c r="B277" s="560"/>
      <c r="C277" s="560"/>
      <c r="D277" s="560"/>
      <c r="E277" s="560"/>
      <c r="F277" s="560"/>
    </row>
    <row r="278" spans="2:6" ht="18" customHeight="1">
      <c r="B278" s="560"/>
      <c r="C278" s="560"/>
      <c r="D278" s="560"/>
      <c r="E278" s="560"/>
      <c r="F278" s="560"/>
    </row>
    <row r="279" spans="2:6" ht="18" customHeight="1">
      <c r="B279" s="560"/>
      <c r="C279" s="560"/>
      <c r="D279" s="560"/>
      <c r="E279" s="560"/>
      <c r="F279" s="560"/>
    </row>
    <row r="280" spans="2:6" ht="18" customHeight="1">
      <c r="B280" s="560"/>
      <c r="C280" s="560"/>
      <c r="D280" s="560"/>
      <c r="E280" s="560"/>
      <c r="F280" s="560"/>
    </row>
    <row r="281" spans="2:6" ht="18" customHeight="1">
      <c r="B281" s="560"/>
      <c r="C281" s="560"/>
      <c r="D281" s="560"/>
      <c r="E281" s="560"/>
      <c r="F281" s="560"/>
    </row>
    <row r="282" spans="2:6" ht="18" customHeight="1">
      <c r="B282" s="560"/>
      <c r="C282" s="560"/>
      <c r="D282" s="560"/>
      <c r="E282" s="560"/>
      <c r="F282" s="560"/>
    </row>
    <row r="283" spans="2:6" ht="18" customHeight="1">
      <c r="B283" s="560"/>
      <c r="C283" s="560"/>
      <c r="D283" s="560"/>
      <c r="E283" s="560"/>
      <c r="F283" s="560"/>
    </row>
    <row r="284" spans="2:6" ht="18" customHeight="1">
      <c r="B284" s="560"/>
      <c r="C284" s="560"/>
      <c r="D284" s="560"/>
      <c r="E284" s="560"/>
      <c r="F284" s="560"/>
    </row>
    <row r="285" spans="2:6" ht="18" customHeight="1">
      <c r="B285" s="560"/>
      <c r="C285" s="560"/>
      <c r="D285" s="560"/>
      <c r="E285" s="560"/>
      <c r="F285" s="560"/>
    </row>
    <row r="286" spans="2:6" ht="18" customHeight="1">
      <c r="B286" s="560"/>
      <c r="C286" s="560"/>
      <c r="D286" s="560"/>
      <c r="E286" s="560"/>
      <c r="F286" s="560"/>
    </row>
    <row r="287" spans="2:6" ht="18" customHeight="1">
      <c r="B287" s="560"/>
      <c r="C287" s="560"/>
      <c r="D287" s="560"/>
      <c r="E287" s="560"/>
      <c r="F287" s="560"/>
    </row>
    <row r="288" spans="2:6" ht="18" customHeight="1">
      <c r="B288" s="560"/>
      <c r="C288" s="560"/>
      <c r="D288" s="560"/>
      <c r="E288" s="560"/>
      <c r="F288" s="560"/>
    </row>
    <row r="289" spans="2:6" ht="18" customHeight="1">
      <c r="B289" s="560"/>
      <c r="C289" s="560"/>
      <c r="D289" s="560"/>
      <c r="E289" s="560"/>
      <c r="F289" s="560"/>
    </row>
    <row r="290" spans="2:6" ht="18" customHeight="1">
      <c r="B290" s="560"/>
      <c r="C290" s="560"/>
      <c r="D290" s="560"/>
      <c r="E290" s="560"/>
      <c r="F290" s="560"/>
    </row>
    <row r="291" spans="2:6" ht="18" customHeight="1">
      <c r="B291" s="560"/>
      <c r="C291" s="560"/>
      <c r="D291" s="560"/>
      <c r="E291" s="560"/>
      <c r="F291" s="560"/>
    </row>
    <row r="292" spans="2:6" ht="18" customHeight="1">
      <c r="B292" s="560"/>
      <c r="C292" s="560"/>
      <c r="D292" s="560"/>
      <c r="E292" s="560"/>
      <c r="F292" s="560"/>
    </row>
    <row r="293" spans="2:6" ht="18" customHeight="1">
      <c r="B293" s="560"/>
      <c r="C293" s="560"/>
      <c r="D293" s="560"/>
      <c r="E293" s="560"/>
      <c r="F293" s="560"/>
    </row>
    <row r="294" spans="2:6" ht="18" customHeight="1">
      <c r="B294" s="560"/>
      <c r="C294" s="560"/>
      <c r="D294" s="560"/>
      <c r="E294" s="560"/>
      <c r="F294" s="560"/>
    </row>
    <row r="295" spans="2:6" ht="18" customHeight="1">
      <c r="B295" s="560"/>
      <c r="C295" s="560"/>
      <c r="D295" s="560"/>
      <c r="E295" s="560"/>
      <c r="F295" s="560"/>
    </row>
    <row r="296" spans="2:6" ht="18" customHeight="1">
      <c r="B296" s="560"/>
      <c r="C296" s="560"/>
      <c r="D296" s="560"/>
      <c r="E296" s="560"/>
      <c r="F296" s="560"/>
    </row>
    <row r="297" spans="2:6" ht="18" customHeight="1">
      <c r="B297" s="560"/>
      <c r="C297" s="560"/>
      <c r="D297" s="560"/>
      <c r="E297" s="560"/>
      <c r="F297" s="560"/>
    </row>
    <row r="298" spans="2:6" ht="18" customHeight="1">
      <c r="B298" s="560"/>
      <c r="C298" s="560"/>
      <c r="D298" s="560"/>
      <c r="E298" s="560"/>
      <c r="F298" s="560"/>
    </row>
    <row r="299" spans="2:6" ht="18" customHeight="1">
      <c r="B299" s="560"/>
      <c r="C299" s="560"/>
      <c r="D299" s="560"/>
      <c r="E299" s="560"/>
      <c r="F299" s="560"/>
    </row>
    <row r="300" spans="2:6" ht="18" customHeight="1">
      <c r="B300" s="560"/>
      <c r="C300" s="560"/>
      <c r="D300" s="560"/>
      <c r="E300" s="560"/>
      <c r="F300" s="560"/>
    </row>
    <row r="301" spans="2:6" ht="18" customHeight="1">
      <c r="B301" s="560"/>
      <c r="C301" s="560"/>
      <c r="D301" s="560"/>
      <c r="E301" s="560"/>
      <c r="F301" s="560"/>
    </row>
    <row r="302" spans="2:6" ht="18" customHeight="1">
      <c r="B302" s="560"/>
      <c r="C302" s="560"/>
      <c r="D302" s="560"/>
      <c r="E302" s="560"/>
      <c r="F302" s="560"/>
    </row>
    <row r="303" spans="2:6" ht="18" customHeight="1">
      <c r="B303" s="560"/>
      <c r="C303" s="560"/>
      <c r="D303" s="560"/>
      <c r="E303" s="560"/>
      <c r="F303" s="560"/>
    </row>
    <row r="304" spans="2:6" ht="18" customHeight="1">
      <c r="B304" s="560"/>
      <c r="C304" s="560"/>
      <c r="D304" s="560"/>
      <c r="E304" s="560"/>
      <c r="F304" s="560"/>
    </row>
    <row r="305" spans="2:6" ht="18" customHeight="1">
      <c r="B305" s="560"/>
      <c r="C305" s="560"/>
      <c r="D305" s="560"/>
      <c r="E305" s="560"/>
      <c r="F305" s="560"/>
    </row>
    <row r="306" spans="2:6" ht="18" customHeight="1">
      <c r="B306" s="560"/>
      <c r="C306" s="560"/>
      <c r="D306" s="560"/>
      <c r="E306" s="560"/>
      <c r="F306" s="560"/>
    </row>
    <row r="307" spans="2:6" ht="18" customHeight="1">
      <c r="B307" s="560"/>
      <c r="C307" s="560"/>
      <c r="D307" s="560"/>
      <c r="E307" s="560"/>
      <c r="F307" s="560"/>
    </row>
    <row r="308" spans="2:6" ht="18" customHeight="1">
      <c r="B308" s="560"/>
      <c r="C308" s="560"/>
      <c r="D308" s="560"/>
      <c r="E308" s="560"/>
      <c r="F308" s="560"/>
    </row>
    <row r="309" spans="2:6" ht="18" customHeight="1">
      <c r="B309" s="560"/>
      <c r="C309" s="560"/>
      <c r="D309" s="560"/>
      <c r="E309" s="560"/>
      <c r="F309" s="560"/>
    </row>
    <row r="310" spans="2:6" ht="18" customHeight="1">
      <c r="B310" s="560"/>
      <c r="C310" s="560"/>
      <c r="D310" s="560"/>
      <c r="E310" s="560"/>
      <c r="F310" s="560"/>
    </row>
    <row r="311" spans="2:6" ht="18" customHeight="1">
      <c r="B311" s="560"/>
      <c r="C311" s="560"/>
      <c r="D311" s="560"/>
      <c r="E311" s="560"/>
      <c r="F311" s="560"/>
    </row>
    <row r="312" spans="2:6" ht="18" customHeight="1">
      <c r="B312" s="560"/>
      <c r="C312" s="560"/>
      <c r="D312" s="560"/>
      <c r="E312" s="560"/>
      <c r="F312" s="560"/>
    </row>
    <row r="313" spans="2:6" ht="18" customHeight="1">
      <c r="B313" s="560"/>
      <c r="C313" s="560"/>
      <c r="D313" s="560"/>
      <c r="E313" s="560"/>
      <c r="F313" s="560"/>
    </row>
    <row r="314" spans="2:6" ht="18" customHeight="1">
      <c r="B314" s="560"/>
      <c r="C314" s="560"/>
      <c r="D314" s="560"/>
      <c r="E314" s="560"/>
      <c r="F314" s="560"/>
    </row>
    <row r="315" spans="2:6" ht="18" customHeight="1">
      <c r="B315" s="560"/>
      <c r="C315" s="560"/>
      <c r="D315" s="560"/>
      <c r="E315" s="560"/>
      <c r="F315" s="560"/>
    </row>
    <row r="316" spans="2:6" ht="18" customHeight="1">
      <c r="B316" s="560"/>
      <c r="C316" s="560"/>
      <c r="D316" s="560"/>
      <c r="E316" s="560"/>
      <c r="F316" s="560"/>
    </row>
    <row r="317" spans="2:6" ht="18" customHeight="1">
      <c r="B317" s="560"/>
      <c r="C317" s="560"/>
      <c r="D317" s="560"/>
      <c r="E317" s="560"/>
      <c r="F317" s="560"/>
    </row>
    <row r="318" spans="2:6" ht="18" customHeight="1">
      <c r="B318" s="560"/>
      <c r="C318" s="560"/>
      <c r="D318" s="560"/>
      <c r="E318" s="560"/>
      <c r="F318" s="560"/>
    </row>
    <row r="319" spans="2:6" ht="18" customHeight="1">
      <c r="B319" s="560"/>
      <c r="C319" s="560"/>
      <c r="D319" s="560"/>
      <c r="E319" s="560"/>
      <c r="F319" s="560"/>
    </row>
    <row r="320" spans="2:6" ht="18" customHeight="1">
      <c r="B320" s="560"/>
      <c r="C320" s="560"/>
      <c r="D320" s="560"/>
      <c r="E320" s="560"/>
      <c r="F320" s="560"/>
    </row>
    <row r="321" spans="2:6" ht="18" customHeight="1">
      <c r="B321" s="560"/>
      <c r="C321" s="560"/>
      <c r="D321" s="560"/>
      <c r="E321" s="560"/>
      <c r="F321" s="560"/>
    </row>
    <row r="322" spans="2:6" ht="18" customHeight="1">
      <c r="B322" s="560"/>
      <c r="C322" s="560"/>
      <c r="D322" s="560"/>
      <c r="E322" s="560"/>
      <c r="F322" s="560"/>
    </row>
    <row r="323" spans="2:6" ht="18" customHeight="1">
      <c r="B323" s="560"/>
      <c r="C323" s="560"/>
      <c r="D323" s="560"/>
      <c r="E323" s="560"/>
      <c r="F323" s="560"/>
    </row>
    <row r="324" spans="2:6" ht="18" customHeight="1">
      <c r="B324" s="560"/>
      <c r="C324" s="560"/>
      <c r="D324" s="560"/>
      <c r="E324" s="560"/>
      <c r="F324" s="560"/>
    </row>
    <row r="325" spans="2:6" ht="18" customHeight="1">
      <c r="B325" s="560"/>
      <c r="C325" s="560"/>
      <c r="D325" s="560"/>
      <c r="E325" s="560"/>
      <c r="F325" s="560"/>
    </row>
    <row r="326" spans="2:6" ht="18" customHeight="1">
      <c r="B326" s="560"/>
      <c r="C326" s="560"/>
      <c r="D326" s="560"/>
      <c r="E326" s="560"/>
      <c r="F326" s="560"/>
    </row>
    <row r="327" spans="2:6" ht="18" customHeight="1">
      <c r="B327" s="560"/>
      <c r="C327" s="560"/>
      <c r="D327" s="560"/>
      <c r="E327" s="560"/>
      <c r="F327" s="560"/>
    </row>
    <row r="328" spans="2:6" ht="18" customHeight="1">
      <c r="B328" s="560"/>
      <c r="C328" s="560"/>
      <c r="D328" s="560"/>
      <c r="E328" s="560"/>
      <c r="F328" s="560"/>
    </row>
    <row r="329" spans="2:6" ht="18" customHeight="1">
      <c r="B329" s="560"/>
      <c r="C329" s="560"/>
      <c r="D329" s="560"/>
      <c r="E329" s="560"/>
      <c r="F329" s="560"/>
    </row>
    <row r="330" spans="2:6" ht="18" customHeight="1">
      <c r="B330" s="560"/>
      <c r="C330" s="560"/>
      <c r="D330" s="560"/>
      <c r="E330" s="560"/>
      <c r="F330" s="560"/>
    </row>
    <row r="331" spans="2:6" ht="18" customHeight="1">
      <c r="B331" s="560"/>
      <c r="C331" s="560"/>
      <c r="D331" s="560"/>
      <c r="E331" s="560"/>
      <c r="F331" s="560"/>
    </row>
    <row r="332" spans="2:6" ht="18" customHeight="1">
      <c r="B332" s="560"/>
      <c r="C332" s="560"/>
      <c r="D332" s="560"/>
      <c r="E332" s="560"/>
      <c r="F332" s="560"/>
    </row>
    <row r="333" spans="2:6" ht="18" customHeight="1">
      <c r="B333" s="560"/>
      <c r="C333" s="560"/>
      <c r="D333" s="560"/>
      <c r="E333" s="560"/>
      <c r="F333" s="560"/>
    </row>
    <row r="334" spans="2:6" ht="18" customHeight="1">
      <c r="B334" s="560"/>
      <c r="C334" s="560"/>
      <c r="D334" s="560"/>
      <c r="E334" s="560"/>
      <c r="F334" s="560"/>
    </row>
    <row r="335" spans="2:6" ht="18" customHeight="1">
      <c r="B335" s="560"/>
      <c r="C335" s="560"/>
      <c r="D335" s="560"/>
      <c r="E335" s="560"/>
      <c r="F335" s="560"/>
    </row>
    <row r="336" spans="2:6" ht="18" customHeight="1">
      <c r="B336" s="560"/>
      <c r="C336" s="560"/>
      <c r="D336" s="560"/>
      <c r="E336" s="560"/>
      <c r="F336" s="560"/>
    </row>
    <row r="337" spans="2:6" ht="18" customHeight="1">
      <c r="B337" s="560"/>
      <c r="C337" s="560"/>
      <c r="D337" s="560"/>
      <c r="E337" s="560"/>
      <c r="F337" s="560"/>
    </row>
    <row r="338" spans="2:6" ht="18" customHeight="1">
      <c r="B338" s="560"/>
      <c r="C338" s="560"/>
      <c r="D338" s="560"/>
      <c r="E338" s="560"/>
      <c r="F338" s="560"/>
    </row>
    <row r="339" spans="2:6" ht="18" customHeight="1">
      <c r="B339" s="560"/>
      <c r="C339" s="560"/>
      <c r="D339" s="560"/>
      <c r="E339" s="560"/>
      <c r="F339" s="560"/>
    </row>
    <row r="340" spans="2:6" ht="18" customHeight="1">
      <c r="B340" s="560"/>
      <c r="C340" s="560"/>
      <c r="D340" s="560"/>
      <c r="E340" s="560"/>
      <c r="F340" s="560"/>
    </row>
    <row r="341" spans="2:6" ht="18" customHeight="1">
      <c r="B341" s="560"/>
      <c r="C341" s="560"/>
      <c r="D341" s="560"/>
      <c r="E341" s="560"/>
      <c r="F341" s="560"/>
    </row>
    <row r="342" spans="2:6" ht="18" customHeight="1">
      <c r="B342" s="560"/>
      <c r="C342" s="560"/>
      <c r="D342" s="560"/>
      <c r="E342" s="560"/>
      <c r="F342" s="560"/>
    </row>
    <row r="343" spans="2:6" ht="18" customHeight="1">
      <c r="B343" s="560"/>
      <c r="C343" s="560"/>
      <c r="D343" s="560"/>
      <c r="E343" s="560"/>
      <c r="F343" s="560"/>
    </row>
    <row r="344" spans="2:6" ht="18" customHeight="1">
      <c r="B344" s="560"/>
      <c r="C344" s="560"/>
      <c r="D344" s="560"/>
      <c r="E344" s="560"/>
      <c r="F344" s="560"/>
    </row>
    <row r="345" spans="2:6" ht="18" customHeight="1">
      <c r="B345" s="560"/>
      <c r="C345" s="560"/>
      <c r="D345" s="560"/>
      <c r="E345" s="560"/>
      <c r="F345" s="560"/>
    </row>
    <row r="346" spans="2:6" ht="18" customHeight="1">
      <c r="B346" s="560"/>
      <c r="C346" s="560"/>
      <c r="D346" s="560"/>
      <c r="E346" s="560"/>
      <c r="F346" s="560"/>
    </row>
    <row r="347" spans="2:6" ht="18" customHeight="1">
      <c r="B347" s="560"/>
      <c r="C347" s="560"/>
      <c r="D347" s="560"/>
      <c r="E347" s="560"/>
      <c r="F347" s="560"/>
    </row>
    <row r="348" spans="2:6" ht="18" customHeight="1">
      <c r="B348" s="560"/>
      <c r="C348" s="560"/>
      <c r="D348" s="560"/>
      <c r="E348" s="560"/>
      <c r="F348" s="560"/>
    </row>
    <row r="349" spans="2:6" ht="18" customHeight="1">
      <c r="B349" s="560"/>
      <c r="C349" s="560"/>
      <c r="D349" s="560"/>
      <c r="E349" s="560"/>
      <c r="F349" s="560"/>
    </row>
    <row r="350" spans="2:6" ht="18" customHeight="1">
      <c r="B350" s="560"/>
      <c r="C350" s="560"/>
      <c r="D350" s="560"/>
      <c r="E350" s="560"/>
      <c r="F350" s="560"/>
    </row>
    <row r="351" spans="2:6" ht="18" customHeight="1">
      <c r="B351" s="560"/>
      <c r="C351" s="560"/>
      <c r="D351" s="560"/>
      <c r="E351" s="560"/>
      <c r="F351" s="560"/>
    </row>
    <row r="352" spans="2:6" ht="18" customHeight="1">
      <c r="B352" s="560"/>
      <c r="C352" s="560"/>
      <c r="D352" s="560"/>
      <c r="E352" s="560"/>
      <c r="F352" s="560"/>
    </row>
    <row r="353" spans="2:6" ht="18" customHeight="1">
      <c r="B353" s="560"/>
      <c r="C353" s="560"/>
      <c r="D353" s="560"/>
      <c r="E353" s="560"/>
      <c r="F353" s="560"/>
    </row>
    <row r="354" spans="2:6" ht="18" customHeight="1">
      <c r="B354" s="560"/>
      <c r="C354" s="560"/>
      <c r="D354" s="560"/>
      <c r="E354" s="560"/>
      <c r="F354" s="560"/>
    </row>
    <row r="355" spans="2:6" ht="18" customHeight="1">
      <c r="B355" s="560"/>
      <c r="C355" s="560"/>
      <c r="D355" s="560"/>
      <c r="E355" s="560"/>
      <c r="F355" s="560"/>
    </row>
    <row r="356" spans="2:6" ht="18" customHeight="1">
      <c r="B356" s="560"/>
      <c r="C356" s="560"/>
      <c r="D356" s="560"/>
      <c r="E356" s="560"/>
      <c r="F356" s="560"/>
    </row>
    <row r="357" spans="2:6" ht="18" customHeight="1">
      <c r="B357" s="560"/>
      <c r="C357" s="560"/>
      <c r="D357" s="560"/>
      <c r="E357" s="560"/>
      <c r="F357" s="560"/>
    </row>
    <row r="358" spans="2:6" ht="18" customHeight="1">
      <c r="B358" s="560"/>
      <c r="C358" s="560"/>
      <c r="D358" s="560"/>
      <c r="E358" s="560"/>
      <c r="F358" s="560"/>
    </row>
    <row r="359" spans="2:6" ht="18" customHeight="1">
      <c r="B359" s="560"/>
      <c r="C359" s="560"/>
      <c r="D359" s="560"/>
      <c r="E359" s="560"/>
      <c r="F359" s="560"/>
    </row>
    <row r="360" spans="2:6" ht="18" customHeight="1">
      <c r="B360" s="560"/>
      <c r="C360" s="560"/>
      <c r="D360" s="560"/>
      <c r="E360" s="560"/>
      <c r="F360" s="560"/>
    </row>
    <row r="361" spans="2:6" ht="18" customHeight="1">
      <c r="B361" s="560"/>
      <c r="C361" s="560"/>
      <c r="D361" s="560"/>
      <c r="E361" s="560"/>
      <c r="F361" s="560"/>
    </row>
    <row r="362" spans="2:6" ht="18" customHeight="1">
      <c r="B362" s="560"/>
      <c r="C362" s="560"/>
      <c r="D362" s="560"/>
      <c r="E362" s="560"/>
      <c r="F362" s="560"/>
    </row>
    <row r="363" spans="2:6" ht="18" customHeight="1">
      <c r="B363" s="560"/>
      <c r="C363" s="560"/>
      <c r="D363" s="560"/>
      <c r="E363" s="560"/>
      <c r="F363" s="560"/>
    </row>
    <row r="364" spans="2:6" ht="18" customHeight="1">
      <c r="B364" s="560"/>
      <c r="C364" s="560"/>
      <c r="D364" s="560"/>
      <c r="E364" s="560"/>
      <c r="F364" s="560"/>
    </row>
    <row r="365" spans="2:6" ht="18" customHeight="1">
      <c r="B365" s="560"/>
      <c r="C365" s="560"/>
      <c r="D365" s="560"/>
      <c r="E365" s="560"/>
      <c r="F365" s="560"/>
    </row>
    <row r="366" spans="2:6" ht="18" customHeight="1">
      <c r="B366" s="560"/>
      <c r="C366" s="560"/>
      <c r="D366" s="560"/>
      <c r="E366" s="560"/>
      <c r="F366" s="560"/>
    </row>
    <row r="367" spans="2:6" ht="18" customHeight="1">
      <c r="B367" s="560"/>
      <c r="C367" s="560"/>
      <c r="D367" s="560"/>
      <c r="E367" s="560"/>
      <c r="F367" s="560"/>
    </row>
    <row r="368" spans="2:6" ht="18" customHeight="1">
      <c r="B368" s="560"/>
      <c r="C368" s="560"/>
      <c r="D368" s="560"/>
      <c r="E368" s="560"/>
      <c r="F368" s="560"/>
    </row>
    <row r="369" spans="2:6" ht="18" customHeight="1">
      <c r="B369" s="560"/>
      <c r="C369" s="560"/>
      <c r="D369" s="560"/>
      <c r="E369" s="560"/>
      <c r="F369" s="560"/>
    </row>
    <row r="370" spans="2:6" ht="18" customHeight="1">
      <c r="B370" s="560"/>
      <c r="C370" s="560"/>
      <c r="D370" s="560"/>
      <c r="E370" s="560"/>
      <c r="F370" s="560"/>
    </row>
    <row r="371" spans="2:6" ht="18" customHeight="1">
      <c r="B371" s="560"/>
      <c r="C371" s="560"/>
      <c r="D371" s="560"/>
      <c r="E371" s="560"/>
      <c r="F371" s="560"/>
    </row>
    <row r="372" spans="2:6" ht="18" customHeight="1">
      <c r="B372" s="560"/>
      <c r="C372" s="560"/>
      <c r="D372" s="560"/>
      <c r="E372" s="560"/>
      <c r="F372" s="560"/>
    </row>
    <row r="373" spans="2:6" ht="18" customHeight="1">
      <c r="B373" s="560"/>
      <c r="C373" s="560"/>
      <c r="D373" s="560"/>
      <c r="E373" s="560"/>
      <c r="F373" s="560"/>
    </row>
    <row r="374" spans="2:6" ht="18" customHeight="1">
      <c r="B374" s="560"/>
      <c r="C374" s="560"/>
      <c r="D374" s="560"/>
      <c r="E374" s="560"/>
      <c r="F374" s="560"/>
    </row>
    <row r="375" spans="2:6" ht="18" customHeight="1">
      <c r="B375" s="560"/>
      <c r="C375" s="560"/>
      <c r="D375" s="560"/>
      <c r="E375" s="560"/>
      <c r="F375" s="560"/>
    </row>
    <row r="376" spans="2:6" ht="18" customHeight="1">
      <c r="B376" s="560"/>
      <c r="C376" s="560"/>
      <c r="D376" s="560"/>
      <c r="E376" s="560"/>
      <c r="F376" s="560"/>
    </row>
    <row r="377" spans="2:6" ht="18" customHeight="1">
      <c r="B377" s="560"/>
      <c r="C377" s="560"/>
      <c r="D377" s="560"/>
      <c r="E377" s="560"/>
      <c r="F377" s="560"/>
    </row>
    <row r="378" spans="2:6" ht="18" customHeight="1">
      <c r="B378" s="560"/>
      <c r="C378" s="560"/>
      <c r="D378" s="560"/>
      <c r="E378" s="560"/>
      <c r="F378" s="560"/>
    </row>
    <row r="379" spans="2:6" ht="18" customHeight="1">
      <c r="B379" s="560"/>
      <c r="C379" s="560"/>
      <c r="D379" s="560"/>
      <c r="E379" s="560"/>
      <c r="F379" s="560"/>
    </row>
    <row r="380" spans="2:6" ht="18" customHeight="1">
      <c r="B380" s="560"/>
      <c r="C380" s="560"/>
      <c r="D380" s="560"/>
      <c r="E380" s="560"/>
      <c r="F380" s="560"/>
    </row>
  </sheetData>
  <mergeCells count="4">
    <mergeCell ref="B9:F9"/>
    <mergeCell ref="H9:K9"/>
    <mergeCell ref="B33:F33"/>
    <mergeCell ref="H33:K33"/>
  </mergeCells>
  <pageMargins left="0.94488188976377963" right="0.98425196850393704" top="0.94488188976377963" bottom="1.4960629921259843" header="0.51181102362204722" footer="1.1811023622047245"/>
  <pageSetup paperSize="9" firstPageNumber="241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O271"/>
  <sheetViews>
    <sheetView zoomScaleNormal="100" workbookViewId="0">
      <selection activeCell="M5" sqref="M5"/>
    </sheetView>
  </sheetViews>
  <sheetFormatPr defaultColWidth="9.109375" defaultRowHeight="15"/>
  <cols>
    <col min="1" max="1" width="37.44140625" style="500" customWidth="1"/>
    <col min="2" max="2" width="8" style="533" customWidth="1"/>
    <col min="3" max="3" width="8.33203125" style="500" customWidth="1"/>
    <col min="4" max="4" width="9.5546875" style="500" customWidth="1"/>
    <col min="5" max="5" width="9.88671875" style="500" customWidth="1"/>
    <col min="6" max="6" width="8.6640625" style="500" customWidth="1"/>
    <col min="7" max="7" width="41.33203125" style="500" customWidth="1"/>
    <col min="8" max="8" width="10.33203125" style="500" customWidth="1"/>
    <col min="9" max="9" width="10.109375" style="500" bestFit="1" customWidth="1"/>
    <col min="10" max="11" width="10.109375" style="35" bestFit="1" customWidth="1"/>
    <col min="12" max="16384" width="9.109375" style="35"/>
  </cols>
  <sheetData>
    <row r="1" spans="1:12" s="9" customFormat="1" ht="17.25" customHeight="1">
      <c r="A1" s="495" t="s">
        <v>610</v>
      </c>
      <c r="B1" s="953"/>
      <c r="C1" s="953"/>
      <c r="D1" s="953"/>
      <c r="E1" s="953"/>
      <c r="F1" s="953"/>
      <c r="G1" s="495" t="s">
        <v>611</v>
      </c>
      <c r="H1" s="496"/>
      <c r="I1" s="496"/>
    </row>
    <row r="2" spans="1:12" ht="15.6">
      <c r="A2" s="497" t="s">
        <v>262</v>
      </c>
      <c r="B2" s="498"/>
      <c r="C2" s="499"/>
      <c r="D2" s="499"/>
      <c r="E2" s="499"/>
      <c r="F2" s="499"/>
      <c r="G2" s="497" t="s">
        <v>262</v>
      </c>
    </row>
    <row r="3" spans="1:12" s="9" customFormat="1" ht="17.25" customHeight="1">
      <c r="A3" s="501" t="s">
        <v>599</v>
      </c>
      <c r="B3" s="953"/>
      <c r="C3" s="953"/>
      <c r="D3" s="953"/>
      <c r="E3" s="953"/>
      <c r="F3" s="953"/>
      <c r="G3" s="501" t="s">
        <v>607</v>
      </c>
      <c r="H3" s="496"/>
      <c r="I3" s="496"/>
    </row>
    <row r="4" spans="1:12" ht="15.6">
      <c r="A4" s="502" t="s">
        <v>474</v>
      </c>
      <c r="B4" s="498"/>
      <c r="C4" s="499"/>
      <c r="D4" s="499"/>
      <c r="E4" s="499"/>
      <c r="F4" s="499"/>
      <c r="G4" s="502" t="s">
        <v>474</v>
      </c>
    </row>
    <row r="5" spans="1:12" ht="15.6">
      <c r="A5" s="503"/>
      <c r="B5" s="498"/>
      <c r="C5" s="499"/>
      <c r="D5" s="499"/>
      <c r="E5" s="504"/>
      <c r="F5" s="499"/>
    </row>
    <row r="6" spans="1:12">
      <c r="A6" s="505"/>
      <c r="B6" s="1111" t="s">
        <v>472</v>
      </c>
      <c r="C6" s="1111"/>
      <c r="D6" s="1111"/>
      <c r="E6" s="1111"/>
      <c r="F6" s="1111"/>
      <c r="G6" s="506"/>
      <c r="H6" s="1112" t="s">
        <v>472</v>
      </c>
      <c r="I6" s="1112"/>
      <c r="J6" s="1112"/>
      <c r="K6" s="1112"/>
      <c r="L6" s="157"/>
    </row>
    <row r="7" spans="1:12" s="19" customFormat="1" ht="15" customHeight="1">
      <c r="A7" s="507"/>
      <c r="B7" s="508"/>
      <c r="C7" s="509" t="s">
        <v>473</v>
      </c>
      <c r="D7" s="510"/>
      <c r="E7" s="510"/>
      <c r="F7" s="510"/>
      <c r="G7" s="511"/>
      <c r="H7" s="509" t="s">
        <v>473</v>
      </c>
      <c r="I7" s="509"/>
      <c r="J7" s="154"/>
      <c r="K7" s="154"/>
      <c r="L7" s="155"/>
    </row>
    <row r="8" spans="1:12" s="19" customFormat="1" ht="48" customHeight="1">
      <c r="A8" s="512"/>
      <c r="B8" s="508" t="s">
        <v>245</v>
      </c>
      <c r="C8" s="513" t="s">
        <v>254</v>
      </c>
      <c r="D8" s="513" t="s">
        <v>255</v>
      </c>
      <c r="E8" s="513" t="s">
        <v>256</v>
      </c>
      <c r="F8" s="513" t="s">
        <v>257</v>
      </c>
      <c r="G8" s="507"/>
      <c r="H8" s="513" t="s">
        <v>258</v>
      </c>
      <c r="I8" s="513" t="s">
        <v>259</v>
      </c>
      <c r="J8" s="5" t="s">
        <v>260</v>
      </c>
      <c r="K8" s="5" t="s">
        <v>261</v>
      </c>
      <c r="L8" s="155"/>
    </row>
    <row r="9" spans="1:12" s="20" customFormat="1" ht="60.75" customHeight="1">
      <c r="A9" s="514"/>
      <c r="B9" s="515" t="s">
        <v>247</v>
      </c>
      <c r="C9" s="516" t="s">
        <v>343</v>
      </c>
      <c r="D9" s="516" t="s">
        <v>344</v>
      </c>
      <c r="E9" s="516" t="s">
        <v>345</v>
      </c>
      <c r="F9" s="516" t="s">
        <v>346</v>
      </c>
      <c r="G9" s="512"/>
      <c r="H9" s="516" t="s">
        <v>347</v>
      </c>
      <c r="I9" s="516" t="s">
        <v>348</v>
      </c>
      <c r="J9" s="137" t="s">
        <v>349</v>
      </c>
      <c r="K9" s="137" t="s">
        <v>350</v>
      </c>
      <c r="L9" s="156"/>
    </row>
    <row r="10" spans="1:12" s="4" customFormat="1" ht="13.2">
      <c r="A10" s="517" t="s">
        <v>446</v>
      </c>
      <c r="B10" s="518">
        <f>B13+B21+B28+B70+B74+B82+B90+B98+B106+B112+B126+B134+B138+B150+B164+B168+B175+B185</f>
        <v>5235</v>
      </c>
      <c r="C10" s="518">
        <f>C13+C21+C28+C70+C74+C82+C90+C98+C106+C112+C126+C134+C138+C150+C164+C168+C175+C185</f>
        <v>540</v>
      </c>
      <c r="D10" s="518">
        <f>D13+D21+D28+D70+D74+D82+D90+D98+D106+D112+D126+D134+D138+D150+D164+D168+D175+D185</f>
        <v>513</v>
      </c>
      <c r="E10" s="518">
        <f>E13+E21+E28+E70+E74+E82+E90+E98+E106+E112+E126+E134+E138+E150+E164+E168+E175+E185</f>
        <v>2138</v>
      </c>
      <c r="F10" s="518">
        <f>F13+F21+F28+F70+F74+F82+F90+F98+F106+F112+F126+F134+F138+F150+F164+F168+F175+F185</f>
        <v>811</v>
      </c>
      <c r="G10" s="517" t="s">
        <v>446</v>
      </c>
      <c r="H10" s="518">
        <f>H13+H21+H28+H70+H74+H82+H90+H98+H106+H112+H126+H134+H138+H150+H164+H168+H175+H185</f>
        <v>953</v>
      </c>
      <c r="I10" s="518">
        <f>I13+I21+I28+I70+I74+I82+I90+I98+I106+I112+I126+I134+I138+I150+I164+I168+I175+I185</f>
        <v>198</v>
      </c>
      <c r="J10" s="203">
        <f>J13+J21+J28+J70+J74+J82+J90+J98+J106+J112+J126+J134+J138+J150+J164+J168+J175+J185</f>
        <v>51</v>
      </c>
      <c r="K10" s="256">
        <f>K13+K21+K28+K70+K74+K82+K90+K98+K106+K112+K126+K134+K138+K150+K164+K168+K175+K185</f>
        <v>31</v>
      </c>
      <c r="L10" s="126"/>
    </row>
    <row r="11" spans="1:12" s="4" customFormat="1" ht="13.2">
      <c r="A11" s="411" t="s">
        <v>594</v>
      </c>
      <c r="B11" s="519"/>
      <c r="C11" s="519"/>
      <c r="D11" s="519"/>
      <c r="E11" s="519"/>
      <c r="F11" s="519"/>
      <c r="G11" s="520" t="s">
        <v>66</v>
      </c>
      <c r="H11" s="519"/>
      <c r="I11" s="519"/>
      <c r="J11" s="216"/>
      <c r="K11" s="216"/>
      <c r="L11" s="216"/>
    </row>
    <row r="12" spans="1:12" s="4" customFormat="1" ht="13.2">
      <c r="A12" s="521" t="s">
        <v>272</v>
      </c>
      <c r="B12" s="907"/>
      <c r="C12" s="907"/>
      <c r="D12" s="907"/>
      <c r="E12" s="907"/>
      <c r="F12" s="907"/>
      <c r="G12" s="521" t="s">
        <v>272</v>
      </c>
      <c r="H12" s="907"/>
      <c r="I12" s="907"/>
      <c r="J12" s="219"/>
      <c r="K12" s="219"/>
      <c r="L12" s="219"/>
    </row>
    <row r="13" spans="1:12" s="20" customFormat="1">
      <c r="A13" s="415" t="s">
        <v>67</v>
      </c>
      <c r="B13" s="522">
        <f>SUM(B15:B19)</f>
        <v>364</v>
      </c>
      <c r="C13" s="522">
        <f t="shared" ref="C13:K13" si="0">SUM(C15:C19)</f>
        <v>36</v>
      </c>
      <c r="D13" s="522">
        <f t="shared" si="0"/>
        <v>32</v>
      </c>
      <c r="E13" s="522">
        <f t="shared" si="0"/>
        <v>117</v>
      </c>
      <c r="F13" s="522">
        <f t="shared" si="0"/>
        <v>61</v>
      </c>
      <c r="G13" s="415" t="s">
        <v>67</v>
      </c>
      <c r="H13" s="522">
        <f t="shared" si="0"/>
        <v>87</v>
      </c>
      <c r="I13" s="522">
        <f t="shared" si="0"/>
        <v>25</v>
      </c>
      <c r="J13" s="120">
        <f t="shared" si="0"/>
        <v>6</v>
      </c>
      <c r="K13" s="120">
        <f t="shared" si="0"/>
        <v>0</v>
      </c>
      <c r="L13" s="120"/>
    </row>
    <row r="14" spans="1:12" s="20" customFormat="1">
      <c r="A14" s="462" t="s">
        <v>68</v>
      </c>
      <c r="B14" s="522"/>
      <c r="C14" s="522"/>
      <c r="D14" s="522"/>
      <c r="E14" s="522"/>
      <c r="F14" s="522"/>
      <c r="G14" s="462" t="s">
        <v>68</v>
      </c>
      <c r="H14" s="522"/>
      <c r="I14" s="522"/>
      <c r="J14" s="120"/>
      <c r="K14" s="120"/>
      <c r="L14" s="120"/>
    </row>
    <row r="15" spans="1:12" s="20" customFormat="1" ht="26.4">
      <c r="A15" s="429" t="s">
        <v>69</v>
      </c>
      <c r="B15" s="912">
        <v>286</v>
      </c>
      <c r="C15" s="912">
        <v>30</v>
      </c>
      <c r="D15" s="912">
        <v>29</v>
      </c>
      <c r="E15" s="912">
        <v>92</v>
      </c>
      <c r="F15" s="912">
        <v>46</v>
      </c>
      <c r="G15" s="429" t="s">
        <v>69</v>
      </c>
      <c r="H15" s="912">
        <v>63</v>
      </c>
      <c r="I15" s="912">
        <v>22</v>
      </c>
      <c r="J15" s="121">
        <v>4</v>
      </c>
      <c r="K15" s="121">
        <v>0</v>
      </c>
      <c r="L15" s="121"/>
    </row>
    <row r="16" spans="1:12" s="20" customFormat="1">
      <c r="A16" s="379" t="s">
        <v>70</v>
      </c>
      <c r="B16" s="523"/>
      <c r="C16" s="523"/>
      <c r="D16" s="523"/>
      <c r="E16" s="523"/>
      <c r="F16" s="523"/>
      <c r="G16" s="379" t="s">
        <v>70</v>
      </c>
      <c r="H16" s="523"/>
      <c r="I16" s="523"/>
      <c r="L16" s="121"/>
    </row>
    <row r="17" spans="1:12" s="20" customFormat="1" ht="26.4">
      <c r="A17" s="429" t="s">
        <v>71</v>
      </c>
      <c r="B17" s="912">
        <v>69</v>
      </c>
      <c r="C17" s="912">
        <v>6</v>
      </c>
      <c r="D17" s="912">
        <v>3</v>
      </c>
      <c r="E17" s="912">
        <v>22</v>
      </c>
      <c r="F17" s="912">
        <v>13</v>
      </c>
      <c r="G17" s="429" t="s">
        <v>71</v>
      </c>
      <c r="H17" s="912">
        <v>20</v>
      </c>
      <c r="I17" s="912">
        <v>3</v>
      </c>
      <c r="J17" s="121">
        <v>2</v>
      </c>
      <c r="K17" s="121">
        <v>0</v>
      </c>
      <c r="L17" s="121"/>
    </row>
    <row r="18" spans="1:12" s="20" customFormat="1">
      <c r="A18" s="379" t="s">
        <v>72</v>
      </c>
      <c r="B18" s="523"/>
      <c r="C18" s="523"/>
      <c r="D18" s="523"/>
      <c r="E18" s="523"/>
      <c r="F18" s="523"/>
      <c r="G18" s="379" t="s">
        <v>72</v>
      </c>
      <c r="H18" s="523"/>
      <c r="I18" s="523"/>
      <c r="L18" s="121"/>
    </row>
    <row r="19" spans="1:12" s="20" customFormat="1">
      <c r="A19" s="379" t="s">
        <v>73</v>
      </c>
      <c r="B19" s="912">
        <v>9</v>
      </c>
      <c r="C19" s="912">
        <v>0</v>
      </c>
      <c r="D19" s="912">
        <v>0</v>
      </c>
      <c r="E19" s="912">
        <v>3</v>
      </c>
      <c r="F19" s="912">
        <v>2</v>
      </c>
      <c r="G19" s="379" t="s">
        <v>73</v>
      </c>
      <c r="H19" s="912">
        <v>4</v>
      </c>
      <c r="I19" s="912">
        <v>0</v>
      </c>
      <c r="J19" s="121">
        <v>0</v>
      </c>
      <c r="K19" s="121">
        <v>0</v>
      </c>
      <c r="L19" s="121"/>
    </row>
    <row r="20" spans="1:12" s="20" customFormat="1">
      <c r="A20" s="379" t="s">
        <v>74</v>
      </c>
      <c r="B20" s="954"/>
      <c r="C20" s="955"/>
      <c r="D20" s="955"/>
      <c r="E20" s="955"/>
      <c r="F20" s="955"/>
      <c r="G20" s="379" t="s">
        <v>74</v>
      </c>
      <c r="H20" s="955"/>
      <c r="I20" s="912"/>
      <c r="J20" s="121"/>
      <c r="K20" s="121"/>
      <c r="L20" s="127"/>
    </row>
    <row r="21" spans="1:12" s="20" customFormat="1">
      <c r="A21" s="423" t="s">
        <v>75</v>
      </c>
      <c r="B21" s="522">
        <f>SUM(B23:B26)</f>
        <v>90</v>
      </c>
      <c r="C21" s="522">
        <f t="shared" ref="C21:K21" si="1">SUM(C23:C26)</f>
        <v>4</v>
      </c>
      <c r="D21" s="522">
        <f t="shared" si="1"/>
        <v>4</v>
      </c>
      <c r="E21" s="522">
        <f t="shared" si="1"/>
        <v>24</v>
      </c>
      <c r="F21" s="522">
        <f t="shared" si="1"/>
        <v>20</v>
      </c>
      <c r="G21" s="423" t="s">
        <v>75</v>
      </c>
      <c r="H21" s="522">
        <f t="shared" si="1"/>
        <v>32</v>
      </c>
      <c r="I21" s="522">
        <f t="shared" si="1"/>
        <v>5</v>
      </c>
      <c r="J21" s="120">
        <f t="shared" si="1"/>
        <v>1</v>
      </c>
      <c r="K21" s="120">
        <f t="shared" si="1"/>
        <v>0</v>
      </c>
      <c r="L21" s="120"/>
    </row>
    <row r="22" spans="1:12" s="20" customFormat="1">
      <c r="A22" s="426" t="s">
        <v>76</v>
      </c>
      <c r="B22" s="912"/>
      <c r="C22" s="912"/>
      <c r="D22" s="912"/>
      <c r="E22" s="912"/>
      <c r="F22" s="912"/>
      <c r="G22" s="426" t="s">
        <v>76</v>
      </c>
      <c r="H22" s="912"/>
      <c r="I22" s="912"/>
      <c r="J22" s="121"/>
      <c r="K22" s="121"/>
      <c r="L22" s="121"/>
    </row>
    <row r="23" spans="1:12" s="20" customFormat="1" ht="24">
      <c r="A23" s="468" t="s">
        <v>448</v>
      </c>
      <c r="B23" s="912">
        <v>1</v>
      </c>
      <c r="C23" s="912">
        <v>0</v>
      </c>
      <c r="D23" s="912">
        <v>0</v>
      </c>
      <c r="E23" s="912">
        <v>0</v>
      </c>
      <c r="F23" s="912">
        <v>1</v>
      </c>
      <c r="G23" s="468" t="s">
        <v>448</v>
      </c>
      <c r="H23" s="912">
        <v>0</v>
      </c>
      <c r="I23" s="912">
        <v>0</v>
      </c>
      <c r="J23" s="121">
        <v>0</v>
      </c>
      <c r="K23" s="121">
        <v>0</v>
      </c>
      <c r="L23" s="121"/>
    </row>
    <row r="24" spans="1:12" s="20" customFormat="1">
      <c r="A24" s="429" t="s">
        <v>77</v>
      </c>
      <c r="B24" s="912">
        <v>86</v>
      </c>
      <c r="C24" s="912">
        <v>4</v>
      </c>
      <c r="D24" s="912">
        <v>3</v>
      </c>
      <c r="E24" s="912">
        <v>23</v>
      </c>
      <c r="F24" s="912">
        <v>19</v>
      </c>
      <c r="G24" s="429" t="s">
        <v>77</v>
      </c>
      <c r="H24" s="912">
        <v>31</v>
      </c>
      <c r="I24" s="912">
        <v>5</v>
      </c>
      <c r="J24" s="121">
        <v>1</v>
      </c>
      <c r="K24" s="121">
        <v>0</v>
      </c>
      <c r="L24" s="121"/>
    </row>
    <row r="25" spans="1:12" s="20" customFormat="1">
      <c r="A25" s="379" t="s">
        <v>78</v>
      </c>
      <c r="B25" s="523"/>
      <c r="C25" s="523"/>
      <c r="D25" s="523"/>
      <c r="E25" s="523"/>
      <c r="F25" s="523"/>
      <c r="G25" s="379" t="s">
        <v>78</v>
      </c>
      <c r="H25" s="523"/>
      <c r="I25" s="523"/>
      <c r="L25" s="121"/>
    </row>
    <row r="26" spans="1:12" s="20" customFormat="1" ht="26.4">
      <c r="A26" s="429" t="s">
        <v>79</v>
      </c>
      <c r="B26" s="912">
        <v>3</v>
      </c>
      <c r="C26" s="956">
        <v>0</v>
      </c>
      <c r="D26" s="912">
        <v>1</v>
      </c>
      <c r="E26" s="912">
        <v>1</v>
      </c>
      <c r="F26" s="912">
        <v>0</v>
      </c>
      <c r="G26" s="429" t="s">
        <v>79</v>
      </c>
      <c r="H26" s="912">
        <v>1</v>
      </c>
      <c r="I26" s="956">
        <v>0</v>
      </c>
      <c r="J26" s="121">
        <v>0</v>
      </c>
      <c r="K26" s="121">
        <v>0</v>
      </c>
      <c r="L26" s="121"/>
    </row>
    <row r="27" spans="1:12" s="20" customFormat="1">
      <c r="A27" s="379" t="s">
        <v>80</v>
      </c>
      <c r="B27" s="524"/>
      <c r="C27" s="524"/>
      <c r="D27" s="524"/>
      <c r="E27" s="524"/>
      <c r="F27" s="524"/>
      <c r="G27" s="379" t="s">
        <v>80</v>
      </c>
      <c r="H27" s="525"/>
      <c r="I27" s="525"/>
      <c r="J27" s="205"/>
      <c r="K27" s="205"/>
      <c r="L27" s="120"/>
    </row>
    <row r="28" spans="1:12" s="20" customFormat="1">
      <c r="A28" s="423" t="s">
        <v>81</v>
      </c>
      <c r="B28" s="522">
        <f>SUM(B30:B68)</f>
        <v>598</v>
      </c>
      <c r="C28" s="522">
        <f t="shared" ref="C28:K28" si="2">SUM(C30:C68)</f>
        <v>57</v>
      </c>
      <c r="D28" s="522">
        <f t="shared" si="2"/>
        <v>57</v>
      </c>
      <c r="E28" s="522">
        <f t="shared" si="2"/>
        <v>225</v>
      </c>
      <c r="F28" s="522">
        <f t="shared" si="2"/>
        <v>85</v>
      </c>
      <c r="G28" s="423" t="s">
        <v>81</v>
      </c>
      <c r="H28" s="522">
        <f t="shared" si="2"/>
        <v>127</v>
      </c>
      <c r="I28" s="522">
        <f t="shared" si="2"/>
        <v>31</v>
      </c>
      <c r="J28" s="120">
        <f t="shared" si="2"/>
        <v>12</v>
      </c>
      <c r="K28" s="120">
        <f t="shared" si="2"/>
        <v>4</v>
      </c>
      <c r="L28" s="120"/>
    </row>
    <row r="29" spans="1:12" s="20" customFormat="1">
      <c r="A29" s="426" t="s">
        <v>82</v>
      </c>
      <c r="B29" s="522"/>
      <c r="C29" s="522"/>
      <c r="D29" s="522"/>
      <c r="E29" s="522"/>
      <c r="F29" s="522"/>
      <c r="G29" s="426" t="s">
        <v>82</v>
      </c>
      <c r="H29" s="522"/>
      <c r="I29" s="522"/>
      <c r="J29" s="170"/>
      <c r="K29" s="170"/>
      <c r="L29" s="170"/>
    </row>
    <row r="30" spans="1:12" s="20" customFormat="1">
      <c r="A30" s="429" t="s">
        <v>83</v>
      </c>
      <c r="B30" s="912">
        <v>221</v>
      </c>
      <c r="C30" s="912">
        <v>27</v>
      </c>
      <c r="D30" s="912">
        <v>23</v>
      </c>
      <c r="E30" s="912">
        <v>72</v>
      </c>
      <c r="F30" s="912">
        <v>30</v>
      </c>
      <c r="G30" s="429" t="s">
        <v>83</v>
      </c>
      <c r="H30" s="912">
        <v>54</v>
      </c>
      <c r="I30" s="912">
        <v>13</v>
      </c>
      <c r="J30" s="121">
        <v>1</v>
      </c>
      <c r="K30" s="121">
        <v>1</v>
      </c>
      <c r="L30" s="121"/>
    </row>
    <row r="31" spans="1:12" s="20" customFormat="1">
      <c r="A31" s="379" t="s">
        <v>84</v>
      </c>
      <c r="B31" s="523"/>
      <c r="C31" s="523"/>
      <c r="D31" s="523"/>
      <c r="E31" s="523"/>
      <c r="F31" s="523"/>
      <c r="G31" s="379" t="s">
        <v>84</v>
      </c>
      <c r="H31" s="523"/>
      <c r="I31" s="523"/>
      <c r="L31" s="121"/>
    </row>
    <row r="32" spans="1:12" s="20" customFormat="1">
      <c r="A32" s="429" t="s">
        <v>85</v>
      </c>
      <c r="B32" s="912">
        <v>34</v>
      </c>
      <c r="C32" s="912">
        <v>8</v>
      </c>
      <c r="D32" s="912">
        <v>6</v>
      </c>
      <c r="E32" s="912">
        <v>11</v>
      </c>
      <c r="F32" s="912">
        <v>1</v>
      </c>
      <c r="G32" s="429" t="s">
        <v>85</v>
      </c>
      <c r="H32" s="912">
        <v>3</v>
      </c>
      <c r="I32" s="912">
        <v>0</v>
      </c>
      <c r="J32" s="121">
        <v>4</v>
      </c>
      <c r="K32" s="121">
        <v>1</v>
      </c>
      <c r="L32" s="121"/>
    </row>
    <row r="33" spans="1:12" s="20" customFormat="1">
      <c r="A33" s="379" t="s">
        <v>86</v>
      </c>
      <c r="B33" s="912" t="s">
        <v>624</v>
      </c>
      <c r="C33" s="912" t="s">
        <v>624</v>
      </c>
      <c r="D33" s="912" t="s">
        <v>624</v>
      </c>
      <c r="E33" s="912" t="s">
        <v>624</v>
      </c>
      <c r="F33" s="912" t="s">
        <v>624</v>
      </c>
      <c r="G33" s="379" t="s">
        <v>86</v>
      </c>
      <c r="H33" s="912" t="s">
        <v>624</v>
      </c>
      <c r="I33" s="912" t="s">
        <v>624</v>
      </c>
      <c r="J33" s="121" t="s">
        <v>624</v>
      </c>
      <c r="K33" s="121" t="s">
        <v>624</v>
      </c>
      <c r="L33" s="121"/>
    </row>
    <row r="34" spans="1:12" s="20" customFormat="1">
      <c r="A34" s="429" t="s">
        <v>87</v>
      </c>
      <c r="B34" s="912">
        <v>37</v>
      </c>
      <c r="C34" s="912">
        <v>1</v>
      </c>
      <c r="D34" s="912">
        <v>2</v>
      </c>
      <c r="E34" s="912">
        <v>4</v>
      </c>
      <c r="F34" s="912">
        <v>7</v>
      </c>
      <c r="G34" s="429" t="s">
        <v>87</v>
      </c>
      <c r="H34" s="912">
        <v>16</v>
      </c>
      <c r="I34" s="912">
        <v>4</v>
      </c>
      <c r="J34" s="121">
        <v>2</v>
      </c>
      <c r="K34" s="121">
        <v>1</v>
      </c>
      <c r="L34" s="121"/>
    </row>
    <row r="35" spans="1:12" s="20" customFormat="1">
      <c r="A35" s="379" t="s">
        <v>88</v>
      </c>
      <c r="B35" s="523"/>
      <c r="C35" s="523"/>
      <c r="D35" s="523"/>
      <c r="E35" s="523"/>
      <c r="F35" s="523"/>
      <c r="G35" s="379" t="s">
        <v>88</v>
      </c>
      <c r="H35" s="523"/>
      <c r="I35" s="523"/>
      <c r="L35" s="121"/>
    </row>
    <row r="36" spans="1:12" s="20" customFormat="1">
      <c r="A36" s="429" t="s">
        <v>89</v>
      </c>
      <c r="B36" s="912">
        <v>42</v>
      </c>
      <c r="C36" s="912">
        <v>2</v>
      </c>
      <c r="D36" s="912">
        <v>1</v>
      </c>
      <c r="E36" s="912">
        <v>24</v>
      </c>
      <c r="F36" s="912">
        <v>4</v>
      </c>
      <c r="G36" s="429" t="s">
        <v>89</v>
      </c>
      <c r="H36" s="912">
        <v>7</v>
      </c>
      <c r="I36" s="912">
        <v>3</v>
      </c>
      <c r="J36" s="121">
        <v>1</v>
      </c>
      <c r="K36" s="121">
        <v>0</v>
      </c>
      <c r="L36" s="121"/>
    </row>
    <row r="37" spans="1:12" s="20" customFormat="1">
      <c r="A37" s="379" t="s">
        <v>90</v>
      </c>
      <c r="B37" s="912" t="s">
        <v>624</v>
      </c>
      <c r="C37" s="912" t="s">
        <v>624</v>
      </c>
      <c r="D37" s="912" t="s">
        <v>624</v>
      </c>
      <c r="E37" s="912" t="s">
        <v>624</v>
      </c>
      <c r="F37" s="912" t="s">
        <v>624</v>
      </c>
      <c r="G37" s="379" t="s">
        <v>90</v>
      </c>
      <c r="H37" s="912" t="s">
        <v>624</v>
      </c>
      <c r="I37" s="912" t="s">
        <v>624</v>
      </c>
      <c r="J37" s="121" t="s">
        <v>624</v>
      </c>
      <c r="K37" s="121" t="s">
        <v>624</v>
      </c>
      <c r="L37" s="121"/>
    </row>
    <row r="38" spans="1:12" s="20" customFormat="1" ht="52.8">
      <c r="A38" s="429" t="s">
        <v>93</v>
      </c>
      <c r="B38" s="912">
        <v>61</v>
      </c>
      <c r="C38" s="912">
        <v>1</v>
      </c>
      <c r="D38" s="912">
        <v>4</v>
      </c>
      <c r="E38" s="912">
        <v>27</v>
      </c>
      <c r="F38" s="912">
        <v>12</v>
      </c>
      <c r="G38" s="429" t="s">
        <v>93</v>
      </c>
      <c r="H38" s="912">
        <v>13</v>
      </c>
      <c r="I38" s="912">
        <v>3</v>
      </c>
      <c r="J38" s="121">
        <v>1</v>
      </c>
      <c r="K38" s="121">
        <v>0</v>
      </c>
      <c r="L38" s="127"/>
    </row>
    <row r="39" spans="1:12" s="20" customFormat="1" ht="52.8">
      <c r="A39" s="379" t="s">
        <v>94</v>
      </c>
      <c r="B39" s="523"/>
      <c r="C39" s="523"/>
      <c r="D39" s="523"/>
      <c r="E39" s="523"/>
      <c r="F39" s="523"/>
      <c r="G39" s="379" t="s">
        <v>94</v>
      </c>
      <c r="H39" s="523"/>
      <c r="I39" s="523"/>
      <c r="L39" s="121"/>
    </row>
    <row r="40" spans="1:12" s="20" customFormat="1">
      <c r="A40" s="429" t="s">
        <v>95</v>
      </c>
      <c r="B40" s="912">
        <v>4</v>
      </c>
      <c r="C40" s="912">
        <v>1</v>
      </c>
      <c r="D40" s="912">
        <v>0</v>
      </c>
      <c r="E40" s="912">
        <v>1</v>
      </c>
      <c r="F40" s="912">
        <v>0</v>
      </c>
      <c r="G40" s="429" t="s">
        <v>95</v>
      </c>
      <c r="H40" s="912">
        <v>1</v>
      </c>
      <c r="I40" s="912">
        <v>1</v>
      </c>
      <c r="J40" s="121">
        <v>0</v>
      </c>
      <c r="K40" s="121">
        <v>0</v>
      </c>
      <c r="L40" s="121"/>
    </row>
    <row r="41" spans="1:12" s="20" customFormat="1" ht="26.4">
      <c r="A41" s="379" t="s">
        <v>96</v>
      </c>
      <c r="B41" s="523"/>
      <c r="C41" s="523"/>
      <c r="D41" s="523"/>
      <c r="E41" s="523"/>
      <c r="F41" s="523"/>
      <c r="G41" s="379" t="s">
        <v>96</v>
      </c>
      <c r="H41" s="523"/>
      <c r="I41" s="523"/>
      <c r="L41" s="121"/>
    </row>
    <row r="42" spans="1:12" s="20" customFormat="1">
      <c r="A42" s="429" t="s">
        <v>97</v>
      </c>
      <c r="B42" s="912">
        <v>23</v>
      </c>
      <c r="C42" s="912">
        <v>6</v>
      </c>
      <c r="D42" s="912">
        <v>5</v>
      </c>
      <c r="E42" s="912">
        <v>10</v>
      </c>
      <c r="F42" s="956">
        <v>0</v>
      </c>
      <c r="G42" s="429" t="s">
        <v>97</v>
      </c>
      <c r="H42" s="912">
        <v>2</v>
      </c>
      <c r="I42" s="912">
        <v>0</v>
      </c>
      <c r="J42" s="121">
        <v>0</v>
      </c>
      <c r="K42" s="121">
        <v>0</v>
      </c>
      <c r="L42" s="121"/>
    </row>
    <row r="43" spans="1:12" s="20" customFormat="1" ht="26.4">
      <c r="A43" s="379" t="s">
        <v>98</v>
      </c>
      <c r="B43" s="912" t="s">
        <v>624</v>
      </c>
      <c r="C43" s="912" t="s">
        <v>624</v>
      </c>
      <c r="D43" s="912" t="s">
        <v>624</v>
      </c>
      <c r="E43" s="912" t="s">
        <v>624</v>
      </c>
      <c r="F43" s="912" t="s">
        <v>624</v>
      </c>
      <c r="G43" s="379" t="s">
        <v>98</v>
      </c>
      <c r="H43" s="912" t="s">
        <v>624</v>
      </c>
      <c r="I43" s="912" t="s">
        <v>624</v>
      </c>
      <c r="J43" s="121" t="s">
        <v>624</v>
      </c>
      <c r="K43" s="121" t="s">
        <v>624</v>
      </c>
      <c r="L43" s="121"/>
    </row>
    <row r="44" spans="1:12" s="20" customFormat="1">
      <c r="A44" s="429" t="s">
        <v>99</v>
      </c>
      <c r="B44" s="912">
        <v>19</v>
      </c>
      <c r="C44" s="912">
        <v>0</v>
      </c>
      <c r="D44" s="912">
        <v>3</v>
      </c>
      <c r="E44" s="956">
        <v>11</v>
      </c>
      <c r="F44" s="912">
        <v>1</v>
      </c>
      <c r="G44" s="429" t="s">
        <v>99</v>
      </c>
      <c r="H44" s="912">
        <v>2</v>
      </c>
      <c r="I44" s="912">
        <v>1</v>
      </c>
      <c r="J44" s="121">
        <v>1</v>
      </c>
      <c r="K44" s="144">
        <v>0</v>
      </c>
      <c r="L44" s="121"/>
    </row>
    <row r="45" spans="1:12" s="20" customFormat="1" ht="26.4">
      <c r="A45" s="379" t="s">
        <v>100</v>
      </c>
      <c r="B45" s="523"/>
      <c r="C45" s="523"/>
      <c r="D45" s="523"/>
      <c r="E45" s="523"/>
      <c r="F45" s="523"/>
      <c r="G45" s="379" t="s">
        <v>100</v>
      </c>
      <c r="H45" s="523"/>
      <c r="I45" s="523"/>
      <c r="L45" s="121"/>
    </row>
    <row r="46" spans="1:12" s="20" customFormat="1">
      <c r="A46" s="429" t="s">
        <v>101</v>
      </c>
      <c r="B46" s="912">
        <v>4</v>
      </c>
      <c r="C46" s="912">
        <v>0</v>
      </c>
      <c r="D46" s="912">
        <v>0</v>
      </c>
      <c r="E46" s="912">
        <v>1</v>
      </c>
      <c r="F46" s="912">
        <v>1</v>
      </c>
      <c r="G46" s="429" t="s">
        <v>101</v>
      </c>
      <c r="H46" s="912">
        <v>0</v>
      </c>
      <c r="I46" s="912">
        <v>1</v>
      </c>
      <c r="J46" s="121">
        <v>1</v>
      </c>
      <c r="K46" s="121">
        <v>0</v>
      </c>
      <c r="L46" s="121"/>
    </row>
    <row r="47" spans="1:12" s="20" customFormat="1" ht="39.6">
      <c r="A47" s="379" t="s">
        <v>102</v>
      </c>
      <c r="B47" s="523"/>
      <c r="C47" s="523"/>
      <c r="D47" s="523"/>
      <c r="E47" s="523"/>
      <c r="F47" s="523"/>
      <c r="G47" s="379" t="s">
        <v>102</v>
      </c>
      <c r="H47" s="523"/>
      <c r="I47" s="523"/>
      <c r="L47" s="121"/>
    </row>
    <row r="48" spans="1:12" s="20" customFormat="1">
      <c r="A48" s="429" t="s">
        <v>103</v>
      </c>
      <c r="B48" s="912">
        <v>21</v>
      </c>
      <c r="C48" s="912">
        <v>2</v>
      </c>
      <c r="D48" s="912">
        <v>4</v>
      </c>
      <c r="E48" s="912">
        <v>7</v>
      </c>
      <c r="F48" s="912">
        <v>5</v>
      </c>
      <c r="G48" s="429" t="s">
        <v>103</v>
      </c>
      <c r="H48" s="912">
        <v>2</v>
      </c>
      <c r="I48" s="912">
        <v>1</v>
      </c>
      <c r="J48" s="121">
        <v>0</v>
      </c>
      <c r="K48" s="121">
        <v>0</v>
      </c>
      <c r="L48" s="121"/>
    </row>
    <row r="49" spans="1:12" s="20" customFormat="1" ht="26.4">
      <c r="A49" s="379" t="s">
        <v>104</v>
      </c>
      <c r="B49" s="523"/>
      <c r="C49" s="523"/>
      <c r="D49" s="523"/>
      <c r="E49" s="523"/>
      <c r="F49" s="523"/>
      <c r="G49" s="379" t="s">
        <v>104</v>
      </c>
      <c r="H49" s="523"/>
      <c r="I49" s="523"/>
      <c r="L49" s="121"/>
    </row>
    <row r="50" spans="1:12" s="20" customFormat="1" ht="26.4">
      <c r="A50" s="429" t="s">
        <v>105</v>
      </c>
      <c r="B50" s="912">
        <v>38</v>
      </c>
      <c r="C50" s="912">
        <v>1</v>
      </c>
      <c r="D50" s="912">
        <v>2</v>
      </c>
      <c r="E50" s="912">
        <v>6</v>
      </c>
      <c r="F50" s="912">
        <v>12</v>
      </c>
      <c r="G50" s="429" t="s">
        <v>105</v>
      </c>
      <c r="H50" s="912">
        <v>14</v>
      </c>
      <c r="I50" s="912">
        <v>2</v>
      </c>
      <c r="J50" s="121">
        <v>1</v>
      </c>
      <c r="K50" s="121">
        <v>0</v>
      </c>
      <c r="L50" s="117"/>
    </row>
    <row r="51" spans="1:12" s="20" customFormat="1" ht="26.4">
      <c r="A51" s="379" t="s">
        <v>106</v>
      </c>
      <c r="B51" s="523"/>
      <c r="C51" s="523"/>
      <c r="D51" s="523"/>
      <c r="E51" s="523"/>
      <c r="F51" s="523"/>
      <c r="G51" s="379" t="s">
        <v>106</v>
      </c>
      <c r="H51" s="523"/>
      <c r="I51" s="523"/>
      <c r="L51" s="121"/>
    </row>
    <row r="52" spans="1:12" s="20" customFormat="1">
      <c r="A52" s="429" t="s">
        <v>107</v>
      </c>
      <c r="B52" s="912">
        <v>4</v>
      </c>
      <c r="C52" s="912">
        <v>0</v>
      </c>
      <c r="D52" s="912">
        <v>0</v>
      </c>
      <c r="E52" s="912">
        <v>1</v>
      </c>
      <c r="F52" s="912">
        <v>0</v>
      </c>
      <c r="G52" s="429" t="s">
        <v>107</v>
      </c>
      <c r="H52" s="912">
        <v>2</v>
      </c>
      <c r="I52" s="912">
        <v>0</v>
      </c>
      <c r="J52" s="121">
        <v>0</v>
      </c>
      <c r="K52" s="121">
        <v>1</v>
      </c>
      <c r="L52" s="121"/>
    </row>
    <row r="53" spans="1:12" s="20" customFormat="1">
      <c r="A53" s="379" t="s">
        <v>108</v>
      </c>
      <c r="B53" s="523"/>
      <c r="C53" s="523"/>
      <c r="D53" s="523"/>
      <c r="E53" s="523"/>
      <c r="F53" s="523"/>
      <c r="G53" s="379" t="s">
        <v>108</v>
      </c>
      <c r="H53" s="523"/>
      <c r="I53" s="523"/>
      <c r="L53" s="121"/>
    </row>
    <row r="54" spans="1:12" s="20" customFormat="1" ht="26.4">
      <c r="A54" s="429" t="s">
        <v>109</v>
      </c>
      <c r="B54" s="912">
        <v>46</v>
      </c>
      <c r="C54" s="912">
        <v>4</v>
      </c>
      <c r="D54" s="912">
        <v>6</v>
      </c>
      <c r="E54" s="912">
        <v>24</v>
      </c>
      <c r="F54" s="912">
        <v>7</v>
      </c>
      <c r="G54" s="429" t="s">
        <v>109</v>
      </c>
      <c r="H54" s="912">
        <v>4</v>
      </c>
      <c r="I54" s="912">
        <v>1</v>
      </c>
      <c r="J54" s="121">
        <v>0</v>
      </c>
      <c r="K54" s="121">
        <v>0</v>
      </c>
      <c r="L54" s="127"/>
    </row>
    <row r="55" spans="1:12" s="20" customFormat="1" ht="39.6">
      <c r="A55" s="379" t="s">
        <v>110</v>
      </c>
      <c r="B55" s="523"/>
      <c r="C55" s="523"/>
      <c r="D55" s="523"/>
      <c r="E55" s="523"/>
      <c r="F55" s="523"/>
      <c r="G55" s="379" t="s">
        <v>110</v>
      </c>
      <c r="H55" s="523"/>
      <c r="I55" s="523"/>
      <c r="L55" s="121"/>
    </row>
    <row r="56" spans="1:12" s="20" customFormat="1" ht="26.4">
      <c r="A56" s="429" t="s">
        <v>111</v>
      </c>
      <c r="B56" s="912">
        <v>1</v>
      </c>
      <c r="C56" s="912">
        <v>0</v>
      </c>
      <c r="D56" s="912">
        <v>0</v>
      </c>
      <c r="E56" s="912">
        <v>1</v>
      </c>
      <c r="F56" s="912">
        <v>0</v>
      </c>
      <c r="G56" s="429" t="s">
        <v>111</v>
      </c>
      <c r="H56" s="912">
        <v>0</v>
      </c>
      <c r="I56" s="912">
        <v>0</v>
      </c>
      <c r="J56" s="121">
        <v>0</v>
      </c>
      <c r="K56" s="121">
        <v>0</v>
      </c>
      <c r="L56" s="127"/>
    </row>
    <row r="57" spans="1:12" s="20" customFormat="1" ht="26.4">
      <c r="A57" s="379" t="s">
        <v>112</v>
      </c>
      <c r="B57" s="523"/>
      <c r="C57" s="523"/>
      <c r="D57" s="523"/>
      <c r="E57" s="523"/>
      <c r="F57" s="523"/>
      <c r="G57" s="379" t="s">
        <v>112</v>
      </c>
      <c r="H57" s="523"/>
      <c r="I57" s="523"/>
      <c r="L57" s="121"/>
    </row>
    <row r="58" spans="1:12" s="20" customFormat="1">
      <c r="A58" s="429" t="s">
        <v>113</v>
      </c>
      <c r="B58" s="523"/>
      <c r="C58" s="523"/>
      <c r="D58" s="523"/>
      <c r="E58" s="523"/>
      <c r="F58" s="523"/>
      <c r="G58" s="429" t="s">
        <v>113</v>
      </c>
      <c r="H58" s="523"/>
      <c r="I58" s="523"/>
      <c r="L58" s="121"/>
    </row>
    <row r="59" spans="1:12" s="20" customFormat="1">
      <c r="A59" s="379" t="s">
        <v>264</v>
      </c>
      <c r="B59" s="523"/>
      <c r="C59" s="523"/>
      <c r="D59" s="523"/>
      <c r="E59" s="523"/>
      <c r="F59" s="523"/>
      <c r="G59" s="379" t="s">
        <v>264</v>
      </c>
      <c r="H59" s="523"/>
      <c r="I59" s="523"/>
      <c r="L59" s="121"/>
    </row>
    <row r="60" spans="1:12" s="48" customFormat="1" ht="26.4">
      <c r="A60" s="429" t="s">
        <v>114</v>
      </c>
      <c r="B60" s="912">
        <v>8</v>
      </c>
      <c r="C60" s="912">
        <v>0</v>
      </c>
      <c r="D60" s="912">
        <v>0</v>
      </c>
      <c r="E60" s="912">
        <v>4</v>
      </c>
      <c r="F60" s="912">
        <v>1</v>
      </c>
      <c r="G60" s="429" t="s">
        <v>114</v>
      </c>
      <c r="H60" s="912">
        <v>2</v>
      </c>
      <c r="I60" s="912">
        <v>1</v>
      </c>
      <c r="J60" s="121">
        <v>0</v>
      </c>
      <c r="K60" s="121">
        <v>0</v>
      </c>
      <c r="L60" s="121"/>
    </row>
    <row r="61" spans="1:12" s="20" customFormat="1" ht="26.4">
      <c r="A61" s="379" t="s">
        <v>115</v>
      </c>
      <c r="B61" s="523"/>
      <c r="C61" s="523"/>
      <c r="D61" s="523"/>
      <c r="E61" s="523"/>
      <c r="F61" s="523"/>
      <c r="G61" s="379" t="s">
        <v>115</v>
      </c>
      <c r="H61" s="523"/>
      <c r="I61" s="523"/>
      <c r="L61" s="121"/>
    </row>
    <row r="62" spans="1:12" s="20" customFormat="1">
      <c r="A62" s="429" t="s">
        <v>116</v>
      </c>
      <c r="B62" s="912">
        <v>1</v>
      </c>
      <c r="C62" s="912">
        <v>0</v>
      </c>
      <c r="D62" s="912">
        <v>0</v>
      </c>
      <c r="E62" s="912">
        <v>1</v>
      </c>
      <c r="F62" s="912">
        <v>0</v>
      </c>
      <c r="G62" s="429" t="s">
        <v>116</v>
      </c>
      <c r="H62" s="912">
        <v>0</v>
      </c>
      <c r="I62" s="912">
        <v>0</v>
      </c>
      <c r="J62" s="121">
        <v>0</v>
      </c>
      <c r="K62" s="121">
        <v>0</v>
      </c>
      <c r="L62" s="127"/>
    </row>
    <row r="63" spans="1:12" s="20" customFormat="1" ht="26.4">
      <c r="A63" s="379" t="s">
        <v>117</v>
      </c>
      <c r="B63" s="523"/>
      <c r="C63" s="523"/>
      <c r="D63" s="523"/>
      <c r="E63" s="523"/>
      <c r="F63" s="523"/>
      <c r="G63" s="379" t="s">
        <v>117</v>
      </c>
      <c r="H63" s="523"/>
      <c r="I63" s="523"/>
      <c r="L63" s="121"/>
    </row>
    <row r="64" spans="1:12" s="20" customFormat="1">
      <c r="A64" s="429" t="s">
        <v>118</v>
      </c>
      <c r="B64" s="912">
        <v>26</v>
      </c>
      <c r="C64" s="912">
        <v>2</v>
      </c>
      <c r="D64" s="912">
        <v>0</v>
      </c>
      <c r="E64" s="912">
        <v>18</v>
      </c>
      <c r="F64" s="912">
        <v>3</v>
      </c>
      <c r="G64" s="429" t="s">
        <v>118</v>
      </c>
      <c r="H64" s="912">
        <v>3</v>
      </c>
      <c r="I64" s="912">
        <v>0</v>
      </c>
      <c r="J64" s="121">
        <v>0</v>
      </c>
      <c r="K64" s="121">
        <v>0</v>
      </c>
      <c r="L64" s="121"/>
    </row>
    <row r="65" spans="1:12" s="20" customFormat="1">
      <c r="A65" s="379" t="s">
        <v>119</v>
      </c>
      <c r="B65" s="523"/>
      <c r="C65" s="523"/>
      <c r="D65" s="523"/>
      <c r="E65" s="523"/>
      <c r="F65" s="523"/>
      <c r="G65" s="379" t="s">
        <v>119</v>
      </c>
      <c r="H65" s="523"/>
      <c r="I65" s="523"/>
      <c r="L65" s="121"/>
    </row>
    <row r="66" spans="1:12" s="20" customFormat="1">
      <c r="A66" s="429" t="s">
        <v>120</v>
      </c>
      <c r="B66" s="912">
        <v>4</v>
      </c>
      <c r="C66" s="912">
        <v>0</v>
      </c>
      <c r="D66" s="912">
        <v>1</v>
      </c>
      <c r="E66" s="912">
        <v>1</v>
      </c>
      <c r="F66" s="912">
        <v>1</v>
      </c>
      <c r="G66" s="429" t="s">
        <v>120</v>
      </c>
      <c r="H66" s="912">
        <v>1</v>
      </c>
      <c r="I66" s="912">
        <v>0</v>
      </c>
      <c r="J66" s="121">
        <v>0</v>
      </c>
      <c r="K66" s="121">
        <v>0</v>
      </c>
      <c r="L66" s="121"/>
    </row>
    <row r="67" spans="1:12" s="20" customFormat="1">
      <c r="A67" s="379" t="s">
        <v>121</v>
      </c>
      <c r="B67" s="523"/>
      <c r="C67" s="523"/>
      <c r="D67" s="523"/>
      <c r="E67" s="523"/>
      <c r="F67" s="523"/>
      <c r="G67" s="379" t="s">
        <v>121</v>
      </c>
      <c r="H67" s="523"/>
      <c r="I67" s="523"/>
      <c r="L67" s="121"/>
    </row>
    <row r="68" spans="1:12" s="20" customFormat="1" ht="24">
      <c r="A68" s="468" t="s">
        <v>122</v>
      </c>
      <c r="B68" s="912">
        <v>4</v>
      </c>
      <c r="C68" s="912">
        <v>2</v>
      </c>
      <c r="D68" s="912">
        <v>0</v>
      </c>
      <c r="E68" s="912">
        <v>1</v>
      </c>
      <c r="F68" s="912">
        <v>0</v>
      </c>
      <c r="G68" s="468" t="s">
        <v>122</v>
      </c>
      <c r="H68" s="912">
        <v>1</v>
      </c>
      <c r="I68" s="912">
        <v>0</v>
      </c>
      <c r="J68" s="121">
        <v>0</v>
      </c>
      <c r="K68" s="121">
        <v>0</v>
      </c>
      <c r="L68" s="121"/>
    </row>
    <row r="69" spans="1:12" s="20" customFormat="1" ht="24">
      <c r="A69" s="469" t="s">
        <v>123</v>
      </c>
      <c r="B69" s="912"/>
      <c r="C69" s="912"/>
      <c r="D69" s="912"/>
      <c r="E69" s="912"/>
      <c r="F69" s="912"/>
      <c r="G69" s="469" t="s">
        <v>123</v>
      </c>
      <c r="H69" s="912"/>
      <c r="I69" s="912"/>
      <c r="J69" s="121"/>
      <c r="K69" s="121"/>
      <c r="L69" s="121"/>
    </row>
    <row r="70" spans="1:12" s="20" customFormat="1" ht="39.6">
      <c r="A70" s="423" t="s">
        <v>124</v>
      </c>
      <c r="B70" s="522">
        <f>B72</f>
        <v>26</v>
      </c>
      <c r="C70" s="522">
        <f t="shared" ref="C70:K70" si="3">C72</f>
        <v>1</v>
      </c>
      <c r="D70" s="522">
        <f t="shared" si="3"/>
        <v>0</v>
      </c>
      <c r="E70" s="522">
        <f t="shared" si="3"/>
        <v>2</v>
      </c>
      <c r="F70" s="522">
        <f t="shared" si="3"/>
        <v>2</v>
      </c>
      <c r="G70" s="423" t="s">
        <v>124</v>
      </c>
      <c r="H70" s="522">
        <f t="shared" si="3"/>
        <v>1</v>
      </c>
      <c r="I70" s="522">
        <f t="shared" si="3"/>
        <v>7</v>
      </c>
      <c r="J70" s="120">
        <f t="shared" si="3"/>
        <v>7</v>
      </c>
      <c r="K70" s="257">
        <f t="shared" si="3"/>
        <v>6</v>
      </c>
      <c r="L70" s="121"/>
    </row>
    <row r="71" spans="1:12" s="20" customFormat="1" ht="26.4">
      <c r="A71" s="426" t="s">
        <v>125</v>
      </c>
      <c r="B71" s="522"/>
      <c r="C71" s="522"/>
      <c r="D71" s="522"/>
      <c r="E71" s="522"/>
      <c r="F71" s="522"/>
      <c r="G71" s="426" t="s">
        <v>125</v>
      </c>
      <c r="H71" s="522"/>
      <c r="I71" s="522"/>
      <c r="J71" s="120"/>
      <c r="K71" s="120"/>
      <c r="L71" s="120"/>
    </row>
    <row r="72" spans="1:12" s="20" customFormat="1" ht="26.4">
      <c r="A72" s="526" t="s">
        <v>126</v>
      </c>
      <c r="B72" s="912">
        <f>25+1</f>
        <v>26</v>
      </c>
      <c r="C72" s="912">
        <v>1</v>
      </c>
      <c r="D72" s="912">
        <v>0</v>
      </c>
      <c r="E72" s="912">
        <v>2</v>
      </c>
      <c r="F72" s="912">
        <v>2</v>
      </c>
      <c r="G72" s="526" t="s">
        <v>126</v>
      </c>
      <c r="H72" s="912">
        <v>1</v>
      </c>
      <c r="I72" s="912">
        <v>7</v>
      </c>
      <c r="J72" s="121">
        <v>7</v>
      </c>
      <c r="K72" s="260">
        <f>5+1</f>
        <v>6</v>
      </c>
      <c r="L72" s="121"/>
    </row>
    <row r="73" spans="1:12" s="20" customFormat="1" ht="26.4">
      <c r="A73" s="526" t="s">
        <v>125</v>
      </c>
      <c r="B73" s="912"/>
      <c r="C73" s="912"/>
      <c r="D73" s="912"/>
      <c r="E73" s="912"/>
      <c r="F73" s="912"/>
      <c r="G73" s="526" t="s">
        <v>125</v>
      </c>
      <c r="H73" s="912"/>
      <c r="I73" s="912"/>
      <c r="J73" s="121"/>
      <c r="K73" s="121"/>
      <c r="L73" s="121"/>
    </row>
    <row r="74" spans="1:12" s="20" customFormat="1" ht="26.4">
      <c r="A74" s="423" t="s">
        <v>127</v>
      </c>
      <c r="B74" s="522">
        <f>SUM(B76:B80)</f>
        <v>10</v>
      </c>
      <c r="C74" s="522">
        <f>SUM(C76:C80)</f>
        <v>0</v>
      </c>
      <c r="D74" s="522">
        <f>SUM(D76:D80)</f>
        <v>0</v>
      </c>
      <c r="E74" s="522">
        <f>SUM(E76:E80)</f>
        <v>1</v>
      </c>
      <c r="F74" s="522">
        <f>SUM(F76:F80)</f>
        <v>0</v>
      </c>
      <c r="G74" s="423" t="s">
        <v>127</v>
      </c>
      <c r="H74" s="522">
        <f>SUM(H76:H80)</f>
        <v>4</v>
      </c>
      <c r="I74" s="522">
        <f>SUM(I76:I80)</f>
        <v>2</v>
      </c>
      <c r="J74" s="120">
        <f>SUM(J76:J80)</f>
        <v>1</v>
      </c>
      <c r="K74" s="120">
        <f>SUM(K76:K80)</f>
        <v>2</v>
      </c>
      <c r="L74" s="121"/>
    </row>
    <row r="75" spans="1:12" s="21" customFormat="1" ht="26.4">
      <c r="A75" s="426" t="s">
        <v>128</v>
      </c>
      <c r="B75" s="912"/>
      <c r="C75" s="912"/>
      <c r="D75" s="912"/>
      <c r="E75" s="912"/>
      <c r="F75" s="912"/>
      <c r="G75" s="426" t="s">
        <v>128</v>
      </c>
      <c r="H75" s="912"/>
      <c r="I75" s="912"/>
      <c r="J75" s="121"/>
      <c r="K75" s="121"/>
      <c r="L75" s="121"/>
    </row>
    <row r="76" spans="1:12" s="21" customFormat="1">
      <c r="A76" s="429" t="s">
        <v>129</v>
      </c>
      <c r="B76" s="912">
        <v>6</v>
      </c>
      <c r="C76" s="912">
        <v>0</v>
      </c>
      <c r="D76" s="912">
        <v>0</v>
      </c>
      <c r="E76" s="912">
        <v>1</v>
      </c>
      <c r="F76" s="912">
        <v>0</v>
      </c>
      <c r="G76" s="429" t="s">
        <v>129</v>
      </c>
      <c r="H76" s="912">
        <v>3</v>
      </c>
      <c r="I76" s="912">
        <v>1</v>
      </c>
      <c r="J76" s="121">
        <v>0</v>
      </c>
      <c r="K76" s="121">
        <v>1</v>
      </c>
      <c r="L76" s="121"/>
    </row>
    <row r="77" spans="1:12" s="20" customFormat="1">
      <c r="A77" s="379" t="s">
        <v>130</v>
      </c>
      <c r="B77" s="912" t="s">
        <v>624</v>
      </c>
      <c r="C77" s="912" t="s">
        <v>624</v>
      </c>
      <c r="D77" s="912" t="s">
        <v>624</v>
      </c>
      <c r="E77" s="912" t="s">
        <v>624</v>
      </c>
      <c r="F77" s="912" t="s">
        <v>624</v>
      </c>
      <c r="G77" s="379" t="s">
        <v>130</v>
      </c>
      <c r="H77" s="912" t="s">
        <v>624</v>
      </c>
      <c r="I77" s="912" t="s">
        <v>624</v>
      </c>
      <c r="J77" s="121" t="s">
        <v>624</v>
      </c>
      <c r="K77" s="121" t="s">
        <v>624</v>
      </c>
      <c r="L77" s="121"/>
    </row>
    <row r="78" spans="1:12" s="20" customFormat="1" ht="26.4">
      <c r="A78" s="429" t="s">
        <v>131</v>
      </c>
      <c r="B78" s="527">
        <v>3</v>
      </c>
      <c r="C78" s="527">
        <v>0</v>
      </c>
      <c r="D78" s="527">
        <v>0</v>
      </c>
      <c r="E78" s="527">
        <v>0</v>
      </c>
      <c r="F78" s="527">
        <v>0</v>
      </c>
      <c r="G78" s="429" t="s">
        <v>131</v>
      </c>
      <c r="H78" s="527">
        <v>0</v>
      </c>
      <c r="I78" s="527">
        <v>1</v>
      </c>
      <c r="J78" s="183">
        <v>1</v>
      </c>
      <c r="K78" s="183">
        <v>1</v>
      </c>
      <c r="L78" s="124"/>
    </row>
    <row r="79" spans="1:12" s="20" customFormat="1" ht="26.4">
      <c r="A79" s="379" t="s">
        <v>132</v>
      </c>
      <c r="B79" s="523"/>
      <c r="C79" s="523"/>
      <c r="D79" s="523"/>
      <c r="E79" s="523"/>
      <c r="F79" s="523"/>
      <c r="G79" s="379" t="s">
        <v>132</v>
      </c>
      <c r="H79" s="523"/>
      <c r="I79" s="523"/>
      <c r="L79" s="124"/>
    </row>
    <row r="80" spans="1:12" s="20" customFormat="1" ht="24">
      <c r="A80" s="468" t="s">
        <v>133</v>
      </c>
      <c r="B80" s="912">
        <v>1</v>
      </c>
      <c r="C80" s="527">
        <v>0</v>
      </c>
      <c r="D80" s="527">
        <v>0</v>
      </c>
      <c r="E80" s="527">
        <v>0</v>
      </c>
      <c r="F80" s="527">
        <v>0</v>
      </c>
      <c r="G80" s="468" t="s">
        <v>133</v>
      </c>
      <c r="H80" s="912">
        <v>1</v>
      </c>
      <c r="I80" s="912">
        <v>0</v>
      </c>
      <c r="J80" s="121">
        <v>0</v>
      </c>
      <c r="K80" s="121">
        <v>0</v>
      </c>
      <c r="L80" s="124"/>
    </row>
    <row r="81" spans="1:12" s="20" customFormat="1" ht="24">
      <c r="A81" s="469" t="s">
        <v>134</v>
      </c>
      <c r="B81" s="524"/>
      <c r="C81" s="524"/>
      <c r="D81" s="524"/>
      <c r="E81" s="524"/>
      <c r="F81" s="524"/>
      <c r="G81" s="469" t="s">
        <v>134</v>
      </c>
      <c r="H81" s="525"/>
      <c r="I81" s="525"/>
      <c r="J81" s="205"/>
      <c r="K81" s="205"/>
      <c r="L81" s="124"/>
    </row>
    <row r="82" spans="1:12" s="20" customFormat="1">
      <c r="A82" s="423" t="s">
        <v>135</v>
      </c>
      <c r="B82" s="522">
        <f>SUM(B84:B88)</f>
        <v>752</v>
      </c>
      <c r="C82" s="522">
        <f t="shared" ref="C82:K82" si="4">SUM(C84:C88)</f>
        <v>38</v>
      </c>
      <c r="D82" s="522">
        <f t="shared" si="4"/>
        <v>38</v>
      </c>
      <c r="E82" s="522">
        <f t="shared" si="4"/>
        <v>290</v>
      </c>
      <c r="F82" s="522">
        <f t="shared" si="4"/>
        <v>156</v>
      </c>
      <c r="G82" s="423" t="s">
        <v>135</v>
      </c>
      <c r="H82" s="522">
        <f t="shared" si="4"/>
        <v>191</v>
      </c>
      <c r="I82" s="522">
        <f t="shared" si="4"/>
        <v>32</v>
      </c>
      <c r="J82" s="120">
        <f t="shared" si="4"/>
        <v>5</v>
      </c>
      <c r="K82" s="120">
        <f t="shared" si="4"/>
        <v>2</v>
      </c>
      <c r="L82" s="124"/>
    </row>
    <row r="83" spans="1:12" s="20" customFormat="1">
      <c r="A83" s="426" t="s">
        <v>136</v>
      </c>
      <c r="B83" s="912"/>
      <c r="C83" s="912"/>
      <c r="D83" s="912"/>
      <c r="E83" s="912"/>
      <c r="F83" s="912"/>
      <c r="G83" s="426" t="s">
        <v>136</v>
      </c>
      <c r="H83" s="957"/>
      <c r="I83" s="957"/>
      <c r="J83" s="124"/>
      <c r="K83" s="124"/>
      <c r="L83" s="124"/>
    </row>
    <row r="84" spans="1:12" s="20" customFormat="1">
      <c r="A84" s="429" t="s">
        <v>137</v>
      </c>
      <c r="B84" s="912">
        <v>404</v>
      </c>
      <c r="C84" s="912">
        <v>25</v>
      </c>
      <c r="D84" s="912">
        <v>19</v>
      </c>
      <c r="E84" s="912">
        <v>160</v>
      </c>
      <c r="F84" s="912">
        <v>85</v>
      </c>
      <c r="G84" s="429" t="s">
        <v>137</v>
      </c>
      <c r="H84" s="528">
        <v>102</v>
      </c>
      <c r="I84" s="528">
        <v>12</v>
      </c>
      <c r="J84" s="121">
        <v>0</v>
      </c>
      <c r="K84" s="121">
        <v>1</v>
      </c>
      <c r="L84" s="123"/>
    </row>
    <row r="85" spans="1:12" s="172" customFormat="1" ht="15.6">
      <c r="A85" s="379" t="s">
        <v>138</v>
      </c>
      <c r="B85" s="529"/>
      <c r="C85" s="529"/>
      <c r="D85" s="529"/>
      <c r="E85" s="529"/>
      <c r="F85" s="529"/>
      <c r="G85" s="379" t="s">
        <v>138</v>
      </c>
      <c r="H85" s="529"/>
      <c r="I85" s="529"/>
      <c r="L85" s="124"/>
    </row>
    <row r="86" spans="1:12" s="20" customFormat="1">
      <c r="A86" s="429" t="s">
        <v>139</v>
      </c>
      <c r="B86" s="912">
        <v>259</v>
      </c>
      <c r="C86" s="912">
        <v>8</v>
      </c>
      <c r="D86" s="912">
        <v>13</v>
      </c>
      <c r="E86" s="912">
        <v>84</v>
      </c>
      <c r="F86" s="912">
        <v>58</v>
      </c>
      <c r="G86" s="429" t="s">
        <v>139</v>
      </c>
      <c r="H86" s="915">
        <v>75</v>
      </c>
      <c r="I86" s="915">
        <v>17</v>
      </c>
      <c r="J86" s="124">
        <v>4</v>
      </c>
      <c r="K86" s="121">
        <v>0</v>
      </c>
      <c r="L86" s="124"/>
    </row>
    <row r="87" spans="1:12" s="20" customFormat="1">
      <c r="A87" s="379" t="s">
        <v>140</v>
      </c>
      <c r="B87" s="523"/>
      <c r="C87" s="523"/>
      <c r="D87" s="523"/>
      <c r="E87" s="523"/>
      <c r="F87" s="523"/>
      <c r="G87" s="379" t="s">
        <v>140</v>
      </c>
      <c r="H87" s="523"/>
      <c r="I87" s="523"/>
      <c r="L87" s="124"/>
    </row>
    <row r="88" spans="1:12" s="20" customFormat="1">
      <c r="A88" s="429" t="s">
        <v>141</v>
      </c>
      <c r="B88" s="912">
        <v>89</v>
      </c>
      <c r="C88" s="912">
        <v>5</v>
      </c>
      <c r="D88" s="912">
        <v>6</v>
      </c>
      <c r="E88" s="912">
        <v>46</v>
      </c>
      <c r="F88" s="912">
        <v>13</v>
      </c>
      <c r="G88" s="429" t="s">
        <v>141</v>
      </c>
      <c r="H88" s="957">
        <v>14</v>
      </c>
      <c r="I88" s="957">
        <v>3</v>
      </c>
      <c r="J88" s="124">
        <v>1</v>
      </c>
      <c r="K88" s="121">
        <v>1</v>
      </c>
      <c r="L88" s="124"/>
    </row>
    <row r="89" spans="1:12" s="20" customFormat="1">
      <c r="A89" s="379" t="s">
        <v>142</v>
      </c>
      <c r="B89" s="912"/>
      <c r="C89" s="912"/>
      <c r="D89" s="912"/>
      <c r="E89" s="912"/>
      <c r="F89" s="912"/>
      <c r="G89" s="379" t="s">
        <v>142</v>
      </c>
      <c r="H89" s="957"/>
      <c r="I89" s="957"/>
      <c r="J89" s="124"/>
      <c r="K89" s="124"/>
      <c r="L89" s="124"/>
    </row>
    <row r="90" spans="1:12" s="20" customFormat="1" ht="26.4">
      <c r="A90" s="423" t="s">
        <v>143</v>
      </c>
      <c r="B90" s="522">
        <f>SUM(B92:B96)</f>
        <v>1933</v>
      </c>
      <c r="C90" s="522">
        <f t="shared" ref="C90:K90" si="5">SUM(C92:C96)</f>
        <v>141</v>
      </c>
      <c r="D90" s="522">
        <f t="shared" si="5"/>
        <v>177</v>
      </c>
      <c r="E90" s="522">
        <f t="shared" si="5"/>
        <v>903</v>
      </c>
      <c r="F90" s="522">
        <f t="shared" si="5"/>
        <v>307</v>
      </c>
      <c r="G90" s="423" t="s">
        <v>143</v>
      </c>
      <c r="H90" s="522">
        <f t="shared" si="5"/>
        <v>336</v>
      </c>
      <c r="I90" s="522">
        <f t="shared" si="5"/>
        <v>60</v>
      </c>
      <c r="J90" s="120">
        <f t="shared" si="5"/>
        <v>6</v>
      </c>
      <c r="K90" s="120">
        <f t="shared" si="5"/>
        <v>3</v>
      </c>
      <c r="L90" s="124"/>
    </row>
    <row r="91" spans="1:12" s="20" customFormat="1" ht="26.4">
      <c r="A91" s="426" t="s">
        <v>144</v>
      </c>
      <c r="B91" s="522"/>
      <c r="C91" s="522"/>
      <c r="D91" s="522"/>
      <c r="E91" s="522"/>
      <c r="F91" s="522"/>
      <c r="G91" s="426" t="s">
        <v>144</v>
      </c>
      <c r="H91" s="522"/>
      <c r="I91" s="522"/>
      <c r="J91" s="120"/>
      <c r="K91" s="120"/>
      <c r="L91" s="123"/>
    </row>
    <row r="92" spans="1:12" s="172" customFormat="1" ht="26.4">
      <c r="A92" s="379" t="s">
        <v>145</v>
      </c>
      <c r="B92" s="912">
        <v>107</v>
      </c>
      <c r="C92" s="912">
        <v>7</v>
      </c>
      <c r="D92" s="912">
        <v>8</v>
      </c>
      <c r="E92" s="912">
        <v>50</v>
      </c>
      <c r="F92" s="912">
        <v>16</v>
      </c>
      <c r="G92" s="379" t="s">
        <v>145</v>
      </c>
      <c r="H92" s="912">
        <v>21</v>
      </c>
      <c r="I92" s="912">
        <v>5</v>
      </c>
      <c r="J92" s="121">
        <v>0</v>
      </c>
      <c r="K92" s="121">
        <v>0</v>
      </c>
      <c r="L92" s="124"/>
    </row>
    <row r="93" spans="1:12" s="20" customFormat="1" ht="26.4">
      <c r="A93" s="429" t="s">
        <v>235</v>
      </c>
      <c r="B93" s="523"/>
      <c r="C93" s="523"/>
      <c r="D93" s="523"/>
      <c r="E93" s="523"/>
      <c r="F93" s="523"/>
      <c r="G93" s="429" t="s">
        <v>235</v>
      </c>
      <c r="H93" s="523"/>
      <c r="I93" s="523"/>
      <c r="L93" s="124"/>
    </row>
    <row r="94" spans="1:12" s="20" customFormat="1" ht="26.4">
      <c r="A94" s="379" t="s">
        <v>147</v>
      </c>
      <c r="B94" s="912">
        <v>1134</v>
      </c>
      <c r="C94" s="912">
        <v>78</v>
      </c>
      <c r="D94" s="912">
        <v>99</v>
      </c>
      <c r="E94" s="912">
        <v>468</v>
      </c>
      <c r="F94" s="912">
        <v>187</v>
      </c>
      <c r="G94" s="379" t="s">
        <v>147</v>
      </c>
      <c r="H94" s="912">
        <v>248</v>
      </c>
      <c r="I94" s="912">
        <v>46</v>
      </c>
      <c r="J94" s="121">
        <v>5</v>
      </c>
      <c r="K94" s="121">
        <v>3</v>
      </c>
      <c r="L94" s="124"/>
    </row>
    <row r="95" spans="1:12" s="20" customFormat="1" ht="26.4">
      <c r="A95" s="429" t="s">
        <v>148</v>
      </c>
      <c r="B95" s="523"/>
      <c r="C95" s="523"/>
      <c r="D95" s="523"/>
      <c r="E95" s="523"/>
      <c r="F95" s="523"/>
      <c r="G95" s="429" t="s">
        <v>148</v>
      </c>
      <c r="H95" s="523"/>
      <c r="I95" s="523"/>
      <c r="L95" s="124"/>
    </row>
    <row r="96" spans="1:12" s="20" customFormat="1" ht="26.4">
      <c r="A96" s="379" t="s">
        <v>149</v>
      </c>
      <c r="B96" s="912">
        <v>692</v>
      </c>
      <c r="C96" s="912">
        <v>56</v>
      </c>
      <c r="D96" s="912">
        <v>70</v>
      </c>
      <c r="E96" s="912">
        <v>385</v>
      </c>
      <c r="F96" s="912">
        <v>104</v>
      </c>
      <c r="G96" s="379" t="s">
        <v>149</v>
      </c>
      <c r="H96" s="912">
        <v>67</v>
      </c>
      <c r="I96" s="912">
        <v>9</v>
      </c>
      <c r="J96" s="121">
        <v>1</v>
      </c>
      <c r="K96" s="121">
        <v>0</v>
      </c>
      <c r="L96" s="124"/>
    </row>
    <row r="97" spans="1:15" s="20" customFormat="1" ht="26.4">
      <c r="A97" s="429" t="s">
        <v>150</v>
      </c>
      <c r="B97" s="912"/>
      <c r="C97" s="912"/>
      <c r="D97" s="912"/>
      <c r="E97" s="912"/>
      <c r="F97" s="912"/>
      <c r="G97" s="429" t="s">
        <v>150</v>
      </c>
      <c r="H97" s="912"/>
      <c r="I97" s="912"/>
      <c r="J97" s="121"/>
      <c r="K97" s="121"/>
      <c r="L97" s="124"/>
    </row>
    <row r="98" spans="1:15" s="20" customFormat="1">
      <c r="A98" s="423" t="s">
        <v>151</v>
      </c>
      <c r="B98" s="522">
        <f>SUM(B100:B104)</f>
        <v>193</v>
      </c>
      <c r="C98" s="522">
        <f t="shared" ref="C98:K98" si="6">SUM(C100:C104)</f>
        <v>22</v>
      </c>
      <c r="D98" s="522">
        <f t="shared" si="6"/>
        <v>15</v>
      </c>
      <c r="E98" s="522">
        <f t="shared" si="6"/>
        <v>76</v>
      </c>
      <c r="F98" s="522">
        <f t="shared" si="6"/>
        <v>28</v>
      </c>
      <c r="G98" s="423" t="s">
        <v>151</v>
      </c>
      <c r="H98" s="522">
        <f t="shared" si="6"/>
        <v>44</v>
      </c>
      <c r="I98" s="522">
        <f t="shared" si="6"/>
        <v>5</v>
      </c>
      <c r="J98" s="120">
        <f t="shared" si="6"/>
        <v>1</v>
      </c>
      <c r="K98" s="120">
        <f t="shared" si="6"/>
        <v>2</v>
      </c>
      <c r="L98" s="123"/>
    </row>
    <row r="99" spans="1:15" s="22" customFormat="1" ht="15.6">
      <c r="A99" s="426" t="s">
        <v>152</v>
      </c>
      <c r="B99" s="912"/>
      <c r="C99" s="912"/>
      <c r="D99" s="912"/>
      <c r="E99" s="912"/>
      <c r="F99" s="912"/>
      <c r="G99" s="426" t="s">
        <v>152</v>
      </c>
      <c r="H99" s="912"/>
      <c r="I99" s="912"/>
      <c r="J99" s="121"/>
      <c r="K99" s="121"/>
      <c r="L99" s="124"/>
    </row>
    <row r="100" spans="1:15" s="20" customFormat="1" ht="26.4">
      <c r="A100" s="429" t="s">
        <v>153</v>
      </c>
      <c r="B100" s="912">
        <v>153</v>
      </c>
      <c r="C100" s="912">
        <v>14</v>
      </c>
      <c r="D100" s="912">
        <v>9</v>
      </c>
      <c r="E100" s="912">
        <v>63</v>
      </c>
      <c r="F100" s="912">
        <v>27</v>
      </c>
      <c r="G100" s="429" t="s">
        <v>153</v>
      </c>
      <c r="H100" s="912">
        <v>35</v>
      </c>
      <c r="I100" s="912">
        <v>4</v>
      </c>
      <c r="J100" s="121">
        <v>1</v>
      </c>
      <c r="K100" s="121">
        <v>0</v>
      </c>
      <c r="L100" s="124"/>
    </row>
    <row r="101" spans="1:15" s="20" customFormat="1" ht="26.4">
      <c r="A101" s="379" t="s">
        <v>154</v>
      </c>
      <c r="B101" s="912" t="s">
        <v>624</v>
      </c>
      <c r="C101" s="912" t="s">
        <v>624</v>
      </c>
      <c r="D101" s="912" t="s">
        <v>624</v>
      </c>
      <c r="E101" s="912" t="s">
        <v>624</v>
      </c>
      <c r="F101" s="912" t="s">
        <v>624</v>
      </c>
      <c r="G101" s="379" t="s">
        <v>154</v>
      </c>
      <c r="H101" s="912" t="s">
        <v>624</v>
      </c>
      <c r="I101" s="912" t="s">
        <v>624</v>
      </c>
      <c r="J101" s="121" t="s">
        <v>624</v>
      </c>
      <c r="K101" s="121" t="s">
        <v>624</v>
      </c>
      <c r="L101" s="124"/>
    </row>
    <row r="102" spans="1:15" s="20" customFormat="1" ht="26.4">
      <c r="A102" s="429" t="s">
        <v>155</v>
      </c>
      <c r="B102" s="912">
        <v>37</v>
      </c>
      <c r="C102" s="912">
        <v>8</v>
      </c>
      <c r="D102" s="912">
        <v>5</v>
      </c>
      <c r="E102" s="912">
        <v>12</v>
      </c>
      <c r="F102" s="912">
        <v>1</v>
      </c>
      <c r="G102" s="429" t="s">
        <v>155</v>
      </c>
      <c r="H102" s="912">
        <v>8</v>
      </c>
      <c r="I102" s="912">
        <v>1</v>
      </c>
      <c r="J102" s="121">
        <v>0</v>
      </c>
      <c r="K102" s="121">
        <v>2</v>
      </c>
      <c r="L102" s="124"/>
    </row>
    <row r="103" spans="1:15" s="20" customFormat="1" ht="26.4">
      <c r="A103" s="379" t="s">
        <v>156</v>
      </c>
      <c r="B103" s="523"/>
      <c r="C103" s="523"/>
      <c r="D103" s="523"/>
      <c r="E103" s="523"/>
      <c r="F103" s="523"/>
      <c r="G103" s="379" t="s">
        <v>156</v>
      </c>
      <c r="H103" s="523"/>
      <c r="I103" s="523"/>
      <c r="L103" s="124"/>
    </row>
    <row r="104" spans="1:15" s="20" customFormat="1">
      <c r="A104" s="429" t="s">
        <v>157</v>
      </c>
      <c r="B104" s="912">
        <v>3</v>
      </c>
      <c r="C104" s="912">
        <v>0</v>
      </c>
      <c r="D104" s="912">
        <v>1</v>
      </c>
      <c r="E104" s="912">
        <v>1</v>
      </c>
      <c r="F104" s="912">
        <v>0</v>
      </c>
      <c r="G104" s="429" t="s">
        <v>157</v>
      </c>
      <c r="H104" s="912">
        <f>0+1</f>
        <v>1</v>
      </c>
      <c r="I104" s="912">
        <v>0</v>
      </c>
      <c r="J104" s="121">
        <v>0</v>
      </c>
      <c r="K104" s="121">
        <v>0</v>
      </c>
      <c r="L104" s="124"/>
    </row>
    <row r="105" spans="1:15" s="20" customFormat="1">
      <c r="A105" s="379" t="s">
        <v>158</v>
      </c>
      <c r="B105" s="522"/>
      <c r="C105" s="522"/>
      <c r="D105" s="522"/>
      <c r="E105" s="522"/>
      <c r="F105" s="522"/>
      <c r="G105" s="379" t="s">
        <v>158</v>
      </c>
      <c r="H105" s="530"/>
      <c r="I105" s="530"/>
      <c r="J105" s="123"/>
      <c r="K105" s="123"/>
      <c r="L105" s="123"/>
    </row>
    <row r="106" spans="1:15" s="20" customFormat="1">
      <c r="A106" s="423" t="s">
        <v>273</v>
      </c>
      <c r="B106" s="522">
        <f>SUM(B108:B110)</f>
        <v>441</v>
      </c>
      <c r="C106" s="522">
        <f t="shared" ref="C106:K106" si="7">SUM(C108:C110)</f>
        <v>63</v>
      </c>
      <c r="D106" s="522">
        <f t="shared" si="7"/>
        <v>53</v>
      </c>
      <c r="E106" s="522">
        <f t="shared" si="7"/>
        <v>182</v>
      </c>
      <c r="F106" s="522">
        <f t="shared" si="7"/>
        <v>62</v>
      </c>
      <c r="G106" s="423" t="s">
        <v>273</v>
      </c>
      <c r="H106" s="522">
        <f t="shared" si="7"/>
        <v>57</v>
      </c>
      <c r="I106" s="522">
        <f t="shared" si="7"/>
        <v>12</v>
      </c>
      <c r="J106" s="120">
        <f t="shared" si="7"/>
        <v>7</v>
      </c>
      <c r="K106" s="120">
        <f t="shared" si="7"/>
        <v>5</v>
      </c>
      <c r="L106" s="123"/>
    </row>
    <row r="107" spans="1:15" s="20" customFormat="1" ht="26.4">
      <c r="A107" s="426" t="s">
        <v>274</v>
      </c>
      <c r="B107" s="912"/>
      <c r="C107" s="912"/>
      <c r="D107" s="912"/>
      <c r="E107" s="912"/>
      <c r="F107" s="912"/>
      <c r="G107" s="426" t="s">
        <v>274</v>
      </c>
      <c r="H107" s="957"/>
      <c r="I107" s="957"/>
      <c r="J107" s="124"/>
      <c r="K107" s="124"/>
      <c r="L107" s="124"/>
    </row>
    <row r="108" spans="1:15" s="20" customFormat="1">
      <c r="A108" s="429" t="s">
        <v>159</v>
      </c>
      <c r="B108" s="912">
        <v>303</v>
      </c>
      <c r="C108" s="912">
        <v>37</v>
      </c>
      <c r="D108" s="912">
        <v>30</v>
      </c>
      <c r="E108" s="912">
        <v>124</v>
      </c>
      <c r="F108" s="912">
        <v>47</v>
      </c>
      <c r="G108" s="429" t="s">
        <v>159</v>
      </c>
      <c r="H108" s="912">
        <v>46</v>
      </c>
      <c r="I108" s="912">
        <v>8</v>
      </c>
      <c r="J108" s="121">
        <v>6</v>
      </c>
      <c r="K108" s="121">
        <v>5</v>
      </c>
      <c r="L108" s="121"/>
    </row>
    <row r="109" spans="1:15" s="20" customFormat="1">
      <c r="A109" s="379" t="s">
        <v>160</v>
      </c>
      <c r="B109" s="523"/>
      <c r="C109" s="523"/>
      <c r="D109" s="523"/>
      <c r="E109" s="523"/>
      <c r="F109" s="523"/>
      <c r="G109" s="379" t="s">
        <v>160</v>
      </c>
      <c r="H109" s="523"/>
      <c r="I109" s="523"/>
      <c r="L109" s="124"/>
    </row>
    <row r="110" spans="1:15" s="6" customFormat="1" ht="13.2">
      <c r="A110" s="429" t="s">
        <v>161</v>
      </c>
      <c r="B110" s="912">
        <v>138</v>
      </c>
      <c r="C110" s="912">
        <v>26</v>
      </c>
      <c r="D110" s="912">
        <v>23</v>
      </c>
      <c r="E110" s="912">
        <v>58</v>
      </c>
      <c r="F110" s="912">
        <v>15</v>
      </c>
      <c r="G110" s="429" t="s">
        <v>161</v>
      </c>
      <c r="H110" s="957">
        <v>11</v>
      </c>
      <c r="I110" s="957">
        <v>4</v>
      </c>
      <c r="J110" s="124">
        <v>1</v>
      </c>
      <c r="K110" s="121">
        <v>0</v>
      </c>
      <c r="L110" s="121"/>
      <c r="M110" s="121"/>
      <c r="N110" s="121"/>
      <c r="O110" s="121"/>
    </row>
    <row r="111" spans="1:15" s="6" customFormat="1" ht="13.2">
      <c r="A111" s="379" t="s">
        <v>162</v>
      </c>
      <c r="B111" s="912"/>
      <c r="C111" s="913"/>
      <c r="D111" s="913"/>
      <c r="E111" s="913"/>
      <c r="F111" s="913"/>
      <c r="G111" s="379" t="s">
        <v>162</v>
      </c>
      <c r="H111" s="912"/>
      <c r="I111" s="913"/>
      <c r="J111" s="129"/>
      <c r="K111" s="129"/>
      <c r="L111" s="129"/>
      <c r="M111" s="121"/>
      <c r="N111" s="121"/>
      <c r="O111" s="121"/>
    </row>
    <row r="112" spans="1:15" s="6" customFormat="1" ht="13.2">
      <c r="A112" s="423" t="s">
        <v>163</v>
      </c>
      <c r="B112" s="522">
        <f>SUM(B114:B124)</f>
        <v>29</v>
      </c>
      <c r="C112" s="522">
        <f t="shared" ref="C112:K112" si="8">SUM(C114:C124)</f>
        <v>12</v>
      </c>
      <c r="D112" s="522">
        <f t="shared" si="8"/>
        <v>8</v>
      </c>
      <c r="E112" s="522">
        <f t="shared" si="8"/>
        <v>5</v>
      </c>
      <c r="F112" s="522">
        <f t="shared" si="8"/>
        <v>2</v>
      </c>
      <c r="G112" s="423" t="s">
        <v>163</v>
      </c>
      <c r="H112" s="522">
        <f t="shared" si="8"/>
        <v>2</v>
      </c>
      <c r="I112" s="522">
        <f t="shared" si="8"/>
        <v>0</v>
      </c>
      <c r="J112" s="257">
        <f t="shared" si="8"/>
        <v>0</v>
      </c>
      <c r="K112" s="120">
        <f t="shared" si="8"/>
        <v>0</v>
      </c>
      <c r="L112" s="121"/>
      <c r="M112" s="121"/>
      <c r="N112" s="121"/>
      <c r="O112" s="121"/>
    </row>
    <row r="113" spans="1:15" s="6" customFormat="1" ht="13.2">
      <c r="A113" s="426" t="s">
        <v>164</v>
      </c>
      <c r="B113" s="912"/>
      <c r="C113" s="913"/>
      <c r="D113" s="913"/>
      <c r="E113" s="913"/>
      <c r="F113" s="913"/>
      <c r="G113" s="426" t="s">
        <v>164</v>
      </c>
      <c r="H113" s="912"/>
      <c r="I113" s="913"/>
      <c r="J113" s="129"/>
      <c r="K113" s="129"/>
      <c r="L113" s="129"/>
      <c r="M113" s="121"/>
      <c r="N113" s="121"/>
      <c r="O113" s="121"/>
    </row>
    <row r="114" spans="1:15" s="20" customFormat="1">
      <c r="A114" s="429" t="s">
        <v>165</v>
      </c>
      <c r="B114" s="912">
        <v>1</v>
      </c>
      <c r="C114" s="912">
        <v>0</v>
      </c>
      <c r="D114" s="912">
        <v>1</v>
      </c>
      <c r="E114" s="912">
        <v>0</v>
      </c>
      <c r="F114" s="912">
        <v>0</v>
      </c>
      <c r="G114" s="429" t="s">
        <v>165</v>
      </c>
      <c r="H114" s="912">
        <v>0</v>
      </c>
      <c r="I114" s="912">
        <v>0</v>
      </c>
      <c r="J114" s="121">
        <v>0</v>
      </c>
      <c r="K114" s="121">
        <v>0</v>
      </c>
      <c r="L114" s="121"/>
    </row>
    <row r="115" spans="1:15" s="20" customFormat="1">
      <c r="A115" s="379" t="s">
        <v>166</v>
      </c>
      <c r="B115" s="523"/>
      <c r="C115" s="523"/>
      <c r="D115" s="523"/>
      <c r="E115" s="523"/>
      <c r="F115" s="523"/>
      <c r="G115" s="379" t="s">
        <v>166</v>
      </c>
      <c r="H115" s="523"/>
      <c r="I115" s="523"/>
      <c r="L115" s="124"/>
    </row>
    <row r="116" spans="1:15" s="20" customFormat="1" ht="39.6">
      <c r="A116" s="429" t="s">
        <v>626</v>
      </c>
      <c r="B116" s="912">
        <v>1</v>
      </c>
      <c r="C116" s="912">
        <v>0</v>
      </c>
      <c r="D116" s="912">
        <v>0</v>
      </c>
      <c r="E116" s="912">
        <v>0</v>
      </c>
      <c r="F116" s="912">
        <v>0</v>
      </c>
      <c r="G116" s="429" t="s">
        <v>626</v>
      </c>
      <c r="H116" s="957">
        <v>1</v>
      </c>
      <c r="I116" s="912">
        <v>0</v>
      </c>
      <c r="J116" s="121">
        <v>0</v>
      </c>
      <c r="K116" s="121">
        <v>0</v>
      </c>
      <c r="L116" s="124"/>
    </row>
    <row r="117" spans="1:15" s="20" customFormat="1" ht="39.6">
      <c r="A117" s="422" t="s">
        <v>627</v>
      </c>
      <c r="B117" s="912" t="s">
        <v>624</v>
      </c>
      <c r="C117" s="912" t="s">
        <v>624</v>
      </c>
      <c r="D117" s="912" t="s">
        <v>624</v>
      </c>
      <c r="E117" s="912" t="s">
        <v>624</v>
      </c>
      <c r="F117" s="912" t="s">
        <v>624</v>
      </c>
      <c r="G117" s="422" t="s">
        <v>627</v>
      </c>
      <c r="H117" s="912" t="s">
        <v>624</v>
      </c>
      <c r="I117" s="957" t="s">
        <v>624</v>
      </c>
      <c r="J117" s="121" t="s">
        <v>624</v>
      </c>
      <c r="K117" s="121" t="s">
        <v>624</v>
      </c>
      <c r="L117" s="124"/>
    </row>
    <row r="118" spans="1:15" s="20" customFormat="1" ht="26.4">
      <c r="A118" s="429" t="s">
        <v>519</v>
      </c>
      <c r="B118" s="523"/>
      <c r="C118" s="523"/>
      <c r="D118" s="523"/>
      <c r="E118" s="523"/>
      <c r="F118" s="523"/>
      <c r="G118" s="429" t="s">
        <v>519</v>
      </c>
      <c r="H118" s="523"/>
      <c r="I118" s="523"/>
      <c r="L118" s="124"/>
    </row>
    <row r="119" spans="1:15" s="20" customFormat="1" ht="26.4">
      <c r="A119" s="422" t="s">
        <v>520</v>
      </c>
      <c r="B119" s="523"/>
      <c r="C119" s="523"/>
      <c r="D119" s="523"/>
      <c r="E119" s="523"/>
      <c r="F119" s="523"/>
      <c r="G119" s="422" t="s">
        <v>520</v>
      </c>
      <c r="H119" s="523"/>
      <c r="I119" s="523"/>
      <c r="L119" s="124"/>
    </row>
    <row r="120" spans="1:15" s="20" customFormat="1">
      <c r="A120" s="429" t="s">
        <v>167</v>
      </c>
      <c r="B120" s="912">
        <f>5+1</f>
        <v>6</v>
      </c>
      <c r="C120" s="912">
        <v>1</v>
      </c>
      <c r="D120" s="912">
        <v>1</v>
      </c>
      <c r="E120" s="912">
        <v>3</v>
      </c>
      <c r="F120" s="912">
        <v>0</v>
      </c>
      <c r="G120" s="429" t="s">
        <v>167</v>
      </c>
      <c r="H120" s="957">
        <v>1</v>
      </c>
      <c r="I120" s="912">
        <v>0</v>
      </c>
      <c r="J120" s="121">
        <v>0</v>
      </c>
      <c r="K120" s="121">
        <v>0</v>
      </c>
      <c r="L120" s="128"/>
    </row>
    <row r="121" spans="1:15" s="20" customFormat="1">
      <c r="A121" s="379" t="s">
        <v>168</v>
      </c>
      <c r="B121" s="523"/>
      <c r="C121" s="523"/>
      <c r="D121" s="523"/>
      <c r="E121" s="523"/>
      <c r="F121" s="523"/>
      <c r="G121" s="379" t="s">
        <v>168</v>
      </c>
      <c r="H121" s="523"/>
      <c r="I121" s="912"/>
      <c r="J121" s="121"/>
      <c r="K121" s="121"/>
      <c r="L121" s="124"/>
    </row>
    <row r="122" spans="1:15" s="20" customFormat="1" ht="39.6">
      <c r="A122" s="429" t="s">
        <v>169</v>
      </c>
      <c r="B122" s="912">
        <v>20</v>
      </c>
      <c r="C122" s="912">
        <v>10</v>
      </c>
      <c r="D122" s="912">
        <v>6</v>
      </c>
      <c r="E122" s="912">
        <v>2</v>
      </c>
      <c r="F122" s="912">
        <v>2</v>
      </c>
      <c r="G122" s="429" t="s">
        <v>169</v>
      </c>
      <c r="H122" s="912">
        <v>0</v>
      </c>
      <c r="I122" s="912">
        <v>0</v>
      </c>
      <c r="J122" s="121">
        <v>0</v>
      </c>
      <c r="K122" s="121">
        <v>0</v>
      </c>
      <c r="L122" s="127"/>
    </row>
    <row r="123" spans="1:15" s="20" customFormat="1" ht="26.4">
      <c r="A123" s="379" t="s">
        <v>170</v>
      </c>
      <c r="B123" s="523"/>
      <c r="C123" s="523"/>
      <c r="D123" s="523"/>
      <c r="E123" s="523"/>
      <c r="F123" s="523"/>
      <c r="G123" s="379" t="s">
        <v>170</v>
      </c>
      <c r="H123" s="523"/>
      <c r="I123" s="523"/>
      <c r="L123" s="124"/>
    </row>
    <row r="124" spans="1:15" s="20" customFormat="1">
      <c r="A124" s="468" t="s">
        <v>236</v>
      </c>
      <c r="B124" s="912">
        <v>1</v>
      </c>
      <c r="C124" s="912">
        <v>1</v>
      </c>
      <c r="D124" s="912">
        <v>0</v>
      </c>
      <c r="E124" s="912">
        <v>0</v>
      </c>
      <c r="F124" s="912">
        <v>0</v>
      </c>
      <c r="G124" s="468" t="s">
        <v>236</v>
      </c>
      <c r="H124" s="912">
        <v>0</v>
      </c>
      <c r="I124" s="912">
        <v>0</v>
      </c>
      <c r="J124" s="121">
        <v>0</v>
      </c>
      <c r="K124" s="121">
        <v>0</v>
      </c>
      <c r="L124" s="127"/>
    </row>
    <row r="125" spans="1:15" s="20" customFormat="1">
      <c r="A125" s="469" t="s">
        <v>265</v>
      </c>
      <c r="B125" s="912"/>
      <c r="C125" s="912"/>
      <c r="D125" s="912"/>
      <c r="E125" s="912"/>
      <c r="F125" s="912"/>
      <c r="G125" s="469" t="s">
        <v>265</v>
      </c>
      <c r="H125" s="957"/>
      <c r="I125" s="957"/>
      <c r="J125" s="124"/>
      <c r="K125" s="124"/>
      <c r="L125" s="124"/>
    </row>
    <row r="126" spans="1:15" s="20" customFormat="1" ht="26.4">
      <c r="A126" s="423" t="s">
        <v>171</v>
      </c>
      <c r="B126" s="522">
        <f>SUM(B128:B132)</f>
        <v>25</v>
      </c>
      <c r="C126" s="522">
        <f t="shared" ref="C126:K126" si="9">SUM(C128:C132)</f>
        <v>5</v>
      </c>
      <c r="D126" s="522">
        <f t="shared" si="9"/>
        <v>5</v>
      </c>
      <c r="E126" s="522">
        <f t="shared" si="9"/>
        <v>13</v>
      </c>
      <c r="F126" s="522">
        <f t="shared" si="9"/>
        <v>0</v>
      </c>
      <c r="G126" s="423" t="s">
        <v>171</v>
      </c>
      <c r="H126" s="522">
        <f t="shared" si="9"/>
        <v>2</v>
      </c>
      <c r="I126" s="522">
        <f t="shared" si="9"/>
        <v>0</v>
      </c>
      <c r="J126" s="120">
        <f t="shared" si="9"/>
        <v>0</v>
      </c>
      <c r="K126" s="120">
        <f t="shared" si="9"/>
        <v>0</v>
      </c>
      <c r="L126" s="127"/>
    </row>
    <row r="127" spans="1:15" s="20" customFormat="1" ht="26.4">
      <c r="A127" s="426" t="s">
        <v>172</v>
      </c>
      <c r="B127" s="912"/>
      <c r="C127" s="912"/>
      <c r="D127" s="912"/>
      <c r="E127" s="912"/>
      <c r="F127" s="912"/>
      <c r="G127" s="426" t="s">
        <v>172</v>
      </c>
      <c r="H127" s="957"/>
      <c r="I127" s="957"/>
      <c r="J127" s="124"/>
      <c r="K127" s="124"/>
      <c r="L127" s="124"/>
    </row>
    <row r="128" spans="1:15" s="20" customFormat="1" ht="26.4">
      <c r="A128" s="429" t="s">
        <v>173</v>
      </c>
      <c r="B128" s="527">
        <v>9</v>
      </c>
      <c r="C128" s="527">
        <v>2</v>
      </c>
      <c r="D128" s="527">
        <v>2</v>
      </c>
      <c r="E128" s="527">
        <v>4</v>
      </c>
      <c r="F128" s="527">
        <v>0</v>
      </c>
      <c r="G128" s="429" t="s">
        <v>173</v>
      </c>
      <c r="H128" s="528">
        <v>1</v>
      </c>
      <c r="I128" s="912">
        <v>0</v>
      </c>
      <c r="J128" s="121">
        <v>0</v>
      </c>
      <c r="K128" s="121">
        <v>0</v>
      </c>
      <c r="L128" s="127"/>
    </row>
    <row r="129" spans="1:12" s="20" customFormat="1" ht="26.4">
      <c r="A129" s="379" t="s">
        <v>174</v>
      </c>
      <c r="B129" s="523"/>
      <c r="C129" s="523"/>
      <c r="D129" s="523"/>
      <c r="E129" s="523"/>
      <c r="F129" s="523"/>
      <c r="G129" s="379" t="s">
        <v>174</v>
      </c>
      <c r="H129" s="523"/>
      <c r="I129" s="523"/>
      <c r="L129" s="124"/>
    </row>
    <row r="130" spans="1:12" s="20" customFormat="1" ht="26.4">
      <c r="A130" s="429" t="s">
        <v>175</v>
      </c>
      <c r="B130" s="912">
        <v>2</v>
      </c>
      <c r="C130" s="912">
        <v>0</v>
      </c>
      <c r="D130" s="912">
        <v>0</v>
      </c>
      <c r="E130" s="912">
        <v>2</v>
      </c>
      <c r="F130" s="912">
        <v>0</v>
      </c>
      <c r="G130" s="429" t="s">
        <v>175</v>
      </c>
      <c r="H130" s="912">
        <v>0</v>
      </c>
      <c r="I130" s="912">
        <v>0</v>
      </c>
      <c r="J130" s="121">
        <v>0</v>
      </c>
      <c r="K130" s="121">
        <v>0</v>
      </c>
      <c r="L130" s="127"/>
    </row>
    <row r="131" spans="1:12" s="20" customFormat="1" ht="39.6">
      <c r="A131" s="379" t="s">
        <v>176</v>
      </c>
      <c r="B131" s="523"/>
      <c r="C131" s="523"/>
      <c r="D131" s="523"/>
      <c r="E131" s="523"/>
      <c r="F131" s="523"/>
      <c r="G131" s="379" t="s">
        <v>176</v>
      </c>
      <c r="H131" s="523"/>
      <c r="I131" s="523"/>
      <c r="L131" s="123"/>
    </row>
    <row r="132" spans="1:12" s="20" customFormat="1">
      <c r="A132" s="429" t="s">
        <v>177</v>
      </c>
      <c r="B132" s="912">
        <v>14</v>
      </c>
      <c r="C132" s="912">
        <v>3</v>
      </c>
      <c r="D132" s="912">
        <v>3</v>
      </c>
      <c r="E132" s="912">
        <v>7</v>
      </c>
      <c r="F132" s="956">
        <v>0</v>
      </c>
      <c r="G132" s="429" t="s">
        <v>177</v>
      </c>
      <c r="H132" s="912">
        <v>1</v>
      </c>
      <c r="I132" s="912">
        <v>0</v>
      </c>
      <c r="J132" s="121">
        <v>0</v>
      </c>
      <c r="K132" s="121">
        <v>0</v>
      </c>
      <c r="L132" s="123"/>
    </row>
    <row r="133" spans="1:12" s="20" customFormat="1">
      <c r="A133" s="379" t="s">
        <v>178</v>
      </c>
      <c r="B133" s="912"/>
      <c r="C133" s="912"/>
      <c r="D133" s="912"/>
      <c r="E133" s="912"/>
      <c r="F133" s="912"/>
      <c r="G133" s="379" t="s">
        <v>178</v>
      </c>
      <c r="H133" s="957"/>
      <c r="I133" s="957"/>
      <c r="J133" s="124"/>
      <c r="K133" s="124"/>
      <c r="L133" s="124"/>
    </row>
    <row r="134" spans="1:12" s="20" customFormat="1" ht="19.5" customHeight="1">
      <c r="A134" s="423" t="s">
        <v>275</v>
      </c>
      <c r="B134" s="522">
        <f>SUM(B136)</f>
        <v>94</v>
      </c>
      <c r="C134" s="522">
        <f t="shared" ref="C134:K134" si="10">SUM(C136)</f>
        <v>15</v>
      </c>
      <c r="D134" s="522">
        <f t="shared" si="10"/>
        <v>8</v>
      </c>
      <c r="E134" s="522">
        <f t="shared" si="10"/>
        <v>25</v>
      </c>
      <c r="F134" s="522">
        <f t="shared" si="10"/>
        <v>9</v>
      </c>
      <c r="G134" s="423" t="s">
        <v>275</v>
      </c>
      <c r="H134" s="522">
        <f t="shared" si="10"/>
        <v>21</v>
      </c>
      <c r="I134" s="522">
        <f t="shared" si="10"/>
        <v>11</v>
      </c>
      <c r="J134" s="120">
        <f t="shared" si="10"/>
        <v>2</v>
      </c>
      <c r="K134" s="120">
        <f t="shared" si="10"/>
        <v>3</v>
      </c>
      <c r="L134" s="127"/>
    </row>
    <row r="135" spans="1:12" s="20" customFormat="1" ht="18.75" customHeight="1">
      <c r="A135" s="426" t="s">
        <v>276</v>
      </c>
      <c r="B135" s="912"/>
      <c r="C135" s="912"/>
      <c r="D135" s="912"/>
      <c r="E135" s="912"/>
      <c r="F135" s="912"/>
      <c r="G135" s="426" t="s">
        <v>276</v>
      </c>
      <c r="H135" s="957"/>
      <c r="I135" s="957"/>
      <c r="J135" s="124"/>
      <c r="K135" s="124"/>
      <c r="L135" s="124"/>
    </row>
    <row r="136" spans="1:12" s="20" customFormat="1">
      <c r="A136" s="429" t="s">
        <v>275</v>
      </c>
      <c r="B136" s="912">
        <v>94</v>
      </c>
      <c r="C136" s="912">
        <v>15</v>
      </c>
      <c r="D136" s="956">
        <v>8</v>
      </c>
      <c r="E136" s="956">
        <v>25</v>
      </c>
      <c r="F136" s="956">
        <v>9</v>
      </c>
      <c r="G136" s="429" t="s">
        <v>275</v>
      </c>
      <c r="H136" s="957">
        <v>21</v>
      </c>
      <c r="I136" s="957">
        <v>11</v>
      </c>
      <c r="J136" s="121">
        <v>2</v>
      </c>
      <c r="K136" s="124">
        <v>3</v>
      </c>
      <c r="L136" s="127"/>
    </row>
    <row r="137" spans="1:12" s="20" customFormat="1">
      <c r="A137" s="379" t="s">
        <v>276</v>
      </c>
      <c r="B137" s="912"/>
      <c r="C137" s="912"/>
      <c r="D137" s="912"/>
      <c r="E137" s="912"/>
      <c r="F137" s="912"/>
      <c r="G137" s="379" t="s">
        <v>276</v>
      </c>
      <c r="H137" s="957"/>
      <c r="I137" s="957"/>
      <c r="J137" s="124"/>
      <c r="K137" s="124"/>
      <c r="L137" s="124"/>
    </row>
    <row r="138" spans="1:12" s="20" customFormat="1" ht="26.4">
      <c r="A138" s="423" t="s">
        <v>179</v>
      </c>
      <c r="B138" s="522">
        <f>SUM(B140:B148)</f>
        <v>393</v>
      </c>
      <c r="C138" s="522">
        <f t="shared" ref="C138:K138" si="11">SUM(C140:C148)</f>
        <v>72</v>
      </c>
      <c r="D138" s="522">
        <f t="shared" si="11"/>
        <v>64</v>
      </c>
      <c r="E138" s="522">
        <f t="shared" si="11"/>
        <v>181</v>
      </c>
      <c r="F138" s="522">
        <f t="shared" si="11"/>
        <v>51</v>
      </c>
      <c r="G138" s="423" t="s">
        <v>179</v>
      </c>
      <c r="H138" s="522">
        <f t="shared" si="11"/>
        <v>23</v>
      </c>
      <c r="I138" s="522">
        <f t="shared" si="11"/>
        <v>1</v>
      </c>
      <c r="J138" s="120">
        <f t="shared" si="11"/>
        <v>1</v>
      </c>
      <c r="K138" s="120">
        <f t="shared" si="11"/>
        <v>0</v>
      </c>
      <c r="L138" s="124"/>
    </row>
    <row r="139" spans="1:12" s="20" customFormat="1" ht="26.4">
      <c r="A139" s="426" t="s">
        <v>180</v>
      </c>
      <c r="B139" s="912"/>
      <c r="C139" s="912"/>
      <c r="D139" s="912"/>
      <c r="E139" s="912"/>
      <c r="F139" s="912"/>
      <c r="G139" s="426" t="s">
        <v>180</v>
      </c>
      <c r="H139" s="957"/>
      <c r="I139" s="957"/>
      <c r="J139" s="124"/>
      <c r="K139" s="124"/>
      <c r="L139" s="124"/>
    </row>
    <row r="140" spans="1:12" s="20" customFormat="1">
      <c r="A140" s="429" t="s">
        <v>181</v>
      </c>
      <c r="B140" s="912">
        <v>71</v>
      </c>
      <c r="C140" s="912">
        <v>25</v>
      </c>
      <c r="D140" s="912">
        <v>18</v>
      </c>
      <c r="E140" s="912">
        <v>21</v>
      </c>
      <c r="F140" s="912">
        <v>6</v>
      </c>
      <c r="G140" s="429" t="s">
        <v>181</v>
      </c>
      <c r="H140" s="912">
        <v>1</v>
      </c>
      <c r="I140" s="912">
        <v>0</v>
      </c>
      <c r="J140" s="121">
        <v>0</v>
      </c>
      <c r="K140" s="121">
        <v>0</v>
      </c>
      <c r="L140" s="124"/>
    </row>
    <row r="141" spans="1:12" s="20" customFormat="1" ht="16.5" customHeight="1">
      <c r="A141" s="379" t="s">
        <v>182</v>
      </c>
      <c r="B141" s="523"/>
      <c r="C141" s="523"/>
      <c r="D141" s="523"/>
      <c r="E141" s="523"/>
      <c r="F141" s="523"/>
      <c r="G141" s="379" t="s">
        <v>182</v>
      </c>
      <c r="H141" s="523"/>
      <c r="I141" s="523"/>
      <c r="L141" s="124"/>
    </row>
    <row r="142" spans="1:12" s="20" customFormat="1" ht="26.4">
      <c r="A142" s="429" t="s">
        <v>183</v>
      </c>
      <c r="B142" s="912">
        <v>8</v>
      </c>
      <c r="C142" s="912">
        <v>2</v>
      </c>
      <c r="D142" s="912">
        <v>1</v>
      </c>
      <c r="E142" s="912">
        <v>5</v>
      </c>
      <c r="F142" s="912">
        <v>0</v>
      </c>
      <c r="G142" s="429" t="s">
        <v>183</v>
      </c>
      <c r="H142" s="912">
        <v>0</v>
      </c>
      <c r="I142" s="912">
        <v>0</v>
      </c>
      <c r="J142" s="121">
        <v>0</v>
      </c>
      <c r="K142" s="121">
        <v>0</v>
      </c>
      <c r="L142" s="127"/>
    </row>
    <row r="143" spans="1:12" s="20" customFormat="1" ht="26.4">
      <c r="A143" s="379" t="s">
        <v>184</v>
      </c>
      <c r="B143" s="523"/>
      <c r="C143" s="523"/>
      <c r="D143" s="523"/>
      <c r="E143" s="523"/>
      <c r="F143" s="523"/>
      <c r="G143" s="379" t="s">
        <v>184</v>
      </c>
      <c r="H143" s="523"/>
      <c r="I143" s="523"/>
      <c r="L143" s="124"/>
    </row>
    <row r="144" spans="1:12" s="20" customFormat="1" ht="26.4">
      <c r="A144" s="429" t="s">
        <v>185</v>
      </c>
      <c r="B144" s="912">
        <v>248</v>
      </c>
      <c r="C144" s="912">
        <v>31</v>
      </c>
      <c r="D144" s="912">
        <v>32</v>
      </c>
      <c r="E144" s="956">
        <v>121</v>
      </c>
      <c r="F144" s="956">
        <v>40</v>
      </c>
      <c r="G144" s="429" t="s">
        <v>185</v>
      </c>
      <c r="H144" s="912">
        <v>22</v>
      </c>
      <c r="I144" s="912">
        <v>1</v>
      </c>
      <c r="J144" s="121">
        <v>1</v>
      </c>
      <c r="K144" s="121">
        <v>0</v>
      </c>
      <c r="L144" s="123"/>
    </row>
    <row r="145" spans="1:12" s="20" customFormat="1" ht="26.4">
      <c r="A145" s="379" t="s">
        <v>186</v>
      </c>
      <c r="B145" s="912" t="s">
        <v>624</v>
      </c>
      <c r="C145" s="912" t="s">
        <v>624</v>
      </c>
      <c r="D145" s="912" t="s">
        <v>624</v>
      </c>
      <c r="E145" s="912" t="s">
        <v>624</v>
      </c>
      <c r="F145" s="912" t="s">
        <v>624</v>
      </c>
      <c r="G145" s="379" t="s">
        <v>186</v>
      </c>
      <c r="H145" s="957" t="s">
        <v>624</v>
      </c>
      <c r="I145" s="957" t="s">
        <v>624</v>
      </c>
      <c r="J145" s="124" t="s">
        <v>624</v>
      </c>
      <c r="K145" s="124" t="s">
        <v>624</v>
      </c>
      <c r="L145" s="124"/>
    </row>
    <row r="146" spans="1:12" s="20" customFormat="1">
      <c r="A146" s="429" t="s">
        <v>187</v>
      </c>
      <c r="B146" s="527">
        <v>48</v>
      </c>
      <c r="C146" s="527">
        <v>6</v>
      </c>
      <c r="D146" s="527">
        <v>9</v>
      </c>
      <c r="E146" s="527">
        <v>28</v>
      </c>
      <c r="F146" s="527">
        <v>5</v>
      </c>
      <c r="G146" s="429" t="s">
        <v>187</v>
      </c>
      <c r="H146" s="912">
        <v>0</v>
      </c>
      <c r="I146" s="912">
        <v>0</v>
      </c>
      <c r="J146" s="121">
        <v>0</v>
      </c>
      <c r="K146" s="121">
        <v>0</v>
      </c>
      <c r="L146" s="127"/>
    </row>
    <row r="147" spans="1:12" s="20" customFormat="1">
      <c r="A147" s="379" t="s">
        <v>188</v>
      </c>
      <c r="B147" s="523"/>
      <c r="C147" s="523"/>
      <c r="D147" s="523"/>
      <c r="E147" s="523"/>
      <c r="F147" s="523"/>
      <c r="G147" s="379" t="s">
        <v>188</v>
      </c>
      <c r="H147" s="523"/>
      <c r="I147" s="523"/>
      <c r="L147" s="124"/>
    </row>
    <row r="148" spans="1:12" s="20" customFormat="1" ht="26.4">
      <c r="A148" s="429" t="s">
        <v>189</v>
      </c>
      <c r="B148" s="912">
        <v>18</v>
      </c>
      <c r="C148" s="912">
        <v>8</v>
      </c>
      <c r="D148" s="912">
        <v>4</v>
      </c>
      <c r="E148" s="912">
        <v>6</v>
      </c>
      <c r="F148" s="912">
        <v>0</v>
      </c>
      <c r="G148" s="429" t="s">
        <v>189</v>
      </c>
      <c r="H148" s="912">
        <v>0</v>
      </c>
      <c r="I148" s="912">
        <v>0</v>
      </c>
      <c r="J148" s="121">
        <v>0</v>
      </c>
      <c r="K148" s="121">
        <v>0</v>
      </c>
      <c r="L148" s="127"/>
    </row>
    <row r="149" spans="1:12" s="20" customFormat="1" ht="26.4">
      <c r="A149" s="379" t="s">
        <v>190</v>
      </c>
      <c r="B149" s="912"/>
      <c r="C149" s="912"/>
      <c r="D149" s="912"/>
      <c r="E149" s="912"/>
      <c r="F149" s="912"/>
      <c r="G149" s="379" t="s">
        <v>190</v>
      </c>
      <c r="H149" s="957"/>
      <c r="I149" s="957"/>
      <c r="J149" s="124"/>
      <c r="K149" s="124"/>
      <c r="L149" s="124"/>
    </row>
    <row r="150" spans="1:12" s="20" customFormat="1" ht="21" customHeight="1">
      <c r="A150" s="423" t="s">
        <v>191</v>
      </c>
      <c r="B150" s="522">
        <f>SUM(B152:B162)</f>
        <v>154</v>
      </c>
      <c r="C150" s="522">
        <f t="shared" ref="C150:K150" si="12">SUM(C152:C162)</f>
        <v>45</v>
      </c>
      <c r="D150" s="522">
        <f t="shared" si="12"/>
        <v>28</v>
      </c>
      <c r="E150" s="522">
        <f t="shared" si="12"/>
        <v>61</v>
      </c>
      <c r="F150" s="522">
        <f t="shared" si="12"/>
        <v>11</v>
      </c>
      <c r="G150" s="423" t="s">
        <v>191</v>
      </c>
      <c r="H150" s="522">
        <f t="shared" si="12"/>
        <v>7</v>
      </c>
      <c r="I150" s="522">
        <f t="shared" si="12"/>
        <v>2</v>
      </c>
      <c r="J150" s="120">
        <f t="shared" si="12"/>
        <v>0</v>
      </c>
      <c r="K150" s="120">
        <f t="shared" si="12"/>
        <v>0</v>
      </c>
      <c r="L150" s="124"/>
    </row>
    <row r="151" spans="1:12" s="20" customFormat="1" ht="26.4">
      <c r="A151" s="426" t="s">
        <v>277</v>
      </c>
      <c r="B151" s="912"/>
      <c r="C151" s="912"/>
      <c r="D151" s="912"/>
      <c r="E151" s="912"/>
      <c r="F151" s="912"/>
      <c r="G151" s="426" t="s">
        <v>277</v>
      </c>
      <c r="H151" s="957"/>
      <c r="I151" s="957"/>
      <c r="J151" s="124"/>
      <c r="K151" s="124"/>
      <c r="L151" s="124"/>
    </row>
    <row r="152" spans="1:12" s="20" customFormat="1" ht="52.8">
      <c r="A152" s="429" t="s">
        <v>192</v>
      </c>
      <c r="B152" s="912">
        <v>16</v>
      </c>
      <c r="C152" s="912">
        <v>5</v>
      </c>
      <c r="D152" s="912">
        <v>4</v>
      </c>
      <c r="E152" s="912">
        <v>7</v>
      </c>
      <c r="F152" s="912">
        <v>0</v>
      </c>
      <c r="G152" s="429" t="s">
        <v>192</v>
      </c>
      <c r="H152" s="912">
        <v>0</v>
      </c>
      <c r="I152" s="912">
        <v>0</v>
      </c>
      <c r="J152" s="121">
        <v>0</v>
      </c>
      <c r="K152" s="121">
        <v>0</v>
      </c>
      <c r="L152" s="124"/>
    </row>
    <row r="153" spans="1:12" s="20" customFormat="1" ht="52.8">
      <c r="A153" s="379" t="s">
        <v>193</v>
      </c>
      <c r="B153" s="523"/>
      <c r="C153" s="523"/>
      <c r="D153" s="523"/>
      <c r="E153" s="523"/>
      <c r="F153" s="523"/>
      <c r="G153" s="379" t="s">
        <v>193</v>
      </c>
      <c r="H153" s="523"/>
      <c r="I153" s="523"/>
      <c r="L153" s="124"/>
    </row>
    <row r="154" spans="1:12" s="20" customFormat="1" ht="16.5" customHeight="1">
      <c r="A154" s="429" t="s">
        <v>194</v>
      </c>
      <c r="B154" s="912">
        <v>8</v>
      </c>
      <c r="C154" s="912">
        <v>4</v>
      </c>
      <c r="D154" s="912">
        <v>0</v>
      </c>
      <c r="E154" s="912">
        <v>4</v>
      </c>
      <c r="F154" s="912">
        <v>0</v>
      </c>
      <c r="G154" s="429" t="s">
        <v>194</v>
      </c>
      <c r="H154" s="912">
        <v>0</v>
      </c>
      <c r="I154" s="912">
        <v>0</v>
      </c>
      <c r="J154" s="121">
        <v>0</v>
      </c>
      <c r="K154" s="121">
        <v>0</v>
      </c>
      <c r="L154" s="127"/>
    </row>
    <row r="155" spans="1:12" s="20" customFormat="1" ht="15.75" customHeight="1">
      <c r="A155" s="379" t="s">
        <v>195</v>
      </c>
      <c r="B155" s="523"/>
      <c r="C155" s="523"/>
      <c r="D155" s="523"/>
      <c r="E155" s="523"/>
      <c r="F155" s="523"/>
      <c r="G155" s="379" t="s">
        <v>195</v>
      </c>
      <c r="H155" s="523"/>
      <c r="I155" s="523"/>
      <c r="L155" s="124"/>
    </row>
    <row r="156" spans="1:12" s="20" customFormat="1" ht="52.8">
      <c r="A156" s="429" t="s">
        <v>196</v>
      </c>
      <c r="B156" s="912">
        <v>79</v>
      </c>
      <c r="C156" s="912">
        <v>28</v>
      </c>
      <c r="D156" s="912">
        <v>15</v>
      </c>
      <c r="E156" s="912">
        <v>23</v>
      </c>
      <c r="F156" s="912">
        <v>6</v>
      </c>
      <c r="G156" s="429" t="s">
        <v>196</v>
      </c>
      <c r="H156" s="912">
        <v>6</v>
      </c>
      <c r="I156" s="912">
        <v>1</v>
      </c>
      <c r="J156" s="121">
        <v>0</v>
      </c>
      <c r="K156" s="121">
        <v>0</v>
      </c>
      <c r="L156" s="127"/>
    </row>
    <row r="157" spans="1:12" s="20" customFormat="1" ht="26.4">
      <c r="A157" s="379" t="s">
        <v>197</v>
      </c>
      <c r="B157" s="523"/>
      <c r="C157" s="523"/>
      <c r="D157" s="523"/>
      <c r="E157" s="523"/>
      <c r="F157" s="523"/>
      <c r="G157" s="379" t="s">
        <v>197</v>
      </c>
      <c r="H157" s="523"/>
      <c r="I157" s="523"/>
      <c r="L157" s="123"/>
    </row>
    <row r="158" spans="1:12" s="20" customFormat="1">
      <c r="A158" s="429" t="s">
        <v>198</v>
      </c>
      <c r="B158" s="912">
        <v>16</v>
      </c>
      <c r="C158" s="912">
        <v>1</v>
      </c>
      <c r="D158" s="912">
        <v>3</v>
      </c>
      <c r="E158" s="912">
        <v>11</v>
      </c>
      <c r="F158" s="912">
        <v>1</v>
      </c>
      <c r="G158" s="429" t="s">
        <v>198</v>
      </c>
      <c r="H158" s="912">
        <v>0</v>
      </c>
      <c r="I158" s="912">
        <v>0</v>
      </c>
      <c r="J158" s="121">
        <v>0</v>
      </c>
      <c r="K158" s="121">
        <v>0</v>
      </c>
      <c r="L158" s="123"/>
    </row>
    <row r="159" spans="1:12" s="20" customFormat="1">
      <c r="A159" s="379" t="s">
        <v>199</v>
      </c>
      <c r="B159" s="523"/>
      <c r="C159" s="523"/>
      <c r="D159" s="523"/>
      <c r="E159" s="523"/>
      <c r="F159" s="523"/>
      <c r="G159" s="379" t="s">
        <v>199</v>
      </c>
      <c r="H159" s="523"/>
      <c r="I159" s="523"/>
      <c r="L159" s="124"/>
    </row>
    <row r="160" spans="1:12" s="20" customFormat="1" ht="26.4">
      <c r="A160" s="429" t="s">
        <v>200</v>
      </c>
      <c r="B160" s="912">
        <v>19</v>
      </c>
      <c r="C160" s="912">
        <v>6</v>
      </c>
      <c r="D160" s="912">
        <v>2</v>
      </c>
      <c r="E160" s="912">
        <v>8</v>
      </c>
      <c r="F160" s="956">
        <v>2</v>
      </c>
      <c r="G160" s="429" t="s">
        <v>200</v>
      </c>
      <c r="H160" s="957">
        <v>1</v>
      </c>
      <c r="I160" s="912">
        <v>0</v>
      </c>
      <c r="J160" s="121">
        <v>0</v>
      </c>
      <c r="K160" s="121">
        <v>0</v>
      </c>
      <c r="L160" s="124"/>
    </row>
    <row r="161" spans="1:12" s="20" customFormat="1" ht="26.4">
      <c r="A161" s="379" t="s">
        <v>201</v>
      </c>
      <c r="B161" s="523"/>
      <c r="C161" s="523"/>
      <c r="D161" s="523"/>
      <c r="E161" s="523"/>
      <c r="F161" s="523"/>
      <c r="G161" s="379" t="s">
        <v>201</v>
      </c>
      <c r="H161" s="523"/>
      <c r="I161" s="523"/>
      <c r="L161" s="123"/>
    </row>
    <row r="162" spans="1:12" s="20" customFormat="1" ht="26.4">
      <c r="A162" s="429" t="s">
        <v>202</v>
      </c>
      <c r="B162" s="912">
        <v>16</v>
      </c>
      <c r="C162" s="912">
        <v>1</v>
      </c>
      <c r="D162" s="912">
        <v>4</v>
      </c>
      <c r="E162" s="912">
        <v>8</v>
      </c>
      <c r="F162" s="956">
        <v>2</v>
      </c>
      <c r="G162" s="429" t="s">
        <v>202</v>
      </c>
      <c r="H162" s="912">
        <v>0</v>
      </c>
      <c r="I162" s="912">
        <v>1</v>
      </c>
      <c r="J162" s="121">
        <v>0</v>
      </c>
      <c r="K162" s="121">
        <v>0</v>
      </c>
      <c r="L162" s="127"/>
    </row>
    <row r="163" spans="1:12" s="20" customFormat="1" ht="39.6">
      <c r="A163" s="379" t="s">
        <v>203</v>
      </c>
      <c r="B163" s="912"/>
      <c r="C163" s="912"/>
      <c r="D163" s="912"/>
      <c r="E163" s="912"/>
      <c r="F163" s="912"/>
      <c r="G163" s="379" t="s">
        <v>203</v>
      </c>
      <c r="H163" s="957"/>
      <c r="I163" s="957"/>
      <c r="J163" s="121"/>
      <c r="K163" s="124"/>
      <c r="L163" s="124"/>
    </row>
    <row r="164" spans="1:12" s="20" customFormat="1">
      <c r="A164" s="423" t="s">
        <v>204</v>
      </c>
      <c r="B164" s="522">
        <f>B166</f>
        <v>55</v>
      </c>
      <c r="C164" s="522">
        <f t="shared" ref="C164:K164" si="13">C166</f>
        <v>21</v>
      </c>
      <c r="D164" s="522">
        <f t="shared" si="13"/>
        <v>9</v>
      </c>
      <c r="E164" s="522">
        <f t="shared" si="13"/>
        <v>14</v>
      </c>
      <c r="F164" s="522">
        <f t="shared" si="13"/>
        <v>4</v>
      </c>
      <c r="G164" s="423" t="s">
        <v>204</v>
      </c>
      <c r="H164" s="522">
        <f t="shared" si="13"/>
        <v>7</v>
      </c>
      <c r="I164" s="522">
        <f t="shared" si="13"/>
        <v>0</v>
      </c>
      <c r="J164" s="120">
        <f t="shared" si="13"/>
        <v>0</v>
      </c>
      <c r="K164" s="120">
        <f t="shared" si="13"/>
        <v>0</v>
      </c>
      <c r="L164" s="127"/>
    </row>
    <row r="165" spans="1:12" s="20" customFormat="1">
      <c r="A165" s="426" t="s">
        <v>205</v>
      </c>
      <c r="B165" s="912"/>
      <c r="C165" s="912"/>
      <c r="D165" s="912"/>
      <c r="E165" s="912"/>
      <c r="F165" s="912"/>
      <c r="G165" s="426" t="s">
        <v>205</v>
      </c>
      <c r="H165" s="957"/>
      <c r="I165" s="957"/>
      <c r="J165" s="121"/>
      <c r="K165" s="124"/>
      <c r="L165" s="124"/>
    </row>
    <row r="166" spans="1:12" s="20" customFormat="1">
      <c r="A166" s="429" t="s">
        <v>204</v>
      </c>
      <c r="B166" s="527">
        <v>55</v>
      </c>
      <c r="C166" s="527">
        <v>21</v>
      </c>
      <c r="D166" s="527">
        <v>9</v>
      </c>
      <c r="E166" s="527">
        <v>14</v>
      </c>
      <c r="F166" s="527">
        <v>4</v>
      </c>
      <c r="G166" s="429" t="s">
        <v>204</v>
      </c>
      <c r="H166" s="528">
        <v>7</v>
      </c>
      <c r="I166" s="912">
        <v>0</v>
      </c>
      <c r="J166" s="121">
        <v>0</v>
      </c>
      <c r="K166" s="121">
        <v>0</v>
      </c>
      <c r="L166" s="123"/>
    </row>
    <row r="167" spans="1:12" s="20" customFormat="1">
      <c r="A167" s="379" t="s">
        <v>205</v>
      </c>
      <c r="B167" s="912"/>
      <c r="C167" s="912"/>
      <c r="D167" s="912"/>
      <c r="E167" s="912"/>
      <c r="F167" s="912"/>
      <c r="G167" s="379" t="s">
        <v>205</v>
      </c>
      <c r="H167" s="957"/>
      <c r="I167" s="957"/>
      <c r="J167" s="124"/>
      <c r="K167" s="124"/>
      <c r="L167" s="124"/>
    </row>
    <row r="168" spans="1:12" s="20" customFormat="1">
      <c r="A168" s="423" t="s">
        <v>206</v>
      </c>
      <c r="B168" s="522">
        <f>SUM(B170)</f>
        <v>9</v>
      </c>
      <c r="C168" s="522">
        <f t="shared" ref="C168:K168" si="14">SUM(C170)</f>
        <v>0</v>
      </c>
      <c r="D168" s="522">
        <f t="shared" si="14"/>
        <v>1</v>
      </c>
      <c r="E168" s="522">
        <f t="shared" si="14"/>
        <v>4</v>
      </c>
      <c r="F168" s="522">
        <f t="shared" si="14"/>
        <v>2</v>
      </c>
      <c r="G168" s="423" t="s">
        <v>206</v>
      </c>
      <c r="H168" s="522">
        <f t="shared" si="14"/>
        <v>1</v>
      </c>
      <c r="I168" s="522">
        <f t="shared" si="14"/>
        <v>1</v>
      </c>
      <c r="J168" s="120">
        <f t="shared" si="14"/>
        <v>0</v>
      </c>
      <c r="K168" s="120">
        <f t="shared" si="14"/>
        <v>0</v>
      </c>
      <c r="L168" s="127"/>
    </row>
    <row r="169" spans="1:12" s="20" customFormat="1">
      <c r="A169" s="426" t="s">
        <v>207</v>
      </c>
      <c r="B169" s="531"/>
      <c r="C169" s="531"/>
      <c r="D169" s="531"/>
      <c r="E169" s="531"/>
      <c r="F169" s="531"/>
      <c r="G169" s="426" t="s">
        <v>207</v>
      </c>
      <c r="H169" s="532"/>
      <c r="I169" s="532"/>
      <c r="J169" s="122"/>
      <c r="K169" s="122"/>
      <c r="L169" s="122"/>
    </row>
    <row r="170" spans="1:12" s="20" customFormat="1">
      <c r="A170" s="429" t="s">
        <v>208</v>
      </c>
      <c r="B170" s="527">
        <v>9</v>
      </c>
      <c r="C170" s="912">
        <v>0</v>
      </c>
      <c r="D170" s="912">
        <v>1</v>
      </c>
      <c r="E170" s="527">
        <v>4</v>
      </c>
      <c r="F170" s="527">
        <v>2</v>
      </c>
      <c r="G170" s="429" t="s">
        <v>208</v>
      </c>
      <c r="H170" s="528">
        <v>1</v>
      </c>
      <c r="I170" s="528">
        <v>1</v>
      </c>
      <c r="J170" s="121">
        <v>0</v>
      </c>
      <c r="K170" s="121">
        <v>0</v>
      </c>
      <c r="L170" s="122"/>
    </row>
    <row r="171" spans="1:12" s="20" customFormat="1">
      <c r="A171" s="379" t="s">
        <v>209</v>
      </c>
      <c r="B171" s="531"/>
      <c r="C171" s="531"/>
      <c r="D171" s="531"/>
      <c r="E171" s="531"/>
      <c r="F171" s="531"/>
      <c r="G171" s="379" t="s">
        <v>209</v>
      </c>
      <c r="H171" s="532"/>
      <c r="I171" s="532"/>
      <c r="J171" s="122"/>
      <c r="K171" s="122"/>
      <c r="L171" s="122"/>
    </row>
    <row r="172" spans="1:12" s="20" customFormat="1">
      <c r="A172" s="468" t="s">
        <v>210</v>
      </c>
      <c r="B172" s="524"/>
      <c r="C172" s="524"/>
      <c r="D172" s="524"/>
      <c r="E172" s="524"/>
      <c r="F172" s="524"/>
      <c r="G172" s="468" t="s">
        <v>210</v>
      </c>
      <c r="H172" s="912"/>
      <c r="I172" s="912"/>
      <c r="J172" s="121"/>
      <c r="K172" s="121"/>
      <c r="L172" s="122"/>
    </row>
    <row r="173" spans="1:12" s="20" customFormat="1">
      <c r="A173" s="469" t="s">
        <v>211</v>
      </c>
      <c r="B173" s="912"/>
      <c r="C173" s="912"/>
      <c r="D173" s="912"/>
      <c r="E173" s="912"/>
      <c r="F173" s="531"/>
      <c r="G173" s="469" t="s">
        <v>211</v>
      </c>
      <c r="H173" s="530"/>
      <c r="I173" s="530"/>
      <c r="J173" s="123"/>
      <c r="K173" s="123"/>
      <c r="L173" s="123"/>
    </row>
    <row r="174" spans="1:12" s="20" customFormat="1" ht="39.6">
      <c r="A174" s="429" t="s">
        <v>597</v>
      </c>
      <c r="B174" s="912"/>
      <c r="C174" s="912"/>
      <c r="D174" s="912"/>
      <c r="E174" s="912"/>
      <c r="F174" s="912"/>
      <c r="G174" s="429" t="s">
        <v>597</v>
      </c>
      <c r="H174" s="912"/>
      <c r="I174" s="912"/>
      <c r="J174" s="121"/>
      <c r="K174" s="121"/>
      <c r="L174" s="128"/>
    </row>
    <row r="175" spans="1:12" s="20" customFormat="1" ht="16.5" customHeight="1">
      <c r="A175" s="423" t="s">
        <v>212</v>
      </c>
      <c r="B175" s="527">
        <f>SUM(B177:B183)</f>
        <v>41</v>
      </c>
      <c r="C175" s="527">
        <f t="shared" ref="C175:K175" si="15">SUM(C177:C183)</f>
        <v>2</v>
      </c>
      <c r="D175" s="527">
        <f t="shared" si="15"/>
        <v>5</v>
      </c>
      <c r="E175" s="527">
        <f t="shared" si="15"/>
        <v>8</v>
      </c>
      <c r="F175" s="527">
        <f t="shared" si="15"/>
        <v>6</v>
      </c>
      <c r="G175" s="423" t="s">
        <v>212</v>
      </c>
      <c r="H175" s="527">
        <f t="shared" si="15"/>
        <v>10</v>
      </c>
      <c r="I175" s="527">
        <f t="shared" si="15"/>
        <v>4</v>
      </c>
      <c r="J175" s="183">
        <f t="shared" si="15"/>
        <v>2</v>
      </c>
      <c r="K175" s="183">
        <f t="shared" si="15"/>
        <v>4</v>
      </c>
      <c r="L175" s="122"/>
    </row>
    <row r="176" spans="1:12" s="20" customFormat="1" ht="17.25" customHeight="1">
      <c r="A176" s="426" t="s">
        <v>213</v>
      </c>
      <c r="B176" s="524"/>
      <c r="C176" s="524"/>
      <c r="D176" s="524"/>
      <c r="E176" s="524"/>
      <c r="F176" s="524"/>
      <c r="G176" s="426" t="s">
        <v>213</v>
      </c>
      <c r="H176" s="522"/>
      <c r="I176" s="522"/>
      <c r="J176" s="120"/>
      <c r="K176" s="120"/>
      <c r="L176" s="25"/>
    </row>
    <row r="177" spans="1:12" s="20" customFormat="1" ht="18" customHeight="1">
      <c r="A177" s="473" t="s">
        <v>214</v>
      </c>
      <c r="B177" s="912">
        <v>1</v>
      </c>
      <c r="C177" s="912">
        <v>0</v>
      </c>
      <c r="D177" s="912">
        <v>0</v>
      </c>
      <c r="E177" s="912">
        <v>1</v>
      </c>
      <c r="F177" s="912">
        <v>0</v>
      </c>
      <c r="G177" s="468" t="s">
        <v>214</v>
      </c>
      <c r="H177" s="912">
        <v>0</v>
      </c>
      <c r="I177" s="912">
        <v>0</v>
      </c>
      <c r="J177" s="121">
        <v>0</v>
      </c>
      <c r="K177" s="121">
        <v>0</v>
      </c>
      <c r="L177" s="122"/>
    </row>
    <row r="178" spans="1:12">
      <c r="A178" s="469" t="s">
        <v>215</v>
      </c>
      <c r="B178" s="912"/>
      <c r="C178" s="912"/>
      <c r="D178" s="531"/>
      <c r="E178" s="531"/>
      <c r="F178" s="531"/>
      <c r="G178" s="468" t="s">
        <v>215</v>
      </c>
      <c r="H178" s="957"/>
      <c r="I178" s="957"/>
      <c r="J178" s="122"/>
      <c r="K178" s="122"/>
      <c r="L178" s="25"/>
    </row>
    <row r="179" spans="1:12" ht="24">
      <c r="A179" s="469" t="s">
        <v>216</v>
      </c>
      <c r="B179" s="912">
        <v>1</v>
      </c>
      <c r="C179" s="912">
        <v>0</v>
      </c>
      <c r="D179" s="912">
        <v>0</v>
      </c>
      <c r="E179" s="855">
        <v>1</v>
      </c>
      <c r="F179" s="912">
        <v>0</v>
      </c>
      <c r="G179" s="468" t="s">
        <v>216</v>
      </c>
      <c r="H179" s="912">
        <v>0</v>
      </c>
      <c r="I179" s="912">
        <v>0</v>
      </c>
      <c r="J179" s="121">
        <v>0</v>
      </c>
      <c r="K179" s="121">
        <v>0</v>
      </c>
      <c r="L179" s="132"/>
    </row>
    <row r="180" spans="1:12" ht="24">
      <c r="A180" s="469" t="s">
        <v>217</v>
      </c>
      <c r="G180" s="468" t="s">
        <v>217</v>
      </c>
      <c r="L180" s="171"/>
    </row>
    <row r="181" spans="1:12" ht="16.5" customHeight="1">
      <c r="A181" s="473" t="s">
        <v>218</v>
      </c>
      <c r="B181" s="958">
        <v>2</v>
      </c>
      <c r="C181" s="958">
        <v>0</v>
      </c>
      <c r="D181" s="958">
        <v>0</v>
      </c>
      <c r="E181" s="958">
        <v>1</v>
      </c>
      <c r="F181" s="958">
        <v>0</v>
      </c>
      <c r="G181" s="468" t="s">
        <v>218</v>
      </c>
      <c r="H181" s="912">
        <v>0</v>
      </c>
      <c r="I181" s="912">
        <v>0</v>
      </c>
      <c r="J181" s="121">
        <v>0</v>
      </c>
      <c r="K181" s="132">
        <v>1</v>
      </c>
      <c r="L181" s="188"/>
    </row>
    <row r="182" spans="1:12" ht="15" customHeight="1">
      <c r="A182" s="469" t="s">
        <v>219</v>
      </c>
      <c r="G182" s="469" t="s">
        <v>219</v>
      </c>
      <c r="L182" s="176"/>
    </row>
    <row r="183" spans="1:12">
      <c r="A183" s="469" t="s">
        <v>220</v>
      </c>
      <c r="B183" s="527">
        <v>37</v>
      </c>
      <c r="C183" s="912">
        <v>2</v>
      </c>
      <c r="D183" s="912">
        <v>5</v>
      </c>
      <c r="E183" s="527">
        <v>5</v>
      </c>
      <c r="F183" s="912">
        <v>6</v>
      </c>
      <c r="G183" s="469" t="s">
        <v>220</v>
      </c>
      <c r="H183" s="912">
        <v>10</v>
      </c>
      <c r="I183" s="912">
        <v>4</v>
      </c>
      <c r="J183" s="121">
        <v>2</v>
      </c>
      <c r="K183" s="121">
        <v>3</v>
      </c>
      <c r="L183" s="176"/>
    </row>
    <row r="184" spans="1:12" ht="27" customHeight="1">
      <c r="A184" s="469" t="s">
        <v>221</v>
      </c>
      <c r="B184" s="527"/>
      <c r="C184" s="527"/>
      <c r="D184" s="527"/>
      <c r="E184" s="527"/>
      <c r="F184" s="527"/>
      <c r="G184" s="469" t="s">
        <v>221</v>
      </c>
      <c r="H184" s="528"/>
      <c r="I184" s="528"/>
      <c r="J184" s="171"/>
      <c r="K184" s="171"/>
      <c r="L184" s="176"/>
    </row>
    <row r="185" spans="1:12">
      <c r="A185" s="493" t="s">
        <v>222</v>
      </c>
      <c r="B185" s="534">
        <f>SUM(B187:B189)</f>
        <v>28</v>
      </c>
      <c r="C185" s="534">
        <f t="shared" ref="C185:K185" si="16">SUM(C187:C189)</f>
        <v>6</v>
      </c>
      <c r="D185" s="534">
        <f t="shared" si="16"/>
        <v>9</v>
      </c>
      <c r="E185" s="534">
        <f t="shared" si="16"/>
        <v>7</v>
      </c>
      <c r="F185" s="534">
        <f t="shared" si="16"/>
        <v>5</v>
      </c>
      <c r="G185" s="493" t="s">
        <v>222</v>
      </c>
      <c r="H185" s="534">
        <f t="shared" si="16"/>
        <v>1</v>
      </c>
      <c r="I185" s="534">
        <f t="shared" si="16"/>
        <v>0</v>
      </c>
      <c r="J185" s="204">
        <f t="shared" si="16"/>
        <v>0</v>
      </c>
      <c r="K185" s="204">
        <f t="shared" si="16"/>
        <v>0</v>
      </c>
      <c r="L185" s="176"/>
    </row>
    <row r="186" spans="1:12">
      <c r="A186" s="535" t="s">
        <v>223</v>
      </c>
      <c r="B186" s="536"/>
      <c r="C186" s="536"/>
      <c r="D186" s="536"/>
      <c r="E186" s="536"/>
      <c r="F186" s="536"/>
      <c r="G186" s="535" t="s">
        <v>223</v>
      </c>
      <c r="H186" s="537"/>
      <c r="I186" s="537"/>
      <c r="J186" s="206"/>
      <c r="K186" s="206"/>
      <c r="L186" s="176"/>
    </row>
    <row r="187" spans="1:12" ht="24">
      <c r="A187" s="469" t="s">
        <v>226</v>
      </c>
      <c r="B187" s="527">
        <v>10</v>
      </c>
      <c r="C187" s="527">
        <v>2</v>
      </c>
      <c r="D187" s="527">
        <v>2</v>
      </c>
      <c r="E187" s="527">
        <v>5</v>
      </c>
      <c r="F187" s="912">
        <v>1</v>
      </c>
      <c r="G187" s="468" t="s">
        <v>226</v>
      </c>
      <c r="H187" s="912">
        <v>0</v>
      </c>
      <c r="I187" s="912">
        <v>0</v>
      </c>
      <c r="J187" s="121">
        <v>0</v>
      </c>
      <c r="K187" s="121">
        <v>0</v>
      </c>
      <c r="L187" s="176"/>
    </row>
    <row r="188" spans="1:12" ht="24">
      <c r="A188" s="469" t="s">
        <v>237</v>
      </c>
      <c r="G188" s="468" t="s">
        <v>237</v>
      </c>
      <c r="L188" s="176"/>
    </row>
    <row r="189" spans="1:12" ht="18" customHeight="1">
      <c r="A189" s="469" t="s">
        <v>228</v>
      </c>
      <c r="B189" s="527">
        <v>18</v>
      </c>
      <c r="C189" s="527">
        <v>4</v>
      </c>
      <c r="D189" s="527">
        <v>7</v>
      </c>
      <c r="E189" s="527">
        <v>2</v>
      </c>
      <c r="F189" s="527">
        <v>4</v>
      </c>
      <c r="G189" s="468" t="s">
        <v>228</v>
      </c>
      <c r="H189" s="528">
        <v>1</v>
      </c>
      <c r="I189" s="912">
        <v>0</v>
      </c>
      <c r="J189" s="121">
        <v>0</v>
      </c>
      <c r="K189" s="121">
        <v>0</v>
      </c>
      <c r="L189" s="176"/>
    </row>
    <row r="190" spans="1:12">
      <c r="A190" s="469" t="s">
        <v>229</v>
      </c>
      <c r="B190" s="528"/>
      <c r="C190" s="528"/>
      <c r="D190" s="528"/>
      <c r="E190" s="528"/>
      <c r="F190" s="528"/>
      <c r="G190" s="468" t="s">
        <v>229</v>
      </c>
      <c r="H190" s="538"/>
      <c r="I190" s="538"/>
      <c r="J190" s="176"/>
      <c r="K190" s="176"/>
      <c r="L190" s="176"/>
    </row>
    <row r="191" spans="1:12">
      <c r="A191" s="539"/>
      <c r="B191" s="538"/>
      <c r="C191" s="538"/>
      <c r="D191" s="538"/>
      <c r="E191" s="538"/>
      <c r="F191" s="538"/>
      <c r="G191" s="539"/>
      <c r="H191" s="538"/>
      <c r="I191" s="538"/>
      <c r="J191" s="176"/>
      <c r="K191" s="176"/>
      <c r="L191" s="176"/>
    </row>
    <row r="192" spans="1:12">
      <c r="A192" s="540"/>
      <c r="B192" s="541"/>
      <c r="C192" s="541"/>
      <c r="D192" s="541"/>
      <c r="E192" s="541"/>
      <c r="F192" s="541"/>
      <c r="G192" s="542"/>
      <c r="H192" s="541"/>
      <c r="I192" s="541"/>
      <c r="J192" s="178"/>
      <c r="K192" s="178"/>
      <c r="L192" s="176"/>
    </row>
    <row r="193" spans="1:12">
      <c r="A193" s="543"/>
      <c r="B193" s="538"/>
      <c r="C193" s="538"/>
      <c r="D193" s="538"/>
      <c r="E193" s="538"/>
      <c r="F193" s="538"/>
      <c r="G193" s="544"/>
      <c r="H193" s="959"/>
      <c r="I193" s="959"/>
      <c r="J193" s="180"/>
      <c r="K193" s="180"/>
      <c r="L193" s="179"/>
    </row>
    <row r="194" spans="1:12">
      <c r="A194" s="545"/>
      <c r="B194" s="546"/>
      <c r="C194" s="545"/>
      <c r="D194" s="545"/>
      <c r="E194" s="545"/>
      <c r="F194" s="545"/>
      <c r="H194" s="960"/>
      <c r="I194" s="960"/>
      <c r="J194" s="49"/>
      <c r="K194" s="49"/>
    </row>
    <row r="195" spans="1:12">
      <c r="A195" s="545"/>
      <c r="B195" s="546"/>
      <c r="C195" s="545"/>
      <c r="D195" s="545"/>
      <c r="E195" s="545"/>
      <c r="F195" s="545"/>
      <c r="H195" s="960"/>
      <c r="I195" s="960"/>
      <c r="J195" s="49"/>
      <c r="K195" s="49"/>
    </row>
    <row r="196" spans="1:12">
      <c r="A196" s="545"/>
      <c r="B196" s="546"/>
      <c r="C196" s="545"/>
      <c r="D196" s="545"/>
      <c r="E196" s="545"/>
      <c r="F196" s="545"/>
      <c r="H196" s="960"/>
      <c r="I196" s="960"/>
      <c r="J196" s="49"/>
      <c r="K196" s="49"/>
    </row>
    <row r="197" spans="1:12">
      <c r="A197" s="545"/>
      <c r="B197" s="546"/>
      <c r="C197" s="545"/>
      <c r="D197" s="545"/>
      <c r="E197" s="545"/>
      <c r="F197" s="545"/>
      <c r="H197" s="960"/>
      <c r="I197" s="960"/>
      <c r="J197" s="49"/>
      <c r="K197" s="49"/>
    </row>
    <row r="198" spans="1:12">
      <c r="A198" s="545"/>
      <c r="B198" s="546"/>
      <c r="C198" s="545"/>
      <c r="D198" s="545"/>
      <c r="E198" s="545"/>
      <c r="F198" s="545"/>
      <c r="H198" s="960"/>
      <c r="I198" s="960"/>
      <c r="J198" s="49"/>
      <c r="K198" s="49"/>
    </row>
    <row r="199" spans="1:12">
      <c r="A199" s="545"/>
      <c r="B199" s="546"/>
      <c r="C199" s="545"/>
      <c r="D199" s="545"/>
      <c r="E199" s="545"/>
      <c r="F199" s="545"/>
      <c r="H199" s="960"/>
      <c r="I199" s="960"/>
      <c r="J199" s="49"/>
      <c r="K199" s="49"/>
    </row>
    <row r="200" spans="1:12">
      <c r="A200" s="545"/>
      <c r="B200" s="546"/>
      <c r="C200" s="545"/>
      <c r="D200" s="545"/>
      <c r="E200" s="545"/>
      <c r="F200" s="545"/>
      <c r="H200" s="960"/>
      <c r="I200" s="960"/>
      <c r="J200" s="49"/>
      <c r="K200" s="49"/>
    </row>
    <row r="201" spans="1:12">
      <c r="A201" s="545"/>
      <c r="B201" s="546"/>
      <c r="C201" s="545"/>
      <c r="D201" s="545"/>
      <c r="E201" s="545"/>
      <c r="F201" s="545"/>
      <c r="H201" s="960"/>
      <c r="I201" s="960"/>
      <c r="J201" s="49"/>
      <c r="K201" s="49"/>
    </row>
    <row r="202" spans="1:12">
      <c r="A202" s="545"/>
      <c r="B202" s="546"/>
      <c r="C202" s="545"/>
      <c r="D202" s="545"/>
      <c r="E202" s="545"/>
      <c r="F202" s="545"/>
      <c r="H202" s="960"/>
      <c r="I202" s="960"/>
      <c r="J202" s="49"/>
      <c r="K202" s="49"/>
    </row>
    <row r="203" spans="1:12">
      <c r="A203" s="545"/>
      <c r="B203" s="546"/>
      <c r="C203" s="545"/>
      <c r="D203" s="545"/>
      <c r="E203" s="545"/>
      <c r="F203" s="545"/>
      <c r="H203" s="960"/>
      <c r="I203" s="960"/>
      <c r="J203" s="49"/>
      <c r="K203" s="49"/>
    </row>
    <row r="204" spans="1:12">
      <c r="A204" s="545"/>
      <c r="B204" s="546"/>
      <c r="C204" s="545"/>
      <c r="D204" s="545"/>
      <c r="E204" s="545"/>
      <c r="F204" s="545"/>
    </row>
    <row r="205" spans="1:12">
      <c r="A205" s="545"/>
      <c r="B205" s="546"/>
      <c r="C205" s="545"/>
      <c r="D205" s="545"/>
      <c r="E205" s="545"/>
      <c r="F205" s="545"/>
    </row>
    <row r="206" spans="1:12">
      <c r="A206" s="545"/>
      <c r="B206" s="546"/>
      <c r="C206" s="545"/>
      <c r="D206" s="545"/>
      <c r="E206" s="545"/>
      <c r="F206" s="545"/>
    </row>
    <row r="207" spans="1:12">
      <c r="A207" s="545"/>
      <c r="B207" s="546"/>
      <c r="C207" s="545"/>
      <c r="D207" s="545"/>
      <c r="E207" s="545"/>
      <c r="F207" s="545"/>
    </row>
    <row r="208" spans="1:12">
      <c r="A208" s="545"/>
      <c r="B208" s="546"/>
      <c r="C208" s="545"/>
      <c r="D208" s="545"/>
      <c r="E208" s="545"/>
      <c r="F208" s="545"/>
    </row>
    <row r="209" spans="1:6">
      <c r="A209" s="545"/>
      <c r="B209" s="546"/>
      <c r="C209" s="545"/>
      <c r="D209" s="545"/>
      <c r="E209" s="545"/>
      <c r="F209" s="545"/>
    </row>
    <row r="210" spans="1:6">
      <c r="A210" s="545"/>
      <c r="B210" s="546"/>
      <c r="C210" s="545"/>
      <c r="D210" s="545"/>
      <c r="E210" s="545"/>
      <c r="F210" s="545"/>
    </row>
    <row r="211" spans="1:6">
      <c r="A211" s="545"/>
      <c r="B211" s="546"/>
      <c r="C211" s="545"/>
      <c r="D211" s="545"/>
      <c r="E211" s="545"/>
      <c r="F211" s="545"/>
    </row>
    <row r="212" spans="1:6">
      <c r="A212" s="545"/>
      <c r="B212" s="546"/>
      <c r="C212" s="545"/>
      <c r="D212" s="545"/>
      <c r="E212" s="545"/>
      <c r="F212" s="545"/>
    </row>
    <row r="213" spans="1:6">
      <c r="A213" s="545"/>
      <c r="B213" s="546"/>
      <c r="C213" s="545"/>
      <c r="D213" s="545"/>
      <c r="E213" s="545"/>
      <c r="F213" s="545"/>
    </row>
    <row r="214" spans="1:6">
      <c r="A214" s="545"/>
      <c r="B214" s="546"/>
      <c r="C214" s="545"/>
      <c r="D214" s="545"/>
      <c r="E214" s="545"/>
      <c r="F214" s="545"/>
    </row>
    <row r="215" spans="1:6">
      <c r="A215" s="545"/>
      <c r="B215" s="546"/>
      <c r="C215" s="545"/>
      <c r="D215" s="545"/>
      <c r="E215" s="545"/>
      <c r="F215" s="545"/>
    </row>
    <row r="216" spans="1:6">
      <c r="A216" s="545"/>
      <c r="B216" s="546"/>
      <c r="C216" s="545"/>
      <c r="D216" s="545"/>
      <c r="E216" s="545"/>
      <c r="F216" s="545"/>
    </row>
    <row r="217" spans="1:6">
      <c r="A217" s="545"/>
      <c r="B217" s="546"/>
      <c r="C217" s="545"/>
      <c r="D217" s="545"/>
      <c r="E217" s="545"/>
      <c r="F217" s="545"/>
    </row>
    <row r="218" spans="1:6">
      <c r="A218" s="545"/>
      <c r="B218" s="546"/>
      <c r="C218" s="545"/>
      <c r="D218" s="545"/>
      <c r="E218" s="545"/>
      <c r="F218" s="545"/>
    </row>
    <row r="219" spans="1:6">
      <c r="A219" s="545"/>
      <c r="B219" s="546"/>
      <c r="C219" s="545"/>
      <c r="D219" s="545"/>
      <c r="E219" s="545"/>
      <c r="F219" s="545"/>
    </row>
    <row r="220" spans="1:6">
      <c r="A220" s="545"/>
      <c r="B220" s="546"/>
      <c r="C220" s="545"/>
      <c r="D220" s="545"/>
      <c r="E220" s="545"/>
      <c r="F220" s="545"/>
    </row>
    <row r="221" spans="1:6">
      <c r="A221" s="545"/>
      <c r="B221" s="546"/>
      <c r="C221" s="545"/>
      <c r="D221" s="545"/>
      <c r="E221" s="545"/>
      <c r="F221" s="545"/>
    </row>
    <row r="222" spans="1:6">
      <c r="A222" s="545"/>
      <c r="B222" s="546"/>
      <c r="C222" s="545"/>
      <c r="D222" s="545"/>
      <c r="E222" s="545"/>
      <c r="F222" s="545"/>
    </row>
    <row r="223" spans="1:6">
      <c r="A223" s="545"/>
      <c r="B223" s="546"/>
      <c r="C223" s="545"/>
      <c r="D223" s="545"/>
      <c r="E223" s="545"/>
      <c r="F223" s="545"/>
    </row>
    <row r="224" spans="1:6">
      <c r="A224" s="545"/>
      <c r="B224" s="546"/>
      <c r="C224" s="545"/>
      <c r="D224" s="545"/>
      <c r="E224" s="545"/>
      <c r="F224" s="545"/>
    </row>
    <row r="225" spans="1:6">
      <c r="A225" s="545"/>
      <c r="B225" s="546"/>
      <c r="C225" s="545"/>
      <c r="D225" s="545"/>
      <c r="E225" s="545"/>
      <c r="F225" s="545"/>
    </row>
    <row r="226" spans="1:6">
      <c r="A226" s="545"/>
      <c r="B226" s="546"/>
      <c r="C226" s="545"/>
      <c r="D226" s="545"/>
      <c r="E226" s="545"/>
      <c r="F226" s="545"/>
    </row>
    <row r="227" spans="1:6">
      <c r="A227" s="545"/>
      <c r="B227" s="546"/>
      <c r="C227" s="545"/>
      <c r="D227" s="545"/>
      <c r="E227" s="545"/>
      <c r="F227" s="545"/>
    </row>
    <row r="228" spans="1:6">
      <c r="A228" s="545"/>
      <c r="B228" s="546"/>
      <c r="C228" s="545"/>
      <c r="D228" s="545"/>
      <c r="E228" s="545"/>
      <c r="F228" s="545"/>
    </row>
    <row r="229" spans="1:6">
      <c r="A229" s="545"/>
      <c r="B229" s="546"/>
      <c r="C229" s="545"/>
      <c r="D229" s="545"/>
      <c r="E229" s="545"/>
      <c r="F229" s="545"/>
    </row>
    <row r="230" spans="1:6">
      <c r="A230" s="545"/>
      <c r="B230" s="546"/>
      <c r="C230" s="545"/>
      <c r="D230" s="545"/>
      <c r="E230" s="545"/>
      <c r="F230" s="545"/>
    </row>
    <row r="231" spans="1:6">
      <c r="A231" s="545"/>
      <c r="B231" s="546"/>
      <c r="C231" s="545"/>
      <c r="D231" s="545"/>
      <c r="E231" s="545"/>
      <c r="F231" s="545"/>
    </row>
    <row r="232" spans="1:6">
      <c r="A232" s="545"/>
      <c r="B232" s="546"/>
      <c r="C232" s="545"/>
      <c r="D232" s="545"/>
      <c r="E232" s="545"/>
      <c r="F232" s="545"/>
    </row>
    <row r="233" spans="1:6">
      <c r="A233" s="545"/>
      <c r="B233" s="546"/>
      <c r="C233" s="545"/>
      <c r="D233" s="545"/>
      <c r="E233" s="545"/>
      <c r="F233" s="545"/>
    </row>
    <row r="234" spans="1:6">
      <c r="A234" s="545"/>
      <c r="B234" s="546"/>
      <c r="C234" s="545"/>
      <c r="D234" s="545"/>
      <c r="E234" s="545"/>
      <c r="F234" s="545"/>
    </row>
    <row r="235" spans="1:6">
      <c r="A235" s="545"/>
      <c r="B235" s="546"/>
      <c r="C235" s="545"/>
      <c r="D235" s="545"/>
      <c r="E235" s="545"/>
      <c r="F235" s="545"/>
    </row>
    <row r="236" spans="1:6">
      <c r="A236" s="545"/>
      <c r="B236" s="546"/>
      <c r="C236" s="545"/>
      <c r="D236" s="545"/>
      <c r="E236" s="545"/>
      <c r="F236" s="545"/>
    </row>
    <row r="237" spans="1:6">
      <c r="A237" s="545"/>
      <c r="B237" s="546"/>
      <c r="C237" s="545"/>
      <c r="D237" s="545"/>
      <c r="E237" s="545"/>
      <c r="F237" s="545"/>
    </row>
    <row r="238" spans="1:6">
      <c r="A238" s="545"/>
      <c r="B238" s="546"/>
      <c r="C238" s="545"/>
      <c r="D238" s="545"/>
      <c r="E238" s="545"/>
      <c r="F238" s="545"/>
    </row>
    <row r="239" spans="1:6">
      <c r="A239" s="545"/>
      <c r="B239" s="546"/>
      <c r="C239" s="545"/>
      <c r="D239" s="545"/>
      <c r="E239" s="545"/>
      <c r="F239" s="545"/>
    </row>
    <row r="240" spans="1:6">
      <c r="A240" s="545"/>
      <c r="B240" s="546"/>
      <c r="C240" s="545"/>
      <c r="D240" s="545"/>
      <c r="E240" s="545"/>
      <c r="F240" s="545"/>
    </row>
    <row r="241" spans="1:6">
      <c r="A241" s="545"/>
      <c r="B241" s="546"/>
      <c r="C241" s="545"/>
      <c r="D241" s="545"/>
      <c r="E241" s="545"/>
      <c r="F241" s="545"/>
    </row>
    <row r="242" spans="1:6">
      <c r="A242" s="545"/>
      <c r="B242" s="546"/>
      <c r="C242" s="545"/>
      <c r="D242" s="545"/>
      <c r="E242" s="545"/>
      <c r="F242" s="545"/>
    </row>
    <row r="243" spans="1:6">
      <c r="A243" s="545"/>
      <c r="B243" s="546"/>
      <c r="C243" s="545"/>
      <c r="D243" s="545"/>
      <c r="E243" s="545"/>
      <c r="F243" s="545"/>
    </row>
    <row r="244" spans="1:6">
      <c r="A244" s="545"/>
      <c r="B244" s="546"/>
      <c r="C244" s="545"/>
      <c r="D244" s="545"/>
      <c r="E244" s="545"/>
      <c r="F244" s="545"/>
    </row>
    <row r="245" spans="1:6">
      <c r="A245" s="545"/>
      <c r="B245" s="546"/>
      <c r="C245" s="545"/>
      <c r="D245" s="545"/>
      <c r="E245" s="545"/>
      <c r="F245" s="545"/>
    </row>
    <row r="246" spans="1:6">
      <c r="A246" s="545"/>
      <c r="B246" s="546"/>
      <c r="C246" s="545"/>
      <c r="D246" s="545"/>
      <c r="E246" s="545"/>
      <c r="F246" s="545"/>
    </row>
    <row r="247" spans="1:6">
      <c r="A247" s="545"/>
      <c r="B247" s="546"/>
      <c r="C247" s="545"/>
      <c r="D247" s="545"/>
      <c r="E247" s="545"/>
      <c r="F247" s="545"/>
    </row>
    <row r="248" spans="1:6">
      <c r="A248" s="545"/>
      <c r="B248" s="546"/>
      <c r="C248" s="545"/>
      <c r="D248" s="545"/>
      <c r="E248" s="545"/>
      <c r="F248" s="545"/>
    </row>
    <row r="249" spans="1:6">
      <c r="A249" s="545"/>
      <c r="B249" s="546"/>
      <c r="C249" s="545"/>
      <c r="D249" s="545"/>
      <c r="E249" s="545"/>
      <c r="F249" s="545"/>
    </row>
    <row r="250" spans="1:6">
      <c r="A250" s="545"/>
      <c r="B250" s="546"/>
      <c r="C250" s="545"/>
      <c r="D250" s="545"/>
      <c r="E250" s="545"/>
      <c r="F250" s="545"/>
    </row>
    <row r="251" spans="1:6">
      <c r="A251" s="545"/>
      <c r="B251" s="546"/>
      <c r="C251" s="545"/>
      <c r="D251" s="545"/>
      <c r="E251" s="545"/>
      <c r="F251" s="545"/>
    </row>
    <row r="252" spans="1:6">
      <c r="A252" s="545"/>
      <c r="B252" s="546"/>
      <c r="C252" s="545"/>
      <c r="D252" s="545"/>
      <c r="E252" s="545"/>
      <c r="F252" s="545"/>
    </row>
    <row r="253" spans="1:6">
      <c r="A253" s="545"/>
      <c r="B253" s="546"/>
      <c r="C253" s="545"/>
      <c r="D253" s="545"/>
      <c r="E253" s="545"/>
      <c r="F253" s="545"/>
    </row>
    <row r="254" spans="1:6">
      <c r="A254" s="545"/>
      <c r="B254" s="546"/>
      <c r="C254" s="545"/>
      <c r="D254" s="545"/>
      <c r="E254" s="545"/>
      <c r="F254" s="545"/>
    </row>
    <row r="255" spans="1:6">
      <c r="A255" s="545"/>
      <c r="B255" s="546"/>
      <c r="C255" s="545"/>
      <c r="D255" s="545"/>
      <c r="E255" s="545"/>
      <c r="F255" s="545"/>
    </row>
    <row r="256" spans="1:6">
      <c r="A256" s="545"/>
      <c r="B256" s="546"/>
      <c r="C256" s="545"/>
      <c r="D256" s="545"/>
      <c r="E256" s="545"/>
      <c r="F256" s="545"/>
    </row>
    <row r="257" spans="1:6">
      <c r="A257" s="545"/>
      <c r="B257" s="546"/>
      <c r="C257" s="545"/>
      <c r="D257" s="545"/>
      <c r="E257" s="545"/>
      <c r="F257" s="545"/>
    </row>
    <row r="258" spans="1:6">
      <c r="A258" s="545"/>
      <c r="B258" s="546"/>
      <c r="C258" s="545"/>
      <c r="D258" s="545"/>
      <c r="E258" s="545"/>
      <c r="F258" s="545"/>
    </row>
    <row r="259" spans="1:6">
      <c r="A259" s="545"/>
      <c r="B259" s="546"/>
      <c r="C259" s="545"/>
      <c r="D259" s="545"/>
      <c r="E259" s="545"/>
      <c r="F259" s="545"/>
    </row>
    <row r="260" spans="1:6">
      <c r="A260" s="545"/>
      <c r="B260" s="546"/>
      <c r="C260" s="545"/>
      <c r="D260" s="545"/>
      <c r="E260" s="545"/>
      <c r="F260" s="545"/>
    </row>
    <row r="261" spans="1:6">
      <c r="A261" s="545"/>
      <c r="B261" s="546"/>
      <c r="C261" s="545"/>
      <c r="D261" s="545"/>
      <c r="E261" s="545"/>
      <c r="F261" s="545"/>
    </row>
    <row r="262" spans="1:6">
      <c r="A262" s="545"/>
      <c r="B262" s="546"/>
      <c r="C262" s="545"/>
      <c r="D262" s="545"/>
      <c r="E262" s="545"/>
      <c r="F262" s="545"/>
    </row>
    <row r="263" spans="1:6">
      <c r="A263" s="545"/>
      <c r="B263" s="546"/>
      <c r="C263" s="545"/>
      <c r="D263" s="545"/>
      <c r="E263" s="545"/>
      <c r="F263" s="545"/>
    </row>
    <row r="264" spans="1:6">
      <c r="A264" s="545"/>
      <c r="B264" s="546"/>
      <c r="C264" s="545"/>
      <c r="D264" s="545"/>
      <c r="E264" s="545"/>
      <c r="F264" s="545"/>
    </row>
    <row r="265" spans="1:6">
      <c r="A265" s="545"/>
      <c r="B265" s="546"/>
      <c r="C265" s="545"/>
      <c r="D265" s="545"/>
      <c r="E265" s="545"/>
      <c r="F265" s="545"/>
    </row>
    <row r="266" spans="1:6">
      <c r="A266" s="545"/>
      <c r="B266" s="546"/>
      <c r="C266" s="545"/>
      <c r="D266" s="545"/>
      <c r="E266" s="545"/>
      <c r="F266" s="545"/>
    </row>
    <row r="267" spans="1:6">
      <c r="A267" s="545"/>
      <c r="B267" s="546"/>
      <c r="C267" s="545"/>
      <c r="D267" s="545"/>
      <c r="E267" s="545"/>
      <c r="F267" s="545"/>
    </row>
    <row r="268" spans="1:6">
      <c r="A268" s="545"/>
      <c r="B268" s="546"/>
      <c r="C268" s="545"/>
      <c r="D268" s="545"/>
      <c r="E268" s="545"/>
      <c r="F268" s="545"/>
    </row>
    <row r="269" spans="1:6">
      <c r="A269" s="545"/>
      <c r="B269" s="546"/>
      <c r="C269" s="545"/>
      <c r="D269" s="545"/>
      <c r="E269" s="545"/>
      <c r="F269" s="545"/>
    </row>
    <row r="270" spans="1:6">
      <c r="A270" s="545"/>
      <c r="B270" s="546"/>
      <c r="C270" s="545"/>
      <c r="D270" s="545"/>
      <c r="E270" s="545"/>
      <c r="F270" s="545"/>
    </row>
    <row r="271" spans="1:6">
      <c r="A271" s="545"/>
      <c r="B271" s="546"/>
      <c r="C271" s="545"/>
      <c r="D271" s="545"/>
      <c r="E271" s="545"/>
      <c r="F271" s="545"/>
    </row>
  </sheetData>
  <mergeCells count="2">
    <mergeCell ref="B6:F6"/>
    <mergeCell ref="H6:K6"/>
  </mergeCells>
  <pageMargins left="0.94488188976377996" right="0.98425196850393704" top="0.94488188976377996" bottom="1.49606299212598" header="0.511811023622047" footer="1.1811023622047201"/>
  <pageSetup paperSize="9" firstPageNumber="245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M162"/>
  <sheetViews>
    <sheetView zoomScaleNormal="100" workbookViewId="0">
      <selection activeCell="M5" sqref="M5"/>
    </sheetView>
  </sheetViews>
  <sheetFormatPr defaultColWidth="9.109375" defaultRowHeight="13.2"/>
  <cols>
    <col min="1" max="1" width="21.6640625" style="637" customWidth="1"/>
    <col min="2" max="2" width="13.6640625" style="637" customWidth="1"/>
    <col min="3" max="3" width="11.6640625" style="637" customWidth="1"/>
    <col min="4" max="4" width="11.109375" style="637" customWidth="1"/>
    <col min="5" max="5" width="11.33203125" style="637" customWidth="1"/>
    <col min="6" max="6" width="9.88671875" style="637" customWidth="1"/>
    <col min="7" max="7" width="26.33203125" style="637" customWidth="1"/>
    <col min="8" max="8" width="14.109375" style="637" hidden="1" customWidth="1"/>
    <col min="9" max="9" width="12.6640625" style="637" customWidth="1"/>
    <col min="10" max="10" width="12.6640625" style="4" customWidth="1"/>
    <col min="11" max="11" width="12.109375" style="4" bestFit="1" customWidth="1"/>
    <col min="12" max="12" width="10.109375" style="4" bestFit="1" customWidth="1"/>
    <col min="13" max="16384" width="9.109375" style="4"/>
  </cols>
  <sheetData>
    <row r="1" spans="1:13" ht="17.25" customHeight="1">
      <c r="A1" s="401" t="s">
        <v>647</v>
      </c>
      <c r="B1" s="484"/>
      <c r="C1" s="484"/>
      <c r="D1" s="484"/>
      <c r="E1" s="484"/>
      <c r="F1" s="484"/>
      <c r="G1" s="485" t="s">
        <v>648</v>
      </c>
    </row>
    <row r="2" spans="1:13" ht="17.25" customHeight="1">
      <c r="A2" s="401" t="s">
        <v>51</v>
      </c>
      <c r="B2" s="484"/>
      <c r="C2" s="484"/>
      <c r="D2" s="484"/>
      <c r="E2" s="484"/>
      <c r="F2" s="484"/>
      <c r="G2" s="401" t="s">
        <v>51</v>
      </c>
    </row>
    <row r="3" spans="1:13" ht="17.25" customHeight="1">
      <c r="A3" s="402" t="s">
        <v>602</v>
      </c>
      <c r="B3" s="484"/>
      <c r="C3" s="484"/>
      <c r="D3" s="484"/>
      <c r="E3" s="484"/>
      <c r="F3" s="484"/>
      <c r="G3" s="402" t="s">
        <v>600</v>
      </c>
    </row>
    <row r="4" spans="1:13" ht="17.25" customHeight="1">
      <c r="A4" s="402" t="s">
        <v>351</v>
      </c>
      <c r="B4" s="865"/>
      <c r="C4" s="865"/>
      <c r="D4" s="865"/>
      <c r="E4" s="865"/>
      <c r="F4" s="865"/>
      <c r="G4" s="402" t="s">
        <v>351</v>
      </c>
    </row>
    <row r="5" spans="1:13" ht="17.25" customHeight="1">
      <c r="A5" s="402"/>
      <c r="B5" s="484"/>
      <c r="C5" s="484"/>
      <c r="D5" s="484"/>
      <c r="E5" s="484"/>
      <c r="F5" s="484"/>
    </row>
    <row r="6" spans="1:13" ht="17.25" customHeight="1">
      <c r="A6" s="406"/>
      <c r="B6" s="407"/>
      <c r="D6" s="407" t="s">
        <v>430</v>
      </c>
      <c r="E6" s="407"/>
      <c r="F6" s="407"/>
      <c r="G6" s="945"/>
      <c r="H6" s="946"/>
      <c r="I6" s="946"/>
      <c r="J6" s="1113" t="s">
        <v>625</v>
      </c>
      <c r="K6" s="1113"/>
      <c r="L6" s="1113"/>
      <c r="M6" s="95"/>
    </row>
    <row r="7" spans="1:13" ht="17.25" customHeight="1">
      <c r="A7" s="486"/>
      <c r="B7" s="947"/>
      <c r="C7" s="1115" t="s">
        <v>431</v>
      </c>
      <c r="D7" s="1115"/>
      <c r="E7" s="1115"/>
      <c r="F7" s="1115"/>
      <c r="G7" s="487"/>
      <c r="H7" s="488"/>
      <c r="I7" s="1114" t="s">
        <v>431</v>
      </c>
      <c r="J7" s="1114"/>
      <c r="K7" s="1114"/>
      <c r="L7" s="1114"/>
      <c r="M7" s="95"/>
    </row>
    <row r="8" spans="1:13" ht="40.5" customHeight="1">
      <c r="A8" s="818"/>
      <c r="B8" s="948" t="s">
        <v>245</v>
      </c>
      <c r="C8" s="949" t="s">
        <v>254</v>
      </c>
      <c r="D8" s="949" t="s">
        <v>255</v>
      </c>
      <c r="E8" s="949" t="s">
        <v>256</v>
      </c>
      <c r="F8" s="949" t="s">
        <v>257</v>
      </c>
      <c r="G8" s="489"/>
      <c r="H8" s="490"/>
      <c r="I8" s="949" t="s">
        <v>258</v>
      </c>
      <c r="J8" s="118" t="s">
        <v>259</v>
      </c>
      <c r="K8" s="118" t="s">
        <v>260</v>
      </c>
      <c r="L8" s="118" t="s">
        <v>261</v>
      </c>
      <c r="M8" s="95"/>
    </row>
    <row r="9" spans="1:13" ht="63.75" customHeight="1">
      <c r="A9" s="294"/>
      <c r="B9" s="491" t="s">
        <v>247</v>
      </c>
      <c r="C9" s="491" t="s">
        <v>343</v>
      </c>
      <c r="D9" s="491" t="s">
        <v>344</v>
      </c>
      <c r="E9" s="491" t="s">
        <v>345</v>
      </c>
      <c r="F9" s="491" t="s">
        <v>346</v>
      </c>
      <c r="G9" s="492"/>
      <c r="H9" s="493"/>
      <c r="I9" s="491" t="s">
        <v>347</v>
      </c>
      <c r="J9" s="119" t="s">
        <v>348</v>
      </c>
      <c r="K9" s="119" t="s">
        <v>349</v>
      </c>
      <c r="L9" s="119" t="s">
        <v>350</v>
      </c>
      <c r="M9" s="95"/>
    </row>
    <row r="10" spans="1:13" ht="17.25" customHeight="1">
      <c r="A10" s="486" t="s">
        <v>475</v>
      </c>
      <c r="B10" s="312">
        <f>SUM(B11:B33)</f>
        <v>5235</v>
      </c>
      <c r="C10" s="312">
        <f>SUM(C11:C33)</f>
        <v>540</v>
      </c>
      <c r="D10" s="312">
        <f>SUM(D11:D33)</f>
        <v>513</v>
      </c>
      <c r="E10" s="312">
        <f>SUM(E11:E33)</f>
        <v>2138</v>
      </c>
      <c r="F10" s="312">
        <f>SUM(F11:F33)</f>
        <v>811</v>
      </c>
      <c r="G10" s="486" t="s">
        <v>475</v>
      </c>
      <c r="H10" s="838"/>
      <c r="I10" s="312">
        <f>SUM(I11:I33)</f>
        <v>953</v>
      </c>
      <c r="J10" s="194">
        <f>SUM(J11:J33)</f>
        <v>198</v>
      </c>
      <c r="K10" s="194">
        <f>SUM(K11:K33)</f>
        <v>51</v>
      </c>
      <c r="L10" s="252">
        <f>SUM(L11:L33)</f>
        <v>31</v>
      </c>
      <c r="M10" s="95"/>
    </row>
    <row r="11" spans="1:13" ht="17.25" customHeight="1">
      <c r="A11" s="940" t="s">
        <v>281</v>
      </c>
      <c r="B11" s="838">
        <v>2082</v>
      </c>
      <c r="C11" s="838">
        <v>315</v>
      </c>
      <c r="D11" s="838">
        <v>266</v>
      </c>
      <c r="E11" s="838">
        <v>834</v>
      </c>
      <c r="F11" s="838">
        <v>261</v>
      </c>
      <c r="G11" s="940" t="s">
        <v>281</v>
      </c>
      <c r="H11" s="838"/>
      <c r="I11" s="929">
        <f>298+2</f>
        <v>300</v>
      </c>
      <c r="J11" s="230">
        <f>64</f>
        <v>64</v>
      </c>
      <c r="K11" s="230">
        <f>23</f>
        <v>23</v>
      </c>
      <c r="L11" s="253">
        <f>18+1</f>
        <v>19</v>
      </c>
      <c r="M11" s="95"/>
    </row>
    <row r="12" spans="1:13" ht="17.25" customHeight="1">
      <c r="A12" s="494" t="s">
        <v>278</v>
      </c>
      <c r="B12" s="838"/>
      <c r="C12" s="838"/>
      <c r="D12" s="838"/>
      <c r="E12" s="838"/>
      <c r="F12" s="838"/>
      <c r="G12" s="494" t="s">
        <v>278</v>
      </c>
      <c r="H12" s="838"/>
      <c r="I12" s="929"/>
      <c r="J12" s="230"/>
      <c r="K12" s="230"/>
      <c r="L12" s="230"/>
      <c r="M12" s="95"/>
    </row>
    <row r="13" spans="1:13" ht="17.25" customHeight="1">
      <c r="A13" s="940" t="s">
        <v>282</v>
      </c>
      <c r="B13" s="838">
        <v>955</v>
      </c>
      <c r="C13" s="838">
        <v>101</v>
      </c>
      <c r="D13" s="838">
        <v>104</v>
      </c>
      <c r="E13" s="838">
        <v>365</v>
      </c>
      <c r="F13" s="838">
        <v>143</v>
      </c>
      <c r="G13" s="940" t="s">
        <v>282</v>
      </c>
      <c r="H13" s="838"/>
      <c r="I13" s="929">
        <v>184</v>
      </c>
      <c r="J13" s="230">
        <v>45</v>
      </c>
      <c r="K13" s="230">
        <v>9</v>
      </c>
      <c r="L13" s="230">
        <v>4</v>
      </c>
      <c r="M13" s="95"/>
    </row>
    <row r="14" spans="1:13" ht="17.25" customHeight="1">
      <c r="A14" s="494" t="s">
        <v>279</v>
      </c>
      <c r="B14" s="838"/>
      <c r="C14" s="838"/>
      <c r="D14" s="838"/>
      <c r="E14" s="838"/>
      <c r="F14" s="838"/>
      <c r="G14" s="494" t="s">
        <v>279</v>
      </c>
      <c r="H14" s="838"/>
      <c r="I14" s="929"/>
      <c r="J14" s="230"/>
      <c r="K14" s="230"/>
      <c r="L14" s="230"/>
      <c r="M14" s="95"/>
    </row>
    <row r="15" spans="1:13" ht="17.25" customHeight="1">
      <c r="A15" s="940" t="s">
        <v>283</v>
      </c>
      <c r="B15" s="838">
        <v>40</v>
      </c>
      <c r="C15" s="838">
        <v>4</v>
      </c>
      <c r="D15" s="838">
        <v>2</v>
      </c>
      <c r="E15" s="838">
        <v>17</v>
      </c>
      <c r="F15" s="838">
        <v>7</v>
      </c>
      <c r="G15" s="940" t="s">
        <v>283</v>
      </c>
      <c r="H15" s="838"/>
      <c r="I15" s="929">
        <v>8</v>
      </c>
      <c r="J15" s="230">
        <v>1</v>
      </c>
      <c r="K15" s="230">
        <v>0</v>
      </c>
      <c r="L15" s="230">
        <v>1</v>
      </c>
      <c r="M15" s="95"/>
    </row>
    <row r="16" spans="1:13" ht="17.25" customHeight="1">
      <c r="A16" s="494" t="s">
        <v>280</v>
      </c>
      <c r="B16" s="838"/>
      <c r="C16" s="838"/>
      <c r="D16" s="838"/>
      <c r="E16" s="838"/>
      <c r="F16" s="838"/>
      <c r="G16" s="494" t="s">
        <v>280</v>
      </c>
      <c r="H16" s="838"/>
      <c r="I16" s="929"/>
      <c r="J16" s="230"/>
      <c r="K16" s="230"/>
      <c r="L16" s="230"/>
      <c r="M16" s="95"/>
    </row>
    <row r="17" spans="1:13" ht="17.25" customHeight="1">
      <c r="A17" s="940" t="s">
        <v>284</v>
      </c>
      <c r="B17" s="838">
        <v>116</v>
      </c>
      <c r="C17" s="838">
        <v>7</v>
      </c>
      <c r="D17" s="838">
        <v>10</v>
      </c>
      <c r="E17" s="838">
        <v>44</v>
      </c>
      <c r="F17" s="838">
        <v>14</v>
      </c>
      <c r="G17" s="940" t="s">
        <v>284</v>
      </c>
      <c r="H17" s="838"/>
      <c r="I17" s="929">
        <v>36</v>
      </c>
      <c r="J17" s="230">
        <v>3</v>
      </c>
      <c r="K17" s="230">
        <v>1</v>
      </c>
      <c r="L17" s="230">
        <v>1</v>
      </c>
      <c r="M17" s="95"/>
    </row>
    <row r="18" spans="1:13" ht="17.25" customHeight="1">
      <c r="A18" s="494" t="s">
        <v>285</v>
      </c>
      <c r="B18" s="838"/>
      <c r="C18" s="838"/>
      <c r="D18" s="838"/>
      <c r="E18" s="838"/>
      <c r="F18" s="838"/>
      <c r="G18" s="494" t="s">
        <v>285</v>
      </c>
      <c r="H18" s="838"/>
      <c r="I18" s="929"/>
      <c r="J18" s="230"/>
      <c r="K18" s="230"/>
      <c r="L18" s="230"/>
      <c r="M18" s="95"/>
    </row>
    <row r="19" spans="1:13" ht="17.25" customHeight="1">
      <c r="A19" s="940" t="s">
        <v>286</v>
      </c>
      <c r="B19" s="838">
        <v>361</v>
      </c>
      <c r="C19" s="838">
        <v>26</v>
      </c>
      <c r="D19" s="838">
        <v>28</v>
      </c>
      <c r="E19" s="838">
        <v>132</v>
      </c>
      <c r="F19" s="838">
        <v>80</v>
      </c>
      <c r="G19" s="940" t="s">
        <v>286</v>
      </c>
      <c r="H19" s="838"/>
      <c r="I19" s="929">
        <v>78</v>
      </c>
      <c r="J19" s="230">
        <v>16</v>
      </c>
      <c r="K19" s="230">
        <v>1</v>
      </c>
      <c r="L19" s="230">
        <v>0</v>
      </c>
      <c r="M19" s="95"/>
    </row>
    <row r="20" spans="1:13" ht="17.25" customHeight="1">
      <c r="A20" s="494" t="s">
        <v>287</v>
      </c>
      <c r="B20" s="950"/>
      <c r="C20" s="950"/>
      <c r="D20" s="950"/>
      <c r="E20" s="950"/>
      <c r="F20" s="950"/>
      <c r="G20" s="494" t="s">
        <v>287</v>
      </c>
      <c r="H20" s="492"/>
      <c r="I20" s="929"/>
      <c r="J20" s="230"/>
      <c r="K20" s="230"/>
      <c r="L20" s="230"/>
      <c r="M20" s="95"/>
    </row>
    <row r="21" spans="1:13" ht="17.25" customHeight="1">
      <c r="A21" s="940" t="s">
        <v>288</v>
      </c>
      <c r="B21" s="951">
        <v>155</v>
      </c>
      <c r="C21" s="951">
        <v>5</v>
      </c>
      <c r="D21" s="951">
        <v>10</v>
      </c>
      <c r="E21" s="951">
        <v>69</v>
      </c>
      <c r="F21" s="951">
        <v>29</v>
      </c>
      <c r="G21" s="940" t="s">
        <v>288</v>
      </c>
      <c r="H21" s="838"/>
      <c r="I21" s="929">
        <v>33</v>
      </c>
      <c r="J21" s="230">
        <v>6</v>
      </c>
      <c r="K21" s="230">
        <v>2</v>
      </c>
      <c r="L21" s="230">
        <v>1</v>
      </c>
      <c r="M21" s="95"/>
    </row>
    <row r="22" spans="1:13" ht="17.25" customHeight="1">
      <c r="A22" s="494" t="s">
        <v>289</v>
      </c>
      <c r="B22" s="838"/>
      <c r="C22" s="838"/>
      <c r="D22" s="838"/>
      <c r="E22" s="838"/>
      <c r="F22" s="838"/>
      <c r="G22" s="494" t="s">
        <v>289</v>
      </c>
      <c r="H22" s="838"/>
      <c r="I22" s="929"/>
      <c r="J22" s="230"/>
      <c r="K22" s="230"/>
      <c r="L22" s="230"/>
      <c r="M22" s="95"/>
    </row>
    <row r="23" spans="1:13" ht="17.25" customHeight="1">
      <c r="A23" s="940" t="s">
        <v>290</v>
      </c>
      <c r="B23" s="838">
        <v>630</v>
      </c>
      <c r="C23" s="838">
        <v>45</v>
      </c>
      <c r="D23" s="838">
        <v>43</v>
      </c>
      <c r="E23" s="838">
        <v>252</v>
      </c>
      <c r="F23" s="838">
        <v>135</v>
      </c>
      <c r="G23" s="940" t="s">
        <v>290</v>
      </c>
      <c r="H23" s="838"/>
      <c r="I23" s="929">
        <v>121</v>
      </c>
      <c r="J23" s="230">
        <v>27</v>
      </c>
      <c r="K23" s="230">
        <v>7</v>
      </c>
      <c r="L23" s="230">
        <v>0</v>
      </c>
      <c r="M23" s="95"/>
    </row>
    <row r="24" spans="1:13" ht="13.8">
      <c r="A24" s="494" t="s">
        <v>291</v>
      </c>
      <c r="B24" s="838"/>
      <c r="C24" s="838"/>
      <c r="D24" s="838"/>
      <c r="E24" s="838"/>
      <c r="F24" s="838"/>
      <c r="G24" s="494" t="s">
        <v>291</v>
      </c>
      <c r="H24" s="838"/>
      <c r="I24" s="929"/>
      <c r="J24" s="230"/>
      <c r="K24" s="230"/>
      <c r="L24" s="230"/>
      <c r="M24" s="95"/>
    </row>
    <row r="25" spans="1:13" ht="13.8">
      <c r="A25" s="940" t="s">
        <v>292</v>
      </c>
      <c r="B25" s="838">
        <v>367</v>
      </c>
      <c r="C25" s="838">
        <v>13</v>
      </c>
      <c r="D25" s="838">
        <v>19</v>
      </c>
      <c r="E25" s="838">
        <v>207</v>
      </c>
      <c r="F25" s="838">
        <v>48</v>
      </c>
      <c r="G25" s="940" t="s">
        <v>292</v>
      </c>
      <c r="H25" s="838"/>
      <c r="I25" s="929">
        <v>63</v>
      </c>
      <c r="J25" s="230">
        <v>10</v>
      </c>
      <c r="K25" s="230">
        <v>4</v>
      </c>
      <c r="L25" s="230">
        <v>3</v>
      </c>
      <c r="M25" s="95"/>
    </row>
    <row r="26" spans="1:13" ht="13.8">
      <c r="A26" s="494" t="s">
        <v>293</v>
      </c>
      <c r="B26" s="838"/>
      <c r="C26" s="838"/>
      <c r="D26" s="838"/>
      <c r="E26" s="838"/>
      <c r="F26" s="838"/>
      <c r="G26" s="494" t="s">
        <v>293</v>
      </c>
      <c r="H26" s="838"/>
      <c r="I26" s="929"/>
      <c r="J26" s="230"/>
      <c r="K26" s="230"/>
      <c r="L26" s="230"/>
      <c r="M26" s="95"/>
    </row>
    <row r="27" spans="1:13" ht="13.8">
      <c r="A27" s="940" t="s">
        <v>294</v>
      </c>
      <c r="B27" s="838">
        <v>297</v>
      </c>
      <c r="C27" s="838">
        <v>15</v>
      </c>
      <c r="D27" s="838">
        <v>17</v>
      </c>
      <c r="E27" s="838">
        <v>117</v>
      </c>
      <c r="F27" s="838">
        <v>49</v>
      </c>
      <c r="G27" s="940" t="s">
        <v>294</v>
      </c>
      <c r="H27" s="838"/>
      <c r="I27" s="929">
        <v>79</v>
      </c>
      <c r="J27" s="230">
        <v>17</v>
      </c>
      <c r="K27" s="230">
        <v>2</v>
      </c>
      <c r="L27" s="230">
        <v>1</v>
      </c>
      <c r="M27" s="95"/>
    </row>
    <row r="28" spans="1:13" ht="13.8">
      <c r="A28" s="494" t="s">
        <v>295</v>
      </c>
      <c r="B28" s="838"/>
      <c r="C28" s="838"/>
      <c r="D28" s="838"/>
      <c r="E28" s="838"/>
      <c r="F28" s="838"/>
      <c r="G28" s="494" t="s">
        <v>295</v>
      </c>
      <c r="H28" s="838"/>
      <c r="I28" s="929"/>
      <c r="J28" s="230"/>
      <c r="K28" s="230"/>
      <c r="L28" s="230"/>
      <c r="M28" s="95"/>
    </row>
    <row r="29" spans="1:13" ht="13.8">
      <c r="A29" s="940" t="s">
        <v>296</v>
      </c>
      <c r="B29" s="838">
        <v>77</v>
      </c>
      <c r="C29" s="838">
        <v>3</v>
      </c>
      <c r="D29" s="838">
        <v>8</v>
      </c>
      <c r="E29" s="838">
        <v>28</v>
      </c>
      <c r="F29" s="838">
        <v>13</v>
      </c>
      <c r="G29" s="940" t="s">
        <v>296</v>
      </c>
      <c r="H29" s="838"/>
      <c r="I29" s="929">
        <v>18</v>
      </c>
      <c r="J29" s="230">
        <v>4</v>
      </c>
      <c r="K29" s="230">
        <v>2</v>
      </c>
      <c r="L29" s="230">
        <v>1</v>
      </c>
      <c r="M29" s="95"/>
    </row>
    <row r="30" spans="1:13" ht="13.8">
      <c r="A30" s="494" t="s">
        <v>297</v>
      </c>
      <c r="B30" s="951"/>
      <c r="C30" s="951"/>
      <c r="D30" s="951"/>
      <c r="E30" s="951"/>
      <c r="F30" s="951"/>
      <c r="G30" s="494" t="s">
        <v>297</v>
      </c>
      <c r="H30" s="951"/>
      <c r="I30" s="952"/>
      <c r="J30" s="231"/>
      <c r="K30" s="231"/>
      <c r="L30" s="231"/>
      <c r="M30" s="95"/>
    </row>
    <row r="31" spans="1:13" ht="13.8">
      <c r="A31" s="940" t="s">
        <v>298</v>
      </c>
      <c r="B31" s="951">
        <v>105</v>
      </c>
      <c r="C31" s="951">
        <v>5</v>
      </c>
      <c r="D31" s="951">
        <v>4</v>
      </c>
      <c r="E31" s="951">
        <v>44</v>
      </c>
      <c r="F31" s="951">
        <v>21</v>
      </c>
      <c r="G31" s="940" t="s">
        <v>298</v>
      </c>
      <c r="H31" s="951"/>
      <c r="I31" s="952">
        <v>26</v>
      </c>
      <c r="J31" s="231">
        <v>5</v>
      </c>
      <c r="K31" s="231">
        <v>0</v>
      </c>
      <c r="L31" s="231">
        <v>0</v>
      </c>
      <c r="M31" s="95"/>
    </row>
    <row r="32" spans="1:13" ht="13.8">
      <c r="A32" s="494" t="s">
        <v>299</v>
      </c>
      <c r="B32" s="951"/>
      <c r="C32" s="951"/>
      <c r="D32" s="951"/>
      <c r="E32" s="951"/>
      <c r="F32" s="951"/>
      <c r="G32" s="494" t="s">
        <v>299</v>
      </c>
      <c r="H32" s="951"/>
      <c r="I32" s="952"/>
      <c r="J32" s="231"/>
      <c r="K32" s="231"/>
      <c r="L32" s="231"/>
      <c r="M32" s="95"/>
    </row>
    <row r="33" spans="1:13" ht="13.8">
      <c r="A33" s="940" t="s">
        <v>300</v>
      </c>
      <c r="B33" s="951">
        <v>50</v>
      </c>
      <c r="C33" s="951">
        <v>1</v>
      </c>
      <c r="D33" s="951">
        <v>2</v>
      </c>
      <c r="E33" s="951">
        <v>29</v>
      </c>
      <c r="F33" s="951">
        <v>11</v>
      </c>
      <c r="G33" s="940" t="s">
        <v>300</v>
      </c>
      <c r="H33" s="951"/>
      <c r="I33" s="952">
        <v>7</v>
      </c>
      <c r="J33" s="231">
        <v>0</v>
      </c>
      <c r="K33" s="231">
        <v>0</v>
      </c>
      <c r="L33" s="231">
        <v>0</v>
      </c>
      <c r="M33" s="95"/>
    </row>
    <row r="34" spans="1:13" ht="13.8">
      <c r="A34" s="494" t="s">
        <v>301</v>
      </c>
      <c r="B34" s="305"/>
      <c r="C34" s="305"/>
      <c r="D34" s="305"/>
      <c r="E34" s="305"/>
      <c r="F34" s="305"/>
      <c r="G34" s="494" t="s">
        <v>301</v>
      </c>
      <c r="H34" s="305"/>
      <c r="I34" s="305"/>
      <c r="J34" s="196"/>
      <c r="K34" s="196"/>
      <c r="L34" s="196"/>
      <c r="M34" s="95"/>
    </row>
    <row r="35" spans="1:13" ht="13.8">
      <c r="A35" s="810"/>
      <c r="B35" s="840"/>
      <c r="C35" s="840"/>
      <c r="D35" s="840"/>
      <c r="E35" s="840"/>
      <c r="F35" s="840"/>
      <c r="G35" s="810"/>
      <c r="H35" s="810"/>
      <c r="I35" s="810"/>
      <c r="J35" s="185"/>
      <c r="K35" s="185"/>
      <c r="L35" s="185"/>
      <c r="M35" s="95"/>
    </row>
    <row r="36" spans="1:13" ht="13.8">
      <c r="M36" s="95"/>
    </row>
    <row r="37" spans="1:13" ht="13.8">
      <c r="A37" s="367"/>
      <c r="B37" s="367"/>
      <c r="C37" s="367"/>
      <c r="D37" s="367"/>
      <c r="E37" s="367"/>
      <c r="F37" s="367"/>
      <c r="G37" s="367"/>
      <c r="H37" s="367"/>
      <c r="I37" s="367"/>
      <c r="J37" s="95"/>
      <c r="K37" s="95"/>
      <c r="L37" s="95"/>
      <c r="M37" s="95"/>
    </row>
    <row r="38" spans="1:13" ht="13.8">
      <c r="A38" s="367"/>
      <c r="B38" s="367"/>
      <c r="C38" s="367"/>
      <c r="D38" s="367"/>
      <c r="E38" s="367"/>
      <c r="F38" s="367"/>
      <c r="G38" s="367"/>
      <c r="H38" s="367"/>
      <c r="I38" s="367"/>
      <c r="J38" s="95"/>
      <c r="K38" s="95"/>
      <c r="L38" s="95"/>
      <c r="M38" s="95"/>
    </row>
    <row r="39" spans="1:13" ht="13.8">
      <c r="A39" s="367"/>
      <c r="B39" s="367"/>
      <c r="C39" s="367"/>
      <c r="D39" s="367"/>
      <c r="E39" s="367"/>
      <c r="F39" s="367"/>
      <c r="G39" s="367"/>
      <c r="H39" s="367"/>
      <c r="I39" s="367"/>
      <c r="J39" s="95"/>
      <c r="K39" s="95"/>
      <c r="L39" s="95"/>
      <c r="M39" s="95"/>
    </row>
    <row r="40" spans="1:13" ht="13.8">
      <c r="A40" s="367"/>
      <c r="B40" s="367"/>
      <c r="C40" s="367"/>
      <c r="D40" s="367"/>
      <c r="E40" s="367"/>
      <c r="F40" s="367"/>
      <c r="G40" s="367"/>
      <c r="H40" s="367"/>
      <c r="I40" s="367"/>
      <c r="J40" s="95"/>
      <c r="K40" s="95"/>
      <c r="L40" s="95"/>
      <c r="M40" s="95"/>
    </row>
    <row r="41" spans="1:13" ht="13.8">
      <c r="A41" s="367"/>
      <c r="B41" s="367"/>
      <c r="C41" s="367"/>
      <c r="D41" s="367"/>
      <c r="E41" s="367"/>
      <c r="F41" s="367"/>
      <c r="G41" s="367"/>
      <c r="H41" s="367"/>
      <c r="I41" s="367"/>
      <c r="J41" s="95"/>
      <c r="K41" s="95"/>
      <c r="L41" s="95"/>
      <c r="M41" s="95"/>
    </row>
    <row r="42" spans="1:13" ht="13.8">
      <c r="A42" s="367"/>
      <c r="B42" s="367"/>
      <c r="C42" s="367"/>
      <c r="D42" s="367"/>
      <c r="E42" s="367"/>
      <c r="F42" s="367"/>
      <c r="G42" s="367"/>
      <c r="H42" s="367"/>
      <c r="I42" s="367"/>
      <c r="J42" s="95"/>
      <c r="K42" s="95"/>
      <c r="L42" s="95"/>
      <c r="M42" s="95"/>
    </row>
    <row r="43" spans="1:13" ht="13.8">
      <c r="A43" s="367"/>
      <c r="B43" s="367"/>
      <c r="C43" s="367"/>
      <c r="D43" s="367"/>
      <c r="E43" s="367"/>
      <c r="F43" s="367"/>
      <c r="G43" s="367"/>
      <c r="H43" s="367"/>
      <c r="I43" s="367"/>
      <c r="J43" s="95"/>
      <c r="K43" s="95"/>
      <c r="L43" s="95"/>
      <c r="M43" s="95"/>
    </row>
    <row r="44" spans="1:13" ht="13.8">
      <c r="A44" s="367"/>
      <c r="B44" s="367"/>
      <c r="C44" s="367"/>
      <c r="D44" s="367"/>
      <c r="E44" s="367"/>
      <c r="F44" s="367"/>
      <c r="G44" s="367"/>
      <c r="H44" s="367"/>
      <c r="I44" s="367"/>
      <c r="J44" s="95"/>
      <c r="K44" s="95"/>
      <c r="L44" s="95"/>
      <c r="M44" s="95"/>
    </row>
    <row r="45" spans="1:13" ht="13.8">
      <c r="A45" s="367"/>
      <c r="B45" s="367"/>
      <c r="C45" s="367"/>
      <c r="D45" s="367"/>
      <c r="E45" s="367"/>
      <c r="F45" s="367"/>
      <c r="G45" s="367"/>
      <c r="H45" s="367"/>
      <c r="I45" s="367"/>
      <c r="J45" s="95"/>
      <c r="K45" s="95"/>
      <c r="L45" s="95"/>
      <c r="M45" s="95"/>
    </row>
    <row r="46" spans="1:13" ht="13.8">
      <c r="A46" s="367"/>
      <c r="B46" s="367"/>
      <c r="C46" s="367"/>
      <c r="D46" s="367"/>
      <c r="E46" s="367"/>
      <c r="F46" s="367"/>
      <c r="G46" s="367"/>
      <c r="H46" s="367"/>
      <c r="I46" s="367"/>
      <c r="J46" s="95"/>
      <c r="K46" s="95"/>
      <c r="L46" s="95"/>
      <c r="M46" s="95"/>
    </row>
    <row r="47" spans="1:13" ht="13.8">
      <c r="A47" s="367"/>
      <c r="B47" s="367"/>
      <c r="C47" s="367"/>
      <c r="D47" s="367"/>
      <c r="E47" s="367"/>
      <c r="F47" s="367"/>
      <c r="G47" s="367"/>
      <c r="H47" s="367"/>
      <c r="I47" s="367"/>
      <c r="J47" s="95"/>
      <c r="K47" s="95"/>
      <c r="L47" s="95"/>
      <c r="M47" s="95"/>
    </row>
    <row r="48" spans="1:13" ht="13.8">
      <c r="A48" s="367"/>
      <c r="B48" s="367"/>
      <c r="C48" s="367"/>
      <c r="D48" s="367"/>
      <c r="E48" s="367"/>
      <c r="F48" s="367"/>
      <c r="G48" s="367"/>
      <c r="H48" s="367"/>
      <c r="I48" s="367"/>
      <c r="J48" s="95"/>
      <c r="K48" s="95"/>
      <c r="L48" s="95"/>
      <c r="M48" s="95"/>
    </row>
    <row r="49" spans="1:13" ht="13.8">
      <c r="A49" s="367"/>
      <c r="B49" s="367"/>
      <c r="C49" s="367"/>
      <c r="D49" s="367"/>
      <c r="E49" s="367"/>
      <c r="F49" s="367"/>
      <c r="G49" s="367"/>
      <c r="H49" s="367"/>
      <c r="I49" s="367"/>
      <c r="J49" s="95"/>
      <c r="K49" s="95"/>
      <c r="L49" s="95"/>
      <c r="M49" s="95"/>
    </row>
    <row r="50" spans="1:13" ht="13.8">
      <c r="A50" s="367"/>
      <c r="B50" s="367"/>
      <c r="C50" s="367"/>
      <c r="D50" s="367"/>
      <c r="E50" s="367"/>
      <c r="F50" s="367"/>
      <c r="G50" s="367"/>
      <c r="H50" s="367"/>
      <c r="I50" s="367"/>
      <c r="J50" s="95"/>
      <c r="K50" s="95"/>
      <c r="L50" s="95"/>
      <c r="M50" s="95"/>
    </row>
    <row r="51" spans="1:13" ht="13.8">
      <c r="A51" s="367"/>
      <c r="B51" s="367"/>
      <c r="C51" s="367"/>
      <c r="D51" s="367"/>
      <c r="E51" s="367"/>
      <c r="F51" s="367"/>
      <c r="G51" s="367"/>
      <c r="H51" s="367"/>
      <c r="I51" s="367"/>
      <c r="J51" s="95"/>
      <c r="K51" s="95"/>
      <c r="L51" s="95"/>
      <c r="M51" s="95"/>
    </row>
    <row r="52" spans="1:13" ht="13.8">
      <c r="A52" s="367"/>
      <c r="B52" s="367"/>
      <c r="C52" s="367"/>
      <c r="D52" s="367"/>
      <c r="E52" s="367"/>
      <c r="F52" s="367"/>
      <c r="G52" s="367"/>
      <c r="H52" s="367"/>
      <c r="I52" s="367"/>
      <c r="J52" s="95"/>
      <c r="K52" s="95"/>
      <c r="L52" s="95"/>
      <c r="M52" s="95"/>
    </row>
    <row r="53" spans="1:13" ht="13.8">
      <c r="A53" s="367"/>
      <c r="B53" s="367"/>
      <c r="C53" s="367"/>
      <c r="D53" s="367"/>
      <c r="E53" s="367"/>
      <c r="F53" s="367"/>
      <c r="G53" s="367"/>
      <c r="H53" s="367"/>
      <c r="I53" s="367"/>
      <c r="J53" s="95"/>
      <c r="K53" s="95"/>
      <c r="L53" s="95"/>
      <c r="M53" s="95"/>
    </row>
    <row r="54" spans="1:13" ht="13.8">
      <c r="A54" s="367"/>
      <c r="B54" s="367"/>
      <c r="C54" s="367"/>
      <c r="D54" s="367"/>
      <c r="E54" s="367"/>
      <c r="F54" s="367"/>
      <c r="G54" s="367"/>
      <c r="H54" s="367"/>
      <c r="I54" s="367"/>
      <c r="J54" s="95"/>
      <c r="K54" s="95"/>
      <c r="L54" s="95"/>
      <c r="M54" s="95"/>
    </row>
    <row r="55" spans="1:13" ht="13.8">
      <c r="A55" s="367"/>
      <c r="B55" s="367"/>
      <c r="C55" s="367"/>
      <c r="D55" s="367"/>
      <c r="E55" s="367"/>
      <c r="F55" s="367"/>
      <c r="G55" s="367"/>
      <c r="H55" s="367"/>
      <c r="I55" s="367"/>
      <c r="J55" s="95"/>
      <c r="K55" s="95"/>
      <c r="L55" s="95"/>
      <c r="M55" s="95"/>
    </row>
    <row r="56" spans="1:13" ht="13.8">
      <c r="A56" s="367"/>
      <c r="B56" s="367"/>
      <c r="C56" s="367"/>
      <c r="D56" s="367"/>
      <c r="E56" s="367"/>
      <c r="F56" s="367"/>
      <c r="G56" s="367"/>
      <c r="H56" s="367"/>
      <c r="I56" s="367"/>
      <c r="J56" s="95"/>
      <c r="K56" s="95"/>
      <c r="L56" s="95"/>
      <c r="M56" s="95"/>
    </row>
    <row r="57" spans="1:13" ht="13.8">
      <c r="A57" s="367"/>
      <c r="B57" s="367"/>
      <c r="C57" s="367"/>
      <c r="D57" s="367"/>
      <c r="E57" s="367"/>
      <c r="F57" s="367"/>
      <c r="G57" s="367"/>
      <c r="H57" s="367"/>
      <c r="I57" s="367"/>
      <c r="J57" s="95"/>
      <c r="K57" s="95"/>
      <c r="L57" s="95"/>
      <c r="M57" s="95"/>
    </row>
    <row r="58" spans="1:13" ht="13.8">
      <c r="A58" s="367"/>
      <c r="B58" s="367"/>
      <c r="C58" s="367"/>
      <c r="D58" s="367"/>
      <c r="E58" s="367"/>
      <c r="F58" s="367"/>
      <c r="G58" s="367"/>
      <c r="H58" s="367"/>
      <c r="I58" s="367"/>
      <c r="J58" s="95"/>
      <c r="K58" s="95"/>
      <c r="L58" s="95"/>
      <c r="M58" s="95"/>
    </row>
    <row r="59" spans="1:13" ht="13.8">
      <c r="A59" s="367"/>
      <c r="B59" s="367"/>
      <c r="C59" s="367"/>
      <c r="D59" s="367"/>
      <c r="E59" s="367"/>
      <c r="F59" s="367"/>
      <c r="G59" s="367"/>
      <c r="H59" s="367"/>
      <c r="I59" s="367"/>
      <c r="J59" s="95"/>
      <c r="K59" s="95"/>
      <c r="L59" s="95"/>
      <c r="M59" s="95"/>
    </row>
    <row r="60" spans="1:13" ht="13.8">
      <c r="A60" s="367"/>
      <c r="B60" s="367"/>
      <c r="C60" s="367"/>
      <c r="D60" s="367"/>
      <c r="E60" s="367"/>
      <c r="F60" s="367"/>
      <c r="G60" s="367"/>
      <c r="H60" s="367"/>
      <c r="I60" s="367"/>
      <c r="J60" s="95"/>
      <c r="K60" s="95"/>
      <c r="L60" s="95"/>
      <c r="M60" s="95"/>
    </row>
    <row r="61" spans="1:13" ht="13.8">
      <c r="A61" s="367"/>
      <c r="B61" s="367"/>
      <c r="C61" s="367"/>
      <c r="D61" s="367"/>
      <c r="E61" s="367"/>
      <c r="F61" s="367"/>
      <c r="G61" s="367"/>
      <c r="H61" s="367"/>
      <c r="I61" s="367"/>
      <c r="J61" s="95"/>
      <c r="K61" s="95"/>
      <c r="L61" s="95"/>
      <c r="M61" s="95"/>
    </row>
    <row r="62" spans="1:13" ht="13.8">
      <c r="A62" s="367"/>
      <c r="B62" s="367"/>
      <c r="C62" s="367"/>
      <c r="D62" s="367"/>
      <c r="E62" s="367"/>
      <c r="F62" s="367"/>
      <c r="G62" s="367"/>
      <c r="H62" s="367"/>
      <c r="I62" s="367"/>
      <c r="J62" s="95"/>
      <c r="K62" s="95"/>
      <c r="L62" s="95"/>
      <c r="M62" s="95"/>
    </row>
    <row r="63" spans="1:13" ht="13.8">
      <c r="A63" s="367"/>
      <c r="B63" s="367"/>
      <c r="C63" s="367"/>
      <c r="D63" s="367"/>
      <c r="E63" s="367"/>
      <c r="F63" s="367"/>
      <c r="G63" s="367"/>
      <c r="H63" s="367"/>
      <c r="I63" s="367"/>
      <c r="J63" s="95"/>
      <c r="K63" s="95"/>
      <c r="L63" s="95"/>
      <c r="M63" s="95"/>
    </row>
    <row r="64" spans="1:13" ht="13.8">
      <c r="A64" s="367"/>
      <c r="B64" s="367"/>
      <c r="C64" s="367"/>
      <c r="D64" s="367"/>
      <c r="E64" s="367"/>
      <c r="F64" s="367"/>
      <c r="G64" s="367"/>
      <c r="H64" s="367"/>
      <c r="I64" s="367"/>
      <c r="J64" s="95"/>
      <c r="K64" s="95"/>
      <c r="L64" s="95"/>
      <c r="M64" s="95"/>
    </row>
    <row r="65" spans="1:13" ht="13.8">
      <c r="A65" s="367"/>
      <c r="B65" s="367"/>
      <c r="C65" s="367"/>
      <c r="D65" s="367"/>
      <c r="E65" s="367"/>
      <c r="F65" s="367"/>
      <c r="G65" s="367"/>
      <c r="H65" s="367"/>
      <c r="I65" s="367"/>
      <c r="J65" s="95"/>
      <c r="K65" s="95"/>
      <c r="L65" s="95"/>
      <c r="M65" s="95"/>
    </row>
    <row r="66" spans="1:13" ht="13.8">
      <c r="A66" s="367"/>
      <c r="B66" s="367"/>
      <c r="C66" s="367"/>
      <c r="D66" s="367"/>
      <c r="E66" s="367"/>
      <c r="F66" s="367"/>
      <c r="G66" s="367"/>
      <c r="H66" s="367"/>
      <c r="I66" s="367"/>
      <c r="J66" s="95"/>
      <c r="K66" s="95"/>
      <c r="L66" s="95"/>
      <c r="M66" s="95"/>
    </row>
    <row r="67" spans="1:13" ht="13.8">
      <c r="A67" s="367"/>
      <c r="B67" s="367"/>
      <c r="C67" s="367"/>
      <c r="D67" s="367"/>
      <c r="E67" s="367"/>
      <c r="F67" s="367"/>
      <c r="G67" s="367"/>
      <c r="H67" s="367"/>
      <c r="I67" s="367"/>
      <c r="J67" s="95"/>
      <c r="K67" s="95"/>
      <c r="L67" s="95"/>
      <c r="M67" s="95"/>
    </row>
    <row r="68" spans="1:13" ht="13.8">
      <c r="A68" s="367"/>
      <c r="B68" s="367"/>
      <c r="C68" s="367"/>
      <c r="D68" s="367"/>
      <c r="E68" s="367"/>
      <c r="F68" s="367"/>
      <c r="G68" s="367"/>
      <c r="H68" s="367"/>
      <c r="I68" s="367"/>
      <c r="J68" s="95"/>
      <c r="K68" s="95"/>
      <c r="L68" s="95"/>
      <c r="M68" s="95"/>
    </row>
    <row r="69" spans="1:13" ht="13.8">
      <c r="A69" s="367"/>
      <c r="B69" s="367"/>
      <c r="C69" s="367"/>
      <c r="D69" s="367"/>
      <c r="E69" s="367"/>
      <c r="F69" s="367"/>
      <c r="G69" s="367"/>
      <c r="H69" s="367"/>
      <c r="I69" s="367"/>
      <c r="J69" s="95"/>
      <c r="K69" s="95"/>
      <c r="L69" s="95"/>
      <c r="M69" s="95"/>
    </row>
    <row r="70" spans="1:13" ht="13.8">
      <c r="A70" s="367"/>
      <c r="B70" s="367"/>
      <c r="C70" s="367"/>
      <c r="D70" s="367"/>
      <c r="E70" s="367"/>
      <c r="F70" s="367"/>
      <c r="G70" s="367"/>
      <c r="H70" s="367"/>
      <c r="I70" s="367"/>
      <c r="J70" s="95"/>
      <c r="K70" s="95"/>
      <c r="L70" s="95"/>
      <c r="M70" s="95"/>
    </row>
    <row r="71" spans="1:13" ht="13.8">
      <c r="A71" s="367"/>
      <c r="B71" s="367"/>
      <c r="C71" s="367"/>
      <c r="D71" s="367"/>
      <c r="E71" s="367"/>
      <c r="F71" s="367"/>
      <c r="G71" s="367"/>
      <c r="H71" s="367"/>
      <c r="I71" s="367"/>
      <c r="J71" s="95"/>
      <c r="K71" s="95"/>
      <c r="L71" s="95"/>
      <c r="M71" s="95"/>
    </row>
    <row r="72" spans="1:13" ht="13.8">
      <c r="A72" s="367"/>
      <c r="B72" s="367"/>
      <c r="C72" s="367"/>
      <c r="D72" s="367"/>
      <c r="E72" s="367"/>
      <c r="F72" s="367"/>
      <c r="G72" s="367"/>
      <c r="H72" s="367"/>
      <c r="I72" s="367"/>
      <c r="J72" s="95"/>
      <c r="K72" s="95"/>
      <c r="L72" s="95"/>
      <c r="M72" s="95"/>
    </row>
    <row r="73" spans="1:13" ht="13.8">
      <c r="A73" s="367"/>
      <c r="B73" s="367"/>
      <c r="C73" s="367"/>
      <c r="D73" s="367"/>
      <c r="E73" s="367"/>
      <c r="F73" s="367"/>
      <c r="G73" s="367"/>
      <c r="H73" s="367"/>
      <c r="I73" s="367"/>
      <c r="J73" s="95"/>
      <c r="K73" s="95"/>
      <c r="L73" s="95"/>
      <c r="M73" s="95"/>
    </row>
    <row r="74" spans="1:13" ht="13.8">
      <c r="A74" s="367"/>
      <c r="B74" s="367"/>
      <c r="C74" s="367"/>
      <c r="D74" s="367"/>
      <c r="E74" s="367"/>
      <c r="F74" s="367"/>
      <c r="G74" s="367"/>
      <c r="H74" s="367"/>
      <c r="I74" s="367"/>
      <c r="J74" s="95"/>
      <c r="K74" s="95"/>
      <c r="L74" s="95"/>
      <c r="M74" s="95"/>
    </row>
    <row r="75" spans="1:13" ht="13.8">
      <c r="A75" s="367"/>
      <c r="B75" s="367"/>
      <c r="C75" s="367"/>
      <c r="D75" s="367"/>
      <c r="E75" s="367"/>
      <c r="F75" s="367"/>
      <c r="G75" s="367"/>
      <c r="H75" s="367"/>
      <c r="I75" s="367"/>
      <c r="J75" s="95"/>
      <c r="K75" s="95"/>
      <c r="L75" s="95"/>
      <c r="M75" s="95"/>
    </row>
    <row r="76" spans="1:13" ht="13.8">
      <c r="A76" s="367"/>
      <c r="B76" s="367"/>
      <c r="C76" s="367"/>
      <c r="D76" s="367"/>
      <c r="E76" s="367"/>
      <c r="F76" s="367"/>
      <c r="G76" s="367"/>
      <c r="H76" s="367"/>
      <c r="I76" s="367"/>
      <c r="J76" s="95"/>
      <c r="K76" s="95"/>
      <c r="L76" s="95"/>
      <c r="M76" s="95"/>
    </row>
    <row r="77" spans="1:13" ht="13.8">
      <c r="A77" s="367"/>
      <c r="B77" s="367"/>
      <c r="C77" s="367"/>
      <c r="D77" s="367"/>
      <c r="E77" s="367"/>
      <c r="F77" s="367"/>
      <c r="G77" s="367"/>
      <c r="H77" s="367"/>
      <c r="I77" s="367"/>
      <c r="J77" s="95"/>
      <c r="K77" s="95"/>
      <c r="L77" s="95"/>
      <c r="M77" s="95"/>
    </row>
    <row r="78" spans="1:13" ht="13.8">
      <c r="A78" s="367"/>
      <c r="B78" s="367"/>
      <c r="C78" s="367"/>
      <c r="D78" s="367"/>
      <c r="E78" s="367"/>
      <c r="F78" s="367"/>
      <c r="G78" s="367"/>
      <c r="H78" s="367"/>
      <c r="I78" s="367"/>
      <c r="J78" s="95"/>
      <c r="K78" s="95"/>
      <c r="L78" s="95"/>
      <c r="M78" s="95"/>
    </row>
    <row r="79" spans="1:13" ht="13.8">
      <c r="A79" s="367"/>
      <c r="B79" s="367"/>
      <c r="C79" s="367"/>
      <c r="D79" s="367"/>
      <c r="E79" s="367"/>
      <c r="F79" s="367"/>
      <c r="G79" s="367"/>
      <c r="H79" s="367"/>
      <c r="I79" s="367"/>
      <c r="J79" s="95"/>
      <c r="K79" s="95"/>
      <c r="L79" s="95"/>
      <c r="M79" s="95"/>
    </row>
    <row r="80" spans="1:13" ht="13.8">
      <c r="A80" s="367"/>
      <c r="B80" s="367"/>
      <c r="C80" s="367"/>
      <c r="D80" s="367"/>
      <c r="E80" s="367"/>
      <c r="F80" s="367"/>
      <c r="G80" s="367"/>
      <c r="H80" s="367"/>
      <c r="I80" s="367"/>
      <c r="J80" s="95"/>
      <c r="K80" s="95"/>
      <c r="L80" s="95"/>
      <c r="M80" s="95"/>
    </row>
    <row r="81" spans="1:13" ht="13.8">
      <c r="A81" s="367"/>
      <c r="B81" s="367"/>
      <c r="C81" s="367"/>
      <c r="D81" s="367"/>
      <c r="E81" s="367"/>
      <c r="F81" s="367"/>
      <c r="G81" s="367"/>
      <c r="H81" s="367"/>
      <c r="I81" s="367"/>
      <c r="J81" s="95"/>
      <c r="K81" s="95"/>
      <c r="L81" s="95"/>
      <c r="M81" s="95"/>
    </row>
    <row r="82" spans="1:13" ht="13.8">
      <c r="A82" s="367"/>
      <c r="B82" s="367"/>
      <c r="C82" s="367"/>
      <c r="D82" s="367"/>
      <c r="E82" s="367"/>
      <c r="F82" s="367"/>
      <c r="G82" s="367"/>
      <c r="H82" s="367"/>
      <c r="I82" s="367"/>
      <c r="J82" s="95"/>
      <c r="K82" s="95"/>
      <c r="L82" s="95"/>
      <c r="M82" s="95"/>
    </row>
    <row r="83" spans="1:13" ht="13.8">
      <c r="A83" s="367"/>
      <c r="B83" s="367"/>
      <c r="C83" s="367"/>
      <c r="D83" s="367"/>
      <c r="E83" s="367"/>
      <c r="F83" s="367"/>
      <c r="G83" s="367"/>
      <c r="H83" s="367"/>
      <c r="I83" s="367"/>
      <c r="J83" s="95"/>
      <c r="K83" s="95"/>
      <c r="L83" s="95"/>
      <c r="M83" s="95"/>
    </row>
    <row r="84" spans="1:13" ht="13.8">
      <c r="A84" s="367"/>
      <c r="B84" s="367"/>
      <c r="C84" s="367"/>
      <c r="D84" s="367"/>
      <c r="E84" s="367"/>
      <c r="F84" s="367"/>
      <c r="G84" s="367"/>
      <c r="H84" s="367"/>
      <c r="I84" s="367"/>
      <c r="J84" s="95"/>
      <c r="K84" s="95"/>
      <c r="L84" s="95"/>
      <c r="M84" s="95"/>
    </row>
    <row r="85" spans="1:13" ht="13.8">
      <c r="A85" s="367"/>
      <c r="B85" s="367"/>
      <c r="C85" s="367"/>
      <c r="D85" s="367"/>
      <c r="E85" s="367"/>
      <c r="F85" s="367"/>
      <c r="G85" s="367"/>
      <c r="H85" s="367"/>
      <c r="I85" s="367"/>
      <c r="J85" s="95"/>
      <c r="K85" s="95"/>
      <c r="L85" s="95"/>
      <c r="M85" s="95"/>
    </row>
    <row r="86" spans="1:13" ht="13.8">
      <c r="A86" s="367"/>
      <c r="B86" s="367"/>
      <c r="C86" s="367"/>
      <c r="D86" s="367"/>
      <c r="E86" s="367"/>
      <c r="F86" s="367"/>
      <c r="G86" s="367"/>
      <c r="H86" s="367"/>
      <c r="I86" s="367"/>
      <c r="J86" s="95"/>
      <c r="K86" s="95"/>
      <c r="L86" s="95"/>
      <c r="M86" s="95"/>
    </row>
    <row r="87" spans="1:13" ht="13.8">
      <c r="A87" s="367"/>
      <c r="B87" s="367"/>
      <c r="C87" s="367"/>
      <c r="D87" s="367"/>
      <c r="E87" s="367"/>
      <c r="F87" s="367"/>
      <c r="G87" s="367"/>
      <c r="H87" s="367"/>
      <c r="I87" s="367"/>
      <c r="J87" s="95"/>
      <c r="K87" s="95"/>
      <c r="L87" s="95"/>
      <c r="M87" s="95"/>
    </row>
    <row r="88" spans="1:13" ht="13.8">
      <c r="A88" s="367"/>
      <c r="B88" s="367"/>
      <c r="C88" s="367"/>
      <c r="D88" s="367"/>
      <c r="E88" s="367"/>
      <c r="F88" s="367"/>
      <c r="G88" s="367"/>
      <c r="H88" s="367"/>
      <c r="I88" s="367"/>
      <c r="J88" s="95"/>
      <c r="K88" s="95"/>
      <c r="L88" s="95"/>
      <c r="M88" s="95"/>
    </row>
    <row r="89" spans="1:13" ht="13.8">
      <c r="A89" s="367"/>
      <c r="B89" s="367"/>
      <c r="C89" s="367"/>
      <c r="D89" s="367"/>
      <c r="E89" s="367"/>
      <c r="F89" s="367"/>
      <c r="G89" s="367"/>
      <c r="H89" s="367"/>
      <c r="I89" s="367"/>
      <c r="J89" s="95"/>
      <c r="K89" s="95"/>
      <c r="L89" s="95"/>
      <c r="M89" s="95"/>
    </row>
    <row r="90" spans="1:13" ht="13.8">
      <c r="A90" s="367"/>
      <c r="B90" s="367"/>
      <c r="C90" s="367"/>
      <c r="D90" s="367"/>
      <c r="E90" s="367"/>
      <c r="F90" s="367"/>
      <c r="G90" s="367"/>
      <c r="H90" s="367"/>
      <c r="I90" s="367"/>
      <c r="J90" s="95"/>
      <c r="K90" s="95"/>
      <c r="L90" s="95"/>
      <c r="M90" s="95"/>
    </row>
    <row r="91" spans="1:13" ht="13.8">
      <c r="A91" s="367"/>
      <c r="B91" s="367"/>
      <c r="C91" s="367"/>
      <c r="D91" s="367"/>
      <c r="E91" s="367"/>
      <c r="F91" s="367"/>
      <c r="G91" s="367"/>
      <c r="H91" s="367"/>
      <c r="I91" s="367"/>
      <c r="J91" s="95"/>
      <c r="K91" s="95"/>
      <c r="L91" s="95"/>
      <c r="M91" s="95"/>
    </row>
    <row r="92" spans="1:13" ht="13.8">
      <c r="A92" s="367"/>
      <c r="B92" s="367"/>
      <c r="C92" s="367"/>
      <c r="D92" s="367"/>
      <c r="E92" s="367"/>
      <c r="F92" s="367"/>
      <c r="G92" s="367"/>
      <c r="H92" s="367"/>
      <c r="I92" s="367"/>
      <c r="J92" s="95"/>
      <c r="K92" s="95"/>
      <c r="L92" s="95"/>
      <c r="M92" s="95"/>
    </row>
    <row r="93" spans="1:13" ht="13.8">
      <c r="A93" s="367"/>
      <c r="B93" s="367"/>
      <c r="C93" s="367"/>
      <c r="D93" s="367"/>
      <c r="E93" s="367"/>
      <c r="F93" s="367"/>
      <c r="G93" s="367"/>
      <c r="H93" s="367"/>
      <c r="I93" s="367"/>
      <c r="J93" s="95"/>
      <c r="K93" s="95"/>
      <c r="L93" s="95"/>
      <c r="M93" s="95"/>
    </row>
    <row r="94" spans="1:13" ht="13.8">
      <c r="A94" s="367"/>
      <c r="B94" s="367"/>
      <c r="C94" s="367"/>
      <c r="D94" s="367"/>
      <c r="E94" s="367"/>
      <c r="F94" s="367"/>
      <c r="G94" s="367"/>
      <c r="H94" s="367"/>
      <c r="I94" s="367"/>
      <c r="J94" s="95"/>
      <c r="K94" s="95"/>
      <c r="L94" s="95"/>
      <c r="M94" s="95"/>
    </row>
    <row r="95" spans="1:13" ht="13.8">
      <c r="A95" s="367"/>
      <c r="B95" s="367"/>
      <c r="C95" s="367"/>
      <c r="D95" s="367"/>
      <c r="E95" s="367"/>
      <c r="F95" s="367"/>
      <c r="G95" s="367"/>
      <c r="H95" s="367"/>
      <c r="I95" s="367"/>
      <c r="J95" s="95"/>
      <c r="K95" s="95"/>
      <c r="L95" s="95"/>
      <c r="M95" s="95"/>
    </row>
    <row r="96" spans="1:13" ht="13.8">
      <c r="A96" s="367"/>
      <c r="B96" s="367"/>
      <c r="C96" s="367"/>
      <c r="D96" s="367"/>
      <c r="E96" s="367"/>
      <c r="F96" s="367"/>
      <c r="G96" s="367"/>
      <c r="H96" s="367"/>
      <c r="I96" s="367"/>
      <c r="J96" s="95"/>
      <c r="K96" s="95"/>
      <c r="L96" s="95"/>
      <c r="M96" s="95"/>
    </row>
    <row r="97" spans="1:13" ht="13.8">
      <c r="A97" s="367"/>
      <c r="B97" s="367"/>
      <c r="C97" s="367"/>
      <c r="D97" s="367"/>
      <c r="E97" s="367"/>
      <c r="F97" s="367"/>
      <c r="G97" s="367"/>
      <c r="H97" s="367"/>
      <c r="I97" s="367"/>
      <c r="J97" s="95"/>
      <c r="K97" s="95"/>
      <c r="L97" s="95"/>
      <c r="M97" s="95"/>
    </row>
    <row r="98" spans="1:13" ht="13.8">
      <c r="A98" s="367"/>
      <c r="B98" s="367"/>
      <c r="C98" s="367"/>
      <c r="D98" s="367"/>
      <c r="E98" s="367"/>
      <c r="F98" s="367"/>
      <c r="G98" s="367"/>
      <c r="H98" s="367"/>
      <c r="I98" s="367"/>
      <c r="J98" s="95"/>
      <c r="K98" s="95"/>
      <c r="L98" s="95"/>
      <c r="M98" s="95"/>
    </row>
    <row r="99" spans="1:13" ht="13.8">
      <c r="A99" s="367"/>
      <c r="B99" s="367"/>
      <c r="C99" s="367"/>
      <c r="D99" s="367"/>
      <c r="E99" s="367"/>
      <c r="F99" s="367"/>
      <c r="G99" s="367"/>
      <c r="H99" s="367"/>
      <c r="I99" s="367"/>
      <c r="J99" s="95"/>
      <c r="K99" s="95"/>
      <c r="L99" s="95"/>
      <c r="M99" s="95"/>
    </row>
    <row r="100" spans="1:13" ht="13.8">
      <c r="A100" s="367"/>
      <c r="B100" s="367"/>
      <c r="C100" s="367"/>
      <c r="D100" s="367"/>
      <c r="E100" s="367"/>
      <c r="F100" s="367"/>
      <c r="G100" s="367"/>
      <c r="H100" s="367"/>
      <c r="I100" s="367"/>
      <c r="J100" s="95"/>
      <c r="K100" s="95"/>
      <c r="L100" s="95"/>
      <c r="M100" s="95"/>
    </row>
    <row r="101" spans="1:13" ht="13.8">
      <c r="A101" s="367"/>
      <c r="B101" s="367"/>
      <c r="C101" s="367"/>
      <c r="D101" s="367"/>
      <c r="E101" s="367"/>
      <c r="F101" s="367"/>
      <c r="G101" s="367"/>
      <c r="H101" s="367"/>
      <c r="I101" s="367"/>
      <c r="J101" s="95"/>
      <c r="K101" s="95"/>
      <c r="L101" s="95"/>
      <c r="M101" s="95"/>
    </row>
    <row r="102" spans="1:13" ht="13.8">
      <c r="A102" s="367"/>
      <c r="B102" s="367"/>
      <c r="C102" s="367"/>
      <c r="D102" s="367"/>
      <c r="E102" s="367"/>
      <c r="F102" s="367"/>
      <c r="G102" s="367"/>
      <c r="H102" s="367"/>
      <c r="I102" s="367"/>
      <c r="J102" s="95"/>
      <c r="K102" s="95"/>
      <c r="L102" s="95"/>
      <c r="M102" s="95"/>
    </row>
    <row r="103" spans="1:13" ht="13.8">
      <c r="A103" s="367"/>
      <c r="B103" s="367"/>
      <c r="C103" s="367"/>
      <c r="D103" s="367"/>
      <c r="E103" s="367"/>
      <c r="F103" s="367"/>
      <c r="G103" s="367"/>
      <c r="H103" s="367"/>
      <c r="I103" s="367"/>
      <c r="J103" s="95"/>
      <c r="K103" s="95"/>
      <c r="L103" s="95"/>
      <c r="M103" s="95"/>
    </row>
    <row r="104" spans="1:13" ht="13.8">
      <c r="A104" s="367"/>
      <c r="B104" s="367"/>
      <c r="C104" s="367"/>
      <c r="D104" s="367"/>
      <c r="E104" s="367"/>
      <c r="F104" s="367"/>
      <c r="G104" s="367"/>
      <c r="H104" s="367"/>
      <c r="I104" s="367"/>
      <c r="J104" s="95"/>
      <c r="K104" s="95"/>
      <c r="L104" s="95"/>
      <c r="M104" s="95"/>
    </row>
    <row r="105" spans="1:13" ht="13.8">
      <c r="A105" s="367"/>
      <c r="B105" s="367"/>
      <c r="C105" s="367"/>
      <c r="D105" s="367"/>
      <c r="E105" s="367"/>
      <c r="F105" s="367"/>
      <c r="G105" s="367"/>
      <c r="H105" s="367"/>
      <c r="I105" s="367"/>
      <c r="J105" s="95"/>
      <c r="K105" s="95"/>
      <c r="L105" s="95"/>
      <c r="M105" s="95"/>
    </row>
    <row r="106" spans="1:13" ht="13.8">
      <c r="A106" s="367"/>
      <c r="B106" s="367"/>
      <c r="C106" s="367"/>
      <c r="D106" s="367"/>
      <c r="E106" s="367"/>
      <c r="F106" s="367"/>
      <c r="G106" s="367"/>
      <c r="H106" s="367"/>
      <c r="I106" s="367"/>
      <c r="J106" s="95"/>
      <c r="K106" s="95"/>
      <c r="L106" s="95"/>
      <c r="M106" s="95"/>
    </row>
    <row r="107" spans="1:13" ht="13.8">
      <c r="A107" s="367"/>
      <c r="B107" s="367"/>
      <c r="C107" s="367"/>
      <c r="D107" s="367"/>
      <c r="E107" s="367"/>
      <c r="F107" s="367"/>
      <c r="G107" s="367"/>
      <c r="H107" s="367"/>
      <c r="I107" s="367"/>
      <c r="J107" s="95"/>
      <c r="K107" s="95"/>
      <c r="L107" s="95"/>
      <c r="M107" s="95"/>
    </row>
    <row r="108" spans="1:13" ht="13.8">
      <c r="A108" s="367"/>
      <c r="B108" s="367"/>
      <c r="C108" s="367"/>
      <c r="D108" s="367"/>
      <c r="E108" s="367"/>
      <c r="F108" s="367"/>
      <c r="G108" s="367"/>
      <c r="H108" s="367"/>
      <c r="I108" s="367"/>
      <c r="J108" s="95"/>
      <c r="K108" s="95"/>
      <c r="L108" s="95"/>
      <c r="M108" s="95"/>
    </row>
    <row r="109" spans="1:13" ht="13.8">
      <c r="A109" s="367"/>
      <c r="B109" s="367"/>
      <c r="C109" s="367"/>
      <c r="D109" s="367"/>
      <c r="E109" s="367"/>
      <c r="F109" s="367"/>
      <c r="G109" s="367"/>
      <c r="H109" s="367"/>
      <c r="I109" s="367"/>
      <c r="J109" s="95"/>
      <c r="K109" s="95"/>
      <c r="L109" s="95"/>
      <c r="M109" s="95"/>
    </row>
    <row r="110" spans="1:13" ht="13.8">
      <c r="A110" s="367"/>
      <c r="B110" s="367"/>
      <c r="C110" s="367"/>
      <c r="D110" s="367"/>
      <c r="E110" s="367"/>
      <c r="F110" s="367"/>
      <c r="G110" s="367"/>
      <c r="H110" s="367"/>
      <c r="I110" s="367"/>
      <c r="J110" s="95"/>
      <c r="K110" s="95"/>
      <c r="L110" s="95"/>
      <c r="M110" s="95"/>
    </row>
    <row r="111" spans="1:13" ht="13.8">
      <c r="A111" s="367"/>
      <c r="B111" s="367"/>
      <c r="C111" s="367"/>
      <c r="D111" s="367"/>
      <c r="E111" s="367"/>
      <c r="F111" s="367"/>
      <c r="G111" s="367"/>
      <c r="H111" s="367"/>
      <c r="I111" s="367"/>
      <c r="J111" s="95"/>
      <c r="K111" s="95"/>
      <c r="L111" s="95"/>
      <c r="M111" s="95"/>
    </row>
    <row r="112" spans="1:13" ht="13.8">
      <c r="A112" s="367"/>
      <c r="B112" s="367"/>
      <c r="C112" s="367"/>
      <c r="D112" s="367"/>
      <c r="E112" s="367"/>
      <c r="F112" s="367"/>
      <c r="G112" s="367"/>
      <c r="H112" s="367"/>
      <c r="I112" s="367"/>
      <c r="J112" s="95"/>
      <c r="K112" s="95"/>
      <c r="L112" s="95"/>
      <c r="M112" s="95"/>
    </row>
    <row r="113" spans="1:13" ht="13.8">
      <c r="A113" s="367"/>
      <c r="B113" s="367"/>
      <c r="C113" s="367"/>
      <c r="D113" s="367"/>
      <c r="E113" s="367"/>
      <c r="F113" s="367"/>
      <c r="G113" s="367"/>
      <c r="H113" s="367"/>
      <c r="I113" s="367"/>
      <c r="J113" s="95"/>
      <c r="K113" s="95"/>
      <c r="L113" s="95"/>
      <c r="M113" s="95"/>
    </row>
    <row r="114" spans="1:13" ht="13.8">
      <c r="A114" s="367"/>
      <c r="B114" s="367"/>
      <c r="C114" s="367"/>
      <c r="D114" s="367"/>
      <c r="E114" s="367"/>
      <c r="F114" s="367"/>
      <c r="G114" s="367"/>
      <c r="H114" s="367"/>
      <c r="I114" s="367"/>
      <c r="J114" s="95"/>
      <c r="K114" s="95"/>
      <c r="L114" s="95"/>
      <c r="M114" s="95"/>
    </row>
    <row r="115" spans="1:13" ht="13.8">
      <c r="A115" s="367"/>
      <c r="B115" s="367"/>
      <c r="C115" s="367"/>
      <c r="D115" s="367"/>
      <c r="E115" s="367"/>
      <c r="F115" s="367"/>
      <c r="G115" s="367"/>
      <c r="H115" s="367"/>
      <c r="I115" s="367"/>
      <c r="J115" s="95"/>
      <c r="K115" s="95"/>
      <c r="L115" s="95"/>
      <c r="M115" s="95"/>
    </row>
    <row r="116" spans="1:13" ht="13.8">
      <c r="A116" s="367"/>
      <c r="B116" s="367"/>
      <c r="C116" s="367"/>
      <c r="D116" s="367"/>
      <c r="E116" s="367"/>
      <c r="F116" s="367"/>
      <c r="G116" s="367"/>
      <c r="H116" s="367"/>
      <c r="I116" s="367"/>
      <c r="J116" s="95"/>
      <c r="K116" s="95"/>
      <c r="L116" s="95"/>
      <c r="M116" s="95"/>
    </row>
    <row r="117" spans="1:13" ht="13.8">
      <c r="A117" s="367"/>
      <c r="B117" s="367"/>
      <c r="C117" s="367"/>
      <c r="D117" s="367"/>
      <c r="E117" s="367"/>
      <c r="F117" s="367"/>
      <c r="G117" s="367"/>
      <c r="H117" s="367"/>
      <c r="I117" s="367"/>
      <c r="J117" s="95"/>
      <c r="K117" s="95"/>
      <c r="L117" s="95"/>
      <c r="M117" s="95"/>
    </row>
    <row r="118" spans="1:13" ht="13.8">
      <c r="A118" s="367"/>
      <c r="B118" s="367"/>
      <c r="C118" s="367"/>
      <c r="D118" s="367"/>
      <c r="E118" s="367"/>
      <c r="F118" s="367"/>
      <c r="G118" s="367"/>
      <c r="H118" s="367"/>
      <c r="I118" s="367"/>
      <c r="J118" s="95"/>
      <c r="K118" s="95"/>
      <c r="L118" s="95"/>
      <c r="M118" s="95"/>
    </row>
    <row r="119" spans="1:13" ht="13.8">
      <c r="A119" s="367"/>
      <c r="B119" s="367"/>
      <c r="C119" s="367"/>
      <c r="D119" s="367"/>
      <c r="E119" s="367"/>
      <c r="F119" s="367"/>
      <c r="G119" s="367"/>
      <c r="H119" s="367"/>
      <c r="I119" s="367"/>
      <c r="J119" s="95"/>
      <c r="K119" s="95"/>
      <c r="L119" s="95"/>
      <c r="M119" s="95"/>
    </row>
    <row r="120" spans="1:13" ht="13.8">
      <c r="A120" s="367"/>
      <c r="B120" s="367"/>
      <c r="C120" s="367"/>
      <c r="D120" s="367"/>
      <c r="E120" s="367"/>
      <c r="F120" s="367"/>
      <c r="G120" s="367"/>
      <c r="H120" s="367"/>
      <c r="I120" s="367"/>
      <c r="J120" s="95"/>
      <c r="K120" s="95"/>
      <c r="L120" s="95"/>
      <c r="M120" s="95"/>
    </row>
    <row r="121" spans="1:13" ht="13.8">
      <c r="A121" s="367"/>
      <c r="B121" s="367"/>
      <c r="C121" s="367"/>
      <c r="D121" s="367"/>
      <c r="E121" s="367"/>
      <c r="F121" s="367"/>
      <c r="G121" s="367"/>
      <c r="H121" s="367"/>
      <c r="I121" s="367"/>
      <c r="J121" s="95"/>
      <c r="K121" s="95"/>
      <c r="L121" s="95"/>
      <c r="M121" s="95"/>
    </row>
    <row r="122" spans="1:13" ht="13.8">
      <c r="A122" s="367"/>
      <c r="B122" s="367"/>
      <c r="C122" s="367"/>
      <c r="D122" s="367"/>
      <c r="E122" s="367"/>
      <c r="F122" s="367"/>
      <c r="G122" s="367"/>
      <c r="H122" s="367"/>
      <c r="I122" s="367"/>
      <c r="J122" s="95"/>
      <c r="K122" s="95"/>
      <c r="L122" s="95"/>
      <c r="M122" s="95"/>
    </row>
    <row r="123" spans="1:13" ht="13.8">
      <c r="A123" s="367"/>
      <c r="B123" s="367"/>
      <c r="C123" s="367"/>
      <c r="D123" s="367"/>
      <c r="E123" s="367"/>
      <c r="F123" s="367"/>
      <c r="G123" s="367"/>
      <c r="H123" s="367"/>
      <c r="I123" s="367"/>
      <c r="J123" s="95"/>
      <c r="K123" s="95"/>
      <c r="L123" s="95"/>
      <c r="M123" s="95"/>
    </row>
    <row r="124" spans="1:13" ht="13.8">
      <c r="A124" s="367"/>
      <c r="B124" s="367"/>
      <c r="C124" s="367"/>
      <c r="D124" s="367"/>
      <c r="E124" s="367"/>
      <c r="F124" s="367"/>
      <c r="G124" s="367"/>
      <c r="H124" s="367"/>
      <c r="I124" s="367"/>
      <c r="J124" s="95"/>
      <c r="K124" s="95"/>
      <c r="L124" s="95"/>
      <c r="M124" s="95"/>
    </row>
    <row r="125" spans="1:13" ht="13.8">
      <c r="A125" s="367"/>
      <c r="B125" s="367"/>
      <c r="C125" s="367"/>
      <c r="D125" s="367"/>
      <c r="E125" s="367"/>
      <c r="F125" s="367"/>
      <c r="G125" s="367"/>
      <c r="H125" s="367"/>
      <c r="I125" s="367"/>
      <c r="J125" s="95"/>
      <c r="K125" s="95"/>
      <c r="L125" s="95"/>
      <c r="M125" s="95"/>
    </row>
    <row r="126" spans="1:13" ht="13.8">
      <c r="A126" s="367"/>
      <c r="B126" s="367"/>
      <c r="C126" s="367"/>
      <c r="D126" s="367"/>
      <c r="E126" s="367"/>
      <c r="F126" s="367"/>
      <c r="G126" s="367"/>
      <c r="H126" s="367"/>
      <c r="I126" s="367"/>
      <c r="J126" s="95"/>
      <c r="K126" s="95"/>
      <c r="L126" s="95"/>
      <c r="M126" s="95"/>
    </row>
    <row r="127" spans="1:13" ht="13.8">
      <c r="A127" s="367"/>
      <c r="B127" s="367"/>
      <c r="C127" s="367"/>
      <c r="D127" s="367"/>
      <c r="E127" s="367"/>
      <c r="F127" s="367"/>
      <c r="G127" s="367"/>
      <c r="H127" s="367"/>
      <c r="I127" s="367"/>
      <c r="J127" s="95"/>
      <c r="K127" s="95"/>
      <c r="L127" s="95"/>
      <c r="M127" s="95"/>
    </row>
    <row r="128" spans="1:13" ht="13.8">
      <c r="A128" s="367"/>
      <c r="B128" s="367"/>
      <c r="C128" s="367"/>
      <c r="D128" s="367"/>
      <c r="E128" s="367"/>
      <c r="F128" s="367"/>
      <c r="G128" s="367"/>
      <c r="H128" s="367"/>
      <c r="I128" s="367"/>
      <c r="J128" s="95"/>
      <c r="K128" s="95"/>
      <c r="L128" s="95"/>
      <c r="M128" s="95"/>
    </row>
    <row r="129" spans="1:13" ht="13.8">
      <c r="A129" s="367"/>
      <c r="B129" s="367"/>
      <c r="C129" s="367"/>
      <c r="D129" s="367"/>
      <c r="E129" s="367"/>
      <c r="F129" s="367"/>
      <c r="G129" s="367"/>
      <c r="H129" s="367"/>
      <c r="I129" s="367"/>
      <c r="J129" s="95"/>
      <c r="K129" s="95"/>
      <c r="L129" s="95"/>
      <c r="M129" s="95"/>
    </row>
    <row r="130" spans="1:13" ht="13.8">
      <c r="A130" s="367"/>
      <c r="B130" s="367"/>
      <c r="C130" s="367"/>
      <c r="D130" s="367"/>
      <c r="E130" s="367"/>
      <c r="F130" s="367"/>
      <c r="G130" s="367"/>
      <c r="H130" s="367"/>
      <c r="I130" s="367"/>
      <c r="J130" s="95"/>
      <c r="K130" s="95"/>
      <c r="L130" s="95"/>
      <c r="M130" s="95"/>
    </row>
    <row r="131" spans="1:13" ht="13.8">
      <c r="A131" s="367"/>
      <c r="B131" s="367"/>
      <c r="C131" s="367"/>
      <c r="D131" s="367"/>
      <c r="E131" s="367"/>
      <c r="F131" s="367"/>
      <c r="G131" s="367"/>
      <c r="H131" s="367"/>
      <c r="I131" s="367"/>
      <c r="J131" s="95"/>
      <c r="K131" s="95"/>
      <c r="L131" s="95"/>
      <c r="M131" s="95"/>
    </row>
    <row r="132" spans="1:13" ht="13.8">
      <c r="A132" s="367"/>
      <c r="B132" s="367"/>
      <c r="C132" s="367"/>
      <c r="D132" s="367"/>
      <c r="E132" s="367"/>
      <c r="F132" s="367"/>
      <c r="G132" s="367"/>
      <c r="H132" s="367"/>
      <c r="I132" s="367"/>
      <c r="J132" s="95"/>
      <c r="K132" s="95"/>
      <c r="L132" s="95"/>
      <c r="M132" s="95"/>
    </row>
    <row r="133" spans="1:13" ht="13.8">
      <c r="A133" s="367"/>
      <c r="B133" s="367"/>
      <c r="C133" s="367"/>
      <c r="D133" s="367"/>
      <c r="E133" s="367"/>
      <c r="F133" s="367"/>
      <c r="G133" s="367"/>
      <c r="H133" s="367"/>
      <c r="I133" s="367"/>
      <c r="J133" s="95"/>
      <c r="K133" s="95"/>
      <c r="L133" s="95"/>
      <c r="M133" s="95"/>
    </row>
    <row r="134" spans="1:13" ht="13.8">
      <c r="A134" s="367"/>
      <c r="B134" s="367"/>
      <c r="C134" s="367"/>
      <c r="D134" s="367"/>
      <c r="E134" s="367"/>
      <c r="F134" s="367"/>
      <c r="G134" s="367"/>
      <c r="H134" s="367"/>
      <c r="I134" s="367"/>
      <c r="J134" s="95"/>
      <c r="K134" s="95"/>
      <c r="L134" s="95"/>
      <c r="M134" s="95"/>
    </row>
    <row r="135" spans="1:13" ht="13.8">
      <c r="A135" s="367"/>
      <c r="B135" s="367"/>
      <c r="C135" s="367"/>
      <c r="D135" s="367"/>
      <c r="E135" s="367"/>
      <c r="F135" s="367"/>
      <c r="G135" s="367"/>
      <c r="H135" s="367"/>
      <c r="I135" s="367"/>
      <c r="J135" s="95"/>
      <c r="K135" s="95"/>
      <c r="L135" s="95"/>
      <c r="M135" s="95"/>
    </row>
    <row r="136" spans="1:13" ht="13.8">
      <c r="A136" s="367"/>
      <c r="B136" s="367"/>
      <c r="C136" s="367"/>
      <c r="D136" s="367"/>
      <c r="E136" s="367"/>
      <c r="F136" s="367"/>
      <c r="G136" s="367"/>
      <c r="H136" s="367"/>
      <c r="I136" s="367"/>
      <c r="J136" s="95"/>
      <c r="K136" s="95"/>
      <c r="L136" s="95"/>
      <c r="M136" s="95"/>
    </row>
    <row r="137" spans="1:13" ht="13.8">
      <c r="A137" s="367"/>
      <c r="B137" s="367"/>
      <c r="C137" s="367"/>
      <c r="D137" s="367"/>
      <c r="E137" s="367"/>
      <c r="F137" s="367"/>
      <c r="G137" s="367"/>
      <c r="H137" s="367"/>
      <c r="I137" s="367"/>
      <c r="J137" s="95"/>
      <c r="K137" s="95"/>
      <c r="L137" s="95"/>
      <c r="M137" s="95"/>
    </row>
    <row r="138" spans="1:13" ht="13.8">
      <c r="A138" s="367"/>
      <c r="B138" s="367"/>
      <c r="C138" s="367"/>
      <c r="D138" s="367"/>
      <c r="E138" s="367"/>
      <c r="F138" s="367"/>
      <c r="G138" s="367"/>
      <c r="H138" s="367"/>
      <c r="I138" s="367"/>
      <c r="J138" s="95"/>
      <c r="K138" s="95"/>
      <c r="L138" s="95"/>
      <c r="M138" s="95"/>
    </row>
    <row r="139" spans="1:13" ht="13.8">
      <c r="A139" s="367"/>
      <c r="B139" s="367"/>
      <c r="C139" s="367"/>
      <c r="D139" s="367"/>
      <c r="E139" s="367"/>
      <c r="F139" s="367"/>
      <c r="G139" s="367"/>
      <c r="H139" s="367"/>
      <c r="I139" s="367"/>
      <c r="J139" s="95"/>
      <c r="K139" s="95"/>
      <c r="L139" s="95"/>
      <c r="M139" s="95"/>
    </row>
    <row r="140" spans="1:13" ht="13.8">
      <c r="A140" s="367"/>
      <c r="B140" s="367"/>
      <c r="C140" s="367"/>
      <c r="D140" s="367"/>
      <c r="E140" s="367"/>
      <c r="F140" s="367"/>
      <c r="G140" s="367"/>
      <c r="H140" s="367"/>
      <c r="I140" s="367"/>
      <c r="J140" s="95"/>
      <c r="K140" s="95"/>
      <c r="L140" s="95"/>
      <c r="M140" s="95"/>
    </row>
    <row r="141" spans="1:13" ht="13.8">
      <c r="A141" s="367"/>
      <c r="B141" s="367"/>
      <c r="C141" s="367"/>
      <c r="D141" s="367"/>
      <c r="E141" s="367"/>
      <c r="F141" s="367"/>
      <c r="G141" s="367"/>
      <c r="H141" s="367"/>
      <c r="I141" s="367"/>
      <c r="J141" s="95"/>
      <c r="K141" s="95"/>
      <c r="L141" s="95"/>
      <c r="M141" s="95"/>
    </row>
    <row r="142" spans="1:13" ht="13.8">
      <c r="A142" s="367"/>
      <c r="B142" s="367"/>
      <c r="C142" s="367"/>
      <c r="D142" s="367"/>
      <c r="E142" s="367"/>
      <c r="F142" s="367"/>
      <c r="G142" s="367"/>
      <c r="H142" s="367"/>
      <c r="I142" s="367"/>
      <c r="J142" s="95"/>
      <c r="K142" s="95"/>
      <c r="L142" s="95"/>
      <c r="M142" s="95"/>
    </row>
    <row r="143" spans="1:13" ht="13.8">
      <c r="A143" s="367"/>
      <c r="B143" s="367"/>
      <c r="C143" s="367"/>
      <c r="D143" s="367"/>
      <c r="E143" s="367"/>
      <c r="F143" s="367"/>
      <c r="G143" s="367"/>
      <c r="H143" s="367"/>
      <c r="I143" s="367"/>
      <c r="J143" s="95"/>
      <c r="K143" s="95"/>
      <c r="L143" s="95"/>
      <c r="M143" s="95"/>
    </row>
    <row r="144" spans="1:13" ht="13.8">
      <c r="A144" s="367"/>
      <c r="B144" s="367"/>
      <c r="C144" s="367"/>
      <c r="D144" s="367"/>
      <c r="E144" s="367"/>
      <c r="F144" s="367"/>
      <c r="G144" s="367"/>
      <c r="H144" s="367"/>
      <c r="I144" s="367"/>
      <c r="J144" s="95"/>
      <c r="K144" s="95"/>
      <c r="L144" s="95"/>
      <c r="M144" s="95"/>
    </row>
    <row r="145" spans="1:13" ht="13.8">
      <c r="A145" s="367"/>
      <c r="B145" s="367"/>
      <c r="C145" s="367"/>
      <c r="D145" s="367"/>
      <c r="E145" s="367"/>
      <c r="F145" s="367"/>
      <c r="G145" s="367"/>
      <c r="H145" s="367"/>
      <c r="I145" s="367"/>
      <c r="J145" s="95"/>
      <c r="K145" s="95"/>
      <c r="L145" s="95"/>
      <c r="M145" s="95"/>
    </row>
    <row r="146" spans="1:13" ht="13.8">
      <c r="A146" s="367"/>
      <c r="B146" s="367"/>
      <c r="C146" s="367"/>
      <c r="D146" s="367"/>
      <c r="E146" s="367"/>
      <c r="F146" s="367"/>
      <c r="G146" s="367"/>
      <c r="H146" s="367"/>
      <c r="I146" s="367"/>
      <c r="J146" s="95"/>
      <c r="K146" s="95"/>
      <c r="L146" s="95"/>
      <c r="M146" s="95"/>
    </row>
    <row r="147" spans="1:13" ht="13.8">
      <c r="A147" s="367"/>
      <c r="B147" s="367"/>
      <c r="C147" s="367"/>
      <c r="D147" s="367"/>
      <c r="E147" s="367"/>
      <c r="F147" s="367"/>
      <c r="G147" s="367"/>
      <c r="H147" s="367"/>
      <c r="I147" s="367"/>
      <c r="J147" s="95"/>
      <c r="K147" s="95"/>
      <c r="L147" s="95"/>
      <c r="M147" s="95"/>
    </row>
    <row r="148" spans="1:13" ht="13.8">
      <c r="A148" s="367"/>
      <c r="B148" s="367"/>
      <c r="C148" s="367"/>
      <c r="D148" s="367"/>
      <c r="E148" s="367"/>
      <c r="F148" s="367"/>
      <c r="G148" s="367"/>
      <c r="H148" s="367"/>
      <c r="I148" s="367"/>
      <c r="J148" s="95"/>
      <c r="K148" s="95"/>
      <c r="L148" s="95"/>
      <c r="M148" s="95"/>
    </row>
    <row r="149" spans="1:13" ht="13.8">
      <c r="A149" s="367"/>
      <c r="B149" s="367"/>
      <c r="C149" s="367"/>
      <c r="D149" s="367"/>
      <c r="E149" s="367"/>
      <c r="F149" s="367"/>
      <c r="G149" s="367"/>
      <c r="H149" s="367"/>
      <c r="I149" s="367"/>
      <c r="J149" s="95"/>
      <c r="K149" s="95"/>
      <c r="L149" s="95"/>
      <c r="M149" s="95"/>
    </row>
    <row r="150" spans="1:13" ht="13.8">
      <c r="A150" s="367"/>
      <c r="B150" s="367"/>
      <c r="C150" s="367"/>
      <c r="D150" s="367"/>
      <c r="E150" s="367"/>
      <c r="F150" s="367"/>
      <c r="G150" s="367"/>
      <c r="H150" s="367"/>
      <c r="I150" s="367"/>
      <c r="J150" s="95"/>
      <c r="K150" s="95"/>
      <c r="L150" s="95"/>
      <c r="M150" s="95"/>
    </row>
    <row r="151" spans="1:13" ht="13.8">
      <c r="A151" s="367"/>
      <c r="B151" s="367"/>
      <c r="C151" s="367"/>
      <c r="D151" s="367"/>
      <c r="E151" s="367"/>
      <c r="F151" s="367"/>
      <c r="G151" s="367"/>
      <c r="H151" s="367"/>
      <c r="I151" s="367"/>
      <c r="J151" s="95"/>
      <c r="K151" s="95"/>
      <c r="L151" s="95"/>
      <c r="M151" s="95"/>
    </row>
    <row r="152" spans="1:13" ht="13.8">
      <c r="A152" s="367"/>
      <c r="B152" s="367"/>
      <c r="C152" s="367"/>
      <c r="D152" s="367"/>
      <c r="E152" s="367"/>
      <c r="F152" s="367"/>
      <c r="G152" s="367"/>
      <c r="H152" s="367"/>
      <c r="I152" s="367"/>
      <c r="J152" s="95"/>
      <c r="K152" s="95"/>
      <c r="L152" s="95"/>
      <c r="M152" s="95"/>
    </row>
    <row r="153" spans="1:13" ht="13.8">
      <c r="A153" s="367"/>
      <c r="B153" s="367"/>
      <c r="C153" s="367"/>
      <c r="D153" s="367"/>
      <c r="E153" s="367"/>
      <c r="F153" s="367"/>
      <c r="G153" s="367"/>
      <c r="H153" s="367"/>
      <c r="I153" s="367"/>
      <c r="J153" s="95"/>
      <c r="K153" s="95"/>
      <c r="L153" s="95"/>
      <c r="M153" s="95"/>
    </row>
    <row r="154" spans="1:13" ht="13.8">
      <c r="A154" s="367"/>
      <c r="B154" s="367"/>
      <c r="C154" s="367"/>
      <c r="D154" s="367"/>
      <c r="E154" s="367"/>
      <c r="F154" s="367"/>
      <c r="G154" s="367"/>
      <c r="H154" s="367"/>
      <c r="I154" s="367"/>
      <c r="J154" s="95"/>
      <c r="K154" s="95"/>
      <c r="L154" s="95"/>
      <c r="M154" s="95"/>
    </row>
    <row r="155" spans="1:13" ht="13.8">
      <c r="A155" s="367"/>
      <c r="B155" s="367"/>
      <c r="C155" s="367"/>
      <c r="D155" s="367"/>
      <c r="E155" s="367"/>
      <c r="F155" s="367"/>
      <c r="G155" s="367"/>
      <c r="H155" s="367"/>
      <c r="I155" s="367"/>
      <c r="J155" s="95"/>
      <c r="K155" s="95"/>
      <c r="L155" s="95"/>
      <c r="M155" s="95"/>
    </row>
    <row r="156" spans="1:13" ht="13.8">
      <c r="A156" s="367"/>
      <c r="B156" s="367"/>
      <c r="C156" s="367"/>
      <c r="D156" s="367"/>
      <c r="E156" s="367"/>
      <c r="F156" s="367"/>
      <c r="G156" s="367"/>
      <c r="H156" s="367"/>
      <c r="I156" s="367"/>
      <c r="J156" s="95"/>
      <c r="K156" s="95"/>
      <c r="L156" s="95"/>
      <c r="M156" s="95"/>
    </row>
    <row r="157" spans="1:13" ht="13.8">
      <c r="A157" s="367"/>
      <c r="B157" s="367"/>
      <c r="C157" s="367"/>
      <c r="D157" s="367"/>
      <c r="E157" s="367"/>
      <c r="F157" s="367"/>
      <c r="G157" s="367"/>
      <c r="H157" s="367"/>
      <c r="I157" s="367"/>
      <c r="J157" s="95"/>
      <c r="K157" s="95"/>
      <c r="L157" s="95"/>
      <c r="M157" s="95"/>
    </row>
    <row r="158" spans="1:13" ht="13.8">
      <c r="A158" s="367"/>
      <c r="B158" s="367"/>
      <c r="C158" s="367"/>
      <c r="D158" s="367"/>
      <c r="E158" s="367"/>
      <c r="F158" s="367"/>
      <c r="G158" s="367"/>
      <c r="H158" s="367"/>
      <c r="I158" s="367"/>
      <c r="J158" s="95"/>
      <c r="K158" s="95"/>
      <c r="L158" s="95"/>
      <c r="M158" s="95"/>
    </row>
    <row r="159" spans="1:13" ht="13.8">
      <c r="A159" s="367"/>
      <c r="B159" s="367"/>
      <c r="C159" s="367"/>
      <c r="D159" s="367"/>
      <c r="E159" s="367"/>
      <c r="F159" s="367"/>
      <c r="G159" s="367"/>
      <c r="H159" s="367"/>
      <c r="I159" s="367"/>
      <c r="J159" s="95"/>
      <c r="K159" s="95"/>
      <c r="L159" s="95"/>
      <c r="M159" s="95"/>
    </row>
    <row r="160" spans="1:13" ht="13.8">
      <c r="A160" s="367"/>
      <c r="B160" s="367"/>
      <c r="C160" s="367"/>
      <c r="D160" s="367"/>
      <c r="E160" s="367"/>
      <c r="F160" s="367"/>
      <c r="G160" s="367"/>
      <c r="H160" s="367"/>
      <c r="I160" s="367"/>
      <c r="J160" s="95"/>
      <c r="K160" s="95"/>
      <c r="L160" s="95"/>
      <c r="M160" s="95"/>
    </row>
    <row r="161" spans="1:13" ht="13.8">
      <c r="A161" s="367"/>
      <c r="B161" s="367"/>
      <c r="C161" s="367"/>
      <c r="D161" s="367"/>
      <c r="E161" s="367"/>
      <c r="F161" s="367"/>
      <c r="G161" s="367"/>
      <c r="H161" s="367"/>
      <c r="I161" s="367"/>
      <c r="J161" s="95"/>
      <c r="K161" s="95"/>
      <c r="L161" s="95"/>
      <c r="M161" s="95"/>
    </row>
    <row r="162" spans="1:13" ht="13.8">
      <c r="A162" s="367"/>
      <c r="B162" s="367"/>
      <c r="C162" s="367"/>
      <c r="D162" s="367"/>
      <c r="E162" s="367"/>
      <c r="F162" s="367"/>
      <c r="G162" s="367"/>
      <c r="H162" s="367"/>
      <c r="I162" s="367"/>
      <c r="J162" s="95"/>
      <c r="K162" s="95"/>
      <c r="L162" s="95"/>
      <c r="M162" s="95"/>
    </row>
  </sheetData>
  <mergeCells count="3">
    <mergeCell ref="J6:L6"/>
    <mergeCell ref="I7:L7"/>
    <mergeCell ref="C7:F7"/>
  </mergeCells>
  <pageMargins left="1.02362204724409" right="1.0629921259842501" top="0.94488188976377996" bottom="1.49606299212598" header="0.511811023622047" footer="1.1811023622047201"/>
  <pageSetup paperSize="9" scale="95" firstPageNumber="258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M287"/>
  <sheetViews>
    <sheetView workbookViewId="0">
      <selection activeCell="M5" sqref="M5"/>
    </sheetView>
  </sheetViews>
  <sheetFormatPr defaultColWidth="9.109375" defaultRowHeight="13.2"/>
  <cols>
    <col min="1" max="1" width="33" style="448" customWidth="1"/>
    <col min="2" max="3" width="9.44140625" style="448" hidden="1" customWidth="1"/>
    <col min="4" max="4" width="9.109375" style="448" hidden="1" customWidth="1"/>
    <col min="5" max="5" width="9.109375" style="448" customWidth="1"/>
    <col min="6" max="6" width="9.5546875" style="448" customWidth="1"/>
    <col min="7" max="7" width="9.109375" style="448" customWidth="1"/>
    <col min="8" max="8" width="9.109375" style="448"/>
    <col min="9" max="9" width="10.33203125" style="448" customWidth="1"/>
    <col min="10" max="16384" width="9.109375" style="191"/>
  </cols>
  <sheetData>
    <row r="1" spans="1:13" s="36" customFormat="1" ht="19.5" customHeight="1">
      <c r="A1" s="401" t="s">
        <v>646</v>
      </c>
      <c r="B1" s="799"/>
      <c r="C1" s="799"/>
      <c r="D1" s="799"/>
      <c r="E1" s="799"/>
      <c r="F1" s="799"/>
      <c r="G1" s="799"/>
      <c r="H1" s="799"/>
      <c r="I1" s="799"/>
    </row>
    <row r="2" spans="1:13" s="36" customFormat="1" ht="19.5" customHeight="1">
      <c r="A2" s="401" t="s">
        <v>324</v>
      </c>
      <c r="B2" s="799"/>
      <c r="C2" s="799"/>
      <c r="D2" s="799"/>
      <c r="E2" s="799"/>
      <c r="F2" s="799"/>
      <c r="G2" s="799"/>
      <c r="H2" s="799"/>
      <c r="I2" s="799"/>
    </row>
    <row r="3" spans="1:13" s="36" customFormat="1" ht="19.5" customHeight="1">
      <c r="A3" s="402" t="s">
        <v>353</v>
      </c>
      <c r="B3" s="799"/>
      <c r="C3" s="799"/>
      <c r="D3" s="799"/>
      <c r="E3" s="799"/>
      <c r="F3" s="799"/>
      <c r="G3" s="799"/>
      <c r="H3" s="799"/>
      <c r="I3" s="799"/>
    </row>
    <row r="4" spans="1:13" ht="17.100000000000001" customHeight="1">
      <c r="A4" s="445"/>
      <c r="B4" s="450"/>
    </row>
    <row r="5" spans="1:13" ht="17.100000000000001" customHeight="1">
      <c r="B5" s="840"/>
      <c r="C5" s="840"/>
      <c r="D5" s="475"/>
      <c r="I5" s="366" t="s">
        <v>365</v>
      </c>
    </row>
    <row r="6" spans="1:13" ht="27" customHeight="1">
      <c r="A6" s="841"/>
      <c r="B6" s="815">
        <v>2010</v>
      </c>
      <c r="C6" s="815">
        <v>2013</v>
      </c>
      <c r="D6" s="815">
        <v>2014</v>
      </c>
      <c r="E6" s="815">
        <v>2015</v>
      </c>
      <c r="F6" s="815">
        <v>2016</v>
      </c>
      <c r="G6" s="815">
        <v>2017</v>
      </c>
      <c r="H6" s="815">
        <v>2018</v>
      </c>
      <c r="I6" s="815">
        <v>2019</v>
      </c>
      <c r="J6" s="192"/>
      <c r="K6" s="192"/>
      <c r="L6" s="192"/>
      <c r="M6" s="192"/>
    </row>
    <row r="7" spans="1:13" ht="15" customHeight="1">
      <c r="H7" s="317"/>
      <c r="I7" s="317"/>
      <c r="J7" s="192"/>
      <c r="K7" s="192"/>
      <c r="L7" s="192"/>
      <c r="M7" s="192"/>
    </row>
    <row r="8" spans="1:13" ht="21.9" customHeight="1">
      <c r="A8" s="291" t="s">
        <v>303</v>
      </c>
      <c r="B8" s="436">
        <f>B15+B19+B29</f>
        <v>1860313</v>
      </c>
      <c r="C8" s="436">
        <v>3004847</v>
      </c>
      <c r="D8" s="436">
        <f>D15+D19+D29</f>
        <v>3463244</v>
      </c>
      <c r="E8" s="312">
        <f>E15+E19+E29</f>
        <v>4034703</v>
      </c>
      <c r="F8" s="312">
        <f>F15+F19+F29</f>
        <v>4493567</v>
      </c>
      <c r="G8" s="312">
        <v>4802890</v>
      </c>
      <c r="H8" s="312">
        <f>H15+H19+H29</f>
        <v>5146632.5999999996</v>
      </c>
      <c r="I8" s="312">
        <f>I15+I19+I29</f>
        <v>5780183.7699999996</v>
      </c>
      <c r="J8" s="192"/>
      <c r="K8" s="192"/>
      <c r="L8" s="192"/>
      <c r="M8" s="192"/>
    </row>
    <row r="9" spans="1:13" s="184" customFormat="1" ht="18.899999999999999" customHeight="1">
      <c r="A9" s="326" t="s">
        <v>525</v>
      </c>
      <c r="B9" s="889"/>
      <c r="C9" s="838"/>
      <c r="D9" s="838"/>
      <c r="E9" s="838"/>
      <c r="F9" s="838"/>
      <c r="G9" s="838"/>
      <c r="H9" s="838"/>
      <c r="I9" s="325"/>
    </row>
    <row r="10" spans="1:13" s="184" customFormat="1" ht="18.899999999999999" customHeight="1">
      <c r="A10" s="922" t="s">
        <v>521</v>
      </c>
      <c r="B10" s="404" t="s">
        <v>592</v>
      </c>
      <c r="C10" s="405"/>
      <c r="D10" s="405" t="s">
        <v>302</v>
      </c>
      <c r="E10" s="404" t="s">
        <v>592</v>
      </c>
      <c r="F10" s="404" t="s">
        <v>592</v>
      </c>
      <c r="G10" s="404" t="s">
        <v>592</v>
      </c>
      <c r="H10" s="842">
        <v>559454.5</v>
      </c>
      <c r="I10" s="842">
        <v>791719.17</v>
      </c>
    </row>
    <row r="11" spans="1:13" s="184" customFormat="1" ht="18.899999999999999" customHeight="1">
      <c r="A11" s="922" t="s">
        <v>522</v>
      </c>
      <c r="B11" s="404" t="s">
        <v>592</v>
      </c>
      <c r="C11" s="405"/>
      <c r="D11" s="405" t="s">
        <v>302</v>
      </c>
      <c r="E11" s="404" t="s">
        <v>592</v>
      </c>
      <c r="F11" s="404" t="s">
        <v>592</v>
      </c>
      <c r="G11" s="404" t="s">
        <v>592</v>
      </c>
      <c r="H11" s="842">
        <v>1564173.7</v>
      </c>
      <c r="I11" s="842">
        <f>1448094.97+77565+39300</f>
        <v>1564959.97</v>
      </c>
    </row>
    <row r="12" spans="1:13" s="184" customFormat="1" ht="18.899999999999999" customHeight="1">
      <c r="A12" s="922" t="s">
        <v>523</v>
      </c>
      <c r="B12" s="404" t="s">
        <v>592</v>
      </c>
      <c r="C12" s="405"/>
      <c r="D12" s="405" t="s">
        <v>302</v>
      </c>
      <c r="E12" s="404" t="s">
        <v>592</v>
      </c>
      <c r="F12" s="404" t="s">
        <v>592</v>
      </c>
      <c r="G12" s="404" t="s">
        <v>592</v>
      </c>
      <c r="H12" s="842">
        <v>637024.6</v>
      </c>
      <c r="I12" s="842">
        <v>743693.41</v>
      </c>
    </row>
    <row r="13" spans="1:13" s="184" customFormat="1" ht="18.899999999999999" customHeight="1">
      <c r="A13" s="922" t="s">
        <v>524</v>
      </c>
      <c r="B13" s="404" t="s">
        <v>592</v>
      </c>
      <c r="C13" s="405"/>
      <c r="D13" s="405" t="s">
        <v>302</v>
      </c>
      <c r="E13" s="404" t="s">
        <v>592</v>
      </c>
      <c r="F13" s="404" t="s">
        <v>592</v>
      </c>
      <c r="G13" s="404" t="s">
        <v>592</v>
      </c>
      <c r="H13" s="842">
        <v>2385979.7999999998</v>
      </c>
      <c r="I13" s="842">
        <f>2463072.22+216739</f>
        <v>2679811.2200000002</v>
      </c>
    </row>
    <row r="14" spans="1:13" ht="18.899999999999999" customHeight="1">
      <c r="A14" s="452" t="s">
        <v>55</v>
      </c>
      <c r="B14" s="436"/>
      <c r="C14" s="838"/>
      <c r="D14" s="838"/>
      <c r="E14" s="838"/>
      <c r="F14" s="838"/>
      <c r="G14" s="838"/>
      <c r="H14" s="838"/>
      <c r="I14" s="317"/>
      <c r="J14" s="192"/>
      <c r="K14" s="192"/>
      <c r="L14" s="192"/>
      <c r="M14" s="192"/>
    </row>
    <row r="15" spans="1:13" ht="18.899999999999999" customHeight="1">
      <c r="A15" s="453" t="s">
        <v>56</v>
      </c>
      <c r="B15" s="436">
        <f>B16+B17</f>
        <v>413711</v>
      </c>
      <c r="C15" s="436">
        <v>610838</v>
      </c>
      <c r="D15" s="436">
        <v>612886</v>
      </c>
      <c r="E15" s="436">
        <v>730842</v>
      </c>
      <c r="F15" s="436">
        <v>782977</v>
      </c>
      <c r="G15" s="436">
        <v>780091</v>
      </c>
      <c r="H15" s="436">
        <f>H16+H17</f>
        <v>848915.79999999993</v>
      </c>
      <c r="I15" s="436">
        <f>I16+I17</f>
        <v>842085.64</v>
      </c>
      <c r="J15" s="192"/>
      <c r="K15" s="192"/>
      <c r="L15" s="192"/>
      <c r="M15" s="192"/>
    </row>
    <row r="16" spans="1:13" ht="18.899999999999999" customHeight="1">
      <c r="A16" s="938" t="s">
        <v>402</v>
      </c>
      <c r="B16" s="944">
        <v>275932</v>
      </c>
      <c r="C16" s="944">
        <v>404248</v>
      </c>
      <c r="D16" s="838">
        <v>454794</v>
      </c>
      <c r="E16" s="944">
        <v>564068</v>
      </c>
      <c r="F16" s="944">
        <v>597747</v>
      </c>
      <c r="G16" s="944">
        <v>610275</v>
      </c>
      <c r="H16" s="944">
        <v>671794.2</v>
      </c>
      <c r="I16" s="944">
        <f>397809.53+216739+77565</f>
        <v>692113.53</v>
      </c>
      <c r="J16" s="192"/>
      <c r="K16" s="192"/>
      <c r="L16" s="192"/>
      <c r="M16" s="192"/>
    </row>
    <row r="17" spans="1:13" ht="18.899999999999999" customHeight="1">
      <c r="A17" s="938" t="s">
        <v>403</v>
      </c>
      <c r="B17" s="944">
        <v>137779</v>
      </c>
      <c r="C17" s="944">
        <v>206590</v>
      </c>
      <c r="D17" s="838">
        <v>158092</v>
      </c>
      <c r="E17" s="944">
        <v>166774</v>
      </c>
      <c r="F17" s="944">
        <v>185230</v>
      </c>
      <c r="G17" s="944">
        <v>169817</v>
      </c>
      <c r="H17" s="944">
        <v>177121.6</v>
      </c>
      <c r="I17" s="944">
        <v>149972.10999999999</v>
      </c>
      <c r="J17" s="192"/>
      <c r="K17" s="192"/>
      <c r="L17" s="192"/>
      <c r="M17" s="192"/>
    </row>
    <row r="18" spans="1:13" ht="18.899999999999999" customHeight="1">
      <c r="A18" s="452" t="s">
        <v>57</v>
      </c>
      <c r="B18" s="436"/>
      <c r="C18" s="838"/>
      <c r="D18" s="838"/>
      <c r="E18" s="838"/>
      <c r="F18" s="838"/>
      <c r="G18" s="838"/>
      <c r="H18" s="838"/>
      <c r="I18" s="317"/>
      <c r="J18" s="192"/>
      <c r="K18" s="192"/>
      <c r="L18" s="192"/>
      <c r="M18" s="192"/>
    </row>
    <row r="19" spans="1:13" ht="18.899999999999999" customHeight="1">
      <c r="A19" s="453" t="s">
        <v>58</v>
      </c>
      <c r="B19" s="436">
        <f>B21+B23+B25+B27</f>
        <v>1176253</v>
      </c>
      <c r="C19" s="436">
        <v>1950861</v>
      </c>
      <c r="D19" s="312">
        <f>D21+D22+D23+D25+D27</f>
        <v>2290986</v>
      </c>
      <c r="E19" s="312">
        <f>E21+E22+E23+E25+E27</f>
        <v>2661676</v>
      </c>
      <c r="F19" s="312">
        <f>F21+F22+F23+F25+F27</f>
        <v>3018219</v>
      </c>
      <c r="G19" s="312">
        <f>G21+G22+G23+G25+G27</f>
        <v>3264499</v>
      </c>
      <c r="H19" s="312">
        <f>SUM(H21:H27)</f>
        <v>3470647.5</v>
      </c>
      <c r="I19" s="312">
        <f>SUM(I21:I27)</f>
        <v>3922714.25</v>
      </c>
      <c r="J19" s="192"/>
      <c r="K19" s="192"/>
      <c r="L19" s="192"/>
      <c r="M19" s="192"/>
    </row>
    <row r="20" spans="1:13" ht="26.25" hidden="1" customHeight="1">
      <c r="A20" s="938" t="s">
        <v>404</v>
      </c>
      <c r="B20" s="889">
        <v>41415</v>
      </c>
      <c r="C20" s="838">
        <v>61899</v>
      </c>
      <c r="D20" s="838">
        <v>74467</v>
      </c>
      <c r="E20" s="838">
        <v>106922</v>
      </c>
      <c r="F20" s="838">
        <v>108376</v>
      </c>
      <c r="G20" s="838"/>
      <c r="H20" s="838"/>
      <c r="I20" s="317"/>
      <c r="J20" s="192"/>
      <c r="K20" s="192"/>
      <c r="L20" s="192"/>
      <c r="M20" s="192"/>
    </row>
    <row r="21" spans="1:13" ht="18.899999999999999" customHeight="1">
      <c r="A21" s="938" t="s">
        <v>405</v>
      </c>
      <c r="B21" s="944">
        <v>197048</v>
      </c>
      <c r="C21" s="944">
        <v>240876</v>
      </c>
      <c r="D21" s="944">
        <v>318037</v>
      </c>
      <c r="E21" s="944">
        <v>302645</v>
      </c>
      <c r="F21" s="944">
        <v>320095</v>
      </c>
      <c r="G21" s="944">
        <v>298312</v>
      </c>
      <c r="H21" s="944">
        <v>246734.8</v>
      </c>
      <c r="I21" s="944">
        <v>204518.05</v>
      </c>
      <c r="J21" s="192"/>
      <c r="K21" s="192"/>
      <c r="L21" s="192"/>
      <c r="M21" s="192"/>
    </row>
    <row r="22" spans="1:13" ht="18.899999999999999" customHeight="1">
      <c r="A22" s="938" t="s">
        <v>406</v>
      </c>
      <c r="B22" s="889" t="s">
        <v>302</v>
      </c>
      <c r="C22" s="944">
        <v>1372</v>
      </c>
      <c r="D22" s="838">
        <v>1997</v>
      </c>
      <c r="E22" s="944">
        <v>2028</v>
      </c>
      <c r="F22" s="944">
        <v>10791</v>
      </c>
      <c r="G22" s="944">
        <v>15651</v>
      </c>
      <c r="H22" s="944">
        <v>10195.299999999999</v>
      </c>
      <c r="I22" s="944">
        <v>13130.31</v>
      </c>
      <c r="J22" s="192"/>
      <c r="K22" s="192"/>
      <c r="L22" s="192"/>
      <c r="M22" s="192"/>
    </row>
    <row r="23" spans="1:13" ht="18.899999999999999" customHeight="1">
      <c r="A23" s="938" t="s">
        <v>407</v>
      </c>
      <c r="B23" s="944">
        <v>579951</v>
      </c>
      <c r="C23" s="944">
        <v>1012141</v>
      </c>
      <c r="D23" s="838">
        <v>1306556</v>
      </c>
      <c r="E23" s="944">
        <v>1596943</v>
      </c>
      <c r="F23" s="944">
        <v>1760173</v>
      </c>
      <c r="G23" s="944">
        <v>2000238</v>
      </c>
      <c r="H23" s="944">
        <v>2241707.9</v>
      </c>
      <c r="I23" s="944">
        <v>2380324.0299999998</v>
      </c>
      <c r="J23" s="192"/>
      <c r="K23" s="192"/>
      <c r="L23" s="192"/>
      <c r="M23" s="192"/>
    </row>
    <row r="24" spans="1:13" ht="18.899999999999999" customHeight="1">
      <c r="A24" s="938" t="s">
        <v>59</v>
      </c>
      <c r="B24" s="944"/>
      <c r="C24" s="838"/>
      <c r="D24" s="838"/>
      <c r="E24" s="944"/>
      <c r="F24" s="944"/>
      <c r="G24" s="944"/>
      <c r="J24" s="192"/>
      <c r="K24" s="192"/>
      <c r="L24" s="192"/>
      <c r="M24" s="192"/>
    </row>
    <row r="25" spans="1:13" ht="18.899999999999999" customHeight="1">
      <c r="A25" s="454" t="s">
        <v>60</v>
      </c>
      <c r="B25" s="944">
        <v>120045</v>
      </c>
      <c r="C25" s="944">
        <v>115948</v>
      </c>
      <c r="D25" s="838">
        <v>159090</v>
      </c>
      <c r="E25" s="944">
        <v>137649</v>
      </c>
      <c r="F25" s="944">
        <v>149959</v>
      </c>
      <c r="G25" s="944">
        <v>155829</v>
      </c>
      <c r="H25" s="944">
        <v>192849.7</v>
      </c>
      <c r="I25" s="944">
        <f>179777.74+39300</f>
        <v>219077.74</v>
      </c>
      <c r="J25" s="192"/>
      <c r="K25" s="192"/>
      <c r="L25" s="192"/>
      <c r="M25" s="192"/>
    </row>
    <row r="26" spans="1:13" ht="26.25" customHeight="1">
      <c r="A26" s="938" t="s">
        <v>61</v>
      </c>
      <c r="B26" s="944"/>
      <c r="C26" s="838"/>
      <c r="D26" s="838"/>
      <c r="E26" s="838"/>
      <c r="F26" s="944"/>
      <c r="G26" s="838"/>
      <c r="J26" s="192"/>
      <c r="K26" s="192"/>
      <c r="L26" s="192"/>
      <c r="M26" s="192"/>
    </row>
    <row r="27" spans="1:13" ht="26.25" customHeight="1">
      <c r="A27" s="454" t="s">
        <v>62</v>
      </c>
      <c r="B27" s="944">
        <f>279045+164</f>
        <v>279209</v>
      </c>
      <c r="C27" s="944">
        <v>518626</v>
      </c>
      <c r="D27" s="838">
        <v>505306</v>
      </c>
      <c r="E27" s="944">
        <v>622411</v>
      </c>
      <c r="F27" s="944">
        <v>777201</v>
      </c>
      <c r="G27" s="838">
        <v>794469</v>
      </c>
      <c r="H27" s="944">
        <v>779159.8</v>
      </c>
      <c r="I27" s="944">
        <v>1105664.1200000001</v>
      </c>
      <c r="J27" s="192"/>
      <c r="K27" s="192"/>
      <c r="L27" s="192"/>
      <c r="M27" s="192"/>
    </row>
    <row r="28" spans="1:13" ht="26.25" customHeight="1">
      <c r="A28" s="452" t="s">
        <v>63</v>
      </c>
      <c r="B28" s="436"/>
      <c r="C28" s="838"/>
      <c r="D28" s="838"/>
      <c r="E28" s="838"/>
      <c r="F28" s="838"/>
      <c r="G28" s="838"/>
      <c r="H28" s="838"/>
      <c r="I28" s="317"/>
      <c r="J28" s="192"/>
      <c r="K28" s="192"/>
      <c r="L28" s="192"/>
      <c r="M28" s="192"/>
    </row>
    <row r="29" spans="1:13" ht="20.25" customHeight="1">
      <c r="A29" s="453" t="s">
        <v>64</v>
      </c>
      <c r="B29" s="436">
        <f>B30+B31</f>
        <v>270349</v>
      </c>
      <c r="C29" s="436">
        <v>443148</v>
      </c>
      <c r="D29" s="312">
        <v>559372</v>
      </c>
      <c r="E29" s="436">
        <v>642185</v>
      </c>
      <c r="F29" s="436">
        <f>F30+F31</f>
        <v>692371</v>
      </c>
      <c r="G29" s="436">
        <v>758300</v>
      </c>
      <c r="H29" s="436">
        <f>SUM(H30:H31)</f>
        <v>827069.29999999993</v>
      </c>
      <c r="I29" s="436">
        <f>SUM(I30:I31)</f>
        <v>1015383.88</v>
      </c>
      <c r="J29" s="192"/>
      <c r="K29" s="192"/>
      <c r="L29" s="192"/>
      <c r="M29" s="192"/>
    </row>
    <row r="30" spans="1:13" ht="26.25" customHeight="1">
      <c r="A30" s="938" t="s">
        <v>408</v>
      </c>
      <c r="B30" s="944">
        <v>252488</v>
      </c>
      <c r="C30" s="944">
        <v>431087</v>
      </c>
      <c r="D30" s="838">
        <v>539790</v>
      </c>
      <c r="E30" s="944">
        <v>625410</v>
      </c>
      <c r="F30" s="944">
        <v>674941</v>
      </c>
      <c r="G30" s="944">
        <v>744704</v>
      </c>
      <c r="H30" s="944">
        <v>806159.6</v>
      </c>
      <c r="I30" s="944">
        <v>994511.56</v>
      </c>
      <c r="J30" s="192"/>
      <c r="K30" s="192"/>
      <c r="L30" s="192"/>
      <c r="M30" s="192"/>
    </row>
    <row r="31" spans="1:13" ht="26.25" customHeight="1">
      <c r="A31" s="938" t="s">
        <v>409</v>
      </c>
      <c r="B31" s="944">
        <v>17861</v>
      </c>
      <c r="C31" s="944">
        <v>12061</v>
      </c>
      <c r="D31" s="838">
        <v>19582</v>
      </c>
      <c r="E31" s="944">
        <v>16774</v>
      </c>
      <c r="F31" s="944">
        <v>17430</v>
      </c>
      <c r="G31" s="944">
        <v>13596</v>
      </c>
      <c r="H31" s="944">
        <v>20909.7</v>
      </c>
      <c r="I31" s="944">
        <v>20872.32</v>
      </c>
      <c r="J31" s="192"/>
      <c r="K31" s="192"/>
      <c r="L31" s="192"/>
      <c r="M31" s="192"/>
    </row>
    <row r="32" spans="1:13" ht="15" customHeight="1">
      <c r="A32" s="476"/>
      <c r="B32" s="477"/>
      <c r="C32" s="319"/>
      <c r="D32" s="319"/>
      <c r="E32" s="319"/>
      <c r="F32" s="319"/>
      <c r="G32" s="319"/>
      <c r="H32" s="319"/>
      <c r="I32" s="319"/>
      <c r="J32" s="192"/>
      <c r="K32" s="192"/>
      <c r="L32" s="192"/>
      <c r="M32" s="192"/>
    </row>
    <row r="33" spans="1:13" ht="15.9" customHeight="1">
      <c r="A33" s="478"/>
      <c r="B33" s="479"/>
      <c r="C33" s="479"/>
      <c r="D33" s="479"/>
      <c r="E33" s="317"/>
      <c r="F33" s="317"/>
      <c r="G33" s="317"/>
      <c r="H33" s="317"/>
      <c r="I33" s="317"/>
      <c r="J33" s="192"/>
      <c r="K33" s="192"/>
      <c r="L33" s="192"/>
      <c r="M33" s="192"/>
    </row>
    <row r="34" spans="1:13" ht="17.25" customHeight="1">
      <c r="A34" s="478"/>
      <c r="B34" s="1091"/>
      <c r="C34" s="1091"/>
      <c r="D34" s="1091"/>
      <c r="E34" s="1091"/>
      <c r="F34" s="317"/>
      <c r="G34" s="317"/>
      <c r="H34" s="317"/>
      <c r="I34" s="317"/>
      <c r="J34" s="192"/>
      <c r="K34" s="192"/>
      <c r="L34" s="192"/>
      <c r="M34" s="192"/>
    </row>
    <row r="35" spans="1:13" ht="15.9" customHeight="1">
      <c r="A35" s="480"/>
      <c r="B35" s="481"/>
      <c r="C35" s="482"/>
      <c r="D35" s="483"/>
      <c r="E35" s="317"/>
      <c r="F35" s="317"/>
      <c r="G35" s="317"/>
      <c r="H35" s="317"/>
      <c r="I35" s="317"/>
      <c r="J35" s="192"/>
      <c r="K35" s="192"/>
      <c r="L35" s="192"/>
      <c r="M35" s="192"/>
    </row>
    <row r="36" spans="1:13" ht="15.9" customHeight="1">
      <c r="A36" s="367"/>
      <c r="B36" s="367"/>
      <c r="C36" s="367"/>
      <c r="D36" s="367"/>
      <c r="E36" s="317"/>
      <c r="F36" s="317"/>
      <c r="G36" s="317"/>
      <c r="H36" s="317"/>
      <c r="I36" s="317"/>
      <c r="J36" s="192"/>
      <c r="K36" s="192"/>
      <c r="L36" s="192"/>
      <c r="M36" s="192"/>
    </row>
    <row r="37" spans="1:13" ht="15.9" customHeight="1">
      <c r="A37" s="317"/>
      <c r="B37" s="317"/>
      <c r="C37" s="317"/>
      <c r="D37" s="317"/>
      <c r="E37" s="317"/>
      <c r="F37" s="317"/>
      <c r="G37" s="317"/>
      <c r="H37" s="317"/>
      <c r="I37" s="317"/>
      <c r="J37" s="192"/>
      <c r="K37" s="192"/>
      <c r="L37" s="192"/>
      <c r="M37" s="192"/>
    </row>
    <row r="38" spans="1:13" ht="15.9" customHeight="1">
      <c r="A38" s="317"/>
      <c r="B38" s="317"/>
      <c r="C38" s="317"/>
      <c r="D38" s="317"/>
      <c r="E38" s="317"/>
      <c r="F38" s="317"/>
      <c r="G38" s="317"/>
      <c r="H38" s="317"/>
      <c r="I38" s="317"/>
      <c r="J38" s="192"/>
      <c r="K38" s="192"/>
      <c r="L38" s="192"/>
      <c r="M38" s="192"/>
    </row>
    <row r="39" spans="1:13" ht="15.9" customHeight="1">
      <c r="A39" s="317"/>
      <c r="B39" s="317"/>
      <c r="C39" s="317"/>
      <c r="D39" s="317"/>
      <c r="E39" s="317"/>
      <c r="F39" s="317"/>
      <c r="G39" s="317"/>
      <c r="H39" s="317"/>
      <c r="I39" s="317"/>
      <c r="J39" s="192"/>
      <c r="K39" s="192"/>
      <c r="L39" s="192"/>
      <c r="M39" s="192"/>
    </row>
    <row r="40" spans="1:13" ht="15.9" customHeight="1">
      <c r="A40" s="317"/>
      <c r="B40" s="317"/>
      <c r="C40" s="317"/>
      <c r="D40" s="317"/>
      <c r="E40" s="317"/>
      <c r="F40" s="317"/>
      <c r="G40" s="317"/>
      <c r="H40" s="317"/>
      <c r="I40" s="317"/>
      <c r="J40" s="192"/>
      <c r="K40" s="192"/>
      <c r="L40" s="192"/>
      <c r="M40" s="192"/>
    </row>
    <row r="41" spans="1:13" ht="15.9" customHeight="1">
      <c r="A41" s="317"/>
      <c r="B41" s="317"/>
      <c r="C41" s="317"/>
      <c r="D41" s="317"/>
      <c r="E41" s="317"/>
      <c r="F41" s="317"/>
      <c r="G41" s="317"/>
      <c r="H41" s="317"/>
      <c r="I41" s="317"/>
      <c r="J41" s="192"/>
      <c r="K41" s="192"/>
      <c r="L41" s="192"/>
      <c r="M41" s="192"/>
    </row>
    <row r="42" spans="1:13" ht="15.9" customHeight="1">
      <c r="A42" s="317"/>
      <c r="B42" s="317"/>
      <c r="C42" s="317"/>
      <c r="D42" s="317"/>
      <c r="E42" s="317"/>
      <c r="F42" s="317"/>
      <c r="G42" s="317"/>
      <c r="H42" s="317"/>
      <c r="I42" s="317"/>
      <c r="J42" s="192"/>
      <c r="K42" s="192"/>
      <c r="L42" s="192"/>
      <c r="M42" s="192"/>
    </row>
    <row r="43" spans="1:13" ht="15.9" customHeight="1">
      <c r="A43" s="317"/>
      <c r="B43" s="317"/>
      <c r="C43" s="317"/>
      <c r="D43" s="317"/>
      <c r="E43" s="317"/>
      <c r="F43" s="317"/>
      <c r="G43" s="317"/>
      <c r="H43" s="317"/>
      <c r="I43" s="317"/>
      <c r="J43" s="192"/>
      <c r="K43" s="192"/>
      <c r="L43" s="192"/>
      <c r="M43" s="192"/>
    </row>
    <row r="44" spans="1:13" ht="15.9" customHeight="1">
      <c r="A44" s="317"/>
      <c r="B44" s="317"/>
      <c r="C44" s="317"/>
      <c r="D44" s="317"/>
      <c r="E44" s="317"/>
      <c r="F44" s="317"/>
      <c r="G44" s="317"/>
      <c r="H44" s="317"/>
      <c r="I44" s="317"/>
      <c r="J44" s="192"/>
      <c r="K44" s="192"/>
      <c r="L44" s="192"/>
      <c r="M44" s="192"/>
    </row>
    <row r="45" spans="1:13" ht="15.9" customHeight="1">
      <c r="A45" s="317"/>
      <c r="B45" s="317"/>
      <c r="C45" s="317"/>
      <c r="D45" s="317"/>
      <c r="E45" s="317"/>
      <c r="F45" s="317"/>
      <c r="G45" s="317"/>
      <c r="H45" s="317"/>
      <c r="I45" s="317"/>
      <c r="J45" s="192"/>
      <c r="K45" s="192"/>
      <c r="L45" s="192"/>
      <c r="M45" s="192"/>
    </row>
    <row r="46" spans="1:13" ht="15.9" customHeight="1">
      <c r="A46" s="317"/>
      <c r="B46" s="317"/>
      <c r="C46" s="317"/>
      <c r="D46" s="317"/>
      <c r="E46" s="317"/>
      <c r="F46" s="317"/>
      <c r="G46" s="317"/>
      <c r="H46" s="317"/>
      <c r="I46" s="317"/>
      <c r="J46" s="192"/>
      <c r="K46" s="192"/>
      <c r="L46" s="192"/>
      <c r="M46" s="192"/>
    </row>
    <row r="47" spans="1:13" ht="15.9" customHeight="1">
      <c r="A47" s="317"/>
      <c r="B47" s="317"/>
      <c r="C47" s="317"/>
      <c r="D47" s="317"/>
      <c r="E47" s="317"/>
      <c r="F47" s="317"/>
      <c r="G47" s="317"/>
      <c r="H47" s="317"/>
      <c r="I47" s="317"/>
      <c r="J47" s="192"/>
      <c r="K47" s="192"/>
      <c r="L47" s="192"/>
      <c r="M47" s="192"/>
    </row>
    <row r="48" spans="1:13" ht="15.9" customHeight="1">
      <c r="A48" s="317"/>
      <c r="B48" s="317"/>
      <c r="C48" s="317"/>
      <c r="D48" s="317"/>
      <c r="E48" s="317"/>
      <c r="F48" s="317"/>
      <c r="G48" s="317"/>
      <c r="H48" s="317"/>
      <c r="I48" s="317"/>
      <c r="J48" s="192"/>
      <c r="K48" s="192"/>
      <c r="L48" s="192"/>
      <c r="M48" s="192"/>
    </row>
    <row r="49" spans="1:13" ht="15.9" customHeight="1">
      <c r="A49" s="317"/>
      <c r="B49" s="317"/>
      <c r="C49" s="317"/>
      <c r="D49" s="317"/>
      <c r="E49" s="317"/>
      <c r="F49" s="317"/>
      <c r="G49" s="317"/>
      <c r="H49" s="317"/>
      <c r="I49" s="317"/>
      <c r="J49" s="192"/>
      <c r="K49" s="192"/>
      <c r="L49" s="192"/>
      <c r="M49" s="192"/>
    </row>
    <row r="50" spans="1:13" ht="15.9" customHeight="1">
      <c r="A50" s="317"/>
      <c r="B50" s="317"/>
      <c r="C50" s="317"/>
      <c r="D50" s="317"/>
      <c r="E50" s="317"/>
      <c r="F50" s="317"/>
      <c r="G50" s="317"/>
      <c r="H50" s="317"/>
      <c r="I50" s="317"/>
      <c r="J50" s="192"/>
      <c r="K50" s="192"/>
      <c r="L50" s="192"/>
      <c r="M50" s="192"/>
    </row>
    <row r="51" spans="1:13" ht="15.9" customHeight="1">
      <c r="A51" s="317"/>
      <c r="B51" s="317"/>
      <c r="C51" s="317"/>
      <c r="D51" s="317"/>
      <c r="E51" s="317"/>
      <c r="F51" s="317"/>
      <c r="G51" s="317"/>
      <c r="H51" s="317"/>
      <c r="I51" s="317"/>
      <c r="J51" s="192"/>
      <c r="K51" s="192"/>
      <c r="L51" s="192"/>
      <c r="M51" s="192"/>
    </row>
    <row r="52" spans="1:13" ht="15.9" customHeight="1">
      <c r="A52" s="317"/>
      <c r="B52" s="317"/>
      <c r="C52" s="317"/>
      <c r="D52" s="317"/>
      <c r="E52" s="317"/>
      <c r="F52" s="317"/>
      <c r="G52" s="317"/>
      <c r="H52" s="317"/>
      <c r="I52" s="317"/>
      <c r="J52" s="192"/>
      <c r="K52" s="192"/>
      <c r="L52" s="192"/>
      <c r="M52" s="192"/>
    </row>
    <row r="53" spans="1:13" ht="15.9" customHeight="1">
      <c r="A53" s="317"/>
      <c r="B53" s="317"/>
      <c r="C53" s="317"/>
      <c r="D53" s="317"/>
      <c r="E53" s="317"/>
      <c r="F53" s="317"/>
      <c r="G53" s="317"/>
      <c r="H53" s="317"/>
      <c r="I53" s="317"/>
      <c r="J53" s="192"/>
      <c r="K53" s="192"/>
      <c r="L53" s="192"/>
      <c r="M53" s="192"/>
    </row>
    <row r="54" spans="1:13" ht="15.9" customHeight="1">
      <c r="A54" s="317"/>
      <c r="B54" s="317"/>
      <c r="C54" s="317"/>
      <c r="D54" s="317"/>
      <c r="E54" s="317"/>
      <c r="F54" s="317"/>
      <c r="G54" s="317"/>
      <c r="H54" s="317"/>
      <c r="I54" s="317"/>
      <c r="J54" s="192"/>
      <c r="K54" s="192"/>
      <c r="L54" s="192"/>
      <c r="M54" s="192"/>
    </row>
    <row r="55" spans="1:13" ht="15.9" customHeight="1">
      <c r="A55" s="317"/>
      <c r="B55" s="317"/>
      <c r="C55" s="317"/>
      <c r="D55" s="317"/>
      <c r="E55" s="317"/>
      <c r="F55" s="317"/>
      <c r="G55" s="317"/>
      <c r="H55" s="317"/>
      <c r="I55" s="317"/>
      <c r="J55" s="192"/>
      <c r="K55" s="192"/>
      <c r="L55" s="192"/>
      <c r="M55" s="192"/>
    </row>
    <row r="56" spans="1:13" ht="15.9" customHeight="1">
      <c r="A56" s="317"/>
      <c r="B56" s="317"/>
      <c r="C56" s="317"/>
      <c r="D56" s="317"/>
      <c r="E56" s="317"/>
      <c r="F56" s="317"/>
      <c r="G56" s="317"/>
      <c r="H56" s="317"/>
      <c r="I56" s="317"/>
      <c r="J56" s="192"/>
      <c r="K56" s="192"/>
      <c r="L56" s="192"/>
      <c r="M56" s="192"/>
    </row>
    <row r="57" spans="1:13" ht="15.9" customHeight="1">
      <c r="A57" s="317"/>
      <c r="B57" s="317"/>
      <c r="C57" s="317"/>
      <c r="D57" s="317"/>
      <c r="E57" s="317"/>
      <c r="F57" s="317"/>
      <c r="G57" s="317"/>
      <c r="H57" s="317"/>
      <c r="I57" s="317"/>
      <c r="J57" s="192"/>
      <c r="K57" s="192"/>
      <c r="L57" s="192"/>
      <c r="M57" s="192"/>
    </row>
    <row r="58" spans="1:13" ht="15.9" customHeight="1">
      <c r="A58" s="317"/>
      <c r="B58" s="317"/>
      <c r="C58" s="317"/>
      <c r="D58" s="317"/>
      <c r="E58" s="317"/>
      <c r="F58" s="317"/>
      <c r="G58" s="317"/>
      <c r="H58" s="317"/>
      <c r="I58" s="317"/>
      <c r="J58" s="192"/>
      <c r="K58" s="192"/>
      <c r="L58" s="192"/>
      <c r="M58" s="192"/>
    </row>
    <row r="59" spans="1:13" ht="15.9" customHeight="1">
      <c r="A59" s="317"/>
      <c r="B59" s="317"/>
      <c r="C59" s="317"/>
      <c r="D59" s="317"/>
      <c r="E59" s="317"/>
      <c r="F59" s="317"/>
      <c r="G59" s="317"/>
      <c r="H59" s="317"/>
      <c r="I59" s="317"/>
      <c r="J59" s="192"/>
      <c r="K59" s="192"/>
      <c r="L59" s="192"/>
      <c r="M59" s="192"/>
    </row>
    <row r="60" spans="1:13" ht="15.9" customHeight="1">
      <c r="A60" s="317"/>
      <c r="B60" s="317"/>
      <c r="C60" s="317"/>
      <c r="D60" s="317"/>
      <c r="E60" s="317"/>
      <c r="F60" s="317"/>
      <c r="G60" s="317"/>
      <c r="H60" s="317"/>
      <c r="I60" s="317"/>
      <c r="J60" s="192"/>
      <c r="K60" s="192"/>
      <c r="L60" s="192"/>
      <c r="M60" s="192"/>
    </row>
    <row r="61" spans="1:13" ht="15.9" customHeight="1">
      <c r="A61" s="317"/>
      <c r="B61" s="317"/>
      <c r="C61" s="317"/>
      <c r="D61" s="317"/>
      <c r="E61" s="317"/>
      <c r="F61" s="317"/>
      <c r="G61" s="317"/>
      <c r="H61" s="317"/>
      <c r="I61" s="317"/>
      <c r="J61" s="192"/>
      <c r="K61" s="192"/>
      <c r="L61" s="192"/>
      <c r="M61" s="192"/>
    </row>
    <row r="62" spans="1:13" ht="15.9" customHeight="1">
      <c r="A62" s="317"/>
      <c r="B62" s="317"/>
      <c r="C62" s="317"/>
      <c r="D62" s="317"/>
      <c r="E62" s="317"/>
      <c r="F62" s="317"/>
      <c r="G62" s="317"/>
      <c r="H62" s="317"/>
      <c r="I62" s="317"/>
      <c r="J62" s="192"/>
      <c r="K62" s="192"/>
      <c r="L62" s="192"/>
      <c r="M62" s="192"/>
    </row>
    <row r="63" spans="1:13" ht="15.9" customHeight="1">
      <c r="A63" s="317"/>
      <c r="B63" s="317"/>
      <c r="C63" s="317"/>
      <c r="D63" s="317"/>
      <c r="E63" s="317"/>
      <c r="F63" s="317"/>
      <c r="G63" s="317"/>
      <c r="H63" s="317"/>
      <c r="I63" s="317"/>
      <c r="J63" s="192"/>
      <c r="K63" s="192"/>
      <c r="L63" s="192"/>
      <c r="M63" s="192"/>
    </row>
    <row r="64" spans="1:13" ht="15.9" customHeight="1">
      <c r="A64" s="317"/>
      <c r="B64" s="317"/>
      <c r="C64" s="317"/>
      <c r="D64" s="317"/>
      <c r="E64" s="317"/>
      <c r="F64" s="317"/>
      <c r="G64" s="317"/>
      <c r="H64" s="317"/>
      <c r="I64" s="317"/>
      <c r="J64" s="192"/>
      <c r="K64" s="192"/>
      <c r="L64" s="192"/>
      <c r="M64" s="192"/>
    </row>
    <row r="65" spans="1:13" ht="15.9" customHeight="1">
      <c r="A65" s="317"/>
      <c r="B65" s="317"/>
      <c r="C65" s="317"/>
      <c r="D65" s="317"/>
      <c r="E65" s="317"/>
      <c r="F65" s="317"/>
      <c r="G65" s="317"/>
      <c r="H65" s="317"/>
      <c r="I65" s="317"/>
      <c r="J65" s="192"/>
      <c r="K65" s="192"/>
      <c r="L65" s="192"/>
      <c r="M65" s="192"/>
    </row>
    <row r="66" spans="1:13" ht="15.9" customHeight="1">
      <c r="A66" s="317"/>
      <c r="B66" s="317"/>
      <c r="C66" s="317"/>
      <c r="D66" s="317"/>
      <c r="E66" s="317"/>
      <c r="F66" s="317"/>
      <c r="G66" s="317"/>
      <c r="H66" s="317"/>
      <c r="I66" s="317"/>
      <c r="J66" s="192"/>
      <c r="K66" s="192"/>
      <c r="L66" s="192"/>
      <c r="M66" s="192"/>
    </row>
    <row r="67" spans="1:13" ht="15.9" customHeight="1">
      <c r="A67" s="317"/>
      <c r="B67" s="317"/>
      <c r="C67" s="317"/>
      <c r="D67" s="317"/>
      <c r="E67" s="317"/>
      <c r="F67" s="317"/>
      <c r="G67" s="317"/>
      <c r="H67" s="317"/>
      <c r="I67" s="317"/>
      <c r="J67" s="192"/>
      <c r="K67" s="192"/>
      <c r="L67" s="192"/>
      <c r="M67" s="192"/>
    </row>
    <row r="68" spans="1:13" ht="15.9" customHeight="1">
      <c r="A68" s="317"/>
      <c r="B68" s="317"/>
      <c r="C68" s="317"/>
      <c r="D68" s="317"/>
      <c r="E68" s="317"/>
      <c r="F68" s="317"/>
      <c r="G68" s="317"/>
      <c r="H68" s="317"/>
      <c r="I68" s="317"/>
      <c r="J68" s="192"/>
      <c r="K68" s="192"/>
      <c r="L68" s="192"/>
      <c r="M68" s="192"/>
    </row>
    <row r="69" spans="1:13" ht="15.9" customHeight="1">
      <c r="A69" s="317"/>
      <c r="B69" s="317"/>
      <c r="C69" s="317"/>
      <c r="D69" s="317"/>
      <c r="E69" s="317"/>
      <c r="F69" s="317"/>
      <c r="G69" s="317"/>
      <c r="H69" s="317"/>
      <c r="I69" s="317"/>
      <c r="J69" s="192"/>
      <c r="K69" s="192"/>
      <c r="L69" s="192"/>
      <c r="M69" s="192"/>
    </row>
    <row r="70" spans="1:13" ht="15.9" customHeight="1">
      <c r="A70" s="317"/>
      <c r="B70" s="317"/>
      <c r="C70" s="317"/>
      <c r="D70" s="317"/>
      <c r="E70" s="317"/>
      <c r="F70" s="317"/>
      <c r="G70" s="317"/>
      <c r="H70" s="317"/>
      <c r="I70" s="317"/>
      <c r="J70" s="192"/>
      <c r="K70" s="192"/>
      <c r="L70" s="192"/>
      <c r="M70" s="192"/>
    </row>
    <row r="71" spans="1:13" ht="15.9" customHeight="1">
      <c r="A71" s="317"/>
      <c r="B71" s="317"/>
      <c r="C71" s="317"/>
      <c r="D71" s="317"/>
      <c r="E71" s="317"/>
      <c r="F71" s="317"/>
      <c r="G71" s="317"/>
      <c r="H71" s="317"/>
      <c r="I71" s="317"/>
      <c r="J71" s="192"/>
      <c r="K71" s="192"/>
      <c r="L71" s="192"/>
      <c r="M71" s="192"/>
    </row>
    <row r="72" spans="1:13" ht="15.9" customHeight="1">
      <c r="A72" s="317"/>
      <c r="B72" s="317"/>
      <c r="C72" s="317"/>
      <c r="D72" s="317"/>
      <c r="E72" s="317"/>
      <c r="F72" s="317"/>
      <c r="G72" s="317"/>
      <c r="H72" s="317"/>
      <c r="I72" s="317"/>
      <c r="J72" s="192"/>
      <c r="K72" s="192"/>
      <c r="L72" s="192"/>
      <c r="M72" s="192"/>
    </row>
    <row r="73" spans="1:13" ht="15.9" customHeight="1">
      <c r="A73" s="317"/>
      <c r="B73" s="317"/>
      <c r="C73" s="317"/>
      <c r="D73" s="317"/>
      <c r="E73" s="317"/>
      <c r="F73" s="317"/>
      <c r="G73" s="317"/>
      <c r="H73" s="317"/>
      <c r="I73" s="317"/>
      <c r="J73" s="192"/>
      <c r="K73" s="192"/>
      <c r="L73" s="192"/>
      <c r="M73" s="192"/>
    </row>
    <row r="74" spans="1:13" ht="15.9" customHeight="1">
      <c r="A74" s="317"/>
      <c r="B74" s="317"/>
      <c r="C74" s="317"/>
      <c r="D74" s="317"/>
      <c r="E74" s="317"/>
      <c r="F74" s="317"/>
      <c r="G74" s="317"/>
      <c r="H74" s="317"/>
      <c r="I74" s="317"/>
      <c r="J74" s="192"/>
      <c r="K74" s="192"/>
      <c r="L74" s="192"/>
      <c r="M74" s="192"/>
    </row>
    <row r="75" spans="1:13" ht="15.9" customHeight="1">
      <c r="A75" s="317"/>
      <c r="B75" s="317"/>
      <c r="C75" s="317"/>
      <c r="D75" s="317"/>
      <c r="E75" s="317"/>
      <c r="F75" s="317"/>
      <c r="G75" s="317"/>
      <c r="H75" s="317"/>
      <c r="I75" s="317"/>
      <c r="J75" s="192"/>
      <c r="K75" s="192"/>
      <c r="L75" s="192"/>
      <c r="M75" s="192"/>
    </row>
    <row r="76" spans="1:13" ht="15.9" customHeight="1">
      <c r="A76" s="317"/>
      <c r="B76" s="317"/>
      <c r="C76" s="317"/>
      <c r="D76" s="317"/>
      <c r="E76" s="317"/>
      <c r="F76" s="317"/>
      <c r="G76" s="317"/>
      <c r="H76" s="317"/>
      <c r="I76" s="317"/>
      <c r="J76" s="192"/>
      <c r="K76" s="192"/>
      <c r="L76" s="192"/>
      <c r="M76" s="192"/>
    </row>
    <row r="77" spans="1:13" ht="15.9" customHeight="1">
      <c r="A77" s="317"/>
      <c r="B77" s="317"/>
      <c r="C77" s="317"/>
      <c r="D77" s="317"/>
      <c r="E77" s="317"/>
      <c r="F77" s="317"/>
      <c r="G77" s="317"/>
      <c r="H77" s="317"/>
      <c r="I77" s="317"/>
      <c r="J77" s="192"/>
      <c r="K77" s="192"/>
      <c r="L77" s="192"/>
      <c r="M77" s="192"/>
    </row>
    <row r="78" spans="1:13" ht="15.9" customHeight="1">
      <c r="A78" s="317"/>
      <c r="B78" s="317"/>
      <c r="C78" s="317"/>
      <c r="D78" s="317"/>
      <c r="E78" s="317"/>
      <c r="F78" s="317"/>
      <c r="G78" s="317"/>
      <c r="H78" s="317"/>
      <c r="I78" s="317"/>
      <c r="J78" s="192"/>
      <c r="K78" s="192"/>
      <c r="L78" s="192"/>
      <c r="M78" s="192"/>
    </row>
    <row r="79" spans="1:13" ht="15.9" customHeight="1">
      <c r="A79" s="317"/>
      <c r="B79" s="317"/>
      <c r="C79" s="317"/>
      <c r="D79" s="317"/>
      <c r="E79" s="317"/>
      <c r="F79" s="317"/>
      <c r="G79" s="317"/>
      <c r="H79" s="317"/>
      <c r="I79" s="317"/>
      <c r="J79" s="192"/>
      <c r="K79" s="192"/>
      <c r="L79" s="192"/>
      <c r="M79" s="192"/>
    </row>
    <row r="80" spans="1:13" ht="15.9" customHeight="1">
      <c r="A80" s="317"/>
      <c r="B80" s="317"/>
      <c r="C80" s="317"/>
      <c r="D80" s="317"/>
      <c r="E80" s="317"/>
      <c r="F80" s="317"/>
      <c r="G80" s="317"/>
      <c r="H80" s="317"/>
      <c r="I80" s="317"/>
      <c r="J80" s="192"/>
      <c r="K80" s="192"/>
      <c r="L80" s="192"/>
      <c r="M80" s="192"/>
    </row>
    <row r="81" spans="1:13" ht="15.9" customHeight="1">
      <c r="A81" s="317"/>
      <c r="B81" s="317"/>
      <c r="C81" s="317"/>
      <c r="D81" s="317"/>
      <c r="E81" s="317"/>
      <c r="F81" s="317"/>
      <c r="G81" s="317"/>
      <c r="H81" s="317"/>
      <c r="I81" s="317"/>
      <c r="J81" s="192"/>
      <c r="K81" s="192"/>
      <c r="L81" s="192"/>
      <c r="M81" s="192"/>
    </row>
    <row r="82" spans="1:13" ht="15.9" customHeight="1">
      <c r="A82" s="317"/>
      <c r="B82" s="317"/>
      <c r="C82" s="317"/>
      <c r="D82" s="317"/>
      <c r="E82" s="317"/>
      <c r="F82" s="317"/>
      <c r="G82" s="317"/>
      <c r="H82" s="317"/>
      <c r="I82" s="317"/>
      <c r="J82" s="192"/>
      <c r="K82" s="192"/>
      <c r="L82" s="192"/>
      <c r="M82" s="192"/>
    </row>
    <row r="83" spans="1:13" ht="15.9" customHeight="1">
      <c r="A83" s="317"/>
      <c r="B83" s="317"/>
      <c r="C83" s="317"/>
      <c r="D83" s="317"/>
      <c r="E83" s="317"/>
      <c r="F83" s="317"/>
      <c r="G83" s="317"/>
      <c r="H83" s="317"/>
      <c r="I83" s="317"/>
      <c r="J83" s="192"/>
      <c r="K83" s="192"/>
      <c r="L83" s="192"/>
      <c r="M83" s="192"/>
    </row>
    <row r="84" spans="1:13" ht="15.9" customHeight="1">
      <c r="A84" s="317"/>
      <c r="B84" s="317"/>
      <c r="C84" s="317"/>
      <c r="D84" s="317"/>
      <c r="E84" s="317"/>
      <c r="F84" s="317"/>
      <c r="G84" s="317"/>
      <c r="H84" s="317"/>
      <c r="I84" s="317"/>
      <c r="J84" s="192"/>
      <c r="K84" s="192"/>
      <c r="L84" s="192"/>
      <c r="M84" s="192"/>
    </row>
    <row r="85" spans="1:13" ht="15.9" customHeight="1">
      <c r="A85" s="317"/>
      <c r="B85" s="317"/>
      <c r="C85" s="317"/>
      <c r="D85" s="317"/>
      <c r="E85" s="317"/>
      <c r="F85" s="317"/>
      <c r="G85" s="317"/>
      <c r="H85" s="317"/>
      <c r="I85" s="317"/>
      <c r="J85" s="192"/>
      <c r="K85" s="192"/>
      <c r="L85" s="192"/>
      <c r="M85" s="192"/>
    </row>
    <row r="86" spans="1:13" ht="15.9" customHeight="1">
      <c r="A86" s="317"/>
      <c r="B86" s="317"/>
      <c r="C86" s="317"/>
      <c r="D86" s="317"/>
      <c r="E86" s="317"/>
      <c r="F86" s="317"/>
      <c r="G86" s="317"/>
      <c r="H86" s="317"/>
      <c r="I86" s="317"/>
      <c r="J86" s="192"/>
      <c r="K86" s="192"/>
      <c r="L86" s="192"/>
      <c r="M86" s="192"/>
    </row>
    <row r="87" spans="1:13" ht="15.9" customHeight="1">
      <c r="A87" s="317"/>
      <c r="B87" s="317"/>
      <c r="C87" s="317"/>
      <c r="D87" s="317"/>
      <c r="E87" s="317"/>
      <c r="F87" s="317"/>
      <c r="G87" s="317"/>
      <c r="H87" s="317"/>
      <c r="I87" s="317"/>
      <c r="J87" s="192"/>
      <c r="K87" s="192"/>
      <c r="L87" s="192"/>
      <c r="M87" s="192"/>
    </row>
    <row r="88" spans="1:13" ht="15.9" customHeight="1">
      <c r="A88" s="317"/>
      <c r="B88" s="317"/>
      <c r="C88" s="317"/>
      <c r="D88" s="317"/>
      <c r="E88" s="317"/>
      <c r="F88" s="317"/>
      <c r="G88" s="317"/>
      <c r="H88" s="317"/>
      <c r="I88" s="317"/>
      <c r="J88" s="192"/>
      <c r="K88" s="192"/>
      <c r="L88" s="192"/>
      <c r="M88" s="192"/>
    </row>
    <row r="89" spans="1:13" ht="15.9" customHeight="1">
      <c r="A89" s="317"/>
      <c r="B89" s="317"/>
      <c r="C89" s="317"/>
      <c r="D89" s="317"/>
      <c r="E89" s="317"/>
      <c r="F89" s="317"/>
      <c r="G89" s="317"/>
      <c r="H89" s="317"/>
      <c r="I89" s="317"/>
      <c r="J89" s="192"/>
      <c r="K89" s="192"/>
      <c r="L89" s="192"/>
      <c r="M89" s="192"/>
    </row>
    <row r="90" spans="1:13" ht="15.9" customHeight="1">
      <c r="A90" s="317"/>
      <c r="B90" s="317"/>
      <c r="C90" s="317"/>
      <c r="D90" s="317"/>
      <c r="E90" s="317"/>
      <c r="F90" s="317"/>
      <c r="G90" s="317"/>
      <c r="H90" s="317"/>
      <c r="I90" s="317"/>
      <c r="J90" s="192"/>
      <c r="K90" s="192"/>
      <c r="L90" s="192"/>
      <c r="M90" s="192"/>
    </row>
    <row r="91" spans="1:13" ht="15.9" customHeight="1">
      <c r="A91" s="317"/>
      <c r="B91" s="317"/>
      <c r="C91" s="317"/>
      <c r="D91" s="317"/>
      <c r="E91" s="317"/>
      <c r="F91" s="317"/>
      <c r="G91" s="317"/>
      <c r="H91" s="317"/>
      <c r="I91" s="317"/>
      <c r="J91" s="192"/>
      <c r="K91" s="192"/>
      <c r="L91" s="192"/>
      <c r="M91" s="192"/>
    </row>
    <row r="92" spans="1:13" ht="15.9" customHeight="1">
      <c r="A92" s="317"/>
      <c r="B92" s="317"/>
      <c r="C92" s="317"/>
      <c r="D92" s="317"/>
      <c r="E92" s="317"/>
      <c r="F92" s="317"/>
      <c r="G92" s="317"/>
      <c r="H92" s="317"/>
      <c r="I92" s="317"/>
      <c r="J92" s="192"/>
      <c r="K92" s="192"/>
      <c r="L92" s="192"/>
      <c r="M92" s="192"/>
    </row>
    <row r="93" spans="1:13" ht="15.9" customHeight="1">
      <c r="A93" s="317"/>
      <c r="B93" s="317"/>
      <c r="C93" s="317"/>
      <c r="D93" s="317"/>
      <c r="E93" s="317"/>
      <c r="F93" s="317"/>
      <c r="G93" s="317"/>
      <c r="H93" s="317"/>
      <c r="I93" s="317"/>
      <c r="J93" s="192"/>
      <c r="K93" s="192"/>
      <c r="L93" s="192"/>
      <c r="M93" s="192"/>
    </row>
    <row r="94" spans="1:13" ht="15.9" customHeight="1">
      <c r="A94" s="317"/>
      <c r="B94" s="317"/>
      <c r="C94" s="317"/>
      <c r="D94" s="317"/>
      <c r="E94" s="317"/>
      <c r="F94" s="317"/>
      <c r="G94" s="317"/>
      <c r="H94" s="317"/>
      <c r="I94" s="317"/>
      <c r="J94" s="192"/>
      <c r="K94" s="192"/>
      <c r="L94" s="192"/>
      <c r="M94" s="192"/>
    </row>
    <row r="95" spans="1:13" ht="15.9" customHeight="1">
      <c r="A95" s="317"/>
      <c r="B95" s="317"/>
      <c r="C95" s="317"/>
      <c r="D95" s="317"/>
      <c r="E95" s="317"/>
      <c r="F95" s="317"/>
      <c r="G95" s="317"/>
      <c r="H95" s="317"/>
      <c r="I95" s="317"/>
      <c r="J95" s="192"/>
      <c r="K95" s="192"/>
      <c r="L95" s="192"/>
      <c r="M95" s="192"/>
    </row>
    <row r="96" spans="1:13" ht="15.9" customHeight="1">
      <c r="A96" s="317"/>
      <c r="B96" s="317"/>
      <c r="C96" s="317"/>
      <c r="D96" s="317"/>
      <c r="E96" s="317"/>
      <c r="F96" s="317"/>
      <c r="G96" s="317"/>
      <c r="H96" s="317"/>
      <c r="I96" s="317"/>
      <c r="J96" s="192"/>
      <c r="K96" s="192"/>
      <c r="L96" s="192"/>
      <c r="M96" s="192"/>
    </row>
    <row r="97" spans="1:13" ht="15.9" customHeight="1">
      <c r="A97" s="317"/>
      <c r="B97" s="317"/>
      <c r="C97" s="317"/>
      <c r="D97" s="317"/>
      <c r="E97" s="317"/>
      <c r="F97" s="317"/>
      <c r="G97" s="317"/>
      <c r="H97" s="317"/>
      <c r="I97" s="317"/>
      <c r="J97" s="192"/>
      <c r="K97" s="192"/>
      <c r="L97" s="192"/>
      <c r="M97" s="192"/>
    </row>
    <row r="98" spans="1:13" ht="15.9" customHeight="1">
      <c r="A98" s="317"/>
      <c r="B98" s="317"/>
      <c r="C98" s="317"/>
      <c r="D98" s="317"/>
      <c r="E98" s="317"/>
      <c r="F98" s="317"/>
      <c r="G98" s="317"/>
      <c r="H98" s="317"/>
      <c r="I98" s="317"/>
      <c r="J98" s="192"/>
      <c r="K98" s="192"/>
      <c r="L98" s="192"/>
      <c r="M98" s="192"/>
    </row>
    <row r="99" spans="1:13" ht="15.9" customHeight="1">
      <c r="A99" s="317"/>
      <c r="B99" s="317"/>
      <c r="C99" s="317"/>
      <c r="D99" s="317"/>
      <c r="E99" s="317"/>
      <c r="F99" s="317"/>
      <c r="G99" s="317"/>
      <c r="H99" s="317"/>
      <c r="I99" s="317"/>
      <c r="J99" s="192"/>
      <c r="K99" s="192"/>
      <c r="L99" s="192"/>
      <c r="M99" s="192"/>
    </row>
    <row r="100" spans="1:13" ht="15.9" customHeight="1">
      <c r="A100" s="317"/>
      <c r="B100" s="317"/>
      <c r="C100" s="317"/>
      <c r="D100" s="317"/>
      <c r="E100" s="317"/>
      <c r="F100" s="317"/>
      <c r="G100" s="317"/>
      <c r="H100" s="317"/>
      <c r="I100" s="317"/>
      <c r="J100" s="192"/>
      <c r="K100" s="192"/>
      <c r="L100" s="192"/>
      <c r="M100" s="192"/>
    </row>
    <row r="101" spans="1:13" ht="15.9" customHeight="1">
      <c r="A101" s="317"/>
      <c r="B101" s="317"/>
      <c r="C101" s="317"/>
      <c r="D101" s="317"/>
      <c r="E101" s="317"/>
      <c r="F101" s="317"/>
      <c r="G101" s="317"/>
      <c r="H101" s="317"/>
      <c r="I101" s="317"/>
      <c r="J101" s="192"/>
      <c r="K101" s="192"/>
      <c r="L101" s="192"/>
      <c r="M101" s="192"/>
    </row>
    <row r="102" spans="1:13" ht="15.9" customHeight="1">
      <c r="A102" s="317"/>
      <c r="B102" s="317"/>
      <c r="C102" s="317"/>
      <c r="D102" s="317"/>
      <c r="E102" s="317"/>
      <c r="F102" s="317"/>
      <c r="G102" s="317"/>
      <c r="H102" s="317"/>
      <c r="I102" s="317"/>
      <c r="J102" s="192"/>
      <c r="K102" s="192"/>
      <c r="L102" s="192"/>
      <c r="M102" s="192"/>
    </row>
    <row r="103" spans="1:13" ht="15.9" customHeight="1">
      <c r="A103" s="317"/>
      <c r="B103" s="317"/>
      <c r="C103" s="317"/>
      <c r="D103" s="317"/>
      <c r="E103" s="317"/>
      <c r="F103" s="317"/>
      <c r="G103" s="317"/>
      <c r="H103" s="317"/>
      <c r="I103" s="317"/>
      <c r="J103" s="192"/>
      <c r="K103" s="192"/>
      <c r="L103" s="192"/>
      <c r="M103" s="192"/>
    </row>
    <row r="104" spans="1:13" ht="15.9" customHeight="1">
      <c r="A104" s="317"/>
      <c r="B104" s="317"/>
      <c r="C104" s="317"/>
      <c r="D104" s="317"/>
      <c r="E104" s="317"/>
      <c r="F104" s="317"/>
      <c r="G104" s="317"/>
      <c r="H104" s="317"/>
      <c r="I104" s="317"/>
      <c r="J104" s="192"/>
      <c r="K104" s="192"/>
      <c r="L104" s="192"/>
      <c r="M104" s="192"/>
    </row>
    <row r="105" spans="1:13" ht="15.9" customHeight="1">
      <c r="A105" s="317"/>
      <c r="B105" s="317"/>
      <c r="C105" s="317"/>
      <c r="D105" s="317"/>
      <c r="E105" s="317"/>
      <c r="F105" s="317"/>
      <c r="G105" s="317"/>
      <c r="H105" s="317"/>
      <c r="I105" s="317"/>
      <c r="J105" s="192"/>
      <c r="K105" s="192"/>
      <c r="L105" s="192"/>
      <c r="M105" s="192"/>
    </row>
    <row r="106" spans="1:13" ht="15.9" customHeight="1">
      <c r="A106" s="317"/>
      <c r="B106" s="317"/>
      <c r="C106" s="317"/>
      <c r="D106" s="317"/>
      <c r="E106" s="317"/>
      <c r="F106" s="317"/>
      <c r="G106" s="317"/>
      <c r="H106" s="317"/>
      <c r="I106" s="317"/>
      <c r="J106" s="192"/>
      <c r="K106" s="192"/>
      <c r="L106" s="192"/>
      <c r="M106" s="192"/>
    </row>
    <row r="107" spans="1:13" ht="15.9" customHeight="1">
      <c r="A107" s="317"/>
      <c r="B107" s="317"/>
      <c r="C107" s="317"/>
      <c r="D107" s="317"/>
      <c r="E107" s="317"/>
      <c r="F107" s="317"/>
      <c r="G107" s="317"/>
      <c r="H107" s="317"/>
      <c r="I107" s="317"/>
      <c r="J107" s="192"/>
      <c r="K107" s="192"/>
      <c r="L107" s="192"/>
      <c r="M107" s="192"/>
    </row>
    <row r="108" spans="1:13" ht="15.9" customHeight="1">
      <c r="A108" s="317"/>
      <c r="B108" s="317"/>
      <c r="C108" s="317"/>
      <c r="D108" s="317"/>
      <c r="E108" s="317"/>
      <c r="F108" s="317"/>
      <c r="G108" s="317"/>
      <c r="H108" s="317"/>
      <c r="I108" s="317"/>
      <c r="J108" s="192"/>
      <c r="K108" s="192"/>
      <c r="L108" s="192"/>
      <c r="M108" s="192"/>
    </row>
    <row r="109" spans="1:13" ht="15.9" customHeight="1">
      <c r="A109" s="317"/>
      <c r="B109" s="317"/>
      <c r="C109" s="317"/>
      <c r="D109" s="317"/>
      <c r="E109" s="317"/>
      <c r="F109" s="317"/>
      <c r="G109" s="317"/>
      <c r="H109" s="317"/>
      <c r="I109" s="317"/>
      <c r="J109" s="192"/>
      <c r="K109" s="192"/>
      <c r="L109" s="192"/>
      <c r="M109" s="192"/>
    </row>
    <row r="110" spans="1:13" ht="15.9" customHeight="1">
      <c r="A110" s="317"/>
      <c r="B110" s="317"/>
      <c r="C110" s="317"/>
      <c r="D110" s="317"/>
      <c r="E110" s="317"/>
      <c r="F110" s="317"/>
      <c r="G110" s="317"/>
      <c r="H110" s="317"/>
      <c r="I110" s="317"/>
      <c r="J110" s="192"/>
      <c r="K110" s="192"/>
      <c r="L110" s="192"/>
      <c r="M110" s="192"/>
    </row>
    <row r="111" spans="1:13" ht="15.9" customHeight="1">
      <c r="A111" s="317"/>
      <c r="B111" s="317"/>
      <c r="C111" s="317"/>
      <c r="D111" s="317"/>
      <c r="E111" s="317"/>
      <c r="F111" s="317"/>
      <c r="G111" s="317"/>
      <c r="H111" s="317"/>
      <c r="I111" s="317"/>
      <c r="J111" s="192"/>
      <c r="K111" s="192"/>
      <c r="L111" s="192"/>
      <c r="M111" s="192"/>
    </row>
    <row r="112" spans="1:13" ht="15.9" customHeight="1">
      <c r="A112" s="317"/>
      <c r="B112" s="317"/>
      <c r="C112" s="317"/>
      <c r="D112" s="317"/>
      <c r="E112" s="317"/>
      <c r="F112" s="317"/>
      <c r="G112" s="317"/>
      <c r="H112" s="317"/>
      <c r="I112" s="317"/>
      <c r="J112" s="192"/>
      <c r="K112" s="192"/>
      <c r="L112" s="192"/>
      <c r="M112" s="192"/>
    </row>
    <row r="113" spans="1:13" ht="15.9" customHeight="1">
      <c r="A113" s="317"/>
      <c r="B113" s="317"/>
      <c r="C113" s="317"/>
      <c r="D113" s="317"/>
      <c r="E113" s="317"/>
      <c r="F113" s="317"/>
      <c r="G113" s="317"/>
      <c r="H113" s="317"/>
      <c r="I113" s="317"/>
      <c r="J113" s="192"/>
      <c r="K113" s="192"/>
      <c r="L113" s="192"/>
      <c r="M113" s="192"/>
    </row>
    <row r="114" spans="1:13" ht="15.9" customHeight="1">
      <c r="A114" s="317"/>
      <c r="B114" s="317"/>
      <c r="C114" s="317"/>
      <c r="D114" s="317"/>
      <c r="E114" s="317"/>
      <c r="F114" s="317"/>
      <c r="G114" s="317"/>
      <c r="H114" s="317"/>
      <c r="I114" s="317"/>
      <c r="J114" s="192"/>
      <c r="K114" s="192"/>
      <c r="L114" s="192"/>
      <c r="M114" s="192"/>
    </row>
    <row r="115" spans="1:13" ht="15.9" customHeight="1">
      <c r="A115" s="317"/>
      <c r="B115" s="317"/>
      <c r="C115" s="317"/>
      <c r="D115" s="317"/>
      <c r="E115" s="317"/>
      <c r="F115" s="317"/>
      <c r="G115" s="317"/>
      <c r="H115" s="317"/>
      <c r="I115" s="317"/>
      <c r="J115" s="192"/>
      <c r="K115" s="192"/>
      <c r="L115" s="192"/>
      <c r="M115" s="192"/>
    </row>
    <row r="116" spans="1:13" ht="15.9" customHeight="1">
      <c r="A116" s="317"/>
      <c r="B116" s="317"/>
      <c r="C116" s="317"/>
      <c r="D116" s="317"/>
      <c r="E116" s="317"/>
      <c r="F116" s="317"/>
      <c r="G116" s="317"/>
      <c r="H116" s="317"/>
      <c r="I116" s="317"/>
      <c r="J116" s="192"/>
      <c r="K116" s="192"/>
      <c r="L116" s="192"/>
      <c r="M116" s="192"/>
    </row>
    <row r="117" spans="1:13" ht="15.9" customHeight="1">
      <c r="A117" s="317"/>
      <c r="B117" s="317"/>
      <c r="C117" s="317"/>
      <c r="D117" s="317"/>
      <c r="E117" s="317"/>
      <c r="F117" s="317"/>
      <c r="G117" s="317"/>
      <c r="H117" s="317"/>
      <c r="I117" s="317"/>
      <c r="J117" s="192"/>
      <c r="K117" s="192"/>
      <c r="L117" s="192"/>
      <c r="M117" s="192"/>
    </row>
    <row r="118" spans="1:13" ht="15.9" customHeight="1">
      <c r="A118" s="317"/>
      <c r="B118" s="317"/>
      <c r="C118" s="317"/>
      <c r="D118" s="317"/>
      <c r="E118" s="317"/>
      <c r="F118" s="317"/>
      <c r="G118" s="317"/>
      <c r="H118" s="317"/>
      <c r="I118" s="317"/>
      <c r="J118" s="192"/>
      <c r="K118" s="192"/>
      <c r="L118" s="192"/>
      <c r="M118" s="192"/>
    </row>
    <row r="119" spans="1:13" ht="15.9" customHeight="1">
      <c r="A119" s="317"/>
      <c r="B119" s="317"/>
      <c r="C119" s="317"/>
      <c r="D119" s="317"/>
      <c r="E119" s="317"/>
      <c r="F119" s="317"/>
      <c r="G119" s="317"/>
      <c r="H119" s="317"/>
      <c r="I119" s="317"/>
      <c r="J119" s="192"/>
      <c r="K119" s="192"/>
      <c r="L119" s="192"/>
      <c r="M119" s="192"/>
    </row>
    <row r="120" spans="1:13" ht="15.9" customHeight="1">
      <c r="A120" s="317"/>
      <c r="B120" s="317"/>
      <c r="C120" s="317"/>
      <c r="D120" s="317"/>
      <c r="E120" s="317"/>
      <c r="F120" s="317"/>
      <c r="G120" s="317"/>
      <c r="H120" s="317"/>
      <c r="I120" s="317"/>
      <c r="J120" s="192"/>
      <c r="K120" s="192"/>
      <c r="L120" s="192"/>
      <c r="M120" s="192"/>
    </row>
    <row r="121" spans="1:13" ht="15.9" customHeight="1">
      <c r="A121" s="317"/>
      <c r="B121" s="317"/>
      <c r="C121" s="317"/>
      <c r="D121" s="317"/>
      <c r="E121" s="317"/>
      <c r="F121" s="317"/>
      <c r="G121" s="317"/>
      <c r="H121" s="317"/>
      <c r="I121" s="317"/>
      <c r="J121" s="192"/>
      <c r="K121" s="192"/>
      <c r="L121" s="192"/>
      <c r="M121" s="192"/>
    </row>
    <row r="122" spans="1:13" ht="15.9" customHeight="1">
      <c r="A122" s="317"/>
      <c r="B122" s="317"/>
      <c r="C122" s="317"/>
      <c r="D122" s="317"/>
      <c r="E122" s="317"/>
      <c r="F122" s="317"/>
      <c r="G122" s="317"/>
      <c r="H122" s="317"/>
      <c r="I122" s="317"/>
      <c r="J122" s="192"/>
      <c r="K122" s="192"/>
      <c r="L122" s="192"/>
      <c r="M122" s="192"/>
    </row>
    <row r="123" spans="1:13" ht="15.9" customHeight="1">
      <c r="A123" s="317"/>
      <c r="B123" s="317"/>
      <c r="C123" s="317"/>
      <c r="D123" s="317"/>
      <c r="E123" s="317"/>
      <c r="F123" s="317"/>
      <c r="G123" s="317"/>
      <c r="H123" s="317"/>
      <c r="I123" s="317"/>
      <c r="J123" s="192"/>
      <c r="K123" s="192"/>
      <c r="L123" s="192"/>
      <c r="M123" s="192"/>
    </row>
    <row r="124" spans="1:13" ht="15.9" customHeight="1">
      <c r="A124" s="317"/>
      <c r="B124" s="317"/>
      <c r="C124" s="317"/>
      <c r="D124" s="317"/>
      <c r="E124" s="317"/>
      <c r="F124" s="317"/>
      <c r="G124" s="317"/>
      <c r="H124" s="317"/>
      <c r="I124" s="317"/>
      <c r="J124" s="192"/>
      <c r="K124" s="192"/>
      <c r="L124" s="192"/>
      <c r="M124" s="192"/>
    </row>
    <row r="125" spans="1:13" ht="15.9" customHeight="1">
      <c r="A125" s="317"/>
      <c r="B125" s="317"/>
      <c r="C125" s="317"/>
      <c r="D125" s="317"/>
      <c r="E125" s="317"/>
      <c r="F125" s="317"/>
      <c r="G125" s="317"/>
      <c r="H125" s="317"/>
      <c r="I125" s="317"/>
      <c r="J125" s="192"/>
      <c r="K125" s="192"/>
      <c r="L125" s="192"/>
      <c r="M125" s="192"/>
    </row>
    <row r="126" spans="1:13" ht="15.9" customHeight="1">
      <c r="A126" s="317"/>
      <c r="B126" s="317"/>
      <c r="C126" s="317"/>
      <c r="D126" s="317"/>
      <c r="E126" s="317"/>
      <c r="F126" s="317"/>
      <c r="G126" s="317"/>
      <c r="H126" s="317"/>
      <c r="I126" s="317"/>
      <c r="J126" s="192"/>
      <c r="K126" s="192"/>
      <c r="L126" s="192"/>
      <c r="M126" s="192"/>
    </row>
    <row r="127" spans="1:13" ht="15.9" customHeight="1">
      <c r="A127" s="317"/>
      <c r="B127" s="317"/>
      <c r="C127" s="317"/>
      <c r="D127" s="317"/>
      <c r="E127" s="317"/>
      <c r="F127" s="317"/>
      <c r="G127" s="317"/>
      <c r="H127" s="317"/>
      <c r="I127" s="317"/>
      <c r="J127" s="192"/>
      <c r="K127" s="192"/>
      <c r="L127" s="192"/>
      <c r="M127" s="192"/>
    </row>
    <row r="128" spans="1:13" ht="15.9" customHeight="1">
      <c r="A128" s="317"/>
      <c r="B128" s="317"/>
      <c r="C128" s="317"/>
      <c r="D128" s="317"/>
      <c r="E128" s="317"/>
      <c r="F128" s="317"/>
      <c r="G128" s="317"/>
      <c r="H128" s="317"/>
      <c r="I128" s="317"/>
      <c r="J128" s="192"/>
      <c r="K128" s="192"/>
      <c r="L128" s="192"/>
      <c r="M128" s="192"/>
    </row>
    <row r="129" spans="1:13" ht="15.9" customHeight="1">
      <c r="A129" s="317"/>
      <c r="B129" s="317"/>
      <c r="C129" s="317"/>
      <c r="D129" s="317"/>
      <c r="E129" s="317"/>
      <c r="F129" s="317"/>
      <c r="G129" s="317"/>
      <c r="H129" s="317"/>
      <c r="I129" s="317"/>
      <c r="J129" s="192"/>
      <c r="K129" s="192"/>
      <c r="L129" s="192"/>
      <c r="M129" s="192"/>
    </row>
    <row r="130" spans="1:13" ht="15.9" customHeight="1">
      <c r="A130" s="317"/>
      <c r="B130" s="317"/>
      <c r="C130" s="317"/>
      <c r="D130" s="317"/>
      <c r="E130" s="317"/>
      <c r="F130" s="317"/>
      <c r="G130" s="317"/>
      <c r="H130" s="317"/>
      <c r="I130" s="317"/>
      <c r="J130" s="192"/>
      <c r="K130" s="192"/>
      <c r="L130" s="192"/>
      <c r="M130" s="192"/>
    </row>
    <row r="131" spans="1:13" ht="15.9" customHeight="1">
      <c r="A131" s="317"/>
      <c r="B131" s="317"/>
      <c r="C131" s="317"/>
      <c r="D131" s="317"/>
      <c r="E131" s="317"/>
      <c r="F131" s="317"/>
      <c r="G131" s="317"/>
      <c r="H131" s="317"/>
      <c r="I131" s="317"/>
      <c r="J131" s="192"/>
      <c r="K131" s="192"/>
      <c r="L131" s="192"/>
      <c r="M131" s="192"/>
    </row>
    <row r="132" spans="1:13" ht="15.9" customHeight="1">
      <c r="A132" s="317"/>
      <c r="B132" s="317"/>
      <c r="C132" s="317"/>
      <c r="D132" s="317"/>
      <c r="E132" s="317"/>
      <c r="F132" s="317"/>
      <c r="G132" s="317"/>
      <c r="H132" s="317"/>
      <c r="I132" s="317"/>
      <c r="J132" s="192"/>
      <c r="K132" s="192"/>
      <c r="L132" s="192"/>
      <c r="M132" s="192"/>
    </row>
    <row r="133" spans="1:13" ht="15.9" customHeight="1">
      <c r="A133" s="317"/>
      <c r="B133" s="317"/>
      <c r="C133" s="317"/>
      <c r="D133" s="317"/>
      <c r="E133" s="317"/>
      <c r="F133" s="317"/>
      <c r="G133" s="317"/>
      <c r="H133" s="317"/>
      <c r="I133" s="317"/>
      <c r="J133" s="192"/>
      <c r="K133" s="192"/>
      <c r="L133" s="192"/>
      <c r="M133" s="192"/>
    </row>
    <row r="134" spans="1:13" ht="15.9" customHeight="1">
      <c r="A134" s="317"/>
      <c r="B134" s="317"/>
      <c r="C134" s="317"/>
      <c r="D134" s="317"/>
      <c r="E134" s="317"/>
      <c r="F134" s="317"/>
      <c r="G134" s="317"/>
      <c r="H134" s="317"/>
      <c r="I134" s="317"/>
      <c r="J134" s="192"/>
      <c r="K134" s="192"/>
      <c r="L134" s="192"/>
      <c r="M134" s="192"/>
    </row>
    <row r="135" spans="1:13" ht="15.9" customHeight="1">
      <c r="A135" s="317"/>
      <c r="B135" s="317"/>
      <c r="C135" s="317"/>
      <c r="D135" s="317"/>
      <c r="E135" s="317"/>
      <c r="F135" s="317"/>
      <c r="G135" s="317"/>
      <c r="H135" s="317"/>
      <c r="I135" s="317"/>
      <c r="J135" s="192"/>
      <c r="K135" s="192"/>
      <c r="L135" s="192"/>
      <c r="M135" s="192"/>
    </row>
    <row r="136" spans="1:13" ht="15.9" customHeight="1">
      <c r="A136" s="317"/>
      <c r="B136" s="317"/>
      <c r="C136" s="317"/>
      <c r="D136" s="317"/>
      <c r="E136" s="317"/>
      <c r="F136" s="317"/>
      <c r="G136" s="317"/>
      <c r="H136" s="317"/>
      <c r="I136" s="317"/>
      <c r="J136" s="192"/>
      <c r="K136" s="192"/>
      <c r="L136" s="192"/>
      <c r="M136" s="192"/>
    </row>
    <row r="137" spans="1:13" ht="15.9" customHeight="1">
      <c r="A137" s="317"/>
      <c r="B137" s="317"/>
      <c r="C137" s="317"/>
      <c r="D137" s="317"/>
      <c r="E137" s="317"/>
      <c r="F137" s="317"/>
      <c r="G137" s="317"/>
      <c r="H137" s="317"/>
      <c r="I137" s="317"/>
      <c r="J137" s="192"/>
      <c r="K137" s="192"/>
      <c r="L137" s="192"/>
      <c r="M137" s="192"/>
    </row>
    <row r="138" spans="1:13" ht="15.9" customHeight="1">
      <c r="A138" s="317"/>
      <c r="B138" s="317"/>
      <c r="C138" s="317"/>
      <c r="D138" s="317"/>
      <c r="E138" s="317"/>
      <c r="F138" s="317"/>
      <c r="G138" s="317"/>
      <c r="H138" s="317"/>
      <c r="I138" s="317"/>
      <c r="J138" s="192"/>
      <c r="K138" s="192"/>
      <c r="L138" s="192"/>
      <c r="M138" s="192"/>
    </row>
    <row r="139" spans="1:13" ht="15.9" customHeight="1">
      <c r="A139" s="317"/>
      <c r="B139" s="317"/>
      <c r="C139" s="317"/>
      <c r="D139" s="317"/>
      <c r="E139" s="317"/>
      <c r="F139" s="317"/>
      <c r="G139" s="317"/>
      <c r="H139" s="317"/>
      <c r="I139" s="317"/>
      <c r="J139" s="192"/>
      <c r="K139" s="192"/>
      <c r="L139" s="192"/>
      <c r="M139" s="192"/>
    </row>
    <row r="140" spans="1:13" ht="15.9" customHeight="1">
      <c r="A140" s="317"/>
      <c r="B140" s="317"/>
      <c r="C140" s="317"/>
      <c r="D140" s="317"/>
      <c r="E140" s="317"/>
      <c r="F140" s="317"/>
      <c r="G140" s="317"/>
      <c r="H140" s="317"/>
      <c r="I140" s="317"/>
      <c r="J140" s="192"/>
      <c r="K140" s="192"/>
      <c r="L140" s="192"/>
      <c r="M140" s="192"/>
    </row>
    <row r="141" spans="1:13" ht="15.9" customHeight="1">
      <c r="A141" s="317"/>
      <c r="B141" s="317"/>
      <c r="C141" s="317"/>
      <c r="D141" s="317"/>
      <c r="E141" s="317"/>
      <c r="F141" s="317"/>
      <c r="G141" s="317"/>
      <c r="H141" s="317"/>
      <c r="I141" s="317"/>
      <c r="J141" s="192"/>
      <c r="K141" s="192"/>
      <c r="L141" s="192"/>
      <c r="M141" s="192"/>
    </row>
    <row r="142" spans="1:13" ht="15.9" customHeight="1">
      <c r="A142" s="317"/>
      <c r="B142" s="317"/>
      <c r="C142" s="317"/>
      <c r="D142" s="317"/>
      <c r="E142" s="317"/>
      <c r="F142" s="317"/>
      <c r="G142" s="317"/>
      <c r="H142" s="317"/>
      <c r="I142" s="317"/>
      <c r="J142" s="192"/>
      <c r="K142" s="192"/>
      <c r="L142" s="192"/>
      <c r="M142" s="192"/>
    </row>
    <row r="143" spans="1:13" ht="15.9" customHeight="1">
      <c r="A143" s="317"/>
      <c r="B143" s="317"/>
      <c r="C143" s="317"/>
      <c r="D143" s="317"/>
      <c r="E143" s="317"/>
      <c r="F143" s="317"/>
      <c r="G143" s="317"/>
      <c r="H143" s="317"/>
      <c r="I143" s="317"/>
      <c r="J143" s="192"/>
      <c r="K143" s="192"/>
      <c r="L143" s="192"/>
      <c r="M143" s="192"/>
    </row>
    <row r="144" spans="1:13" ht="15.9" customHeight="1">
      <c r="A144" s="317"/>
      <c r="B144" s="317"/>
      <c r="C144" s="317"/>
      <c r="D144" s="317"/>
      <c r="E144" s="317"/>
      <c r="F144" s="317"/>
      <c r="G144" s="317"/>
      <c r="H144" s="317"/>
      <c r="I144" s="317"/>
      <c r="J144" s="192"/>
      <c r="K144" s="192"/>
      <c r="L144" s="192"/>
      <c r="M144" s="192"/>
    </row>
    <row r="145" spans="1:13" ht="15.9" customHeight="1">
      <c r="A145" s="317"/>
      <c r="B145" s="317"/>
      <c r="C145" s="317"/>
      <c r="D145" s="317"/>
      <c r="E145" s="317"/>
      <c r="F145" s="317"/>
      <c r="G145" s="317"/>
      <c r="H145" s="317"/>
      <c r="I145" s="317"/>
      <c r="J145" s="192"/>
      <c r="K145" s="192"/>
      <c r="L145" s="192"/>
      <c r="M145" s="192"/>
    </row>
    <row r="146" spans="1:13" ht="15.9" customHeight="1">
      <c r="A146" s="317"/>
      <c r="B146" s="317"/>
      <c r="C146" s="317"/>
      <c r="D146" s="317"/>
      <c r="E146" s="317"/>
      <c r="F146" s="317"/>
      <c r="G146" s="317"/>
      <c r="H146" s="317"/>
      <c r="I146" s="317"/>
      <c r="J146" s="192"/>
      <c r="K146" s="192"/>
      <c r="L146" s="192"/>
      <c r="M146" s="192"/>
    </row>
    <row r="147" spans="1:13" ht="15.9" customHeight="1">
      <c r="A147" s="317"/>
      <c r="B147" s="317"/>
      <c r="C147" s="317"/>
      <c r="D147" s="317"/>
      <c r="E147" s="317"/>
      <c r="F147" s="317"/>
      <c r="G147" s="317"/>
      <c r="H147" s="317"/>
      <c r="I147" s="317"/>
      <c r="J147" s="192"/>
      <c r="K147" s="192"/>
      <c r="L147" s="192"/>
      <c r="M147" s="192"/>
    </row>
    <row r="148" spans="1:13" ht="15.9" customHeight="1">
      <c r="A148" s="317"/>
      <c r="B148" s="317"/>
      <c r="C148" s="317"/>
      <c r="D148" s="317"/>
      <c r="E148" s="317"/>
      <c r="F148" s="317"/>
      <c r="G148" s="317"/>
      <c r="H148" s="317"/>
      <c r="I148" s="317"/>
      <c r="J148" s="192"/>
      <c r="K148" s="192"/>
      <c r="L148" s="192"/>
      <c r="M148" s="192"/>
    </row>
    <row r="149" spans="1:13" ht="15.9" customHeight="1">
      <c r="A149" s="317"/>
      <c r="B149" s="317"/>
      <c r="C149" s="317"/>
      <c r="D149" s="317"/>
      <c r="E149" s="317"/>
      <c r="F149" s="317"/>
      <c r="G149" s="317"/>
      <c r="H149" s="317"/>
      <c r="I149" s="317"/>
      <c r="J149" s="192"/>
      <c r="K149" s="192"/>
      <c r="L149" s="192"/>
      <c r="M149" s="192"/>
    </row>
    <row r="150" spans="1:13" ht="15.9" customHeight="1">
      <c r="A150" s="317"/>
      <c r="B150" s="317"/>
      <c r="C150" s="317"/>
      <c r="D150" s="317"/>
      <c r="E150" s="317"/>
      <c r="F150" s="317"/>
      <c r="G150" s="317"/>
      <c r="H150" s="317"/>
      <c r="I150" s="317"/>
      <c r="J150" s="192"/>
      <c r="K150" s="192"/>
      <c r="L150" s="192"/>
      <c r="M150" s="192"/>
    </row>
    <row r="151" spans="1:13" ht="15.9" customHeight="1">
      <c r="A151" s="317"/>
      <c r="B151" s="317"/>
      <c r="C151" s="317"/>
      <c r="D151" s="317"/>
      <c r="E151" s="317"/>
      <c r="F151" s="317"/>
      <c r="G151" s="317"/>
      <c r="H151" s="317"/>
      <c r="I151" s="317"/>
      <c r="J151" s="192"/>
      <c r="K151" s="192"/>
      <c r="L151" s="192"/>
      <c r="M151" s="192"/>
    </row>
    <row r="152" spans="1:13" ht="15.9" customHeight="1">
      <c r="A152" s="317"/>
      <c r="B152" s="317"/>
      <c r="C152" s="317"/>
      <c r="D152" s="317"/>
      <c r="E152" s="317"/>
      <c r="F152" s="317"/>
      <c r="G152" s="317"/>
      <c r="H152" s="317"/>
      <c r="I152" s="317"/>
      <c r="J152" s="192"/>
      <c r="K152" s="192"/>
      <c r="L152" s="192"/>
      <c r="M152" s="192"/>
    </row>
    <row r="153" spans="1:13" ht="15.9" customHeight="1">
      <c r="A153" s="317"/>
      <c r="B153" s="317"/>
      <c r="C153" s="317"/>
      <c r="D153" s="317"/>
      <c r="E153" s="317"/>
      <c r="F153" s="317"/>
      <c r="G153" s="317"/>
      <c r="H153" s="317"/>
      <c r="I153" s="317"/>
      <c r="J153" s="192"/>
      <c r="K153" s="192"/>
      <c r="L153" s="192"/>
      <c r="M153" s="192"/>
    </row>
    <row r="154" spans="1:13" ht="15.9" customHeight="1">
      <c r="A154" s="317"/>
      <c r="B154" s="317"/>
      <c r="C154" s="317"/>
      <c r="D154" s="317"/>
      <c r="E154" s="317"/>
      <c r="F154" s="317"/>
      <c r="G154" s="317"/>
      <c r="H154" s="317"/>
      <c r="I154" s="317"/>
      <c r="J154" s="192"/>
      <c r="K154" s="192"/>
      <c r="L154" s="192"/>
      <c r="M154" s="192"/>
    </row>
    <row r="155" spans="1:13" ht="15.9" customHeight="1">
      <c r="A155" s="317"/>
      <c r="B155" s="317"/>
      <c r="C155" s="317"/>
      <c r="D155" s="317"/>
      <c r="E155" s="317"/>
      <c r="F155" s="317"/>
      <c r="G155" s="317"/>
      <c r="H155" s="317"/>
      <c r="I155" s="317"/>
      <c r="J155" s="192"/>
      <c r="K155" s="192"/>
      <c r="L155" s="192"/>
      <c r="M155" s="192"/>
    </row>
    <row r="156" spans="1:13" ht="15.9" customHeight="1">
      <c r="A156" s="317"/>
      <c r="B156" s="317"/>
      <c r="C156" s="317"/>
      <c r="D156" s="317"/>
      <c r="E156" s="317"/>
      <c r="F156" s="317"/>
      <c r="G156" s="317"/>
      <c r="H156" s="317"/>
      <c r="I156" s="317"/>
      <c r="J156" s="192"/>
      <c r="K156" s="192"/>
      <c r="L156" s="192"/>
      <c r="M156" s="192"/>
    </row>
    <row r="157" spans="1:13" ht="15.9" customHeight="1">
      <c r="A157" s="317"/>
      <c r="B157" s="317"/>
      <c r="C157" s="317"/>
      <c r="D157" s="317"/>
      <c r="E157" s="317"/>
      <c r="F157" s="317"/>
      <c r="G157" s="317"/>
      <c r="H157" s="317"/>
      <c r="I157" s="317"/>
      <c r="J157" s="192"/>
      <c r="K157" s="192"/>
      <c r="L157" s="192"/>
      <c r="M157" s="192"/>
    </row>
    <row r="158" spans="1:13" ht="15.9" customHeight="1">
      <c r="A158" s="317"/>
      <c r="B158" s="317"/>
      <c r="C158" s="317"/>
      <c r="D158" s="317"/>
      <c r="E158" s="317"/>
      <c r="F158" s="317"/>
      <c r="G158" s="317"/>
      <c r="H158" s="317"/>
      <c r="I158" s="317"/>
      <c r="J158" s="192"/>
      <c r="K158" s="192"/>
      <c r="L158" s="192"/>
      <c r="M158" s="192"/>
    </row>
    <row r="159" spans="1:13" ht="15.9" customHeight="1">
      <c r="A159" s="317"/>
      <c r="B159" s="317"/>
      <c r="C159" s="317"/>
      <c r="D159" s="317"/>
      <c r="E159" s="317"/>
      <c r="F159" s="317"/>
      <c r="G159" s="317"/>
      <c r="H159" s="317"/>
      <c r="I159" s="317"/>
      <c r="J159" s="192"/>
      <c r="K159" s="192"/>
      <c r="L159" s="192"/>
      <c r="M159" s="192"/>
    </row>
    <row r="160" spans="1:13" ht="15.9" customHeight="1">
      <c r="A160" s="317"/>
      <c r="B160" s="317"/>
      <c r="C160" s="317"/>
      <c r="D160" s="317"/>
      <c r="E160" s="317"/>
      <c r="F160" s="317"/>
      <c r="G160" s="317"/>
      <c r="H160" s="317"/>
      <c r="I160" s="317"/>
      <c r="J160" s="192"/>
      <c r="K160" s="192"/>
      <c r="L160" s="192"/>
      <c r="M160" s="192"/>
    </row>
    <row r="161" spans="1:13" ht="15.9" customHeight="1">
      <c r="A161" s="317"/>
      <c r="B161" s="317"/>
      <c r="C161" s="317"/>
      <c r="D161" s="317"/>
      <c r="E161" s="317"/>
      <c r="F161" s="317"/>
      <c r="G161" s="317"/>
      <c r="H161" s="317"/>
      <c r="I161" s="317"/>
      <c r="J161" s="192"/>
      <c r="K161" s="192"/>
      <c r="L161" s="192"/>
      <c r="M161" s="192"/>
    </row>
    <row r="162" spans="1:13" ht="15.9" customHeight="1">
      <c r="A162" s="317"/>
      <c r="B162" s="317"/>
      <c r="C162" s="317"/>
      <c r="D162" s="317"/>
      <c r="E162" s="317"/>
      <c r="F162" s="317"/>
      <c r="G162" s="317"/>
      <c r="H162" s="317"/>
      <c r="I162" s="317"/>
      <c r="J162" s="192"/>
      <c r="K162" s="192"/>
      <c r="L162" s="192"/>
      <c r="M162" s="192"/>
    </row>
    <row r="163" spans="1:13" ht="15.9" customHeight="1">
      <c r="A163" s="317"/>
      <c r="B163" s="317"/>
      <c r="C163" s="317"/>
      <c r="D163" s="317"/>
      <c r="E163" s="317"/>
      <c r="F163" s="317"/>
      <c r="G163" s="317"/>
      <c r="H163" s="317"/>
      <c r="I163" s="317"/>
      <c r="J163" s="192"/>
      <c r="K163" s="192"/>
      <c r="L163" s="192"/>
      <c r="M163" s="192"/>
    </row>
    <row r="164" spans="1:13" ht="15.9" customHeight="1">
      <c r="A164" s="317"/>
      <c r="B164" s="317"/>
      <c r="C164" s="317"/>
      <c r="D164" s="317"/>
      <c r="E164" s="317"/>
      <c r="F164" s="317"/>
      <c r="G164" s="317"/>
      <c r="H164" s="317"/>
      <c r="I164" s="317"/>
      <c r="J164" s="192"/>
      <c r="K164" s="192"/>
      <c r="L164" s="192"/>
      <c r="M164" s="192"/>
    </row>
    <row r="165" spans="1:13" ht="15.9" customHeight="1">
      <c r="A165" s="317"/>
      <c r="B165" s="317"/>
      <c r="C165" s="317"/>
      <c r="D165" s="317"/>
      <c r="E165" s="317"/>
      <c r="F165" s="317"/>
      <c r="G165" s="317"/>
      <c r="H165" s="317"/>
      <c r="I165" s="317"/>
      <c r="J165" s="192"/>
      <c r="K165" s="192"/>
      <c r="L165" s="192"/>
      <c r="M165" s="192"/>
    </row>
    <row r="166" spans="1:13" ht="15.9" customHeight="1">
      <c r="A166" s="317"/>
      <c r="B166" s="317"/>
      <c r="C166" s="317"/>
      <c r="D166" s="317"/>
      <c r="E166" s="317"/>
      <c r="F166" s="317"/>
      <c r="G166" s="317"/>
      <c r="H166" s="317"/>
      <c r="I166" s="317"/>
      <c r="J166" s="192"/>
      <c r="K166" s="192"/>
      <c r="L166" s="192"/>
      <c r="M166" s="192"/>
    </row>
    <row r="167" spans="1:13" ht="15.9" customHeight="1">
      <c r="A167" s="317"/>
      <c r="B167" s="317"/>
      <c r="C167" s="317"/>
      <c r="D167" s="317"/>
      <c r="E167" s="317"/>
      <c r="F167" s="317"/>
      <c r="G167" s="317"/>
      <c r="H167" s="317"/>
      <c r="I167" s="317"/>
      <c r="J167" s="192"/>
      <c r="K167" s="192"/>
      <c r="L167" s="192"/>
      <c r="M167" s="192"/>
    </row>
    <row r="168" spans="1:13" ht="15.9" customHeight="1"/>
    <row r="169" spans="1:13" ht="15.9" customHeight="1"/>
    <row r="170" spans="1:13" ht="15.9" customHeight="1"/>
    <row r="171" spans="1:13" ht="15.9" customHeight="1"/>
    <row r="172" spans="1:13" ht="15.9" customHeight="1"/>
    <row r="173" spans="1:13" ht="15.9" customHeight="1"/>
    <row r="174" spans="1:13" ht="15.9" customHeight="1"/>
    <row r="175" spans="1:13" ht="15.9" customHeight="1"/>
    <row r="176" spans="1:13" ht="15.9" customHeight="1"/>
    <row r="177" ht="15.9" customHeight="1"/>
    <row r="178" ht="15.9" customHeight="1"/>
    <row r="179" ht="15.9" customHeight="1"/>
    <row r="180" ht="15.9" customHeight="1"/>
    <row r="181" ht="15.9" customHeight="1"/>
    <row r="182" ht="15.9" customHeight="1"/>
    <row r="183" ht="15.9" customHeight="1"/>
    <row r="184" ht="15.9" customHeight="1"/>
    <row r="185" ht="15.9" customHeight="1"/>
    <row r="186" ht="15.9" customHeight="1"/>
    <row r="187" ht="15.9" customHeight="1"/>
    <row r="188" ht="15.9" customHeight="1"/>
    <row r="189" ht="15.9" customHeight="1"/>
    <row r="190" ht="15.9" customHeight="1"/>
    <row r="191" ht="15.9" customHeight="1"/>
    <row r="192" ht="15.9" customHeight="1"/>
    <row r="193" ht="15.9" customHeight="1"/>
    <row r="194" ht="15.9" customHeight="1"/>
    <row r="195" ht="15.9" customHeight="1"/>
    <row r="196" ht="15.9" customHeight="1"/>
    <row r="197" ht="15.9" customHeight="1"/>
    <row r="198" ht="15.9" customHeight="1"/>
    <row r="199" ht="15.9" customHeight="1"/>
    <row r="200" ht="15.9" customHeight="1"/>
    <row r="201" ht="15.9" customHeight="1"/>
    <row r="202" ht="15.9" customHeight="1"/>
    <row r="203" ht="15.9" customHeight="1"/>
    <row r="204" ht="15.9" customHeight="1"/>
    <row r="205" ht="15.9" customHeight="1"/>
    <row r="206" ht="15.9" customHeight="1"/>
    <row r="207" ht="15.9" customHeight="1"/>
    <row r="208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  <row r="266" ht="15.9" customHeight="1"/>
    <row r="267" ht="15.9" customHeight="1"/>
    <row r="268" ht="15.9" customHeight="1"/>
    <row r="269" ht="15.9" customHeight="1"/>
    <row r="270" ht="15.9" customHeight="1"/>
    <row r="271" ht="15.9" customHeight="1"/>
    <row r="272" ht="15.9" customHeight="1"/>
    <row r="273" ht="15.9" customHeight="1"/>
    <row r="274" ht="15.9" customHeight="1"/>
    <row r="275" ht="15.9" customHeight="1"/>
    <row r="276" ht="15.9" customHeight="1"/>
    <row r="277" ht="15.9" customHeight="1"/>
    <row r="278" ht="15.9" customHeight="1"/>
    <row r="279" ht="15.9" customHeight="1"/>
    <row r="280" ht="15.9" customHeight="1"/>
    <row r="281" ht="15.9" customHeight="1"/>
    <row r="282" ht="15.9" customHeight="1"/>
    <row r="283" ht="15.9" customHeight="1"/>
    <row r="284" ht="15.9" customHeight="1"/>
    <row r="285" ht="15.9" customHeight="1"/>
    <row r="286" ht="15.9" customHeight="1"/>
    <row r="287" ht="15.9" customHeight="1"/>
  </sheetData>
  <mergeCells count="1">
    <mergeCell ref="B34:E34"/>
  </mergeCells>
  <pageMargins left="1.0236220472440944" right="1.0629921259842521" top="0.94488188976377963" bottom="1.4960629921259843" header="0.51181102362204722" footer="1.1811023622047245"/>
  <pageSetup paperSize="9" firstPageNumber="260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K341"/>
  <sheetViews>
    <sheetView zoomScaleNormal="100" workbookViewId="0">
      <selection activeCell="M5" sqref="M5"/>
    </sheetView>
  </sheetViews>
  <sheetFormatPr defaultColWidth="9.109375" defaultRowHeight="13.2"/>
  <cols>
    <col min="1" max="1" width="31.88671875" style="448" customWidth="1"/>
    <col min="2" max="4" width="10" style="448" hidden="1" customWidth="1"/>
    <col min="5" max="9" width="9.6640625" style="448" customWidth="1"/>
    <col min="10" max="16384" width="9.109375" style="191"/>
  </cols>
  <sheetData>
    <row r="1" spans="1:10" s="40" customFormat="1" ht="17.25" customHeight="1">
      <c r="A1" s="363" t="s">
        <v>515</v>
      </c>
      <c r="B1" s="941"/>
      <c r="C1" s="877"/>
      <c r="D1" s="877"/>
      <c r="E1" s="877"/>
      <c r="F1" s="877"/>
      <c r="G1" s="877"/>
      <c r="H1" s="877"/>
      <c r="I1" s="877"/>
    </row>
    <row r="2" spans="1:10" s="40" customFormat="1" ht="17.25" customHeight="1">
      <c r="A2" s="363" t="s">
        <v>321</v>
      </c>
      <c r="B2" s="941"/>
      <c r="C2" s="877"/>
      <c r="D2" s="877"/>
      <c r="E2" s="877"/>
      <c r="F2" s="877"/>
      <c r="G2" s="877"/>
      <c r="H2" s="877"/>
      <c r="I2" s="877"/>
    </row>
    <row r="3" spans="1:10" s="40" customFormat="1" ht="17.25" customHeight="1">
      <c r="A3" s="942" t="s">
        <v>352</v>
      </c>
      <c r="B3" s="941"/>
      <c r="C3" s="877"/>
      <c r="D3" s="877"/>
      <c r="E3" s="877"/>
      <c r="F3" s="877"/>
      <c r="G3" s="877"/>
      <c r="H3" s="877"/>
      <c r="I3" s="877"/>
    </row>
    <row r="4" spans="1:10" ht="9.75" customHeight="1">
      <c r="A4" s="445"/>
    </row>
    <row r="5" spans="1:10" ht="13.5" customHeight="1">
      <c r="A5" s="840"/>
      <c r="B5" s="840"/>
      <c r="C5" s="840"/>
      <c r="I5" s="366" t="s">
        <v>365</v>
      </c>
    </row>
    <row r="6" spans="1:10" ht="23.25" customHeight="1">
      <c r="A6" s="841"/>
      <c r="B6" s="815">
        <v>2010</v>
      </c>
      <c r="C6" s="815">
        <v>2013</v>
      </c>
      <c r="D6" s="815">
        <v>2014</v>
      </c>
      <c r="E6" s="815">
        <v>2015</v>
      </c>
      <c r="F6" s="815">
        <v>2016</v>
      </c>
      <c r="G6" s="815">
        <v>2017</v>
      </c>
      <c r="H6" s="815">
        <v>2018</v>
      </c>
      <c r="I6" s="815">
        <v>2019</v>
      </c>
      <c r="J6" s="192"/>
    </row>
    <row r="7" spans="1:10" ht="13.8">
      <c r="A7" s="458" t="s">
        <v>446</v>
      </c>
      <c r="B7" s="461">
        <v>1860313</v>
      </c>
      <c r="C7" s="461">
        <v>3004847</v>
      </c>
      <c r="D7" s="461">
        <v>3463244</v>
      </c>
      <c r="E7" s="461">
        <v>4034703</v>
      </c>
      <c r="F7" s="461">
        <v>4493567</v>
      </c>
      <c r="G7" s="461">
        <v>4802890</v>
      </c>
      <c r="H7" s="461">
        <f>H10+H18+H23+H64+H68+H76+H83+H91+H98+H103+H115+H123+H127+H139+H153+H155+H161+H171</f>
        <v>5146632.5999999987</v>
      </c>
      <c r="I7" s="461">
        <f>I10+I18+I23+I64+I68+I76+I83+I91+I98+I103+I115+I123+I127+I139+I153+I155+I161+I171</f>
        <v>5780183.7699999996</v>
      </c>
      <c r="J7" s="192"/>
    </row>
    <row r="8" spans="1:10" ht="13.8">
      <c r="A8" s="411" t="s">
        <v>594</v>
      </c>
      <c r="B8" s="461"/>
      <c r="C8" s="461">
        <v>3004847</v>
      </c>
      <c r="D8" s="461"/>
      <c r="E8" s="461"/>
      <c r="F8" s="461"/>
      <c r="G8" s="461"/>
      <c r="H8" s="461"/>
      <c r="I8" s="461"/>
      <c r="J8" s="192"/>
    </row>
    <row r="9" spans="1:10" ht="13.8">
      <c r="A9" s="462" t="s">
        <v>272</v>
      </c>
      <c r="B9" s="463"/>
      <c r="C9" s="463"/>
      <c r="D9" s="463"/>
      <c r="E9" s="464"/>
      <c r="F9" s="464"/>
      <c r="G9" s="464"/>
      <c r="H9" s="464"/>
      <c r="I9" s="464"/>
      <c r="J9" s="192"/>
    </row>
    <row r="10" spans="1:10" s="196" customFormat="1" ht="26.4">
      <c r="A10" s="415" t="s">
        <v>67</v>
      </c>
      <c r="B10" s="463">
        <v>173952</v>
      </c>
      <c r="C10" s="463">
        <v>353432</v>
      </c>
      <c r="D10" s="463">
        <v>398958</v>
      </c>
      <c r="E10" s="465">
        <v>478274</v>
      </c>
      <c r="F10" s="465">
        <v>524832</v>
      </c>
      <c r="G10" s="465">
        <v>648134</v>
      </c>
      <c r="H10" s="465">
        <f>SUM(H12:H16)</f>
        <v>749301.6</v>
      </c>
      <c r="I10" s="465">
        <f>SUM(I12:I16)</f>
        <v>925429.64</v>
      </c>
      <c r="J10" s="228"/>
    </row>
    <row r="11" spans="1:10" s="196" customFormat="1" ht="13.8">
      <c r="A11" s="462" t="s">
        <v>68</v>
      </c>
      <c r="B11" s="466"/>
      <c r="C11" s="466"/>
      <c r="D11" s="466"/>
      <c r="E11" s="467"/>
      <c r="F11" s="467"/>
      <c r="G11" s="467"/>
      <c r="H11" s="467"/>
      <c r="I11" s="467"/>
      <c r="J11" s="228"/>
    </row>
    <row r="12" spans="1:10" s="196" customFormat="1" ht="24">
      <c r="A12" s="468" t="s">
        <v>69</v>
      </c>
      <c r="B12" s="466">
        <v>143687</v>
      </c>
      <c r="C12" s="466">
        <v>293833</v>
      </c>
      <c r="D12" s="466">
        <v>343682</v>
      </c>
      <c r="E12" s="467">
        <v>436167</v>
      </c>
      <c r="F12" s="467">
        <v>482847</v>
      </c>
      <c r="G12" s="467">
        <v>607656</v>
      </c>
      <c r="H12" s="467">
        <v>692094.7</v>
      </c>
      <c r="I12" s="467">
        <v>877364.49</v>
      </c>
      <c r="J12" s="228"/>
    </row>
    <row r="13" spans="1:10" s="196" customFormat="1" ht="24">
      <c r="A13" s="469" t="s">
        <v>70</v>
      </c>
      <c r="B13" s="466"/>
      <c r="C13" s="466"/>
      <c r="D13" s="466"/>
      <c r="E13" s="467"/>
      <c r="F13" s="467"/>
      <c r="G13" s="467"/>
      <c r="H13" s="467"/>
      <c r="I13" s="467"/>
      <c r="J13" s="228"/>
    </row>
    <row r="14" spans="1:10" s="196" customFormat="1" ht="24">
      <c r="A14" s="468" t="s">
        <v>71</v>
      </c>
      <c r="B14" s="466">
        <v>28346</v>
      </c>
      <c r="C14" s="466">
        <v>57434</v>
      </c>
      <c r="D14" s="466">
        <v>54083</v>
      </c>
      <c r="E14" s="467">
        <v>38052</v>
      </c>
      <c r="F14" s="467">
        <v>38611</v>
      </c>
      <c r="G14" s="467">
        <v>34780</v>
      </c>
      <c r="H14" s="467">
        <v>45664.800000000003</v>
      </c>
      <c r="I14" s="467">
        <v>40916.639999999999</v>
      </c>
      <c r="J14" s="228"/>
    </row>
    <row r="15" spans="1:10" s="196" customFormat="1" ht="24">
      <c r="A15" s="469" t="s">
        <v>72</v>
      </c>
      <c r="B15" s="466"/>
      <c r="C15" s="466"/>
      <c r="D15" s="466"/>
      <c r="E15" s="467"/>
      <c r="F15" s="467"/>
      <c r="G15" s="467"/>
      <c r="H15" s="467"/>
      <c r="I15" s="467"/>
      <c r="J15" s="228"/>
    </row>
    <row r="16" spans="1:10" s="196" customFormat="1" ht="13.8">
      <c r="A16" s="468" t="s">
        <v>73</v>
      </c>
      <c r="B16" s="466">
        <v>1919</v>
      </c>
      <c r="C16" s="466">
        <v>2166</v>
      </c>
      <c r="D16" s="466">
        <v>1194</v>
      </c>
      <c r="E16" s="467">
        <v>4054</v>
      </c>
      <c r="F16" s="467">
        <v>3374</v>
      </c>
      <c r="G16" s="467">
        <v>5698</v>
      </c>
      <c r="H16" s="467">
        <v>11542.1</v>
      </c>
      <c r="I16" s="467">
        <v>7148.51</v>
      </c>
      <c r="J16" s="228"/>
    </row>
    <row r="17" spans="1:10" s="196" customFormat="1" ht="13.8">
      <c r="A17" s="469" t="s">
        <v>74</v>
      </c>
      <c r="B17" s="463"/>
      <c r="C17" s="463"/>
      <c r="D17" s="463"/>
      <c r="E17" s="467"/>
      <c r="F17" s="467"/>
      <c r="G17" s="467"/>
      <c r="H17" s="467"/>
      <c r="I17" s="467"/>
      <c r="J17" s="228"/>
    </row>
    <row r="18" spans="1:10" s="196" customFormat="1" ht="24.6">
      <c r="A18" s="470" t="s">
        <v>447</v>
      </c>
      <c r="B18" s="463">
        <v>49589</v>
      </c>
      <c r="C18" s="463">
        <v>38139</v>
      </c>
      <c r="D18" s="463">
        <v>56941</v>
      </c>
      <c r="E18" s="465">
        <v>80129</v>
      </c>
      <c r="F18" s="465">
        <v>70062</v>
      </c>
      <c r="G18" s="465">
        <v>53726</v>
      </c>
      <c r="H18" s="465">
        <f>SUM(H19:H21)</f>
        <v>63096.700000000004</v>
      </c>
      <c r="I18" s="465">
        <f>SUM(I19:I21)</f>
        <v>65116.6</v>
      </c>
      <c r="J18" s="228"/>
    </row>
    <row r="19" spans="1:10" s="196" customFormat="1" ht="24">
      <c r="A19" s="468" t="s">
        <v>448</v>
      </c>
      <c r="B19" s="466">
        <v>0</v>
      </c>
      <c r="C19" s="466">
        <v>0</v>
      </c>
      <c r="D19" s="466">
        <v>55</v>
      </c>
      <c r="E19" s="467">
        <v>0</v>
      </c>
      <c r="F19" s="467">
        <v>0</v>
      </c>
      <c r="G19" s="467">
        <v>2280</v>
      </c>
      <c r="H19" s="467">
        <v>114.8</v>
      </c>
      <c r="I19" s="467">
        <v>551.20000000000005</v>
      </c>
      <c r="J19" s="228"/>
    </row>
    <row r="20" spans="1:10" s="196" customFormat="1" ht="24">
      <c r="A20" s="468" t="s">
        <v>449</v>
      </c>
      <c r="B20" s="466">
        <v>49138</v>
      </c>
      <c r="C20" s="466">
        <v>37697</v>
      </c>
      <c r="D20" s="466">
        <v>56777</v>
      </c>
      <c r="E20" s="467">
        <v>74406</v>
      </c>
      <c r="F20" s="467">
        <v>69285</v>
      </c>
      <c r="G20" s="467">
        <v>49914</v>
      </c>
      <c r="H20" s="467">
        <v>58619.4</v>
      </c>
      <c r="I20" s="467">
        <v>63434.68</v>
      </c>
      <c r="J20" s="228"/>
    </row>
    <row r="21" spans="1:10" s="196" customFormat="1" ht="24">
      <c r="A21" s="468" t="s">
        <v>79</v>
      </c>
      <c r="B21" s="466">
        <v>451</v>
      </c>
      <c r="C21" s="466">
        <v>442</v>
      </c>
      <c r="D21" s="466">
        <v>109</v>
      </c>
      <c r="E21" s="467">
        <v>5723</v>
      </c>
      <c r="F21" s="467">
        <v>777</v>
      </c>
      <c r="G21" s="467">
        <v>1532</v>
      </c>
      <c r="H21" s="467">
        <v>4362.5</v>
      </c>
      <c r="I21" s="467">
        <v>1130.72</v>
      </c>
      <c r="J21" s="228"/>
    </row>
    <row r="22" spans="1:10" s="196" customFormat="1" ht="13.8">
      <c r="A22" s="469" t="s">
        <v>80</v>
      </c>
      <c r="B22" s="463"/>
      <c r="C22" s="463"/>
      <c r="D22" s="463"/>
      <c r="E22" s="467"/>
      <c r="F22" s="467"/>
      <c r="G22" s="467"/>
      <c r="H22" s="467"/>
      <c r="I22" s="467"/>
      <c r="J22" s="228"/>
    </row>
    <row r="23" spans="1:10" s="196" customFormat="1" ht="13.8">
      <c r="A23" s="470" t="s">
        <v>81</v>
      </c>
      <c r="B23" s="461">
        <v>379245</v>
      </c>
      <c r="C23" s="461">
        <v>702764</v>
      </c>
      <c r="D23" s="461">
        <v>846609</v>
      </c>
      <c r="E23" s="461">
        <v>946926</v>
      </c>
      <c r="F23" s="461">
        <v>1041931</v>
      </c>
      <c r="G23" s="461">
        <v>1167589</v>
      </c>
      <c r="H23" s="461">
        <f>SUM(H25:H62)</f>
        <v>1190627.1999999997</v>
      </c>
      <c r="I23" s="461">
        <f>SUM(I25:I62)</f>
        <v>1306745.6200000001</v>
      </c>
      <c r="J23" s="228"/>
    </row>
    <row r="24" spans="1:10" s="196" customFormat="1" ht="13.8">
      <c r="A24" s="471" t="s">
        <v>82</v>
      </c>
      <c r="B24" s="466"/>
      <c r="C24" s="466"/>
      <c r="D24" s="466"/>
      <c r="E24" s="467"/>
      <c r="F24" s="467"/>
      <c r="G24" s="467"/>
      <c r="H24" s="467"/>
      <c r="I24" s="467"/>
      <c r="J24" s="228"/>
    </row>
    <row r="25" spans="1:10" s="196" customFormat="1" ht="13.8">
      <c r="A25" s="468" t="s">
        <v>83</v>
      </c>
      <c r="B25" s="466">
        <v>123911</v>
      </c>
      <c r="C25" s="466">
        <v>212535</v>
      </c>
      <c r="D25" s="466">
        <v>277044</v>
      </c>
      <c r="E25" s="467">
        <v>261576</v>
      </c>
      <c r="F25" s="467">
        <v>272836</v>
      </c>
      <c r="G25" s="467">
        <v>341168</v>
      </c>
      <c r="H25" s="467">
        <v>334770.40000000002</v>
      </c>
      <c r="I25" s="467">
        <v>326518.13</v>
      </c>
      <c r="J25" s="228"/>
    </row>
    <row r="26" spans="1:10" s="196" customFormat="1" ht="13.8">
      <c r="A26" s="469" t="s">
        <v>84</v>
      </c>
      <c r="B26" s="466"/>
      <c r="C26" s="466"/>
      <c r="D26" s="466"/>
      <c r="E26" s="467"/>
      <c r="F26" s="467"/>
      <c r="G26" s="467"/>
      <c r="H26" s="467"/>
      <c r="I26" s="467"/>
      <c r="J26" s="228"/>
    </row>
    <row r="27" spans="1:10" s="196" customFormat="1" ht="24">
      <c r="A27" s="468" t="s">
        <v>450</v>
      </c>
      <c r="B27" s="466">
        <v>4850</v>
      </c>
      <c r="C27" s="466">
        <v>28513</v>
      </c>
      <c r="D27" s="466">
        <v>25205</v>
      </c>
      <c r="E27" s="467">
        <v>29561</v>
      </c>
      <c r="F27" s="467">
        <v>33953</v>
      </c>
      <c r="G27" s="467">
        <v>59751</v>
      </c>
      <c r="H27" s="467">
        <v>35189.1</v>
      </c>
      <c r="I27" s="467">
        <v>65527.93</v>
      </c>
      <c r="J27" s="228"/>
    </row>
    <row r="28" spans="1:10" s="196" customFormat="1" ht="13.8">
      <c r="A28" s="468" t="s">
        <v>451</v>
      </c>
      <c r="B28" s="466">
        <v>52120</v>
      </c>
      <c r="C28" s="466">
        <v>70892</v>
      </c>
      <c r="D28" s="466">
        <v>85200</v>
      </c>
      <c r="E28" s="467">
        <v>92916</v>
      </c>
      <c r="F28" s="467">
        <v>105693</v>
      </c>
      <c r="G28" s="467">
        <v>113845</v>
      </c>
      <c r="H28" s="467">
        <v>139617</v>
      </c>
      <c r="I28" s="467">
        <v>125037.96</v>
      </c>
      <c r="J28" s="228"/>
    </row>
    <row r="29" spans="1:10" s="196" customFormat="1" ht="13.8">
      <c r="A29" s="468" t="s">
        <v>89</v>
      </c>
      <c r="B29" s="466">
        <v>77946</v>
      </c>
      <c r="C29" s="466">
        <v>76447</v>
      </c>
      <c r="D29" s="466">
        <v>95702</v>
      </c>
      <c r="E29" s="467">
        <v>110271</v>
      </c>
      <c r="F29" s="467">
        <v>131809</v>
      </c>
      <c r="G29" s="467">
        <v>142839</v>
      </c>
      <c r="H29" s="467">
        <v>165754.5</v>
      </c>
      <c r="I29" s="467">
        <v>235506.9</v>
      </c>
      <c r="J29" s="228"/>
    </row>
    <row r="30" spans="1:10" s="196" customFormat="1" ht="13.8">
      <c r="A30" s="469" t="s">
        <v>90</v>
      </c>
      <c r="B30" s="466"/>
      <c r="C30" s="466"/>
      <c r="D30" s="466"/>
      <c r="E30" s="467"/>
      <c r="F30" s="467"/>
      <c r="G30" s="467"/>
      <c r="H30" s="467"/>
      <c r="I30" s="467" t="s">
        <v>624</v>
      </c>
      <c r="J30" s="228"/>
    </row>
    <row r="31" spans="1:10" s="196" customFormat="1" ht="24">
      <c r="A31" s="468" t="s">
        <v>91</v>
      </c>
      <c r="B31" s="466">
        <v>0</v>
      </c>
      <c r="C31" s="466">
        <v>305</v>
      </c>
      <c r="D31" s="466">
        <v>250</v>
      </c>
      <c r="E31" s="466">
        <v>0</v>
      </c>
      <c r="F31" s="466">
        <v>0</v>
      </c>
      <c r="G31" s="466">
        <v>0</v>
      </c>
      <c r="H31" s="466">
        <v>0</v>
      </c>
      <c r="I31" s="466">
        <v>0</v>
      </c>
      <c r="J31" s="228"/>
    </row>
    <row r="32" spans="1:10" s="196" customFormat="1" ht="24">
      <c r="A32" s="469" t="s">
        <v>92</v>
      </c>
      <c r="B32" s="466"/>
      <c r="C32" s="466"/>
      <c r="D32" s="466"/>
      <c r="E32" s="467"/>
      <c r="F32" s="467"/>
      <c r="G32" s="467"/>
      <c r="H32" s="467"/>
      <c r="I32" s="467"/>
      <c r="J32" s="228"/>
    </row>
    <row r="33" spans="1:10" s="196" customFormat="1" ht="48">
      <c r="A33" s="468" t="s">
        <v>93</v>
      </c>
      <c r="B33" s="466">
        <v>25027</v>
      </c>
      <c r="C33" s="466">
        <v>24313</v>
      </c>
      <c r="D33" s="466">
        <v>35354</v>
      </c>
      <c r="E33" s="467">
        <v>53942</v>
      </c>
      <c r="F33" s="467">
        <v>64198</v>
      </c>
      <c r="G33" s="467">
        <v>51716</v>
      </c>
      <c r="H33" s="467">
        <v>52400.4</v>
      </c>
      <c r="I33" s="467">
        <v>55072.2</v>
      </c>
      <c r="J33" s="228"/>
    </row>
    <row r="34" spans="1:10" s="196" customFormat="1" ht="48">
      <c r="A34" s="469" t="s">
        <v>94</v>
      </c>
      <c r="B34" s="466"/>
      <c r="C34" s="466"/>
      <c r="D34" s="466"/>
      <c r="E34" s="467"/>
      <c r="F34" s="467"/>
      <c r="G34" s="467"/>
      <c r="H34" s="467"/>
      <c r="I34" s="467"/>
      <c r="J34" s="228"/>
    </row>
    <row r="35" spans="1:10" s="196" customFormat="1" ht="13.8">
      <c r="A35" s="468" t="s">
        <v>95</v>
      </c>
      <c r="B35" s="466">
        <v>922</v>
      </c>
      <c r="C35" s="466">
        <v>2036</v>
      </c>
      <c r="D35" s="466">
        <v>2077</v>
      </c>
      <c r="E35" s="467">
        <v>1773</v>
      </c>
      <c r="F35" s="467">
        <v>1066</v>
      </c>
      <c r="G35" s="467">
        <v>1950</v>
      </c>
      <c r="H35" s="467">
        <v>1220.3</v>
      </c>
      <c r="I35" s="467">
        <v>1867.82</v>
      </c>
      <c r="J35" s="228"/>
    </row>
    <row r="36" spans="1:10" s="196" customFormat="1" ht="24">
      <c r="A36" s="469" t="s">
        <v>96</v>
      </c>
      <c r="B36" s="466"/>
      <c r="C36" s="466"/>
      <c r="D36" s="466"/>
      <c r="E36" s="467"/>
      <c r="F36" s="467"/>
      <c r="G36" s="467"/>
      <c r="H36" s="467"/>
      <c r="I36" s="467"/>
      <c r="J36" s="228"/>
    </row>
    <row r="37" spans="1:10" s="196" customFormat="1" ht="13.8">
      <c r="A37" s="468" t="s">
        <v>97</v>
      </c>
      <c r="B37" s="466">
        <v>1054</v>
      </c>
      <c r="C37" s="466">
        <v>3070</v>
      </c>
      <c r="D37" s="466">
        <v>3228</v>
      </c>
      <c r="E37" s="467">
        <v>3818</v>
      </c>
      <c r="F37" s="467">
        <v>4748</v>
      </c>
      <c r="G37" s="467">
        <v>5444</v>
      </c>
      <c r="H37" s="467">
        <v>5502.4</v>
      </c>
      <c r="I37" s="467">
        <v>3205.43</v>
      </c>
      <c r="J37" s="228"/>
    </row>
    <row r="38" spans="1:10" s="196" customFormat="1" ht="24">
      <c r="A38" s="469" t="s">
        <v>98</v>
      </c>
      <c r="B38" s="466"/>
      <c r="C38" s="466"/>
      <c r="D38" s="466"/>
      <c r="E38" s="467"/>
      <c r="F38" s="467"/>
      <c r="G38" s="467"/>
      <c r="H38" s="467"/>
      <c r="I38" s="467" t="s">
        <v>624</v>
      </c>
      <c r="J38" s="228"/>
    </row>
    <row r="39" spans="1:10" s="196" customFormat="1" ht="24">
      <c r="A39" s="468" t="s">
        <v>99</v>
      </c>
      <c r="B39" s="466">
        <v>15083</v>
      </c>
      <c r="C39" s="466">
        <v>39618</v>
      </c>
      <c r="D39" s="466">
        <v>37184</v>
      </c>
      <c r="E39" s="467">
        <v>45525</v>
      </c>
      <c r="F39" s="467">
        <v>46427</v>
      </c>
      <c r="G39" s="467">
        <v>44565</v>
      </c>
      <c r="H39" s="467">
        <v>45104.2</v>
      </c>
      <c r="I39" s="467">
        <v>44583.88</v>
      </c>
      <c r="J39" s="228"/>
    </row>
    <row r="40" spans="1:10" s="196" customFormat="1" ht="24">
      <c r="A40" s="469" t="s">
        <v>100</v>
      </c>
      <c r="B40" s="466"/>
      <c r="C40" s="466"/>
      <c r="D40" s="466"/>
      <c r="E40" s="467"/>
      <c r="F40" s="467"/>
      <c r="G40" s="467"/>
      <c r="H40" s="467"/>
      <c r="I40" s="467"/>
      <c r="J40" s="228"/>
    </row>
    <row r="41" spans="1:10" s="196" customFormat="1" ht="24">
      <c r="A41" s="468" t="s">
        <v>101</v>
      </c>
      <c r="B41" s="466">
        <v>28142</v>
      </c>
      <c r="C41" s="466">
        <v>42180</v>
      </c>
      <c r="D41" s="466">
        <v>48221</v>
      </c>
      <c r="E41" s="467">
        <v>49229</v>
      </c>
      <c r="F41" s="467">
        <v>60209</v>
      </c>
      <c r="G41" s="467">
        <v>61747</v>
      </c>
      <c r="H41" s="467">
        <v>62290.6</v>
      </c>
      <c r="I41" s="467">
        <v>66560.399999999994</v>
      </c>
      <c r="J41" s="228"/>
    </row>
    <row r="42" spans="1:10" s="197" customFormat="1" ht="36">
      <c r="A42" s="469" t="s">
        <v>102</v>
      </c>
      <c r="B42" s="466"/>
      <c r="C42" s="466"/>
      <c r="D42" s="466"/>
      <c r="E42" s="467"/>
      <c r="F42" s="467"/>
      <c r="G42" s="467"/>
      <c r="H42" s="467"/>
      <c r="I42" s="467"/>
      <c r="J42" s="235"/>
    </row>
    <row r="43" spans="1:10" s="196" customFormat="1" ht="24">
      <c r="A43" s="468" t="s">
        <v>103</v>
      </c>
      <c r="B43" s="466">
        <v>4023</v>
      </c>
      <c r="C43" s="466">
        <v>8147</v>
      </c>
      <c r="D43" s="466">
        <v>11882</v>
      </c>
      <c r="E43" s="467">
        <v>8122</v>
      </c>
      <c r="F43" s="467">
        <v>10213</v>
      </c>
      <c r="G43" s="467">
        <v>9997</v>
      </c>
      <c r="H43" s="467">
        <v>13022.3</v>
      </c>
      <c r="I43" s="467">
        <v>15237.3</v>
      </c>
      <c r="J43" s="228"/>
    </row>
    <row r="44" spans="1:10" s="196" customFormat="1" ht="24">
      <c r="A44" s="469" t="s">
        <v>104</v>
      </c>
      <c r="B44" s="466"/>
      <c r="C44" s="466"/>
      <c r="D44" s="466"/>
      <c r="E44" s="467"/>
      <c r="F44" s="467"/>
      <c r="G44" s="467"/>
      <c r="H44" s="467"/>
      <c r="I44" s="467"/>
      <c r="J44" s="228"/>
    </row>
    <row r="45" spans="1:10" s="196" customFormat="1" ht="24">
      <c r="A45" s="468" t="s">
        <v>105</v>
      </c>
      <c r="B45" s="466">
        <v>28344</v>
      </c>
      <c r="C45" s="466">
        <v>69958</v>
      </c>
      <c r="D45" s="466">
        <v>65226</v>
      </c>
      <c r="E45" s="467">
        <v>82258</v>
      </c>
      <c r="F45" s="467">
        <v>88517</v>
      </c>
      <c r="G45" s="467">
        <v>104798</v>
      </c>
      <c r="H45" s="467">
        <v>99987.7</v>
      </c>
      <c r="I45" s="467">
        <v>112276.52</v>
      </c>
      <c r="J45" s="228"/>
    </row>
    <row r="46" spans="1:10" s="196" customFormat="1" ht="24">
      <c r="A46" s="469" t="s">
        <v>106</v>
      </c>
      <c r="B46" s="466"/>
      <c r="C46" s="466"/>
      <c r="D46" s="466"/>
      <c r="E46" s="467"/>
      <c r="F46" s="467"/>
      <c r="G46" s="467"/>
      <c r="H46" s="467"/>
      <c r="I46" s="467"/>
      <c r="J46" s="228"/>
    </row>
    <row r="47" spans="1:10" s="196" customFormat="1" ht="24">
      <c r="A47" s="468" t="s">
        <v>452</v>
      </c>
      <c r="B47" s="466">
        <v>6809</v>
      </c>
      <c r="C47" s="466">
        <v>97151</v>
      </c>
      <c r="D47" s="466">
        <v>119369</v>
      </c>
      <c r="E47" s="467">
        <v>169590</v>
      </c>
      <c r="F47" s="467">
        <v>176567</v>
      </c>
      <c r="G47" s="467">
        <v>165253</v>
      </c>
      <c r="H47" s="467">
        <v>173249.5</v>
      </c>
      <c r="I47" s="467">
        <v>195492.8</v>
      </c>
      <c r="J47" s="228"/>
    </row>
    <row r="48" spans="1:10" s="196" customFormat="1" ht="24">
      <c r="A48" s="468" t="s">
        <v>109</v>
      </c>
      <c r="B48" s="466">
        <v>706</v>
      </c>
      <c r="C48" s="466">
        <v>3672</v>
      </c>
      <c r="D48" s="466">
        <v>9634</v>
      </c>
      <c r="E48" s="467">
        <v>6225</v>
      </c>
      <c r="F48" s="467">
        <v>10800</v>
      </c>
      <c r="G48" s="467">
        <v>12023</v>
      </c>
      <c r="H48" s="467">
        <v>15771.6</v>
      </c>
      <c r="I48" s="467">
        <v>26513</v>
      </c>
      <c r="J48" s="228"/>
    </row>
    <row r="49" spans="1:10" s="196" customFormat="1" ht="36">
      <c r="A49" s="469" t="s">
        <v>110</v>
      </c>
      <c r="B49" s="466"/>
      <c r="C49" s="466"/>
      <c r="D49" s="466"/>
      <c r="E49" s="467"/>
      <c r="F49" s="467"/>
      <c r="G49" s="467"/>
      <c r="H49" s="467"/>
      <c r="I49" s="467"/>
      <c r="J49" s="228"/>
    </row>
    <row r="50" spans="1:10" s="196" customFormat="1" ht="24">
      <c r="A50" s="468" t="s">
        <v>111</v>
      </c>
      <c r="B50" s="466">
        <v>197</v>
      </c>
      <c r="C50" s="466">
        <v>1135</v>
      </c>
      <c r="D50" s="466">
        <v>1414</v>
      </c>
      <c r="E50" s="467">
        <v>462</v>
      </c>
      <c r="F50" s="467">
        <v>435</v>
      </c>
      <c r="G50" s="467">
        <v>427</v>
      </c>
      <c r="H50" s="467">
        <v>408</v>
      </c>
      <c r="I50" s="467">
        <v>440</v>
      </c>
      <c r="J50" s="228"/>
    </row>
    <row r="51" spans="1:10" s="196" customFormat="1" ht="24">
      <c r="A51" s="469" t="s">
        <v>112</v>
      </c>
      <c r="B51" s="466"/>
      <c r="C51" s="466"/>
      <c r="D51" s="466"/>
      <c r="E51" s="467"/>
      <c r="F51" s="467"/>
      <c r="G51" s="467"/>
      <c r="H51" s="467"/>
      <c r="I51" s="467" t="s">
        <v>624</v>
      </c>
      <c r="J51" s="228"/>
    </row>
    <row r="52" spans="1:10" s="196" customFormat="1" ht="13.8">
      <c r="A52" s="468" t="s">
        <v>113</v>
      </c>
      <c r="B52" s="466">
        <v>0</v>
      </c>
      <c r="C52" s="466">
        <v>0</v>
      </c>
      <c r="D52" s="466">
        <v>0</v>
      </c>
      <c r="E52" s="467">
        <v>346</v>
      </c>
      <c r="F52" s="467">
        <v>338</v>
      </c>
      <c r="G52" s="467">
        <v>33</v>
      </c>
      <c r="H52" s="467">
        <v>3</v>
      </c>
      <c r="I52" s="466">
        <v>0</v>
      </c>
      <c r="J52" s="228"/>
    </row>
    <row r="53" spans="1:10" s="196" customFormat="1" ht="24">
      <c r="A53" s="469" t="s">
        <v>264</v>
      </c>
      <c r="B53" s="466"/>
      <c r="C53" s="466"/>
      <c r="D53" s="466"/>
      <c r="E53" s="467"/>
      <c r="F53" s="467"/>
      <c r="G53" s="467"/>
      <c r="H53" s="467"/>
      <c r="I53" s="467"/>
      <c r="J53" s="228"/>
    </row>
    <row r="54" spans="1:10" s="196" customFormat="1" ht="24">
      <c r="A54" s="468" t="s">
        <v>114</v>
      </c>
      <c r="B54" s="466">
        <v>7635</v>
      </c>
      <c r="C54" s="466">
        <v>18771</v>
      </c>
      <c r="D54" s="466">
        <v>21556</v>
      </c>
      <c r="E54" s="467">
        <v>18380</v>
      </c>
      <c r="F54" s="467">
        <v>21050</v>
      </c>
      <c r="G54" s="467">
        <v>28562</v>
      </c>
      <c r="H54" s="467">
        <v>22307.4</v>
      </c>
      <c r="I54" s="467">
        <v>21177</v>
      </c>
      <c r="J54" s="228"/>
    </row>
    <row r="55" spans="1:10" s="196" customFormat="1" ht="24">
      <c r="A55" s="469" t="s">
        <v>115</v>
      </c>
      <c r="B55" s="466"/>
      <c r="C55" s="466"/>
      <c r="D55" s="466"/>
      <c r="E55" s="467"/>
      <c r="F55" s="467"/>
      <c r="G55" s="467"/>
      <c r="H55" s="467"/>
      <c r="I55" s="467"/>
      <c r="J55" s="228"/>
    </row>
    <row r="56" spans="1:10" s="196" customFormat="1" ht="13.8">
      <c r="A56" s="468" t="s">
        <v>116</v>
      </c>
      <c r="B56" s="466">
        <v>0</v>
      </c>
      <c r="C56" s="466">
        <v>0</v>
      </c>
      <c r="D56" s="466">
        <v>42</v>
      </c>
      <c r="E56" s="466">
        <v>0</v>
      </c>
      <c r="F56" s="466">
        <v>77</v>
      </c>
      <c r="G56" s="466">
        <v>205</v>
      </c>
      <c r="H56" s="466">
        <v>1153.7</v>
      </c>
      <c r="I56" s="466">
        <v>114</v>
      </c>
      <c r="J56" s="228"/>
    </row>
    <row r="57" spans="1:10" s="196" customFormat="1" ht="24">
      <c r="A57" s="469" t="s">
        <v>117</v>
      </c>
      <c r="B57" s="466"/>
      <c r="C57" s="466"/>
      <c r="D57" s="466"/>
      <c r="E57" s="467"/>
      <c r="F57" s="467"/>
      <c r="G57" s="467"/>
      <c r="H57" s="467"/>
      <c r="I57" s="467" t="s">
        <v>624</v>
      </c>
      <c r="J57" s="228"/>
    </row>
    <row r="58" spans="1:10" s="196" customFormat="1" ht="13.8">
      <c r="A58" s="468" t="s">
        <v>118</v>
      </c>
      <c r="B58" s="466">
        <v>2187</v>
      </c>
      <c r="C58" s="466">
        <v>8403</v>
      </c>
      <c r="D58" s="466">
        <v>7778</v>
      </c>
      <c r="E58" s="467">
        <v>7443</v>
      </c>
      <c r="F58" s="467">
        <v>8648</v>
      </c>
      <c r="G58" s="467">
        <v>6740</v>
      </c>
      <c r="H58" s="467">
        <v>8755</v>
      </c>
      <c r="I58" s="467">
        <v>2698</v>
      </c>
      <c r="J58" s="228"/>
    </row>
    <row r="59" spans="1:10" s="196" customFormat="1" ht="13.8">
      <c r="A59" s="469" t="s">
        <v>119</v>
      </c>
      <c r="B59" s="466"/>
      <c r="C59" s="466"/>
      <c r="D59" s="466"/>
      <c r="E59" s="467"/>
      <c r="F59" s="467"/>
      <c r="G59" s="467"/>
      <c r="H59" s="467"/>
      <c r="I59" s="467"/>
      <c r="J59" s="228"/>
    </row>
    <row r="60" spans="1:10" s="196" customFormat="1" ht="13.8">
      <c r="A60" s="468" t="s">
        <v>120</v>
      </c>
      <c r="B60" s="466">
        <v>289</v>
      </c>
      <c r="C60" s="466">
        <v>619</v>
      </c>
      <c r="D60" s="466">
        <v>78</v>
      </c>
      <c r="E60" s="467">
        <v>5319</v>
      </c>
      <c r="F60" s="467">
        <v>4348</v>
      </c>
      <c r="G60" s="467">
        <v>4038</v>
      </c>
      <c r="H60" s="467">
        <v>4480.3999999999996</v>
      </c>
      <c r="I60" s="467">
        <v>3597.35</v>
      </c>
      <c r="J60" s="228"/>
    </row>
    <row r="61" spans="1:10" s="196" customFormat="1" ht="13.8">
      <c r="A61" s="469" t="s">
        <v>121</v>
      </c>
      <c r="B61" s="466"/>
      <c r="C61" s="466"/>
      <c r="D61" s="466"/>
      <c r="E61" s="467"/>
      <c r="F61" s="467"/>
      <c r="G61" s="467"/>
      <c r="H61" s="467"/>
      <c r="I61" s="467"/>
      <c r="J61" s="228"/>
    </row>
    <row r="62" spans="1:10" s="196" customFormat="1" ht="24">
      <c r="A62" s="468" t="s">
        <v>122</v>
      </c>
      <c r="B62" s="466">
        <v>0</v>
      </c>
      <c r="C62" s="466">
        <v>0</v>
      </c>
      <c r="D62" s="466">
        <v>167</v>
      </c>
      <c r="E62" s="467">
        <v>171</v>
      </c>
      <c r="F62" s="467">
        <v>0</v>
      </c>
      <c r="G62" s="467">
        <v>12490</v>
      </c>
      <c r="H62" s="467">
        <v>9639.7000000000007</v>
      </c>
      <c r="I62" s="467">
        <v>5319</v>
      </c>
      <c r="J62" s="228"/>
    </row>
    <row r="63" spans="1:10" s="196" customFormat="1" ht="24">
      <c r="A63" s="469" t="s">
        <v>123</v>
      </c>
      <c r="B63" s="463"/>
      <c r="C63" s="463"/>
      <c r="D63" s="463"/>
      <c r="E63" s="467"/>
      <c r="F63" s="467"/>
      <c r="G63" s="467"/>
      <c r="H63" s="467"/>
      <c r="I63" s="467"/>
      <c r="J63" s="228"/>
    </row>
    <row r="64" spans="1:10" s="196" customFormat="1" ht="37.799999999999997">
      <c r="A64" s="470" t="s">
        <v>124</v>
      </c>
      <c r="B64" s="463">
        <f>99219+164</f>
        <v>99383</v>
      </c>
      <c r="C64" s="463">
        <v>186166</v>
      </c>
      <c r="D64" s="463">
        <v>178037</v>
      </c>
      <c r="E64" s="465">
        <v>262145</v>
      </c>
      <c r="F64" s="465">
        <v>248579</v>
      </c>
      <c r="G64" s="465">
        <v>285755</v>
      </c>
      <c r="H64" s="465">
        <v>287426.40000000002</v>
      </c>
      <c r="I64" s="465">
        <f>I66</f>
        <v>349983.82999999996</v>
      </c>
      <c r="J64" s="228"/>
    </row>
    <row r="65" spans="1:10" s="196" customFormat="1" ht="24">
      <c r="A65" s="462" t="s">
        <v>125</v>
      </c>
      <c r="B65" s="466"/>
      <c r="C65" s="466"/>
      <c r="D65" s="466"/>
      <c r="E65" s="467"/>
      <c r="F65" s="467"/>
      <c r="G65" s="467"/>
      <c r="H65" s="467"/>
      <c r="I65" s="467"/>
      <c r="J65" s="228"/>
    </row>
    <row r="66" spans="1:10" s="196" customFormat="1" ht="36">
      <c r="A66" s="468" t="s">
        <v>126</v>
      </c>
      <c r="B66" s="466">
        <v>99383</v>
      </c>
      <c r="C66" s="466">
        <v>186166</v>
      </c>
      <c r="D66" s="466">
        <v>178037</v>
      </c>
      <c r="E66" s="467">
        <v>262145</v>
      </c>
      <c r="F66" s="467">
        <v>248579</v>
      </c>
      <c r="G66" s="467">
        <v>285755</v>
      </c>
      <c r="H66" s="467">
        <v>287426.40000000002</v>
      </c>
      <c r="I66" s="467">
        <f>133244.83+216739</f>
        <v>349983.82999999996</v>
      </c>
      <c r="J66" s="228"/>
    </row>
    <row r="67" spans="1:10" s="196" customFormat="1" ht="24">
      <c r="A67" s="469" t="s">
        <v>125</v>
      </c>
      <c r="B67" s="463"/>
      <c r="C67" s="463"/>
      <c r="D67" s="463"/>
      <c r="E67" s="467"/>
      <c r="F67" s="467"/>
      <c r="G67" s="467"/>
      <c r="H67" s="467"/>
      <c r="I67" s="467"/>
      <c r="J67" s="228"/>
    </row>
    <row r="68" spans="1:10" s="196" customFormat="1" ht="25.2">
      <c r="A68" s="470" t="s">
        <v>127</v>
      </c>
      <c r="B68" s="463">
        <v>61682</v>
      </c>
      <c r="C68" s="463">
        <v>87672</v>
      </c>
      <c r="D68" s="463">
        <v>89726</v>
      </c>
      <c r="E68" s="465">
        <v>98622</v>
      </c>
      <c r="F68" s="465">
        <v>109467</v>
      </c>
      <c r="G68" s="465">
        <v>90295</v>
      </c>
      <c r="H68" s="465">
        <f>SUM(H70:H74)</f>
        <v>121034.8</v>
      </c>
      <c r="I68" s="465">
        <v>126077.15</v>
      </c>
      <c r="J68" s="228"/>
    </row>
    <row r="69" spans="1:10" s="196" customFormat="1" ht="36">
      <c r="A69" s="462" t="s">
        <v>128</v>
      </c>
      <c r="B69" s="466"/>
      <c r="C69" s="466"/>
      <c r="D69" s="466"/>
      <c r="E69" s="467"/>
      <c r="F69" s="467"/>
      <c r="G69" s="467"/>
      <c r="H69" s="467"/>
      <c r="I69" s="467"/>
      <c r="J69" s="228"/>
    </row>
    <row r="70" spans="1:10" s="196" customFormat="1" ht="13.8">
      <c r="A70" s="468" t="s">
        <v>129</v>
      </c>
      <c r="B70" s="466">
        <v>35708</v>
      </c>
      <c r="C70" s="466">
        <v>40256</v>
      </c>
      <c r="D70" s="466">
        <v>41792</v>
      </c>
      <c r="E70" s="467">
        <v>43714</v>
      </c>
      <c r="F70" s="467">
        <v>52398</v>
      </c>
      <c r="G70" s="467">
        <v>25764</v>
      </c>
      <c r="H70" s="467">
        <v>53100.7</v>
      </c>
      <c r="I70" s="467">
        <v>70907.740000000005</v>
      </c>
      <c r="J70" s="228"/>
    </row>
    <row r="71" spans="1:10" s="196" customFormat="1" ht="24">
      <c r="A71" s="469" t="s">
        <v>130</v>
      </c>
      <c r="B71" s="466"/>
      <c r="C71" s="466"/>
      <c r="D71" s="466"/>
      <c r="E71" s="467"/>
      <c r="F71" s="467"/>
      <c r="G71" s="467"/>
      <c r="H71" s="467"/>
      <c r="I71" s="467" t="s">
        <v>624</v>
      </c>
      <c r="J71" s="228"/>
    </row>
    <row r="72" spans="1:10" s="196" customFormat="1" ht="24">
      <c r="A72" s="468" t="s">
        <v>131</v>
      </c>
      <c r="B72" s="466">
        <v>25974</v>
      </c>
      <c r="C72" s="466">
        <v>47394</v>
      </c>
      <c r="D72" s="466">
        <v>47935</v>
      </c>
      <c r="E72" s="467">
        <v>54908</v>
      </c>
      <c r="F72" s="467">
        <v>57069</v>
      </c>
      <c r="G72" s="467">
        <v>64531</v>
      </c>
      <c r="H72" s="467">
        <v>65476.3</v>
      </c>
      <c r="I72" s="467">
        <v>54668.81</v>
      </c>
      <c r="J72" s="228"/>
    </row>
    <row r="73" spans="1:10" s="196" customFormat="1" ht="36">
      <c r="A73" s="469" t="s">
        <v>132</v>
      </c>
      <c r="B73" s="466"/>
      <c r="C73" s="466"/>
      <c r="D73" s="466"/>
      <c r="E73" s="467"/>
      <c r="F73" s="467"/>
      <c r="G73" s="467"/>
      <c r="H73" s="467"/>
      <c r="I73" s="467"/>
      <c r="J73" s="228"/>
    </row>
    <row r="74" spans="1:10" s="196" customFormat="1" ht="24">
      <c r="A74" s="468" t="s">
        <v>133</v>
      </c>
      <c r="B74" s="466">
        <v>0</v>
      </c>
      <c r="C74" s="466">
        <v>22</v>
      </c>
      <c r="D74" s="466">
        <v>0</v>
      </c>
      <c r="E74" s="466">
        <v>0</v>
      </c>
      <c r="F74" s="466">
        <v>0</v>
      </c>
      <c r="G74" s="466">
        <v>0</v>
      </c>
      <c r="H74" s="466">
        <v>2457.8000000000002</v>
      </c>
      <c r="I74" s="466">
        <v>500.6</v>
      </c>
      <c r="J74" s="228"/>
    </row>
    <row r="75" spans="1:10" s="196" customFormat="1" ht="24">
      <c r="A75" s="469" t="s">
        <v>134</v>
      </c>
      <c r="B75" s="463"/>
      <c r="C75" s="463"/>
      <c r="D75" s="463"/>
      <c r="E75" s="467"/>
      <c r="F75" s="467"/>
      <c r="G75" s="467"/>
      <c r="H75" s="467"/>
      <c r="I75" s="467"/>
      <c r="J75" s="228"/>
    </row>
    <row r="76" spans="1:10" s="196" customFormat="1" ht="13.8">
      <c r="A76" s="471" t="s">
        <v>453</v>
      </c>
      <c r="B76" s="463">
        <v>484368</v>
      </c>
      <c r="C76" s="463">
        <v>682762</v>
      </c>
      <c r="D76" s="463">
        <v>754600</v>
      </c>
      <c r="E76" s="465">
        <v>762900</v>
      </c>
      <c r="F76" s="465">
        <v>839837</v>
      </c>
      <c r="G76" s="465">
        <v>656792</v>
      </c>
      <c r="H76" s="465">
        <f>SUM(H77:H81)</f>
        <v>769229.20000000007</v>
      </c>
      <c r="I76" s="465">
        <v>868845.92</v>
      </c>
      <c r="J76" s="228"/>
    </row>
    <row r="77" spans="1:10" s="196" customFormat="1" ht="13.8">
      <c r="A77" s="468" t="s">
        <v>137</v>
      </c>
      <c r="B77" s="466">
        <v>150060</v>
      </c>
      <c r="C77" s="466">
        <v>258829</v>
      </c>
      <c r="D77" s="466">
        <v>274854</v>
      </c>
      <c r="E77" s="467">
        <v>303348</v>
      </c>
      <c r="F77" s="467">
        <v>387466</v>
      </c>
      <c r="G77" s="467">
        <v>290489</v>
      </c>
      <c r="H77" s="467">
        <v>353852</v>
      </c>
      <c r="I77" s="467">
        <v>315500.75</v>
      </c>
      <c r="J77" s="228"/>
    </row>
    <row r="78" spans="1:10" s="196" customFormat="1" ht="13.8">
      <c r="A78" s="469" t="s">
        <v>138</v>
      </c>
      <c r="B78" s="466"/>
      <c r="C78" s="466"/>
      <c r="D78" s="466"/>
      <c r="E78" s="467"/>
      <c r="F78" s="467"/>
      <c r="G78" s="467"/>
      <c r="H78" s="467"/>
      <c r="I78" s="467"/>
      <c r="J78" s="228"/>
    </row>
    <row r="79" spans="1:10" s="196" customFormat="1" ht="24">
      <c r="A79" s="468" t="s">
        <v>139</v>
      </c>
      <c r="B79" s="466">
        <v>283452</v>
      </c>
      <c r="C79" s="466">
        <v>406708</v>
      </c>
      <c r="D79" s="466">
        <v>433967</v>
      </c>
      <c r="E79" s="467">
        <v>407896</v>
      </c>
      <c r="F79" s="467">
        <v>369455</v>
      </c>
      <c r="G79" s="467">
        <v>265698</v>
      </c>
      <c r="H79" s="467">
        <v>389637.9</v>
      </c>
      <c r="I79" s="467">
        <v>424755.29</v>
      </c>
      <c r="J79" s="228"/>
    </row>
    <row r="80" spans="1:10" s="196" customFormat="1" ht="13.8">
      <c r="A80" s="469" t="s">
        <v>140</v>
      </c>
      <c r="B80" s="466"/>
      <c r="C80" s="466"/>
      <c r="D80" s="466"/>
      <c r="E80" s="467"/>
      <c r="F80" s="467"/>
      <c r="G80" s="467"/>
      <c r="H80" s="467"/>
      <c r="I80" s="467"/>
      <c r="J80" s="228"/>
    </row>
    <row r="81" spans="1:10" s="196" customFormat="1" ht="13.8">
      <c r="A81" s="468" t="s">
        <v>141</v>
      </c>
      <c r="B81" s="466">
        <v>50856</v>
      </c>
      <c r="C81" s="466">
        <v>17225</v>
      </c>
      <c r="D81" s="466">
        <v>45779</v>
      </c>
      <c r="E81" s="467">
        <v>51656</v>
      </c>
      <c r="F81" s="467">
        <v>83023</v>
      </c>
      <c r="G81" s="467">
        <v>100605</v>
      </c>
      <c r="H81" s="467">
        <v>25739.3</v>
      </c>
      <c r="I81" s="467">
        <v>128589.88</v>
      </c>
      <c r="J81" s="228"/>
    </row>
    <row r="82" spans="1:10" s="196" customFormat="1" ht="13.8">
      <c r="A82" s="469" t="s">
        <v>142</v>
      </c>
      <c r="B82" s="463"/>
      <c r="C82" s="463"/>
      <c r="D82" s="463"/>
      <c r="E82" s="467"/>
      <c r="F82" s="467"/>
      <c r="G82" s="467"/>
      <c r="H82" s="467"/>
      <c r="I82" s="467"/>
      <c r="J82" s="228"/>
    </row>
    <row r="83" spans="1:10" s="196" customFormat="1" ht="37.799999999999997">
      <c r="A83" s="470" t="s">
        <v>143</v>
      </c>
      <c r="B83" s="463">
        <v>209219</v>
      </c>
      <c r="C83" s="463">
        <v>340722</v>
      </c>
      <c r="D83" s="463">
        <v>498551</v>
      </c>
      <c r="E83" s="465">
        <v>639658</v>
      </c>
      <c r="F83" s="465">
        <v>712908</v>
      </c>
      <c r="G83" s="465">
        <v>778955</v>
      </c>
      <c r="H83" s="465">
        <f>SUM(H85:H89)</f>
        <v>823485.1</v>
      </c>
      <c r="I83" s="465">
        <f>SUM(I85:I89)</f>
        <v>827187.77</v>
      </c>
      <c r="J83" s="228"/>
    </row>
    <row r="84" spans="1:10" s="196" customFormat="1" ht="30" customHeight="1">
      <c r="A84" s="472" t="s">
        <v>144</v>
      </c>
      <c r="B84" s="466"/>
      <c r="C84" s="466"/>
      <c r="D84" s="466"/>
      <c r="E84" s="467"/>
      <c r="F84" s="467"/>
      <c r="G84" s="467"/>
      <c r="H84" s="467"/>
      <c r="I84" s="467"/>
      <c r="J84" s="228"/>
    </row>
    <row r="85" spans="1:10" s="196" customFormat="1" ht="24">
      <c r="A85" s="468" t="s">
        <v>145</v>
      </c>
      <c r="B85" s="466">
        <v>13436</v>
      </c>
      <c r="C85" s="466">
        <v>23210</v>
      </c>
      <c r="D85" s="466">
        <v>28111</v>
      </c>
      <c r="E85" s="467">
        <v>31079</v>
      </c>
      <c r="F85" s="467">
        <v>41639</v>
      </c>
      <c r="G85" s="467">
        <v>52416</v>
      </c>
      <c r="H85" s="467">
        <v>63415.5</v>
      </c>
      <c r="I85" s="467">
        <v>58476.15</v>
      </c>
      <c r="J85" s="228"/>
    </row>
    <row r="86" spans="1:10" s="196" customFormat="1" ht="36">
      <c r="A86" s="469" t="s">
        <v>146</v>
      </c>
      <c r="B86" s="466"/>
      <c r="C86" s="466"/>
      <c r="D86" s="466"/>
      <c r="E86" s="467"/>
      <c r="F86" s="467"/>
      <c r="G86" s="467"/>
      <c r="H86" s="467"/>
      <c r="I86" s="467"/>
      <c r="J86" s="228"/>
    </row>
    <row r="87" spans="1:10" s="196" customFormat="1" ht="24">
      <c r="A87" s="468" t="s">
        <v>147</v>
      </c>
      <c r="B87" s="466">
        <v>93212</v>
      </c>
      <c r="C87" s="466">
        <v>188375</v>
      </c>
      <c r="D87" s="466">
        <v>322215</v>
      </c>
      <c r="E87" s="467">
        <v>349160</v>
      </c>
      <c r="F87" s="467">
        <v>471291</v>
      </c>
      <c r="G87" s="467">
        <v>492512</v>
      </c>
      <c r="H87" s="467">
        <v>510853.7</v>
      </c>
      <c r="I87" s="467">
        <v>522441.08</v>
      </c>
      <c r="J87" s="228"/>
    </row>
    <row r="88" spans="1:10" s="196" customFormat="1" ht="24">
      <c r="A88" s="469" t="s">
        <v>148</v>
      </c>
      <c r="B88" s="466"/>
      <c r="C88" s="466"/>
      <c r="D88" s="466"/>
      <c r="E88" s="467"/>
      <c r="F88" s="467"/>
      <c r="G88" s="467"/>
      <c r="H88" s="467"/>
      <c r="I88" s="467"/>
      <c r="J88" s="228"/>
    </row>
    <row r="89" spans="1:10" s="196" customFormat="1" ht="24">
      <c r="A89" s="468" t="s">
        <v>149</v>
      </c>
      <c r="B89" s="466">
        <v>102571</v>
      </c>
      <c r="C89" s="466">
        <v>129137</v>
      </c>
      <c r="D89" s="466">
        <v>148225</v>
      </c>
      <c r="E89" s="467">
        <v>259419</v>
      </c>
      <c r="F89" s="467">
        <v>199978</v>
      </c>
      <c r="G89" s="467">
        <v>234027</v>
      </c>
      <c r="H89" s="467">
        <v>249215.9</v>
      </c>
      <c r="I89" s="467">
        <v>246270.54</v>
      </c>
      <c r="J89" s="228"/>
    </row>
    <row r="90" spans="1:10" s="196" customFormat="1" ht="24">
      <c r="A90" s="469" t="s">
        <v>150</v>
      </c>
      <c r="B90" s="463"/>
      <c r="C90" s="463"/>
      <c r="D90" s="463"/>
      <c r="E90" s="467"/>
      <c r="F90" s="467"/>
      <c r="G90" s="467"/>
      <c r="H90" s="467"/>
      <c r="I90" s="467"/>
      <c r="J90" s="228"/>
    </row>
    <row r="91" spans="1:10" s="196" customFormat="1" ht="24.6">
      <c r="A91" s="471" t="s">
        <v>454</v>
      </c>
      <c r="B91" s="463">
        <v>92075</v>
      </c>
      <c r="C91" s="463">
        <v>76466</v>
      </c>
      <c r="D91" s="463">
        <v>119580</v>
      </c>
      <c r="E91" s="465">
        <v>195746</v>
      </c>
      <c r="F91" s="465">
        <v>247440</v>
      </c>
      <c r="G91" s="465">
        <v>236864</v>
      </c>
      <c r="H91" s="465">
        <f>SUM(H92:H96)</f>
        <v>243997.5</v>
      </c>
      <c r="I91" s="465">
        <f>SUM(I92:I96)</f>
        <v>203917.02</v>
      </c>
      <c r="J91" s="228"/>
    </row>
    <row r="92" spans="1:10" s="196" customFormat="1" ht="24">
      <c r="A92" s="468" t="s">
        <v>153</v>
      </c>
      <c r="B92" s="466">
        <v>69575</v>
      </c>
      <c r="C92" s="466">
        <v>65607</v>
      </c>
      <c r="D92" s="466">
        <v>81588</v>
      </c>
      <c r="E92" s="467">
        <v>147744</v>
      </c>
      <c r="F92" s="467">
        <v>193157</v>
      </c>
      <c r="G92" s="467">
        <v>190729</v>
      </c>
      <c r="H92" s="467">
        <v>168812.4</v>
      </c>
      <c r="I92" s="467">
        <v>138539.59</v>
      </c>
      <c r="J92" s="228"/>
    </row>
    <row r="93" spans="1:10" s="196" customFormat="1" ht="24">
      <c r="A93" s="469" t="s">
        <v>154</v>
      </c>
      <c r="B93" s="466"/>
      <c r="C93" s="466"/>
      <c r="D93" s="466"/>
      <c r="E93" s="467"/>
      <c r="F93" s="467"/>
      <c r="G93" s="467"/>
      <c r="H93" s="467"/>
      <c r="I93" s="467" t="s">
        <v>624</v>
      </c>
      <c r="J93" s="228"/>
    </row>
    <row r="94" spans="1:10" s="196" customFormat="1" ht="24">
      <c r="A94" s="468" t="s">
        <v>155</v>
      </c>
      <c r="B94" s="466">
        <v>165</v>
      </c>
      <c r="C94" s="466">
        <v>10859</v>
      </c>
      <c r="D94" s="466">
        <v>10771</v>
      </c>
      <c r="E94" s="467">
        <v>16094</v>
      </c>
      <c r="F94" s="467">
        <v>25128</v>
      </c>
      <c r="G94" s="467">
        <v>21702</v>
      </c>
      <c r="H94" s="467">
        <v>40155.800000000003</v>
      </c>
      <c r="I94" s="467">
        <v>32979.43</v>
      </c>
      <c r="J94" s="228"/>
    </row>
    <row r="95" spans="1:10" s="196" customFormat="1" ht="24">
      <c r="A95" s="469" t="s">
        <v>156</v>
      </c>
      <c r="B95" s="466"/>
      <c r="C95" s="466"/>
      <c r="D95" s="466"/>
      <c r="E95" s="467"/>
      <c r="F95" s="467"/>
      <c r="G95" s="467"/>
      <c r="H95" s="467"/>
      <c r="I95" s="467"/>
      <c r="J95" s="228"/>
    </row>
    <row r="96" spans="1:10" s="196" customFormat="1" ht="13.8">
      <c r="A96" s="468" t="s">
        <v>157</v>
      </c>
      <c r="B96" s="466">
        <v>22335</v>
      </c>
      <c r="C96" s="466">
        <v>0</v>
      </c>
      <c r="D96" s="466">
        <v>27221</v>
      </c>
      <c r="E96" s="467">
        <v>31908</v>
      </c>
      <c r="F96" s="467">
        <v>29155</v>
      </c>
      <c r="G96" s="467">
        <v>24433</v>
      </c>
      <c r="H96" s="467">
        <v>35029.300000000003</v>
      </c>
      <c r="I96" s="467">
        <f>98+39300-7000</f>
        <v>32398</v>
      </c>
      <c r="J96" s="228"/>
    </row>
    <row r="97" spans="1:11" s="196" customFormat="1" ht="13.8">
      <c r="A97" s="469" t="s">
        <v>158</v>
      </c>
      <c r="B97" s="463"/>
      <c r="C97" s="463"/>
      <c r="D97" s="463"/>
      <c r="E97" s="467"/>
      <c r="F97" s="467"/>
      <c r="G97" s="467"/>
      <c r="H97" s="467"/>
      <c r="I97" s="467"/>
      <c r="J97" s="228"/>
    </row>
    <row r="98" spans="1:11" s="196" customFormat="1" ht="13.8">
      <c r="A98" s="470" t="s">
        <v>273</v>
      </c>
      <c r="B98" s="463">
        <v>89307</v>
      </c>
      <c r="C98" s="463">
        <v>154370</v>
      </c>
      <c r="D98" s="463">
        <v>183774</v>
      </c>
      <c r="E98" s="465">
        <v>233394</v>
      </c>
      <c r="F98" s="465">
        <v>239582</v>
      </c>
      <c r="G98" s="465">
        <v>304159</v>
      </c>
      <c r="H98" s="465">
        <f>SUM(H100:H101)</f>
        <v>300585</v>
      </c>
      <c r="I98" s="465">
        <f>SUM(I100:I101)</f>
        <v>404443.32</v>
      </c>
      <c r="J98" s="228"/>
    </row>
    <row r="99" spans="1:11" s="196" customFormat="1" ht="24">
      <c r="A99" s="472" t="s">
        <v>274</v>
      </c>
      <c r="B99" s="466"/>
      <c r="C99" s="466"/>
      <c r="D99" s="466"/>
      <c r="E99" s="467"/>
      <c r="F99" s="467"/>
      <c r="G99" s="467"/>
      <c r="H99" s="467"/>
      <c r="I99" s="467"/>
      <c r="J99" s="228"/>
    </row>
    <row r="100" spans="1:11" s="196" customFormat="1" ht="13.8">
      <c r="A100" s="468" t="s">
        <v>455</v>
      </c>
      <c r="B100" s="466">
        <v>74214</v>
      </c>
      <c r="C100" s="466">
        <v>115006</v>
      </c>
      <c r="D100" s="466">
        <v>139436</v>
      </c>
      <c r="E100" s="467">
        <v>178019</v>
      </c>
      <c r="F100" s="467">
        <v>178616</v>
      </c>
      <c r="G100" s="467">
        <v>258606</v>
      </c>
      <c r="H100" s="467">
        <v>242969.60000000001</v>
      </c>
      <c r="I100" s="467">
        <v>313111.5</v>
      </c>
      <c r="J100" s="228"/>
    </row>
    <row r="101" spans="1:11" s="196" customFormat="1" ht="13.8">
      <c r="A101" s="468" t="s">
        <v>161</v>
      </c>
      <c r="B101" s="466">
        <v>15093</v>
      </c>
      <c r="C101" s="466">
        <v>39365</v>
      </c>
      <c r="D101" s="466">
        <v>44337</v>
      </c>
      <c r="E101" s="467">
        <v>55375</v>
      </c>
      <c r="F101" s="467">
        <v>60966</v>
      </c>
      <c r="G101" s="467">
        <v>45553</v>
      </c>
      <c r="H101" s="467">
        <v>57615.4</v>
      </c>
      <c r="I101" s="467">
        <v>91331.82</v>
      </c>
      <c r="J101" s="228"/>
    </row>
    <row r="102" spans="1:11" s="196" customFormat="1" ht="24">
      <c r="A102" s="469" t="s">
        <v>162</v>
      </c>
      <c r="B102" s="463"/>
      <c r="C102" s="463"/>
      <c r="D102" s="463"/>
      <c r="E102" s="467"/>
      <c r="F102" s="467"/>
      <c r="G102" s="467"/>
      <c r="H102" s="467"/>
      <c r="I102" s="467"/>
      <c r="J102" s="228"/>
    </row>
    <row r="103" spans="1:11" s="196" customFormat="1" ht="13.8">
      <c r="A103" s="470" t="s">
        <v>163</v>
      </c>
      <c r="B103" s="463">
        <v>41094</v>
      </c>
      <c r="C103" s="463">
        <v>69863</v>
      </c>
      <c r="D103" s="463">
        <v>70068</v>
      </c>
      <c r="E103" s="465">
        <v>58797</v>
      </c>
      <c r="F103" s="465">
        <v>81683</v>
      </c>
      <c r="G103" s="465">
        <v>102567</v>
      </c>
      <c r="H103" s="465">
        <f>SUM(H105:H113)</f>
        <v>112645.1</v>
      </c>
      <c r="I103" s="465">
        <f>SUM(I105:I113)</f>
        <v>106605.16</v>
      </c>
      <c r="J103" s="228"/>
    </row>
    <row r="104" spans="1:11" s="6" customFormat="1">
      <c r="A104" s="472" t="s">
        <v>164</v>
      </c>
      <c r="B104" s="466"/>
      <c r="C104" s="466"/>
      <c r="D104" s="466"/>
      <c r="E104" s="467"/>
      <c r="F104" s="467"/>
      <c r="G104" s="467"/>
      <c r="H104" s="467"/>
      <c r="I104" s="467"/>
      <c r="J104" s="121"/>
      <c r="K104" s="121"/>
    </row>
    <row r="105" spans="1:11" s="6" customFormat="1">
      <c r="A105" s="468" t="s">
        <v>456</v>
      </c>
      <c r="B105" s="466">
        <v>0</v>
      </c>
      <c r="C105" s="466">
        <v>5909</v>
      </c>
      <c r="D105" s="466">
        <v>0</v>
      </c>
      <c r="E105" s="466">
        <v>0</v>
      </c>
      <c r="F105" s="466">
        <v>16</v>
      </c>
      <c r="G105" s="466">
        <v>40</v>
      </c>
      <c r="H105" s="466">
        <v>108</v>
      </c>
      <c r="I105" s="466">
        <v>105.52</v>
      </c>
      <c r="J105" s="121"/>
      <c r="K105" s="121"/>
    </row>
    <row r="106" spans="1:11" s="6" customFormat="1" ht="39.6">
      <c r="A106" s="429" t="s">
        <v>626</v>
      </c>
      <c r="B106" s="912" t="s">
        <v>302</v>
      </c>
      <c r="C106" s="912">
        <v>0</v>
      </c>
      <c r="D106" s="912">
        <v>0</v>
      </c>
      <c r="E106" s="912">
        <v>0</v>
      </c>
      <c r="F106" s="912">
        <v>0</v>
      </c>
      <c r="G106" s="466">
        <v>5522</v>
      </c>
      <c r="H106" s="466">
        <v>8256</v>
      </c>
      <c r="I106" s="466">
        <v>7478</v>
      </c>
      <c r="J106" s="121"/>
      <c r="K106" s="121"/>
    </row>
    <row r="107" spans="1:11" s="6" customFormat="1" ht="52.8">
      <c r="A107" s="422" t="s">
        <v>627</v>
      </c>
      <c r="B107" s="912"/>
      <c r="C107" s="913"/>
      <c r="D107" s="913"/>
      <c r="E107" s="913"/>
      <c r="F107" s="913"/>
      <c r="G107" s="913"/>
      <c r="H107" s="913"/>
      <c r="I107" s="913" t="s">
        <v>624</v>
      </c>
      <c r="J107" s="121"/>
      <c r="K107" s="121"/>
    </row>
    <row r="108" spans="1:11" s="196" customFormat="1" ht="26.4">
      <c r="A108" s="429" t="s">
        <v>519</v>
      </c>
      <c r="B108" s="466">
        <v>6017</v>
      </c>
      <c r="C108" s="912">
        <v>0</v>
      </c>
      <c r="D108" s="912">
        <v>0</v>
      </c>
      <c r="E108" s="912">
        <v>0</v>
      </c>
      <c r="F108" s="912">
        <v>0</v>
      </c>
      <c r="G108" s="912" t="s">
        <v>302</v>
      </c>
      <c r="H108" s="912" t="s">
        <v>302</v>
      </c>
      <c r="I108" s="466">
        <v>0</v>
      </c>
      <c r="J108" s="228"/>
    </row>
    <row r="109" spans="1:11" s="196" customFormat="1" ht="26.4">
      <c r="A109" s="422" t="s">
        <v>520</v>
      </c>
      <c r="B109" s="912"/>
      <c r="C109" s="913"/>
      <c r="D109" s="913"/>
      <c r="E109" s="913"/>
      <c r="F109" s="913"/>
      <c r="G109" s="913"/>
      <c r="H109" s="913"/>
      <c r="I109" s="913"/>
      <c r="J109" s="228"/>
    </row>
    <row r="110" spans="1:11" s="196" customFormat="1" ht="13.8">
      <c r="A110" s="468" t="s">
        <v>457</v>
      </c>
      <c r="B110" s="466">
        <v>33055</v>
      </c>
      <c r="C110" s="466">
        <v>60385</v>
      </c>
      <c r="D110" s="466">
        <v>65524</v>
      </c>
      <c r="E110" s="467">
        <v>50073</v>
      </c>
      <c r="F110" s="467">
        <v>78495</v>
      </c>
      <c r="G110" s="467">
        <v>83115</v>
      </c>
      <c r="H110" s="467">
        <v>88389.5</v>
      </c>
      <c r="I110" s="467">
        <f>275+77565+7000</f>
        <v>84840</v>
      </c>
      <c r="J110" s="228"/>
    </row>
    <row r="111" spans="1:11" s="196" customFormat="1" ht="36">
      <c r="A111" s="468" t="s">
        <v>169</v>
      </c>
      <c r="B111" s="466">
        <v>2022</v>
      </c>
      <c r="C111" s="466">
        <v>3568</v>
      </c>
      <c r="D111" s="466">
        <v>4544</v>
      </c>
      <c r="E111" s="467">
        <v>8592</v>
      </c>
      <c r="F111" s="467">
        <v>3172</v>
      </c>
      <c r="G111" s="467">
        <v>13807</v>
      </c>
      <c r="H111" s="467">
        <v>15097.6</v>
      </c>
      <c r="I111" s="467">
        <v>14049.64</v>
      </c>
      <c r="J111" s="228"/>
    </row>
    <row r="112" spans="1:11" s="196" customFormat="1" ht="24">
      <c r="A112" s="469" t="s">
        <v>170</v>
      </c>
      <c r="B112" s="466"/>
      <c r="C112" s="467"/>
      <c r="D112" s="467"/>
      <c r="E112" s="467"/>
      <c r="F112" s="467"/>
      <c r="G112" s="467"/>
      <c r="H112" s="467"/>
      <c r="I112" s="467"/>
      <c r="J112" s="228"/>
    </row>
    <row r="113" spans="1:10" s="196" customFormat="1" ht="13.8">
      <c r="A113" s="468" t="s">
        <v>236</v>
      </c>
      <c r="B113" s="466">
        <v>0</v>
      </c>
      <c r="C113" s="466">
        <v>0</v>
      </c>
      <c r="D113" s="466">
        <v>0</v>
      </c>
      <c r="E113" s="467">
        <v>132</v>
      </c>
      <c r="F113" s="467">
        <v>0</v>
      </c>
      <c r="G113" s="467">
        <v>83</v>
      </c>
      <c r="H113" s="467">
        <v>794</v>
      </c>
      <c r="I113" s="467">
        <v>132</v>
      </c>
      <c r="J113" s="228"/>
    </row>
    <row r="114" spans="1:10" s="196" customFormat="1" ht="13.8">
      <c r="A114" s="469" t="s">
        <v>265</v>
      </c>
      <c r="B114" s="466"/>
      <c r="C114" s="467"/>
      <c r="D114" s="467"/>
      <c r="E114" s="467"/>
      <c r="F114" s="467"/>
      <c r="G114" s="467"/>
      <c r="H114" s="467"/>
      <c r="I114" s="467"/>
      <c r="J114" s="228"/>
    </row>
    <row r="115" spans="1:10" s="196" customFormat="1" ht="25.2">
      <c r="A115" s="470" t="s">
        <v>171</v>
      </c>
      <c r="B115" s="463">
        <v>1849</v>
      </c>
      <c r="C115" s="463">
        <v>48072</v>
      </c>
      <c r="D115" s="463">
        <v>7738</v>
      </c>
      <c r="E115" s="465">
        <v>8785</v>
      </c>
      <c r="F115" s="465">
        <v>7592</v>
      </c>
      <c r="G115" s="465">
        <v>11074</v>
      </c>
      <c r="H115" s="465">
        <f>SUM(H117:H121)</f>
        <v>9023</v>
      </c>
      <c r="I115" s="465">
        <f>SUM(I117:I121)</f>
        <v>12918.57</v>
      </c>
      <c r="J115" s="228"/>
    </row>
    <row r="116" spans="1:10" s="196" customFormat="1" ht="24">
      <c r="A116" s="472" t="s">
        <v>172</v>
      </c>
      <c r="B116" s="466"/>
      <c r="C116" s="466"/>
      <c r="D116" s="466"/>
      <c r="E116" s="467"/>
      <c r="F116" s="467"/>
      <c r="G116" s="467"/>
      <c r="H116" s="467"/>
      <c r="I116" s="467"/>
      <c r="J116" s="228"/>
    </row>
    <row r="117" spans="1:10" s="196" customFormat="1" ht="24">
      <c r="A117" s="468" t="s">
        <v>173</v>
      </c>
      <c r="B117" s="466"/>
      <c r="C117" s="466">
        <v>43190</v>
      </c>
      <c r="D117" s="466">
        <v>664</v>
      </c>
      <c r="E117" s="467">
        <v>405</v>
      </c>
      <c r="F117" s="467">
        <v>120</v>
      </c>
      <c r="G117" s="467">
        <v>189</v>
      </c>
      <c r="H117" s="467">
        <v>684</v>
      </c>
      <c r="I117" s="467">
        <v>1532.83</v>
      </c>
      <c r="J117" s="228"/>
    </row>
    <row r="118" spans="1:10" s="196" customFormat="1" ht="27.75" customHeight="1">
      <c r="A118" s="469" t="s">
        <v>174</v>
      </c>
      <c r="B118" s="466"/>
      <c r="C118" s="466"/>
      <c r="D118" s="466"/>
      <c r="E118" s="467"/>
      <c r="F118" s="467"/>
      <c r="G118" s="467"/>
      <c r="H118" s="467"/>
      <c r="I118" s="467"/>
      <c r="J118" s="228"/>
    </row>
    <row r="119" spans="1:10" s="196" customFormat="1" ht="24">
      <c r="A119" s="468" t="s">
        <v>175</v>
      </c>
      <c r="B119" s="466">
        <v>760</v>
      </c>
      <c r="C119" s="466">
        <v>4882</v>
      </c>
      <c r="D119" s="466">
        <v>5224</v>
      </c>
      <c r="E119" s="467">
        <v>2525</v>
      </c>
      <c r="F119" s="467">
        <v>3053</v>
      </c>
      <c r="G119" s="467">
        <v>3445</v>
      </c>
      <c r="H119" s="467">
        <v>2748</v>
      </c>
      <c r="I119" s="467">
        <v>2676.6</v>
      </c>
      <c r="J119" s="228"/>
    </row>
    <row r="120" spans="1:10" s="196" customFormat="1" ht="36">
      <c r="A120" s="469" t="s">
        <v>176</v>
      </c>
      <c r="B120" s="466"/>
      <c r="C120" s="466"/>
      <c r="D120" s="466"/>
      <c r="E120" s="467"/>
      <c r="F120" s="467"/>
      <c r="G120" s="467"/>
      <c r="H120" s="467"/>
      <c r="I120" s="467"/>
      <c r="J120" s="228"/>
    </row>
    <row r="121" spans="1:10" s="196" customFormat="1" ht="13.8">
      <c r="A121" s="468" t="s">
        <v>177</v>
      </c>
      <c r="B121" s="466">
        <v>1089</v>
      </c>
      <c r="C121" s="466">
        <v>0</v>
      </c>
      <c r="D121" s="466">
        <v>1850</v>
      </c>
      <c r="E121" s="467">
        <v>5855</v>
      </c>
      <c r="F121" s="467">
        <v>4419</v>
      </c>
      <c r="G121" s="467">
        <v>7440</v>
      </c>
      <c r="H121" s="467">
        <v>5591</v>
      </c>
      <c r="I121" s="467">
        <v>8709.14</v>
      </c>
      <c r="J121" s="228"/>
    </row>
    <row r="122" spans="1:10" s="196" customFormat="1" ht="13.8">
      <c r="A122" s="469" t="s">
        <v>178</v>
      </c>
      <c r="B122" s="463"/>
      <c r="C122" s="463"/>
      <c r="D122" s="463"/>
      <c r="E122" s="467"/>
      <c r="F122" s="467"/>
      <c r="G122" s="467"/>
      <c r="H122" s="467"/>
      <c r="I122" s="467"/>
      <c r="J122" s="228"/>
    </row>
    <row r="123" spans="1:10" s="196" customFormat="1" ht="25.2">
      <c r="A123" s="470" t="s">
        <v>275</v>
      </c>
      <c r="B123" s="463">
        <v>4350</v>
      </c>
      <c r="C123" s="463">
        <v>7962</v>
      </c>
      <c r="D123" s="463">
        <v>8667</v>
      </c>
      <c r="E123" s="465">
        <v>9840</v>
      </c>
      <c r="F123" s="465">
        <v>12439</v>
      </c>
      <c r="G123" s="465">
        <v>14254</v>
      </c>
      <c r="H123" s="465">
        <f>SUM(H125)</f>
        <v>15469.1</v>
      </c>
      <c r="I123" s="465">
        <f>SUM(I125)</f>
        <v>26916.93</v>
      </c>
      <c r="J123" s="228"/>
    </row>
    <row r="124" spans="1:10" s="196" customFormat="1" ht="13.8">
      <c r="A124" s="472" t="s">
        <v>276</v>
      </c>
      <c r="B124" s="466"/>
      <c r="C124" s="466"/>
      <c r="D124" s="466"/>
      <c r="E124" s="467"/>
      <c r="F124" s="467"/>
      <c r="G124" s="467"/>
      <c r="H124" s="467"/>
      <c r="I124" s="467"/>
      <c r="J124" s="228"/>
    </row>
    <row r="125" spans="1:10" s="193" customFormat="1" ht="13.8">
      <c r="A125" s="468" t="s">
        <v>275</v>
      </c>
      <c r="B125" s="466">
        <v>4350</v>
      </c>
      <c r="C125" s="466">
        <v>7962</v>
      </c>
      <c r="D125" s="466">
        <v>8667</v>
      </c>
      <c r="E125" s="467">
        <v>9840</v>
      </c>
      <c r="F125" s="467">
        <v>12439</v>
      </c>
      <c r="G125" s="467">
        <v>14254</v>
      </c>
      <c r="H125" s="467">
        <v>15469.1</v>
      </c>
      <c r="I125" s="467">
        <v>26916.93</v>
      </c>
      <c r="J125" s="236"/>
    </row>
    <row r="126" spans="1:10" s="196" customFormat="1" ht="13.8">
      <c r="A126" s="469" t="s">
        <v>276</v>
      </c>
      <c r="B126" s="463"/>
      <c r="C126" s="463"/>
      <c r="D126" s="463"/>
      <c r="E126" s="467"/>
      <c r="F126" s="467"/>
      <c r="G126" s="467"/>
      <c r="H126" s="467"/>
      <c r="I126" s="467"/>
      <c r="J126" s="228"/>
    </row>
    <row r="127" spans="1:10" s="196" customFormat="1" ht="25.2">
      <c r="A127" s="470" t="s">
        <v>179</v>
      </c>
      <c r="B127" s="463">
        <v>87209</v>
      </c>
      <c r="C127" s="463">
        <v>116478</v>
      </c>
      <c r="D127" s="463">
        <v>108897</v>
      </c>
      <c r="E127" s="465">
        <v>106347</v>
      </c>
      <c r="F127" s="465">
        <v>140756</v>
      </c>
      <c r="G127" s="465">
        <v>190612</v>
      </c>
      <c r="H127" s="465">
        <f>SUM(H129:H137)</f>
        <v>172320.80000000002</v>
      </c>
      <c r="I127" s="465">
        <f>SUM(I129:I137)</f>
        <v>234734.33</v>
      </c>
      <c r="J127" s="228"/>
    </row>
    <row r="128" spans="1:10" s="196" customFormat="1" ht="24">
      <c r="A128" s="472" t="s">
        <v>180</v>
      </c>
      <c r="B128" s="466"/>
      <c r="C128" s="466"/>
      <c r="D128" s="466"/>
      <c r="E128" s="467"/>
      <c r="F128" s="467"/>
      <c r="G128" s="467"/>
      <c r="H128" s="467"/>
      <c r="I128" s="467"/>
      <c r="J128" s="228"/>
    </row>
    <row r="129" spans="1:10" s="196" customFormat="1" ht="24">
      <c r="A129" s="468" t="s">
        <v>181</v>
      </c>
      <c r="B129" s="466">
        <v>7</v>
      </c>
      <c r="C129" s="466">
        <v>7744</v>
      </c>
      <c r="D129" s="466">
        <v>8215</v>
      </c>
      <c r="E129" s="467">
        <v>8938</v>
      </c>
      <c r="F129" s="467">
        <v>15126</v>
      </c>
      <c r="G129" s="467">
        <v>29239</v>
      </c>
      <c r="H129" s="467">
        <v>20259.7</v>
      </c>
      <c r="I129" s="467">
        <v>28943.439999999999</v>
      </c>
      <c r="J129" s="228"/>
    </row>
    <row r="130" spans="1:10" s="196" customFormat="1" ht="13.8">
      <c r="A130" s="469" t="s">
        <v>182</v>
      </c>
      <c r="B130" s="466"/>
      <c r="C130" s="466"/>
      <c r="D130" s="466"/>
      <c r="E130" s="467"/>
      <c r="F130" s="467"/>
      <c r="G130" s="467"/>
      <c r="H130" s="467"/>
      <c r="I130" s="467"/>
      <c r="J130" s="228"/>
    </row>
    <row r="131" spans="1:10" s="196" customFormat="1" ht="24">
      <c r="A131" s="468" t="s">
        <v>183</v>
      </c>
      <c r="B131" s="466">
        <v>0</v>
      </c>
      <c r="C131" s="466">
        <v>0</v>
      </c>
      <c r="D131" s="466">
        <v>107</v>
      </c>
      <c r="E131" s="467">
        <v>91</v>
      </c>
      <c r="F131" s="467">
        <v>154</v>
      </c>
      <c r="G131" s="467">
        <v>264</v>
      </c>
      <c r="H131" s="467">
        <v>1690.5</v>
      </c>
      <c r="I131" s="467">
        <v>1524</v>
      </c>
      <c r="J131" s="228"/>
    </row>
    <row r="132" spans="1:10" s="196" customFormat="1" ht="27" customHeight="1">
      <c r="A132" s="469" t="s">
        <v>184</v>
      </c>
      <c r="B132" s="466"/>
      <c r="C132" s="466"/>
      <c r="D132" s="466"/>
      <c r="E132" s="467"/>
      <c r="F132" s="467"/>
      <c r="G132" s="467"/>
      <c r="H132" s="467"/>
      <c r="I132" s="467"/>
      <c r="J132" s="228"/>
    </row>
    <row r="133" spans="1:10" s="196" customFormat="1" ht="24">
      <c r="A133" s="468" t="s">
        <v>185</v>
      </c>
      <c r="B133" s="466">
        <v>81228</v>
      </c>
      <c r="C133" s="466">
        <v>98201</v>
      </c>
      <c r="D133" s="466">
        <v>87922</v>
      </c>
      <c r="E133" s="467">
        <v>87727</v>
      </c>
      <c r="F133" s="467">
        <v>108910</v>
      </c>
      <c r="G133" s="467">
        <v>147859</v>
      </c>
      <c r="H133" s="467">
        <v>134973.1</v>
      </c>
      <c r="I133" s="467">
        <v>178256.91</v>
      </c>
      <c r="J133" s="228"/>
    </row>
    <row r="134" spans="1:10" s="196" customFormat="1" ht="36">
      <c r="A134" s="469" t="s">
        <v>186</v>
      </c>
      <c r="B134" s="466"/>
      <c r="C134" s="466"/>
      <c r="D134" s="466"/>
      <c r="E134" s="467"/>
      <c r="F134" s="467"/>
      <c r="G134" s="467"/>
      <c r="H134" s="467"/>
      <c r="I134" s="467" t="s">
        <v>624</v>
      </c>
      <c r="J134" s="228"/>
    </row>
    <row r="135" spans="1:10" s="196" customFormat="1" ht="13.8">
      <c r="A135" s="468" t="s">
        <v>187</v>
      </c>
      <c r="B135" s="466">
        <v>5275</v>
      </c>
      <c r="C135" s="466">
        <v>9018</v>
      </c>
      <c r="D135" s="466">
        <v>11213</v>
      </c>
      <c r="E135" s="467">
        <v>8893</v>
      </c>
      <c r="F135" s="467">
        <v>15701</v>
      </c>
      <c r="G135" s="467">
        <v>11954</v>
      </c>
      <c r="H135" s="467">
        <v>13629.9</v>
      </c>
      <c r="I135" s="467">
        <v>21827.55</v>
      </c>
      <c r="J135" s="228"/>
    </row>
    <row r="136" spans="1:10" s="196" customFormat="1" ht="13.8">
      <c r="A136" s="469" t="s">
        <v>188</v>
      </c>
      <c r="B136" s="466"/>
      <c r="C136" s="466"/>
      <c r="D136" s="466"/>
      <c r="E136" s="467"/>
      <c r="F136" s="467"/>
      <c r="G136" s="467"/>
      <c r="H136" s="467"/>
      <c r="I136" s="467"/>
      <c r="J136" s="228"/>
    </row>
    <row r="137" spans="1:10" s="196" customFormat="1" ht="24">
      <c r="A137" s="468" t="s">
        <v>189</v>
      </c>
      <c r="B137" s="466">
        <v>699</v>
      </c>
      <c r="C137" s="466">
        <v>1515</v>
      </c>
      <c r="D137" s="466">
        <v>1440</v>
      </c>
      <c r="E137" s="467">
        <v>698</v>
      </c>
      <c r="F137" s="467">
        <v>865</v>
      </c>
      <c r="G137" s="467">
        <v>1296</v>
      </c>
      <c r="H137" s="467">
        <v>1767.6</v>
      </c>
      <c r="I137" s="467">
        <v>4182.43</v>
      </c>
      <c r="J137" s="228"/>
    </row>
    <row r="138" spans="1:10" s="196" customFormat="1" ht="24">
      <c r="A138" s="469" t="s">
        <v>190</v>
      </c>
      <c r="B138" s="466"/>
      <c r="C138" s="466"/>
      <c r="D138" s="466"/>
      <c r="E138" s="467"/>
      <c r="F138" s="467"/>
      <c r="G138" s="467"/>
      <c r="H138" s="467"/>
      <c r="I138" s="467"/>
      <c r="J138" s="228"/>
    </row>
    <row r="139" spans="1:10" s="196" customFormat="1" ht="25.2">
      <c r="A139" s="470" t="s">
        <v>191</v>
      </c>
      <c r="B139" s="463">
        <v>21761</v>
      </c>
      <c r="C139" s="463">
        <v>25017</v>
      </c>
      <c r="D139" s="463">
        <v>27368</v>
      </c>
      <c r="E139" s="465">
        <v>42714</v>
      </c>
      <c r="F139" s="465">
        <v>45179</v>
      </c>
      <c r="G139" s="465">
        <v>69153</v>
      </c>
      <c r="H139" s="465">
        <f>SUM(H141:H151)</f>
        <v>47996.299999999996</v>
      </c>
      <c r="I139" s="465">
        <f>SUM(I141:I151)</f>
        <v>64881.31</v>
      </c>
      <c r="J139" s="228"/>
    </row>
    <row r="140" spans="1:10" s="196" customFormat="1" ht="24">
      <c r="A140" s="472" t="s">
        <v>277</v>
      </c>
      <c r="B140" s="466"/>
      <c r="C140" s="466"/>
      <c r="D140" s="466"/>
      <c r="E140" s="467"/>
      <c r="F140" s="467"/>
      <c r="G140" s="467"/>
      <c r="H140" s="467"/>
      <c r="I140" s="467"/>
      <c r="J140" s="228"/>
    </row>
    <row r="141" spans="1:10" s="196" customFormat="1" ht="48">
      <c r="A141" s="468" t="s">
        <v>192</v>
      </c>
      <c r="B141" s="466">
        <v>0</v>
      </c>
      <c r="C141" s="466">
        <v>212</v>
      </c>
      <c r="D141" s="466">
        <v>576</v>
      </c>
      <c r="E141" s="467">
        <v>1441</v>
      </c>
      <c r="F141" s="467">
        <v>7551</v>
      </c>
      <c r="G141" s="467">
        <v>3607</v>
      </c>
      <c r="H141" s="467">
        <v>1172.3</v>
      </c>
      <c r="I141" s="467">
        <v>820.5</v>
      </c>
      <c r="J141" s="228"/>
    </row>
    <row r="142" spans="1:10" s="196" customFormat="1" ht="48">
      <c r="A142" s="469" t="s">
        <v>193</v>
      </c>
      <c r="B142" s="466"/>
      <c r="C142" s="466"/>
      <c r="D142" s="466"/>
      <c r="E142" s="467"/>
      <c r="F142" s="467"/>
      <c r="G142" s="467"/>
      <c r="H142" s="467"/>
      <c r="I142" s="467"/>
      <c r="J142" s="228"/>
    </row>
    <row r="143" spans="1:10" s="196" customFormat="1" ht="24">
      <c r="A143" s="468" t="s">
        <v>194</v>
      </c>
      <c r="B143" s="466">
        <v>6</v>
      </c>
      <c r="C143" s="466">
        <v>1104</v>
      </c>
      <c r="D143" s="466">
        <v>1869</v>
      </c>
      <c r="E143" s="467">
        <v>858</v>
      </c>
      <c r="F143" s="467">
        <v>268</v>
      </c>
      <c r="G143" s="467">
        <v>2146</v>
      </c>
      <c r="H143" s="467">
        <v>1779.9</v>
      </c>
      <c r="I143" s="467">
        <v>704.76</v>
      </c>
      <c r="J143" s="228"/>
    </row>
    <row r="144" spans="1:10" s="196" customFormat="1" ht="13.8">
      <c r="A144" s="469" t="s">
        <v>195</v>
      </c>
      <c r="B144" s="466"/>
      <c r="C144" s="466"/>
      <c r="D144" s="466"/>
      <c r="E144" s="467"/>
      <c r="F144" s="467"/>
      <c r="G144" s="467"/>
      <c r="H144" s="467"/>
      <c r="I144" s="467"/>
      <c r="J144" s="228"/>
    </row>
    <row r="145" spans="1:10" s="196" customFormat="1" ht="48">
      <c r="A145" s="468" t="s">
        <v>196</v>
      </c>
      <c r="B145" s="466">
        <v>9215</v>
      </c>
      <c r="C145" s="466">
        <v>2546</v>
      </c>
      <c r="D145" s="466">
        <v>2708</v>
      </c>
      <c r="E145" s="467">
        <v>6608</v>
      </c>
      <c r="F145" s="467">
        <v>4117</v>
      </c>
      <c r="G145" s="467">
        <v>11960</v>
      </c>
      <c r="H145" s="467">
        <v>8994.5</v>
      </c>
      <c r="I145" s="467">
        <v>14872.22</v>
      </c>
      <c r="J145" s="228"/>
    </row>
    <row r="146" spans="1:10" s="196" customFormat="1" ht="24">
      <c r="A146" s="469" t="s">
        <v>197</v>
      </c>
      <c r="B146" s="466"/>
      <c r="C146" s="466"/>
      <c r="D146" s="466"/>
      <c r="E146" s="467"/>
      <c r="F146" s="467"/>
      <c r="G146" s="467"/>
      <c r="H146" s="467"/>
      <c r="I146" s="467"/>
      <c r="J146" s="228"/>
    </row>
    <row r="147" spans="1:10" s="196" customFormat="1" ht="13.8">
      <c r="A147" s="468" t="s">
        <v>198</v>
      </c>
      <c r="B147" s="466">
        <v>10291</v>
      </c>
      <c r="C147" s="466">
        <v>18431</v>
      </c>
      <c r="D147" s="466">
        <v>19315</v>
      </c>
      <c r="E147" s="467">
        <v>23320</v>
      </c>
      <c r="F147" s="467">
        <v>26480</v>
      </c>
      <c r="G147" s="467">
        <v>31167</v>
      </c>
      <c r="H147" s="467">
        <v>31202</v>
      </c>
      <c r="I147" s="467">
        <v>38116.080000000002</v>
      </c>
      <c r="J147" s="228"/>
    </row>
    <row r="148" spans="1:10" s="196" customFormat="1" ht="13.8">
      <c r="A148" s="469" t="s">
        <v>199</v>
      </c>
      <c r="B148" s="466"/>
      <c r="C148" s="466"/>
      <c r="D148" s="466"/>
      <c r="E148" s="467"/>
      <c r="F148" s="467"/>
      <c r="G148" s="467"/>
      <c r="H148" s="467"/>
      <c r="I148" s="467"/>
      <c r="J148" s="228"/>
    </row>
    <row r="149" spans="1:10" s="196" customFormat="1" ht="24">
      <c r="A149" s="468" t="s">
        <v>200</v>
      </c>
      <c r="B149" s="466">
        <v>1061</v>
      </c>
      <c r="C149" s="466">
        <v>976</v>
      </c>
      <c r="D149" s="466">
        <v>1600</v>
      </c>
      <c r="E149" s="467">
        <v>4579</v>
      </c>
      <c r="F149" s="467">
        <v>3493</v>
      </c>
      <c r="G149" s="467">
        <v>15000</v>
      </c>
      <c r="H149" s="467">
        <v>3803.6</v>
      </c>
      <c r="I149" s="467">
        <v>3895.75</v>
      </c>
      <c r="J149" s="228"/>
    </row>
    <row r="150" spans="1:10" s="196" customFormat="1" ht="24">
      <c r="A150" s="469" t="s">
        <v>201</v>
      </c>
      <c r="B150" s="466"/>
      <c r="C150" s="466"/>
      <c r="D150" s="466"/>
      <c r="E150" s="467"/>
      <c r="F150" s="467"/>
      <c r="G150" s="467"/>
      <c r="H150" s="467"/>
      <c r="I150" s="467"/>
      <c r="J150" s="228"/>
    </row>
    <row r="151" spans="1:10" s="196" customFormat="1" ht="36">
      <c r="A151" s="468" t="s">
        <v>202</v>
      </c>
      <c r="B151" s="466">
        <v>1188</v>
      </c>
      <c r="C151" s="466">
        <v>1748</v>
      </c>
      <c r="D151" s="466">
        <v>1300</v>
      </c>
      <c r="E151" s="467">
        <v>5908</v>
      </c>
      <c r="F151" s="467">
        <v>3303</v>
      </c>
      <c r="G151" s="467">
        <v>5274</v>
      </c>
      <c r="H151" s="467">
        <v>1044</v>
      </c>
      <c r="I151" s="467">
        <v>6472</v>
      </c>
      <c r="J151" s="228"/>
    </row>
    <row r="152" spans="1:10" s="196" customFormat="1" ht="36">
      <c r="A152" s="469" t="s">
        <v>203</v>
      </c>
      <c r="B152" s="463"/>
      <c r="C152" s="463"/>
      <c r="D152" s="463"/>
      <c r="E152" s="467"/>
      <c r="F152" s="467"/>
      <c r="G152" s="467"/>
      <c r="H152" s="467"/>
      <c r="I152" s="467"/>
    </row>
    <row r="153" spans="1:10" s="196" customFormat="1">
      <c r="A153" s="470" t="s">
        <v>458</v>
      </c>
      <c r="B153" s="463">
        <v>3905</v>
      </c>
      <c r="C153" s="463">
        <v>14989</v>
      </c>
      <c r="D153" s="463">
        <v>11980</v>
      </c>
      <c r="E153" s="465">
        <v>18247</v>
      </c>
      <c r="F153" s="465">
        <v>29277</v>
      </c>
      <c r="G153" s="465">
        <v>35515</v>
      </c>
      <c r="H153" s="465">
        <f>SUM(H154)</f>
        <v>32219.9</v>
      </c>
      <c r="I153" s="465">
        <f>SUM(I154)</f>
        <v>28769.23</v>
      </c>
    </row>
    <row r="154" spans="1:10" s="196" customFormat="1">
      <c r="A154" s="473" t="s">
        <v>422</v>
      </c>
      <c r="B154" s="466">
        <v>8498</v>
      </c>
      <c r="C154" s="466">
        <v>16724</v>
      </c>
      <c r="D154" s="466">
        <v>21397</v>
      </c>
      <c r="E154" s="467">
        <v>18247</v>
      </c>
      <c r="F154" s="467">
        <v>29277</v>
      </c>
      <c r="G154" s="467">
        <v>35515</v>
      </c>
      <c r="H154" s="467">
        <v>32219.9</v>
      </c>
      <c r="I154" s="467">
        <v>28769.23</v>
      </c>
    </row>
    <row r="155" spans="1:10" s="196" customFormat="1">
      <c r="A155" s="470" t="s">
        <v>206</v>
      </c>
      <c r="B155" s="463">
        <f>B157+B158</f>
        <v>8498</v>
      </c>
      <c r="C155" s="463">
        <f>C157+C158</f>
        <v>16724</v>
      </c>
      <c r="D155" s="463">
        <v>21397</v>
      </c>
      <c r="E155" s="463">
        <v>28118</v>
      </c>
      <c r="F155" s="463">
        <f>F157+F158</f>
        <v>32457</v>
      </c>
      <c r="G155" s="463">
        <v>49838</v>
      </c>
      <c r="H155" s="463">
        <f>SUM(H157:H160)</f>
        <v>55971.299999999996</v>
      </c>
      <c r="I155" s="463">
        <f>SUM(I157:I160)</f>
        <v>74200.179999999993</v>
      </c>
    </row>
    <row r="156" spans="1:10" s="196" customFormat="1" ht="24">
      <c r="A156" s="472" t="s">
        <v>207</v>
      </c>
      <c r="B156" s="466"/>
      <c r="C156" s="466"/>
      <c r="D156" s="466"/>
      <c r="E156" s="467"/>
      <c r="F156" s="467"/>
      <c r="G156" s="467"/>
      <c r="H156" s="467"/>
      <c r="I156" s="467"/>
    </row>
    <row r="157" spans="1:10" s="196" customFormat="1" ht="24">
      <c r="A157" s="468" t="s">
        <v>459</v>
      </c>
      <c r="B157" s="466">
        <v>8498</v>
      </c>
      <c r="C157" s="466">
        <v>16724</v>
      </c>
      <c r="D157" s="466">
        <v>21352</v>
      </c>
      <c r="E157" s="466">
        <v>28118</v>
      </c>
      <c r="F157" s="466">
        <v>32457</v>
      </c>
      <c r="G157" s="466">
        <v>49838</v>
      </c>
      <c r="H157" s="466">
        <v>55806.1</v>
      </c>
      <c r="I157" s="466">
        <v>74200.179999999993</v>
      </c>
    </row>
    <row r="158" spans="1:10" s="196" customFormat="1" ht="24">
      <c r="A158" s="468" t="s">
        <v>210</v>
      </c>
      <c r="B158" s="466">
        <v>0</v>
      </c>
      <c r="C158" s="466">
        <v>0</v>
      </c>
      <c r="D158" s="466">
        <v>46</v>
      </c>
      <c r="E158" s="466">
        <v>0</v>
      </c>
      <c r="F158" s="466">
        <v>0</v>
      </c>
      <c r="G158" s="466">
        <v>0</v>
      </c>
      <c r="H158" s="466">
        <v>0</v>
      </c>
      <c r="I158" s="466">
        <v>0</v>
      </c>
    </row>
    <row r="159" spans="1:10" s="196" customFormat="1">
      <c r="A159" s="469" t="s">
        <v>211</v>
      </c>
      <c r="B159" s="463"/>
      <c r="C159" s="463"/>
      <c r="D159" s="463"/>
      <c r="E159" s="467"/>
      <c r="F159" s="467"/>
      <c r="G159" s="467"/>
      <c r="H159" s="467"/>
      <c r="I159" s="467"/>
    </row>
    <row r="160" spans="1:10" s="196" customFormat="1" ht="39.6">
      <c r="A160" s="429" t="s">
        <v>670</v>
      </c>
      <c r="B160" s="908"/>
      <c r="C160" s="908"/>
      <c r="D160" s="908"/>
      <c r="E160" s="908"/>
      <c r="F160" s="908"/>
      <c r="G160" s="908"/>
      <c r="H160" s="908">
        <v>165.2</v>
      </c>
      <c r="I160" s="466">
        <v>0</v>
      </c>
    </row>
    <row r="161" spans="1:9" s="196" customFormat="1">
      <c r="A161" s="470" t="s">
        <v>212</v>
      </c>
      <c r="B161" s="463">
        <v>51985</v>
      </c>
      <c r="C161" s="463">
        <v>82603</v>
      </c>
      <c r="D161" s="463">
        <v>78793</v>
      </c>
      <c r="E161" s="465">
        <v>63287</v>
      </c>
      <c r="F161" s="465">
        <v>108542</v>
      </c>
      <c r="G161" s="465">
        <v>106497</v>
      </c>
      <c r="H161" s="465">
        <f>SUM(H162:H169)</f>
        <v>146453</v>
      </c>
      <c r="I161" s="465">
        <f>SUM(I162:I169)</f>
        <v>146943.29999999999</v>
      </c>
    </row>
    <row r="162" spans="1:9" s="196" customFormat="1">
      <c r="A162" s="472" t="s">
        <v>213</v>
      </c>
      <c r="B162" s="466"/>
      <c r="C162" s="466"/>
      <c r="D162" s="466"/>
      <c r="E162" s="467"/>
      <c r="F162" s="467"/>
      <c r="G162" s="467"/>
      <c r="H162" s="467"/>
      <c r="I162" s="467"/>
    </row>
    <row r="163" spans="1:9" s="196" customFormat="1" ht="24">
      <c r="A163" s="468" t="s">
        <v>214</v>
      </c>
      <c r="B163" s="466">
        <v>89</v>
      </c>
      <c r="C163" s="466">
        <v>0</v>
      </c>
      <c r="D163" s="466">
        <v>0</v>
      </c>
      <c r="E163" s="466">
        <v>0</v>
      </c>
      <c r="F163" s="466">
        <v>0</v>
      </c>
      <c r="G163" s="466">
        <v>0</v>
      </c>
      <c r="H163" s="466">
        <v>0</v>
      </c>
      <c r="I163" s="466">
        <v>113.61</v>
      </c>
    </row>
    <row r="164" spans="1:9" s="196" customFormat="1" ht="24">
      <c r="A164" s="469" t="s">
        <v>215</v>
      </c>
      <c r="B164" s="466"/>
      <c r="C164" s="466"/>
      <c r="D164" s="466"/>
      <c r="E164" s="467"/>
      <c r="F164" s="467"/>
      <c r="G164" s="467"/>
      <c r="H164" s="467"/>
      <c r="I164" s="467"/>
    </row>
    <row r="165" spans="1:9" s="196" customFormat="1" ht="24">
      <c r="A165" s="468" t="s">
        <v>216</v>
      </c>
      <c r="B165" s="466">
        <v>0</v>
      </c>
      <c r="C165" s="466">
        <v>0</v>
      </c>
      <c r="D165" s="466">
        <v>510</v>
      </c>
      <c r="E165" s="467">
        <v>230</v>
      </c>
      <c r="F165" s="466">
        <v>0</v>
      </c>
      <c r="G165" s="466">
        <v>0</v>
      </c>
      <c r="H165" s="466">
        <v>145.30000000000001</v>
      </c>
      <c r="I165" s="466">
        <v>142.80000000000001</v>
      </c>
    </row>
    <row r="166" spans="1:9" s="196" customFormat="1" ht="24">
      <c r="A166" s="469" t="s">
        <v>217</v>
      </c>
      <c r="B166" s="466"/>
      <c r="C166" s="466"/>
      <c r="D166" s="466"/>
      <c r="E166" s="467"/>
      <c r="F166" s="467"/>
      <c r="G166" s="467"/>
      <c r="H166" s="467"/>
      <c r="I166" s="467"/>
    </row>
    <row r="167" spans="1:9" s="196" customFormat="1" ht="24">
      <c r="A167" s="468" t="s">
        <v>218</v>
      </c>
      <c r="B167" s="466">
        <v>9809</v>
      </c>
      <c r="C167" s="466">
        <v>17245</v>
      </c>
      <c r="D167" s="466">
        <v>17344</v>
      </c>
      <c r="E167" s="467">
        <v>19878</v>
      </c>
      <c r="F167" s="467">
        <v>27533</v>
      </c>
      <c r="G167" s="467">
        <v>35552</v>
      </c>
      <c r="H167" s="467">
        <v>41657</v>
      </c>
      <c r="I167" s="467">
        <v>51419</v>
      </c>
    </row>
    <row r="168" spans="1:9" s="193" customFormat="1" ht="24">
      <c r="A168" s="469" t="s">
        <v>219</v>
      </c>
      <c r="B168" s="466"/>
      <c r="C168" s="466"/>
      <c r="D168" s="466"/>
      <c r="E168" s="467"/>
      <c r="F168" s="467"/>
      <c r="G168" s="467"/>
      <c r="H168" s="467"/>
      <c r="I168" s="467"/>
    </row>
    <row r="169" spans="1:9" s="196" customFormat="1" ht="24">
      <c r="A169" s="468" t="s">
        <v>220</v>
      </c>
      <c r="B169" s="466">
        <v>42087</v>
      </c>
      <c r="C169" s="466">
        <v>65358</v>
      </c>
      <c r="D169" s="466">
        <v>60940</v>
      </c>
      <c r="E169" s="467">
        <v>43179</v>
      </c>
      <c r="F169" s="467">
        <v>81009</v>
      </c>
      <c r="G169" s="467">
        <v>70945</v>
      </c>
      <c r="H169" s="467">
        <v>104650.7</v>
      </c>
      <c r="I169" s="467">
        <v>95267.89</v>
      </c>
    </row>
    <row r="170" spans="1:9" s="196" customFormat="1" ht="24">
      <c r="A170" s="469" t="s">
        <v>221</v>
      </c>
      <c r="B170" s="463"/>
      <c r="C170" s="463"/>
      <c r="D170" s="463"/>
      <c r="E170" s="467"/>
      <c r="F170" s="467"/>
      <c r="G170" s="467"/>
      <c r="H170" s="467"/>
      <c r="I170" s="467"/>
    </row>
    <row r="171" spans="1:9" s="196" customFormat="1">
      <c r="A171" s="470" t="s">
        <v>222</v>
      </c>
      <c r="B171" s="463">
        <v>842</v>
      </c>
      <c r="C171" s="463">
        <v>646</v>
      </c>
      <c r="D171" s="463">
        <v>1560</v>
      </c>
      <c r="E171" s="465">
        <v>774</v>
      </c>
      <c r="F171" s="465">
        <v>1004</v>
      </c>
      <c r="G171" s="465">
        <v>1111</v>
      </c>
      <c r="H171" s="465">
        <f>SUM(H173:H177)</f>
        <v>5750.6</v>
      </c>
      <c r="I171" s="465">
        <f>SUM(I173:I177)</f>
        <v>6467.89</v>
      </c>
    </row>
    <row r="172" spans="1:9" s="196" customFormat="1">
      <c r="A172" s="472" t="s">
        <v>223</v>
      </c>
      <c r="B172" s="466"/>
      <c r="C172" s="466"/>
      <c r="D172" s="466"/>
      <c r="E172" s="467"/>
      <c r="F172" s="467"/>
      <c r="G172" s="467"/>
      <c r="H172" s="467"/>
      <c r="I172" s="467"/>
    </row>
    <row r="173" spans="1:9" s="196" customFormat="1" ht="24">
      <c r="A173" s="468" t="s">
        <v>224</v>
      </c>
      <c r="B173" s="466">
        <v>0</v>
      </c>
      <c r="C173" s="466">
        <v>0</v>
      </c>
      <c r="D173" s="466">
        <v>0</v>
      </c>
      <c r="E173" s="466">
        <v>0</v>
      </c>
      <c r="F173" s="466">
        <v>0</v>
      </c>
      <c r="G173" s="466">
        <v>0</v>
      </c>
      <c r="H173" s="466">
        <v>0</v>
      </c>
      <c r="I173" s="466">
        <v>0</v>
      </c>
    </row>
    <row r="174" spans="1:9" s="196" customFormat="1" ht="24">
      <c r="A174" s="469" t="s">
        <v>225</v>
      </c>
      <c r="B174" s="466"/>
      <c r="C174" s="466"/>
      <c r="D174" s="466"/>
      <c r="E174" s="467"/>
      <c r="F174" s="467"/>
      <c r="G174" s="467"/>
      <c r="H174" s="467"/>
      <c r="I174" s="467"/>
    </row>
    <row r="175" spans="1:9" s="196" customFormat="1" ht="24">
      <c r="A175" s="468" t="s">
        <v>226</v>
      </c>
      <c r="B175" s="466">
        <v>48</v>
      </c>
      <c r="C175" s="466">
        <v>254</v>
      </c>
      <c r="D175" s="466">
        <v>600</v>
      </c>
      <c r="E175" s="467">
        <v>672</v>
      </c>
      <c r="F175" s="467">
        <v>680</v>
      </c>
      <c r="G175" s="467">
        <v>286</v>
      </c>
      <c r="H175" s="467">
        <v>1662.8</v>
      </c>
      <c r="I175" s="467">
        <v>1509.01</v>
      </c>
    </row>
    <row r="176" spans="1:9" s="196" customFormat="1" ht="24">
      <c r="A176" s="469" t="s">
        <v>227</v>
      </c>
      <c r="B176" s="466"/>
      <c r="C176" s="466"/>
      <c r="D176" s="466"/>
      <c r="E176" s="467"/>
      <c r="F176" s="467"/>
      <c r="G176" s="467"/>
      <c r="H176" s="467"/>
      <c r="I176" s="467"/>
    </row>
    <row r="177" spans="1:9" s="196" customFormat="1" ht="24">
      <c r="A177" s="468" t="s">
        <v>228</v>
      </c>
      <c r="B177" s="464">
        <v>794</v>
      </c>
      <c r="C177" s="466">
        <v>392</v>
      </c>
      <c r="D177" s="466">
        <v>960</v>
      </c>
      <c r="E177" s="467">
        <v>102</v>
      </c>
      <c r="F177" s="467">
        <v>324</v>
      </c>
      <c r="G177" s="467">
        <v>825</v>
      </c>
      <c r="H177" s="467">
        <v>4087.8</v>
      </c>
      <c r="I177" s="467">
        <v>4958.88</v>
      </c>
    </row>
    <row r="178" spans="1:9" s="196" customFormat="1">
      <c r="A178" s="469" t="s">
        <v>229</v>
      </c>
      <c r="B178" s="474"/>
      <c r="C178" s="474"/>
      <c r="D178" s="474"/>
      <c r="E178" s="474"/>
      <c r="F178" s="474"/>
      <c r="G178" s="474"/>
      <c r="H178" s="305"/>
      <c r="I178" s="305"/>
    </row>
    <row r="179" spans="1:9" s="196" customFormat="1">
      <c r="A179" s="943"/>
      <c r="B179" s="875"/>
      <c r="C179" s="875"/>
      <c r="D179" s="875"/>
      <c r="E179" s="875"/>
      <c r="F179" s="875"/>
      <c r="G179" s="875"/>
      <c r="H179" s="875"/>
      <c r="I179" s="875"/>
    </row>
    <row r="180" spans="1:9" s="196" customFormat="1">
      <c r="A180" s="305"/>
      <c r="B180" s="305"/>
      <c r="C180" s="305"/>
      <c r="D180" s="305"/>
      <c r="E180" s="305"/>
      <c r="F180" s="305"/>
      <c r="G180" s="305"/>
      <c r="H180" s="305"/>
      <c r="I180" s="305"/>
    </row>
    <row r="181" spans="1:9" s="196" customFormat="1">
      <c r="A181" s="305"/>
      <c r="B181" s="305"/>
      <c r="C181" s="305"/>
      <c r="D181" s="305"/>
      <c r="E181" s="305"/>
      <c r="F181" s="305"/>
      <c r="G181" s="305"/>
      <c r="H181" s="305"/>
      <c r="I181" s="305"/>
    </row>
    <row r="182" spans="1:9" s="196" customFormat="1">
      <c r="A182" s="305"/>
      <c r="B182" s="305"/>
      <c r="C182" s="305"/>
      <c r="D182" s="305"/>
      <c r="E182" s="305"/>
      <c r="F182" s="305"/>
      <c r="G182" s="305"/>
      <c r="H182" s="305"/>
      <c r="I182" s="305"/>
    </row>
    <row r="183" spans="1:9" s="196" customFormat="1">
      <c r="A183" s="305"/>
      <c r="B183" s="305"/>
      <c r="C183" s="305"/>
      <c r="D183" s="305"/>
      <c r="E183" s="305"/>
      <c r="F183" s="305"/>
      <c r="G183" s="305"/>
      <c r="H183" s="305"/>
      <c r="I183" s="305"/>
    </row>
    <row r="184" spans="1:9" s="196" customFormat="1">
      <c r="A184" s="305"/>
      <c r="B184" s="305"/>
      <c r="C184" s="305"/>
      <c r="D184" s="305"/>
      <c r="E184" s="305"/>
      <c r="F184" s="305"/>
      <c r="G184" s="305"/>
      <c r="H184" s="305"/>
      <c r="I184" s="305"/>
    </row>
    <row r="185" spans="1:9" s="196" customFormat="1">
      <c r="A185" s="305"/>
      <c r="B185" s="305"/>
      <c r="C185" s="305"/>
      <c r="D185" s="305"/>
      <c r="E185" s="305"/>
      <c r="F185" s="305"/>
      <c r="G185" s="305"/>
      <c r="H185" s="305"/>
      <c r="I185" s="305"/>
    </row>
    <row r="186" spans="1:9" s="196" customFormat="1">
      <c r="A186" s="305"/>
      <c r="B186" s="305"/>
      <c r="C186" s="305"/>
      <c r="D186" s="305"/>
      <c r="E186" s="305"/>
      <c r="F186" s="305"/>
      <c r="G186" s="305"/>
      <c r="H186" s="305"/>
      <c r="I186" s="305"/>
    </row>
    <row r="187" spans="1:9" s="196" customFormat="1">
      <c r="A187" s="305"/>
      <c r="B187" s="305"/>
      <c r="C187" s="305"/>
      <c r="D187" s="305"/>
      <c r="E187" s="305"/>
      <c r="F187" s="305"/>
      <c r="G187" s="305"/>
      <c r="H187" s="305"/>
      <c r="I187" s="305"/>
    </row>
    <row r="188" spans="1:9" s="196" customFormat="1">
      <c r="A188" s="305"/>
      <c r="B188" s="305"/>
      <c r="C188" s="305"/>
      <c r="D188" s="305"/>
      <c r="E188" s="305"/>
      <c r="F188" s="305"/>
      <c r="G188" s="305"/>
      <c r="H188" s="305"/>
      <c r="I188" s="305"/>
    </row>
    <row r="189" spans="1:9" s="196" customFormat="1">
      <c r="A189" s="305"/>
      <c r="B189" s="305"/>
      <c r="C189" s="305"/>
      <c r="D189" s="305"/>
      <c r="E189" s="305"/>
      <c r="F189" s="305"/>
      <c r="G189" s="305"/>
      <c r="H189" s="305"/>
      <c r="I189" s="305"/>
    </row>
    <row r="190" spans="1:9" s="196" customFormat="1">
      <c r="A190" s="305"/>
      <c r="B190" s="305"/>
      <c r="C190" s="305"/>
      <c r="D190" s="305"/>
      <c r="E190" s="305"/>
      <c r="F190" s="305"/>
      <c r="G190" s="305"/>
      <c r="H190" s="305"/>
      <c r="I190" s="305"/>
    </row>
    <row r="191" spans="1:9" s="196" customFormat="1">
      <c r="A191" s="305"/>
      <c r="B191" s="305"/>
      <c r="C191" s="305"/>
      <c r="D191" s="305"/>
      <c r="E191" s="305"/>
      <c r="F191" s="305"/>
      <c r="G191" s="305"/>
      <c r="H191" s="305"/>
      <c r="I191" s="305"/>
    </row>
    <row r="192" spans="1:9" s="196" customFormat="1">
      <c r="A192" s="305"/>
      <c r="B192" s="305"/>
      <c r="C192" s="305"/>
      <c r="D192" s="305"/>
      <c r="E192" s="305"/>
      <c r="F192" s="305"/>
      <c r="G192" s="305"/>
      <c r="H192" s="305"/>
      <c r="I192" s="305"/>
    </row>
    <row r="193" spans="1:9" s="196" customFormat="1">
      <c r="A193" s="305"/>
      <c r="B193" s="305"/>
      <c r="C193" s="305"/>
      <c r="D193" s="305"/>
      <c r="E193" s="305"/>
      <c r="F193" s="305"/>
      <c r="G193" s="305"/>
      <c r="H193" s="305"/>
      <c r="I193" s="305"/>
    </row>
    <row r="194" spans="1:9" s="196" customFormat="1">
      <c r="A194" s="305"/>
      <c r="B194" s="305"/>
      <c r="C194" s="305"/>
      <c r="D194" s="305"/>
      <c r="E194" s="305"/>
      <c r="F194" s="305"/>
      <c r="G194" s="305"/>
      <c r="H194" s="305"/>
      <c r="I194" s="305"/>
    </row>
    <row r="195" spans="1:9" s="196" customFormat="1">
      <c r="A195" s="305"/>
      <c r="B195" s="305"/>
      <c r="C195" s="305"/>
      <c r="D195" s="305"/>
      <c r="E195" s="305"/>
      <c r="F195" s="305"/>
      <c r="G195" s="305"/>
      <c r="H195" s="305"/>
      <c r="I195" s="305"/>
    </row>
    <row r="196" spans="1:9" s="196" customFormat="1">
      <c r="A196" s="305"/>
      <c r="B196" s="305"/>
      <c r="C196" s="305"/>
      <c r="D196" s="305"/>
      <c r="E196" s="305"/>
      <c r="F196" s="305"/>
      <c r="G196" s="305"/>
      <c r="H196" s="305"/>
      <c r="I196" s="305"/>
    </row>
    <row r="197" spans="1:9" s="196" customFormat="1">
      <c r="A197" s="305"/>
      <c r="B197" s="305"/>
      <c r="C197" s="305"/>
      <c r="D197" s="305"/>
      <c r="E197" s="305"/>
      <c r="F197" s="305"/>
      <c r="G197" s="305"/>
      <c r="H197" s="305"/>
      <c r="I197" s="305"/>
    </row>
    <row r="198" spans="1:9" s="196" customFormat="1">
      <c r="A198" s="305"/>
      <c r="B198" s="305"/>
      <c r="C198" s="305"/>
      <c r="D198" s="305"/>
      <c r="E198" s="305"/>
      <c r="F198" s="305"/>
      <c r="G198" s="305"/>
      <c r="H198" s="305"/>
      <c r="I198" s="305"/>
    </row>
    <row r="199" spans="1:9" s="196" customFormat="1">
      <c r="A199" s="305"/>
      <c r="B199" s="305"/>
      <c r="C199" s="305"/>
      <c r="D199" s="305"/>
      <c r="E199" s="305"/>
      <c r="F199" s="305"/>
      <c r="G199" s="305"/>
      <c r="H199" s="305"/>
      <c r="I199" s="305"/>
    </row>
    <row r="200" spans="1:9" s="196" customFormat="1">
      <c r="A200" s="305"/>
      <c r="B200" s="305"/>
      <c r="C200" s="305"/>
      <c r="D200" s="305"/>
      <c r="E200" s="305"/>
      <c r="F200" s="305"/>
      <c r="G200" s="305"/>
      <c r="H200" s="305"/>
      <c r="I200" s="305"/>
    </row>
    <row r="201" spans="1:9" s="196" customFormat="1">
      <c r="A201" s="305"/>
      <c r="B201" s="305"/>
      <c r="C201" s="305"/>
      <c r="D201" s="305"/>
      <c r="E201" s="305"/>
      <c r="F201" s="305"/>
      <c r="G201" s="305"/>
      <c r="H201" s="305"/>
      <c r="I201" s="305"/>
    </row>
    <row r="202" spans="1:9" s="196" customFormat="1">
      <c r="A202" s="305"/>
      <c r="B202" s="305"/>
      <c r="C202" s="305"/>
      <c r="D202" s="305"/>
      <c r="E202" s="305"/>
      <c r="F202" s="305"/>
      <c r="G202" s="305"/>
      <c r="H202" s="305"/>
      <c r="I202" s="305"/>
    </row>
    <row r="203" spans="1:9" s="196" customFormat="1">
      <c r="A203" s="305"/>
      <c r="B203" s="305"/>
      <c r="C203" s="305"/>
      <c r="D203" s="305"/>
      <c r="E203" s="305"/>
      <c r="F203" s="305"/>
      <c r="G203" s="305"/>
      <c r="H203" s="305"/>
      <c r="I203" s="305"/>
    </row>
    <row r="204" spans="1:9" s="196" customFormat="1">
      <c r="A204" s="305"/>
      <c r="B204" s="305"/>
      <c r="C204" s="305"/>
      <c r="D204" s="305"/>
      <c r="E204" s="305"/>
      <c r="F204" s="305"/>
      <c r="G204" s="305"/>
      <c r="H204" s="305"/>
      <c r="I204" s="305"/>
    </row>
    <row r="205" spans="1:9" s="196" customFormat="1">
      <c r="A205" s="305"/>
      <c r="B205" s="305"/>
      <c r="C205" s="305"/>
      <c r="D205" s="305"/>
      <c r="E205" s="305"/>
      <c r="F205" s="305"/>
      <c r="G205" s="305"/>
      <c r="H205" s="305"/>
      <c r="I205" s="305"/>
    </row>
    <row r="206" spans="1:9" s="196" customFormat="1">
      <c r="A206" s="305"/>
      <c r="B206" s="305"/>
      <c r="C206" s="305"/>
      <c r="D206" s="305"/>
      <c r="E206" s="305"/>
      <c r="F206" s="305"/>
      <c r="G206" s="305"/>
      <c r="H206" s="305"/>
      <c r="I206" s="305"/>
    </row>
    <row r="207" spans="1:9" s="196" customFormat="1">
      <c r="A207" s="305"/>
      <c r="B207" s="305"/>
      <c r="C207" s="305"/>
      <c r="D207" s="305"/>
      <c r="E207" s="305"/>
      <c r="F207" s="305"/>
      <c r="G207" s="305"/>
      <c r="H207" s="305"/>
      <c r="I207" s="305"/>
    </row>
    <row r="208" spans="1:9" s="196" customFormat="1">
      <c r="A208" s="305"/>
      <c r="B208" s="305"/>
      <c r="C208" s="305"/>
      <c r="D208" s="305"/>
      <c r="E208" s="305"/>
      <c r="F208" s="305"/>
      <c r="G208" s="305"/>
      <c r="H208" s="305"/>
      <c r="I208" s="305"/>
    </row>
    <row r="209" spans="1:9" s="196" customFormat="1">
      <c r="A209" s="305"/>
      <c r="B209" s="305"/>
      <c r="C209" s="305"/>
      <c r="D209" s="305"/>
      <c r="E209" s="305"/>
      <c r="F209" s="305"/>
      <c r="G209" s="305"/>
      <c r="H209" s="305"/>
      <c r="I209" s="305"/>
    </row>
    <row r="210" spans="1:9" s="196" customFormat="1">
      <c r="A210" s="305"/>
      <c r="B210" s="305"/>
      <c r="C210" s="305"/>
      <c r="D210" s="305"/>
      <c r="E210" s="305"/>
      <c r="F210" s="305"/>
      <c r="G210" s="305"/>
      <c r="H210" s="305"/>
      <c r="I210" s="305"/>
    </row>
    <row r="211" spans="1:9" s="196" customFormat="1">
      <c r="A211" s="305"/>
      <c r="B211" s="305"/>
      <c r="C211" s="305"/>
      <c r="D211" s="305"/>
      <c r="E211" s="305"/>
      <c r="F211" s="305"/>
      <c r="G211" s="305"/>
      <c r="H211" s="305"/>
      <c r="I211" s="305"/>
    </row>
    <row r="212" spans="1:9" s="196" customFormat="1">
      <c r="A212" s="305"/>
      <c r="B212" s="305"/>
      <c r="C212" s="305"/>
      <c r="D212" s="305"/>
      <c r="E212" s="305"/>
      <c r="F212" s="305"/>
      <c r="G212" s="305"/>
      <c r="H212" s="305"/>
      <c r="I212" s="305"/>
    </row>
    <row r="213" spans="1:9" s="196" customFormat="1">
      <c r="A213" s="305"/>
      <c r="B213" s="305"/>
      <c r="C213" s="305"/>
      <c r="D213" s="305"/>
      <c r="E213" s="305"/>
      <c r="F213" s="305"/>
      <c r="G213" s="305"/>
      <c r="H213" s="305"/>
      <c r="I213" s="305"/>
    </row>
    <row r="214" spans="1:9" s="196" customFormat="1">
      <c r="A214" s="305"/>
      <c r="B214" s="305"/>
      <c r="C214" s="305"/>
      <c r="D214" s="305"/>
      <c r="E214" s="305"/>
      <c r="F214" s="305"/>
      <c r="G214" s="305"/>
      <c r="H214" s="305"/>
      <c r="I214" s="305"/>
    </row>
    <row r="215" spans="1:9" s="196" customFormat="1">
      <c r="A215" s="305"/>
      <c r="B215" s="305"/>
      <c r="C215" s="305"/>
      <c r="D215" s="305"/>
      <c r="E215" s="305"/>
      <c r="F215" s="305"/>
      <c r="G215" s="305"/>
      <c r="H215" s="305"/>
      <c r="I215" s="305"/>
    </row>
    <row r="216" spans="1:9" s="196" customFormat="1">
      <c r="A216" s="305"/>
      <c r="B216" s="305"/>
      <c r="C216" s="305"/>
      <c r="D216" s="305"/>
      <c r="E216" s="305"/>
      <c r="F216" s="305"/>
      <c r="G216" s="305"/>
      <c r="H216" s="305"/>
      <c r="I216" s="305"/>
    </row>
    <row r="217" spans="1:9" s="196" customFormat="1">
      <c r="A217" s="305"/>
      <c r="B217" s="305"/>
      <c r="C217" s="305"/>
      <c r="D217" s="305"/>
      <c r="E217" s="305"/>
      <c r="F217" s="305"/>
      <c r="G217" s="305"/>
      <c r="H217" s="305"/>
      <c r="I217" s="305"/>
    </row>
    <row r="218" spans="1:9" s="196" customFormat="1">
      <c r="A218" s="305"/>
      <c r="B218" s="305"/>
      <c r="C218" s="305"/>
      <c r="D218" s="305"/>
      <c r="E218" s="305"/>
      <c r="F218" s="305"/>
      <c r="G218" s="305"/>
      <c r="H218" s="305"/>
      <c r="I218" s="305"/>
    </row>
    <row r="219" spans="1:9" s="196" customFormat="1">
      <c r="A219" s="305"/>
      <c r="B219" s="305"/>
      <c r="C219" s="305"/>
      <c r="D219" s="305"/>
      <c r="E219" s="305"/>
      <c r="F219" s="305"/>
      <c r="G219" s="305"/>
      <c r="H219" s="305"/>
      <c r="I219" s="305"/>
    </row>
    <row r="220" spans="1:9" s="196" customFormat="1">
      <c r="A220" s="305"/>
      <c r="B220" s="305"/>
      <c r="C220" s="305"/>
      <c r="D220" s="305"/>
      <c r="E220" s="305"/>
      <c r="F220" s="305"/>
      <c r="G220" s="305"/>
      <c r="H220" s="305"/>
      <c r="I220" s="305"/>
    </row>
    <row r="221" spans="1:9" s="196" customFormat="1">
      <c r="A221" s="305"/>
      <c r="B221" s="305"/>
      <c r="C221" s="305"/>
      <c r="D221" s="305"/>
      <c r="E221" s="305"/>
      <c r="F221" s="305"/>
      <c r="G221" s="305"/>
      <c r="H221" s="305"/>
      <c r="I221" s="305"/>
    </row>
    <row r="222" spans="1:9" s="196" customFormat="1">
      <c r="A222" s="305"/>
      <c r="B222" s="305"/>
      <c r="C222" s="305"/>
      <c r="D222" s="305"/>
      <c r="E222" s="305"/>
      <c r="F222" s="305"/>
      <c r="G222" s="305"/>
      <c r="H222" s="305"/>
      <c r="I222" s="305"/>
    </row>
    <row r="223" spans="1:9" s="196" customFormat="1">
      <c r="A223" s="305"/>
      <c r="B223" s="305"/>
      <c r="C223" s="305"/>
      <c r="D223" s="305"/>
      <c r="E223" s="305"/>
      <c r="F223" s="305"/>
      <c r="G223" s="305"/>
      <c r="H223" s="305"/>
      <c r="I223" s="305"/>
    </row>
    <row r="224" spans="1:9" s="196" customFormat="1">
      <c r="A224" s="305"/>
      <c r="B224" s="305"/>
      <c r="C224" s="305"/>
      <c r="D224" s="305"/>
      <c r="E224" s="305"/>
      <c r="F224" s="305"/>
      <c r="G224" s="305"/>
      <c r="H224" s="305"/>
      <c r="I224" s="305"/>
    </row>
    <row r="225" spans="1:9" s="196" customFormat="1">
      <c r="A225" s="305"/>
      <c r="B225" s="305"/>
      <c r="C225" s="305"/>
      <c r="D225" s="305"/>
      <c r="E225" s="305"/>
      <c r="F225" s="305"/>
      <c r="G225" s="305"/>
      <c r="H225" s="305"/>
      <c r="I225" s="305"/>
    </row>
    <row r="226" spans="1:9" s="196" customFormat="1">
      <c r="A226" s="305"/>
      <c r="B226" s="305"/>
      <c r="C226" s="305"/>
      <c r="D226" s="305"/>
      <c r="E226" s="305"/>
      <c r="F226" s="305"/>
      <c r="G226" s="305"/>
      <c r="H226" s="305"/>
      <c r="I226" s="305"/>
    </row>
    <row r="227" spans="1:9" s="196" customFormat="1">
      <c r="A227" s="305"/>
      <c r="B227" s="305"/>
      <c r="C227" s="305"/>
      <c r="D227" s="305"/>
      <c r="E227" s="305"/>
      <c r="F227" s="305"/>
      <c r="G227" s="305"/>
      <c r="H227" s="305"/>
      <c r="I227" s="305"/>
    </row>
    <row r="228" spans="1:9" s="196" customFormat="1">
      <c r="A228" s="305"/>
      <c r="B228" s="305"/>
      <c r="C228" s="305"/>
      <c r="D228" s="305"/>
      <c r="E228" s="305"/>
      <c r="F228" s="305"/>
      <c r="G228" s="305"/>
      <c r="H228" s="305"/>
      <c r="I228" s="305"/>
    </row>
    <row r="229" spans="1:9" s="196" customFormat="1">
      <c r="A229" s="305"/>
      <c r="B229" s="305"/>
      <c r="C229" s="305"/>
      <c r="D229" s="305"/>
      <c r="E229" s="305"/>
      <c r="F229" s="305"/>
      <c r="G229" s="305"/>
      <c r="H229" s="305"/>
      <c r="I229" s="305"/>
    </row>
    <row r="230" spans="1:9" s="196" customFormat="1">
      <c r="A230" s="305"/>
      <c r="B230" s="305"/>
      <c r="C230" s="305"/>
      <c r="D230" s="305"/>
      <c r="E230" s="305"/>
      <c r="F230" s="305"/>
      <c r="G230" s="305"/>
      <c r="H230" s="305"/>
      <c r="I230" s="305"/>
    </row>
    <row r="231" spans="1:9" s="196" customFormat="1">
      <c r="A231" s="305"/>
      <c r="B231" s="305"/>
      <c r="C231" s="305"/>
      <c r="D231" s="305"/>
      <c r="E231" s="305"/>
      <c r="F231" s="305"/>
      <c r="G231" s="305"/>
      <c r="H231" s="305"/>
      <c r="I231" s="305"/>
    </row>
    <row r="232" spans="1:9" s="196" customFormat="1">
      <c r="A232" s="305"/>
      <c r="B232" s="305"/>
      <c r="C232" s="305"/>
      <c r="D232" s="305"/>
      <c r="E232" s="305"/>
      <c r="F232" s="305"/>
      <c r="G232" s="305"/>
      <c r="H232" s="305"/>
      <c r="I232" s="305"/>
    </row>
    <row r="233" spans="1:9" s="196" customFormat="1">
      <c r="A233" s="305"/>
      <c r="B233" s="305"/>
      <c r="C233" s="305"/>
      <c r="D233" s="305"/>
      <c r="E233" s="305"/>
      <c r="F233" s="305"/>
      <c r="G233" s="305"/>
      <c r="H233" s="305"/>
      <c r="I233" s="305"/>
    </row>
    <row r="234" spans="1:9" s="196" customFormat="1">
      <c r="A234" s="305"/>
      <c r="B234" s="305"/>
      <c r="C234" s="305"/>
      <c r="D234" s="305"/>
      <c r="E234" s="305"/>
      <c r="F234" s="305"/>
      <c r="G234" s="305"/>
      <c r="H234" s="305"/>
      <c r="I234" s="305"/>
    </row>
    <row r="235" spans="1:9" s="196" customFormat="1">
      <c r="A235" s="305"/>
      <c r="B235" s="305"/>
      <c r="C235" s="305"/>
      <c r="D235" s="305"/>
      <c r="E235" s="305"/>
      <c r="F235" s="305"/>
      <c r="G235" s="305"/>
      <c r="H235" s="305"/>
      <c r="I235" s="305"/>
    </row>
    <row r="236" spans="1:9" s="196" customFormat="1">
      <c r="A236" s="305"/>
      <c r="B236" s="305"/>
      <c r="C236" s="305"/>
      <c r="D236" s="305"/>
      <c r="E236" s="305"/>
      <c r="F236" s="305"/>
      <c r="G236" s="305"/>
      <c r="H236" s="305"/>
      <c r="I236" s="305"/>
    </row>
    <row r="237" spans="1:9" s="196" customFormat="1">
      <c r="A237" s="305"/>
      <c r="B237" s="305"/>
      <c r="C237" s="305"/>
      <c r="D237" s="305"/>
      <c r="E237" s="305"/>
      <c r="F237" s="305"/>
      <c r="G237" s="305"/>
      <c r="H237" s="305"/>
      <c r="I237" s="305"/>
    </row>
    <row r="238" spans="1:9" s="196" customFormat="1">
      <c r="A238" s="305"/>
      <c r="B238" s="305"/>
      <c r="C238" s="305"/>
      <c r="D238" s="305"/>
      <c r="E238" s="305"/>
      <c r="F238" s="305"/>
      <c r="G238" s="305"/>
      <c r="H238" s="305"/>
      <c r="I238" s="305"/>
    </row>
    <row r="239" spans="1:9" s="196" customFormat="1">
      <c r="A239" s="305"/>
      <c r="B239" s="305"/>
      <c r="C239" s="305"/>
      <c r="D239" s="305"/>
      <c r="E239" s="305"/>
      <c r="F239" s="305"/>
      <c r="G239" s="305"/>
      <c r="H239" s="305"/>
      <c r="I239" s="305"/>
    </row>
    <row r="240" spans="1:9" s="196" customFormat="1">
      <c r="A240" s="305"/>
      <c r="B240" s="305"/>
      <c r="C240" s="305"/>
      <c r="D240" s="305"/>
      <c r="E240" s="305"/>
      <c r="F240" s="305"/>
      <c r="G240" s="305"/>
      <c r="H240" s="305"/>
      <c r="I240" s="305"/>
    </row>
    <row r="241" spans="1:9" s="196" customFormat="1">
      <c r="A241" s="305"/>
      <c r="B241" s="305"/>
      <c r="C241" s="305"/>
      <c r="D241" s="305"/>
      <c r="E241" s="305"/>
      <c r="F241" s="305"/>
      <c r="G241" s="305"/>
      <c r="H241" s="305"/>
      <c r="I241" s="305"/>
    </row>
    <row r="242" spans="1:9" s="196" customFormat="1">
      <c r="A242" s="305"/>
      <c r="B242" s="305"/>
      <c r="C242" s="305"/>
      <c r="D242" s="305"/>
      <c r="E242" s="305"/>
      <c r="F242" s="305"/>
      <c r="G242" s="305"/>
      <c r="H242" s="305"/>
      <c r="I242" s="305"/>
    </row>
    <row r="243" spans="1:9" s="196" customFormat="1">
      <c r="A243" s="305"/>
      <c r="B243" s="305"/>
      <c r="C243" s="305"/>
      <c r="D243" s="305"/>
      <c r="E243" s="305"/>
      <c r="F243" s="305"/>
      <c r="G243" s="305"/>
      <c r="H243" s="305"/>
      <c r="I243" s="305"/>
    </row>
    <row r="244" spans="1:9" s="196" customFormat="1">
      <c r="A244" s="305"/>
      <c r="B244" s="305"/>
      <c r="C244" s="305"/>
      <c r="D244" s="305"/>
      <c r="E244" s="305"/>
      <c r="F244" s="305"/>
      <c r="G244" s="305"/>
      <c r="H244" s="305"/>
      <c r="I244" s="305"/>
    </row>
    <row r="245" spans="1:9" s="196" customFormat="1">
      <c r="A245" s="305"/>
      <c r="B245" s="305"/>
      <c r="C245" s="305"/>
      <c r="D245" s="305"/>
      <c r="E245" s="305"/>
      <c r="F245" s="305"/>
      <c r="G245" s="305"/>
      <c r="H245" s="305"/>
      <c r="I245" s="305"/>
    </row>
    <row r="246" spans="1:9" s="196" customFormat="1">
      <c r="A246" s="305"/>
      <c r="B246" s="305"/>
      <c r="C246" s="305"/>
      <c r="D246" s="305"/>
      <c r="E246" s="305"/>
      <c r="F246" s="305"/>
      <c r="G246" s="305"/>
      <c r="H246" s="305"/>
      <c r="I246" s="305"/>
    </row>
    <row r="247" spans="1:9" s="196" customFormat="1">
      <c r="A247" s="305"/>
      <c r="B247" s="305"/>
      <c r="C247" s="305"/>
      <c r="D247" s="305"/>
      <c r="E247" s="305"/>
      <c r="F247" s="305"/>
      <c r="G247" s="305"/>
      <c r="H247" s="305"/>
      <c r="I247" s="305"/>
    </row>
    <row r="248" spans="1:9" s="196" customFormat="1">
      <c r="A248" s="305"/>
      <c r="B248" s="305"/>
      <c r="C248" s="305"/>
      <c r="D248" s="305"/>
      <c r="E248" s="305"/>
      <c r="F248" s="305"/>
      <c r="G248" s="305"/>
      <c r="H248" s="305"/>
      <c r="I248" s="305"/>
    </row>
    <row r="249" spans="1:9" s="196" customFormat="1">
      <c r="A249" s="305"/>
      <c r="B249" s="305"/>
      <c r="C249" s="305"/>
      <c r="D249" s="305"/>
      <c r="E249" s="305"/>
      <c r="F249" s="305"/>
      <c r="G249" s="305"/>
      <c r="H249" s="305"/>
      <c r="I249" s="305"/>
    </row>
    <row r="250" spans="1:9" s="196" customFormat="1">
      <c r="A250" s="305"/>
      <c r="B250" s="305"/>
      <c r="C250" s="305"/>
      <c r="D250" s="305"/>
      <c r="E250" s="305"/>
      <c r="F250" s="305"/>
      <c r="G250" s="305"/>
      <c r="H250" s="305"/>
      <c r="I250" s="305"/>
    </row>
    <row r="251" spans="1:9" s="196" customFormat="1">
      <c r="A251" s="305"/>
      <c r="B251" s="305"/>
      <c r="C251" s="305"/>
      <c r="D251" s="305"/>
      <c r="E251" s="305"/>
      <c r="F251" s="305"/>
      <c r="G251" s="305"/>
      <c r="H251" s="305"/>
      <c r="I251" s="305"/>
    </row>
    <row r="252" spans="1:9" s="196" customFormat="1">
      <c r="A252" s="305"/>
      <c r="B252" s="305"/>
      <c r="C252" s="305"/>
      <c r="D252" s="305"/>
      <c r="E252" s="305"/>
      <c r="F252" s="305"/>
      <c r="G252" s="305"/>
      <c r="H252" s="305"/>
      <c r="I252" s="305"/>
    </row>
    <row r="253" spans="1:9" s="196" customFormat="1">
      <c r="A253" s="305"/>
      <c r="B253" s="305"/>
      <c r="C253" s="305"/>
      <c r="D253" s="305"/>
      <c r="E253" s="305"/>
      <c r="F253" s="305"/>
      <c r="G253" s="305"/>
      <c r="H253" s="305"/>
      <c r="I253" s="305"/>
    </row>
    <row r="254" spans="1:9" s="196" customFormat="1">
      <c r="A254" s="305"/>
      <c r="B254" s="305"/>
      <c r="C254" s="305"/>
      <c r="D254" s="305"/>
      <c r="E254" s="305"/>
      <c r="F254" s="305"/>
      <c r="G254" s="305"/>
      <c r="H254" s="305"/>
      <c r="I254" s="305"/>
    </row>
    <row r="255" spans="1:9" s="196" customFormat="1">
      <c r="A255" s="305"/>
      <c r="B255" s="305"/>
      <c r="C255" s="305"/>
      <c r="D255" s="305"/>
      <c r="E255" s="305"/>
      <c r="F255" s="305"/>
      <c r="G255" s="305"/>
      <c r="H255" s="305"/>
      <c r="I255" s="305"/>
    </row>
    <row r="256" spans="1:9" s="196" customFormat="1">
      <c r="A256" s="305"/>
      <c r="B256" s="305"/>
      <c r="C256" s="305"/>
      <c r="D256" s="305"/>
      <c r="E256" s="305"/>
      <c r="F256" s="305"/>
      <c r="G256" s="305"/>
      <c r="H256" s="305"/>
      <c r="I256" s="305"/>
    </row>
    <row r="257" spans="1:9" s="196" customFormat="1">
      <c r="A257" s="305"/>
      <c r="B257" s="305"/>
      <c r="C257" s="305"/>
      <c r="D257" s="305"/>
      <c r="E257" s="305"/>
      <c r="F257" s="305"/>
      <c r="G257" s="305"/>
      <c r="H257" s="305"/>
      <c r="I257" s="305"/>
    </row>
    <row r="258" spans="1:9" s="196" customFormat="1">
      <c r="A258" s="305"/>
      <c r="B258" s="305"/>
      <c r="C258" s="305"/>
      <c r="D258" s="305"/>
      <c r="E258" s="305"/>
      <c r="F258" s="305"/>
      <c r="G258" s="305"/>
      <c r="H258" s="305"/>
      <c r="I258" s="305"/>
    </row>
    <row r="259" spans="1:9" s="196" customFormat="1">
      <c r="A259" s="305"/>
      <c r="B259" s="305"/>
      <c r="C259" s="305"/>
      <c r="D259" s="305"/>
      <c r="E259" s="305"/>
      <c r="F259" s="305"/>
      <c r="G259" s="305"/>
      <c r="H259" s="305"/>
      <c r="I259" s="305"/>
    </row>
    <row r="260" spans="1:9" s="196" customFormat="1">
      <c r="A260" s="305"/>
      <c r="B260" s="305"/>
      <c r="C260" s="305"/>
      <c r="D260" s="305"/>
      <c r="E260" s="305"/>
      <c r="F260" s="305"/>
      <c r="G260" s="305"/>
      <c r="H260" s="305"/>
      <c r="I260" s="305"/>
    </row>
    <row r="261" spans="1:9" s="196" customFormat="1">
      <c r="A261" s="305"/>
      <c r="B261" s="305"/>
      <c r="C261" s="305"/>
      <c r="D261" s="305"/>
      <c r="E261" s="305"/>
      <c r="F261" s="305"/>
      <c r="G261" s="305"/>
      <c r="H261" s="305"/>
      <c r="I261" s="305"/>
    </row>
    <row r="262" spans="1:9" s="196" customFormat="1">
      <c r="A262" s="305"/>
      <c r="B262" s="305"/>
      <c r="C262" s="305"/>
      <c r="D262" s="305"/>
      <c r="E262" s="305"/>
      <c r="F262" s="305"/>
      <c r="G262" s="305"/>
      <c r="H262" s="305"/>
      <c r="I262" s="305"/>
    </row>
    <row r="263" spans="1:9" s="196" customFormat="1">
      <c r="A263" s="305"/>
      <c r="B263" s="305"/>
      <c r="C263" s="305"/>
      <c r="D263" s="305"/>
      <c r="E263" s="305"/>
      <c r="F263" s="305"/>
      <c r="G263" s="305"/>
      <c r="H263" s="305"/>
      <c r="I263" s="305"/>
    </row>
    <row r="264" spans="1:9" s="196" customFormat="1">
      <c r="A264" s="305"/>
      <c r="B264" s="305"/>
      <c r="C264" s="305"/>
      <c r="D264" s="305"/>
      <c r="E264" s="305"/>
      <c r="F264" s="305"/>
      <c r="G264" s="305"/>
      <c r="H264" s="305"/>
      <c r="I264" s="305"/>
    </row>
    <row r="265" spans="1:9" s="196" customFormat="1">
      <c r="A265" s="305"/>
      <c r="B265" s="305"/>
      <c r="C265" s="305"/>
      <c r="D265" s="305"/>
      <c r="E265" s="305"/>
      <c r="F265" s="305"/>
      <c r="G265" s="305"/>
      <c r="H265" s="305"/>
      <c r="I265" s="305"/>
    </row>
    <row r="266" spans="1:9" s="196" customFormat="1">
      <c r="A266" s="305"/>
      <c r="B266" s="305"/>
      <c r="C266" s="305"/>
      <c r="D266" s="305"/>
      <c r="E266" s="305"/>
      <c r="F266" s="305"/>
      <c r="G266" s="305"/>
      <c r="H266" s="305"/>
      <c r="I266" s="305"/>
    </row>
    <row r="267" spans="1:9" s="196" customFormat="1">
      <c r="A267" s="305"/>
      <c r="B267" s="305"/>
      <c r="C267" s="305"/>
      <c r="D267" s="305"/>
      <c r="E267" s="305"/>
      <c r="F267" s="305"/>
      <c r="G267" s="305"/>
      <c r="H267" s="305"/>
      <c r="I267" s="305"/>
    </row>
    <row r="268" spans="1:9" s="196" customFormat="1">
      <c r="A268" s="305"/>
      <c r="B268" s="305"/>
      <c r="C268" s="305"/>
      <c r="D268" s="305"/>
      <c r="E268" s="305"/>
      <c r="F268" s="305"/>
      <c r="G268" s="305"/>
      <c r="H268" s="305"/>
      <c r="I268" s="305"/>
    </row>
    <row r="269" spans="1:9" s="196" customFormat="1">
      <c r="A269" s="305"/>
      <c r="B269" s="305"/>
      <c r="C269" s="305"/>
      <c r="D269" s="305"/>
      <c r="E269" s="305"/>
      <c r="F269" s="305"/>
      <c r="G269" s="305"/>
      <c r="H269" s="305"/>
      <c r="I269" s="305"/>
    </row>
    <row r="270" spans="1:9" s="196" customFormat="1">
      <c r="A270" s="305"/>
      <c r="B270" s="305"/>
      <c r="C270" s="305"/>
      <c r="D270" s="305"/>
      <c r="E270" s="305"/>
      <c r="F270" s="305"/>
      <c r="G270" s="305"/>
      <c r="H270" s="305"/>
      <c r="I270" s="305"/>
    </row>
    <row r="271" spans="1:9" s="196" customFormat="1">
      <c r="A271" s="305"/>
      <c r="B271" s="305"/>
      <c r="C271" s="305"/>
      <c r="D271" s="305"/>
      <c r="E271" s="305"/>
      <c r="F271" s="305"/>
      <c r="G271" s="305"/>
      <c r="H271" s="305"/>
      <c r="I271" s="305"/>
    </row>
    <row r="272" spans="1:9" s="196" customFormat="1">
      <c r="A272" s="305"/>
      <c r="B272" s="305"/>
      <c r="C272" s="305"/>
      <c r="D272" s="305"/>
      <c r="E272" s="305"/>
      <c r="F272" s="305"/>
      <c r="G272" s="305"/>
      <c r="H272" s="305"/>
      <c r="I272" s="305"/>
    </row>
    <row r="273" spans="1:9" s="196" customFormat="1">
      <c r="A273" s="305"/>
      <c r="B273" s="305"/>
      <c r="C273" s="305"/>
      <c r="D273" s="305"/>
      <c r="E273" s="305"/>
      <c r="F273" s="305"/>
      <c r="G273" s="305"/>
      <c r="H273" s="305"/>
      <c r="I273" s="305"/>
    </row>
    <row r="274" spans="1:9" s="196" customFormat="1">
      <c r="A274" s="305"/>
      <c r="B274" s="305"/>
      <c r="C274" s="305"/>
      <c r="D274" s="305"/>
      <c r="E274" s="305"/>
      <c r="F274" s="305"/>
      <c r="G274" s="305"/>
      <c r="H274" s="305"/>
      <c r="I274" s="305"/>
    </row>
    <row r="275" spans="1:9" s="196" customFormat="1">
      <c r="A275" s="305"/>
      <c r="B275" s="305"/>
      <c r="C275" s="305"/>
      <c r="D275" s="305"/>
      <c r="E275" s="305"/>
      <c r="F275" s="305"/>
      <c r="G275" s="305"/>
      <c r="H275" s="305"/>
      <c r="I275" s="305"/>
    </row>
    <row r="276" spans="1:9" s="196" customFormat="1">
      <c r="A276" s="305"/>
      <c r="B276" s="305"/>
      <c r="C276" s="305"/>
      <c r="D276" s="305"/>
      <c r="E276" s="305"/>
      <c r="F276" s="305"/>
      <c r="G276" s="305"/>
      <c r="H276" s="305"/>
      <c r="I276" s="305"/>
    </row>
    <row r="277" spans="1:9" s="196" customFormat="1">
      <c r="A277" s="305"/>
      <c r="B277" s="305"/>
      <c r="C277" s="305"/>
      <c r="D277" s="305"/>
      <c r="E277" s="305"/>
      <c r="F277" s="305"/>
      <c r="G277" s="305"/>
      <c r="H277" s="305"/>
      <c r="I277" s="305"/>
    </row>
    <row r="278" spans="1:9" s="196" customFormat="1">
      <c r="A278" s="305"/>
      <c r="B278" s="305"/>
      <c r="C278" s="305"/>
      <c r="D278" s="305"/>
      <c r="E278" s="305"/>
      <c r="F278" s="305"/>
      <c r="G278" s="305"/>
      <c r="H278" s="305"/>
      <c r="I278" s="305"/>
    </row>
    <row r="279" spans="1:9" s="196" customFormat="1">
      <c r="A279" s="305"/>
      <c r="B279" s="305"/>
      <c r="C279" s="305"/>
      <c r="D279" s="305"/>
      <c r="E279" s="305"/>
      <c r="F279" s="305"/>
      <c r="G279" s="305"/>
      <c r="H279" s="305"/>
      <c r="I279" s="305"/>
    </row>
    <row r="280" spans="1:9" s="196" customFormat="1">
      <c r="A280" s="305"/>
      <c r="B280" s="305"/>
      <c r="C280" s="305"/>
      <c r="D280" s="305"/>
      <c r="E280" s="305"/>
      <c r="F280" s="305"/>
      <c r="G280" s="305"/>
      <c r="H280" s="305"/>
      <c r="I280" s="305"/>
    </row>
    <row r="281" spans="1:9" s="196" customFormat="1">
      <c r="A281" s="305"/>
      <c r="B281" s="305"/>
      <c r="C281" s="305"/>
      <c r="D281" s="305"/>
      <c r="E281" s="305"/>
      <c r="F281" s="305"/>
      <c r="G281" s="305"/>
      <c r="H281" s="305"/>
      <c r="I281" s="305"/>
    </row>
    <row r="282" spans="1:9" s="196" customFormat="1">
      <c r="A282" s="305"/>
      <c r="B282" s="305"/>
      <c r="C282" s="305"/>
      <c r="D282" s="305"/>
      <c r="E282" s="305"/>
      <c r="F282" s="305"/>
      <c r="G282" s="305"/>
      <c r="H282" s="305"/>
      <c r="I282" s="305"/>
    </row>
    <row r="283" spans="1:9" s="196" customFormat="1">
      <c r="A283" s="305"/>
      <c r="B283" s="305"/>
      <c r="C283" s="305"/>
      <c r="D283" s="305"/>
      <c r="E283" s="305"/>
      <c r="F283" s="305"/>
      <c r="G283" s="305"/>
      <c r="H283" s="305"/>
      <c r="I283" s="305"/>
    </row>
    <row r="284" spans="1:9" s="196" customFormat="1">
      <c r="A284" s="305"/>
      <c r="B284" s="305"/>
      <c r="C284" s="305"/>
      <c r="D284" s="305"/>
      <c r="E284" s="305"/>
      <c r="F284" s="305"/>
      <c r="G284" s="305"/>
      <c r="H284" s="305"/>
      <c r="I284" s="305"/>
    </row>
    <row r="285" spans="1:9" s="196" customFormat="1">
      <c r="A285" s="305"/>
      <c r="B285" s="305"/>
      <c r="C285" s="305"/>
      <c r="D285" s="305"/>
      <c r="E285" s="305"/>
      <c r="F285" s="305"/>
      <c r="G285" s="305"/>
      <c r="H285" s="305"/>
      <c r="I285" s="305"/>
    </row>
    <row r="286" spans="1:9" s="196" customFormat="1">
      <c r="A286" s="305"/>
      <c r="B286" s="305"/>
      <c r="C286" s="305"/>
      <c r="D286" s="305"/>
      <c r="E286" s="305"/>
      <c r="F286" s="305"/>
      <c r="G286" s="305"/>
      <c r="H286" s="305"/>
      <c r="I286" s="305"/>
    </row>
    <row r="287" spans="1:9" s="196" customFormat="1">
      <c r="A287" s="305"/>
      <c r="B287" s="305"/>
      <c r="C287" s="305"/>
      <c r="D287" s="305"/>
      <c r="E287" s="305"/>
      <c r="F287" s="305"/>
      <c r="G287" s="305"/>
      <c r="H287" s="305"/>
      <c r="I287" s="305"/>
    </row>
    <row r="288" spans="1:9" s="196" customFormat="1">
      <c r="A288" s="305"/>
      <c r="B288" s="305"/>
      <c r="C288" s="305"/>
      <c r="D288" s="305"/>
      <c r="E288" s="305"/>
      <c r="F288" s="305"/>
      <c r="G288" s="305"/>
      <c r="H288" s="305"/>
      <c r="I288" s="305"/>
    </row>
    <row r="289" spans="1:9" s="196" customFormat="1">
      <c r="A289" s="305"/>
      <c r="B289" s="305"/>
      <c r="C289" s="305"/>
      <c r="D289" s="305"/>
      <c r="E289" s="305"/>
      <c r="F289" s="305"/>
      <c r="G289" s="305"/>
      <c r="H289" s="305"/>
      <c r="I289" s="305"/>
    </row>
    <row r="290" spans="1:9" s="196" customFormat="1">
      <c r="A290" s="305"/>
      <c r="B290" s="305"/>
      <c r="C290" s="305"/>
      <c r="D290" s="305"/>
      <c r="E290" s="305"/>
      <c r="F290" s="305"/>
      <c r="G290" s="305"/>
      <c r="H290" s="305"/>
      <c r="I290" s="305"/>
    </row>
    <row r="291" spans="1:9" s="196" customFormat="1">
      <c r="A291" s="305"/>
      <c r="B291" s="305"/>
      <c r="C291" s="305"/>
      <c r="D291" s="305"/>
      <c r="E291" s="305"/>
      <c r="F291" s="305"/>
      <c r="G291" s="305"/>
      <c r="H291" s="305"/>
      <c r="I291" s="305"/>
    </row>
    <row r="292" spans="1:9" s="196" customFormat="1">
      <c r="A292" s="305"/>
      <c r="B292" s="305"/>
      <c r="C292" s="305"/>
      <c r="D292" s="305"/>
      <c r="E292" s="305"/>
      <c r="F292" s="305"/>
      <c r="G292" s="305"/>
      <c r="H292" s="305"/>
      <c r="I292" s="305"/>
    </row>
    <row r="293" spans="1:9" s="196" customFormat="1">
      <c r="A293" s="305"/>
      <c r="B293" s="305"/>
      <c r="C293" s="305"/>
      <c r="D293" s="305"/>
      <c r="E293" s="305"/>
      <c r="F293" s="305"/>
      <c r="G293" s="305"/>
      <c r="H293" s="305"/>
      <c r="I293" s="305"/>
    </row>
    <row r="294" spans="1:9" s="196" customFormat="1">
      <c r="A294" s="305"/>
      <c r="B294" s="305"/>
      <c r="C294" s="305"/>
      <c r="D294" s="305"/>
      <c r="E294" s="305"/>
      <c r="F294" s="305"/>
      <c r="G294" s="305"/>
      <c r="H294" s="305"/>
      <c r="I294" s="305"/>
    </row>
    <row r="295" spans="1:9" s="196" customFormat="1">
      <c r="A295" s="305"/>
      <c r="B295" s="305"/>
      <c r="C295" s="305"/>
      <c r="D295" s="305"/>
      <c r="E295" s="305"/>
      <c r="F295" s="305"/>
      <c r="G295" s="305"/>
      <c r="H295" s="305"/>
      <c r="I295" s="305"/>
    </row>
    <row r="296" spans="1:9" s="196" customFormat="1">
      <c r="A296" s="305"/>
      <c r="B296" s="305"/>
      <c r="C296" s="305"/>
      <c r="D296" s="305"/>
      <c r="E296" s="305"/>
      <c r="F296" s="305"/>
      <c r="G296" s="305"/>
      <c r="H296" s="305"/>
      <c r="I296" s="305"/>
    </row>
    <row r="297" spans="1:9" s="196" customFormat="1">
      <c r="A297" s="305"/>
      <c r="B297" s="305"/>
      <c r="C297" s="305"/>
      <c r="D297" s="305"/>
      <c r="E297" s="305"/>
      <c r="F297" s="305"/>
      <c r="G297" s="305"/>
      <c r="H297" s="305"/>
      <c r="I297" s="305"/>
    </row>
    <row r="298" spans="1:9" s="196" customFormat="1">
      <c r="A298" s="305"/>
      <c r="B298" s="305"/>
      <c r="C298" s="305"/>
      <c r="D298" s="305"/>
      <c r="E298" s="305"/>
      <c r="F298" s="305"/>
      <c r="G298" s="305"/>
      <c r="H298" s="305"/>
      <c r="I298" s="305"/>
    </row>
    <row r="299" spans="1:9" s="196" customFormat="1">
      <c r="A299" s="305"/>
      <c r="B299" s="305"/>
      <c r="C299" s="305"/>
      <c r="D299" s="305"/>
      <c r="E299" s="305"/>
      <c r="F299" s="305"/>
      <c r="G299" s="305"/>
      <c r="H299" s="305"/>
      <c r="I299" s="305"/>
    </row>
    <row r="300" spans="1:9" s="196" customFormat="1">
      <c r="A300" s="305"/>
      <c r="B300" s="305"/>
      <c r="C300" s="305"/>
      <c r="D300" s="305"/>
      <c r="E300" s="305"/>
      <c r="F300" s="305"/>
      <c r="G300" s="305"/>
      <c r="H300" s="305"/>
      <c r="I300" s="305"/>
    </row>
    <row r="301" spans="1:9" s="196" customFormat="1">
      <c r="A301" s="305"/>
      <c r="B301" s="305"/>
      <c r="C301" s="305"/>
      <c r="D301" s="305"/>
      <c r="E301" s="305"/>
      <c r="F301" s="305"/>
      <c r="G301" s="305"/>
      <c r="H301" s="305"/>
      <c r="I301" s="305"/>
    </row>
    <row r="302" spans="1:9" s="196" customFormat="1">
      <c r="A302" s="305"/>
      <c r="B302" s="305"/>
      <c r="C302" s="305"/>
      <c r="D302" s="305"/>
      <c r="E302" s="305"/>
      <c r="F302" s="305"/>
      <c r="G302" s="305"/>
      <c r="H302" s="305"/>
      <c r="I302" s="305"/>
    </row>
    <row r="303" spans="1:9" s="196" customFormat="1">
      <c r="A303" s="305"/>
      <c r="B303" s="305"/>
      <c r="C303" s="305"/>
      <c r="D303" s="305"/>
      <c r="E303" s="305"/>
      <c r="F303" s="305"/>
      <c r="G303" s="305"/>
      <c r="H303" s="305"/>
      <c r="I303" s="305"/>
    </row>
    <row r="304" spans="1:9" s="196" customFormat="1">
      <c r="A304" s="305"/>
      <c r="B304" s="305"/>
      <c r="C304" s="305"/>
      <c r="D304" s="305"/>
      <c r="E304" s="305"/>
      <c r="F304" s="305"/>
      <c r="G304" s="305"/>
      <c r="H304" s="305"/>
      <c r="I304" s="305"/>
    </row>
    <row r="305" spans="1:9" s="196" customFormat="1">
      <c r="A305" s="305"/>
      <c r="B305" s="305"/>
      <c r="C305" s="305"/>
      <c r="D305" s="305"/>
      <c r="E305" s="305"/>
      <c r="F305" s="305"/>
      <c r="G305" s="305"/>
      <c r="H305" s="305"/>
      <c r="I305" s="305"/>
    </row>
    <row r="306" spans="1:9" s="196" customFormat="1">
      <c r="A306" s="305"/>
      <c r="B306" s="305"/>
      <c r="C306" s="305"/>
      <c r="D306" s="305"/>
      <c r="E306" s="305"/>
      <c r="F306" s="305"/>
      <c r="G306" s="305"/>
      <c r="H306" s="305"/>
      <c r="I306" s="305"/>
    </row>
    <row r="307" spans="1:9" s="196" customFormat="1">
      <c r="A307" s="305"/>
      <c r="B307" s="305"/>
      <c r="C307" s="305"/>
      <c r="D307" s="305"/>
      <c r="E307" s="305"/>
      <c r="F307" s="305"/>
      <c r="G307" s="305"/>
      <c r="H307" s="305"/>
      <c r="I307" s="305"/>
    </row>
    <row r="308" spans="1:9" s="196" customFormat="1">
      <c r="A308" s="305"/>
      <c r="B308" s="305"/>
      <c r="C308" s="305"/>
      <c r="D308" s="305"/>
      <c r="E308" s="305"/>
      <c r="F308" s="305"/>
      <c r="G308" s="305"/>
      <c r="H308" s="305"/>
      <c r="I308" s="305"/>
    </row>
    <row r="309" spans="1:9" s="196" customFormat="1">
      <c r="A309" s="305"/>
      <c r="B309" s="305"/>
      <c r="C309" s="305"/>
      <c r="D309" s="305"/>
      <c r="E309" s="305"/>
      <c r="F309" s="305"/>
      <c r="G309" s="305"/>
      <c r="H309" s="305"/>
      <c r="I309" s="305"/>
    </row>
    <row r="310" spans="1:9" s="196" customFormat="1">
      <c r="A310" s="305"/>
      <c r="B310" s="305"/>
      <c r="C310" s="305"/>
      <c r="D310" s="305"/>
      <c r="E310" s="305"/>
      <c r="F310" s="305"/>
      <c r="G310" s="305"/>
      <c r="H310" s="305"/>
      <c r="I310" s="305"/>
    </row>
    <row r="311" spans="1:9" s="196" customFormat="1">
      <c r="A311" s="305"/>
      <c r="B311" s="305"/>
      <c r="C311" s="305"/>
      <c r="D311" s="305"/>
      <c r="E311" s="305"/>
      <c r="F311" s="305"/>
      <c r="G311" s="305"/>
      <c r="H311" s="305"/>
      <c r="I311" s="305"/>
    </row>
    <row r="312" spans="1:9" s="196" customFormat="1">
      <c r="A312" s="305"/>
      <c r="B312" s="305"/>
      <c r="C312" s="305"/>
      <c r="D312" s="305"/>
      <c r="E312" s="305"/>
      <c r="F312" s="305"/>
      <c r="G312" s="305"/>
      <c r="H312" s="305"/>
      <c r="I312" s="305"/>
    </row>
    <row r="313" spans="1:9" s="196" customFormat="1">
      <c r="A313" s="305"/>
      <c r="B313" s="305"/>
      <c r="C313" s="305"/>
      <c r="D313" s="305"/>
      <c r="E313" s="305"/>
      <c r="F313" s="305"/>
      <c r="G313" s="305"/>
      <c r="H313" s="305"/>
      <c r="I313" s="305"/>
    </row>
    <row r="314" spans="1:9" s="196" customFormat="1">
      <c r="A314" s="305"/>
      <c r="B314" s="305"/>
      <c r="C314" s="305"/>
      <c r="D314" s="305"/>
      <c r="E314" s="305"/>
      <c r="F314" s="305"/>
      <c r="G314" s="305"/>
      <c r="H314" s="305"/>
      <c r="I314" s="305"/>
    </row>
    <row r="315" spans="1:9" s="196" customFormat="1">
      <c r="A315" s="305"/>
      <c r="B315" s="305"/>
      <c r="C315" s="305"/>
      <c r="D315" s="305"/>
      <c r="E315" s="305"/>
      <c r="F315" s="305"/>
      <c r="G315" s="305"/>
      <c r="H315" s="305"/>
      <c r="I315" s="305"/>
    </row>
    <row r="316" spans="1:9" s="196" customFormat="1">
      <c r="A316" s="305"/>
      <c r="B316" s="305"/>
      <c r="C316" s="305"/>
      <c r="D316" s="305"/>
      <c r="E316" s="305"/>
      <c r="F316" s="305"/>
      <c r="G316" s="305"/>
      <c r="H316" s="305"/>
      <c r="I316" s="305"/>
    </row>
    <row r="317" spans="1:9" s="196" customFormat="1">
      <c r="A317" s="305"/>
      <c r="B317" s="305"/>
      <c r="C317" s="305"/>
      <c r="D317" s="305"/>
      <c r="E317" s="305"/>
      <c r="F317" s="305"/>
      <c r="G317" s="305"/>
      <c r="H317" s="305"/>
      <c r="I317" s="305"/>
    </row>
    <row r="318" spans="1:9" s="196" customFormat="1">
      <c r="A318" s="305"/>
      <c r="B318" s="305"/>
      <c r="C318" s="305"/>
      <c r="D318" s="305"/>
      <c r="E318" s="305"/>
      <c r="F318" s="305"/>
      <c r="G318" s="305"/>
      <c r="H318" s="305"/>
      <c r="I318" s="305"/>
    </row>
    <row r="319" spans="1:9" s="196" customFormat="1">
      <c r="A319" s="305"/>
      <c r="B319" s="305"/>
      <c r="C319" s="305"/>
      <c r="D319" s="305"/>
      <c r="E319" s="305"/>
      <c r="F319" s="305"/>
      <c r="G319" s="305"/>
      <c r="H319" s="305"/>
      <c r="I319" s="305"/>
    </row>
    <row r="320" spans="1:9" s="196" customFormat="1">
      <c r="A320" s="305"/>
      <c r="B320" s="305"/>
      <c r="C320" s="305"/>
      <c r="D320" s="305"/>
      <c r="E320" s="305"/>
      <c r="F320" s="305"/>
      <c r="G320" s="305"/>
      <c r="H320" s="305"/>
      <c r="I320" s="305"/>
    </row>
    <row r="321" spans="1:9" s="196" customFormat="1">
      <c r="A321" s="305"/>
      <c r="B321" s="305"/>
      <c r="C321" s="305"/>
      <c r="D321" s="305"/>
      <c r="E321" s="305"/>
      <c r="F321" s="305"/>
      <c r="G321" s="305"/>
      <c r="H321" s="305"/>
      <c r="I321" s="305"/>
    </row>
    <row r="322" spans="1:9" s="196" customFormat="1">
      <c r="A322" s="305"/>
      <c r="B322" s="305"/>
      <c r="C322" s="305"/>
      <c r="D322" s="305"/>
      <c r="E322" s="305"/>
      <c r="F322" s="305"/>
      <c r="G322" s="305"/>
      <c r="H322" s="305"/>
      <c r="I322" s="305"/>
    </row>
    <row r="323" spans="1:9" s="196" customFormat="1">
      <c r="A323" s="305"/>
      <c r="B323" s="305"/>
      <c r="C323" s="305"/>
      <c r="D323" s="305"/>
      <c r="E323" s="305"/>
      <c r="F323" s="305"/>
      <c r="G323" s="305"/>
      <c r="H323" s="305"/>
      <c r="I323" s="305"/>
    </row>
    <row r="324" spans="1:9" s="196" customFormat="1">
      <c r="A324" s="305"/>
      <c r="B324" s="305"/>
      <c r="C324" s="305"/>
      <c r="D324" s="305"/>
      <c r="E324" s="305"/>
      <c r="F324" s="305"/>
      <c r="G324" s="305"/>
      <c r="H324" s="305"/>
      <c r="I324" s="305"/>
    </row>
    <row r="325" spans="1:9" s="196" customFormat="1">
      <c r="A325" s="305"/>
      <c r="B325" s="305"/>
      <c r="C325" s="305"/>
      <c r="D325" s="305"/>
      <c r="E325" s="305"/>
      <c r="F325" s="305"/>
      <c r="G325" s="305"/>
      <c r="H325" s="305"/>
      <c r="I325" s="305"/>
    </row>
    <row r="326" spans="1:9" s="196" customFormat="1">
      <c r="A326" s="305"/>
      <c r="B326" s="305"/>
      <c r="C326" s="305"/>
      <c r="D326" s="305"/>
      <c r="E326" s="305"/>
      <c r="F326" s="305"/>
      <c r="G326" s="305"/>
      <c r="H326" s="305"/>
      <c r="I326" s="305"/>
    </row>
    <row r="327" spans="1:9" s="196" customFormat="1">
      <c r="A327" s="305"/>
      <c r="B327" s="305"/>
      <c r="C327" s="305"/>
      <c r="D327" s="305"/>
      <c r="E327" s="305"/>
      <c r="F327" s="305"/>
      <c r="G327" s="305"/>
      <c r="H327" s="305"/>
      <c r="I327" s="305"/>
    </row>
    <row r="328" spans="1:9" s="196" customFormat="1">
      <c r="A328" s="305"/>
      <c r="B328" s="305"/>
      <c r="C328" s="305"/>
      <c r="D328" s="305"/>
      <c r="E328" s="305"/>
      <c r="F328" s="305"/>
      <c r="G328" s="305"/>
      <c r="H328" s="305"/>
      <c r="I328" s="305"/>
    </row>
    <row r="329" spans="1:9" s="196" customFormat="1">
      <c r="A329" s="305"/>
      <c r="B329" s="305"/>
      <c r="C329" s="305"/>
      <c r="D329" s="305"/>
      <c r="E329" s="305"/>
      <c r="F329" s="305"/>
      <c r="G329" s="305"/>
      <c r="H329" s="305"/>
      <c r="I329" s="305"/>
    </row>
    <row r="330" spans="1:9" s="196" customFormat="1">
      <c r="A330" s="305"/>
      <c r="B330" s="305"/>
      <c r="C330" s="305"/>
      <c r="D330" s="305"/>
      <c r="E330" s="305"/>
      <c r="F330" s="305"/>
      <c r="G330" s="305"/>
      <c r="H330" s="305"/>
      <c r="I330" s="305"/>
    </row>
    <row r="331" spans="1:9" s="196" customFormat="1">
      <c r="A331" s="305"/>
      <c r="B331" s="305"/>
      <c r="C331" s="305"/>
      <c r="D331" s="305"/>
      <c r="E331" s="305"/>
      <c r="F331" s="305"/>
      <c r="G331" s="305"/>
      <c r="H331" s="305"/>
      <c r="I331" s="305"/>
    </row>
    <row r="332" spans="1:9" s="196" customFormat="1">
      <c r="A332" s="305"/>
      <c r="B332" s="305"/>
      <c r="C332" s="305"/>
      <c r="D332" s="305"/>
      <c r="E332" s="305"/>
      <c r="F332" s="305"/>
      <c r="G332" s="305"/>
      <c r="H332" s="305"/>
      <c r="I332" s="305"/>
    </row>
    <row r="333" spans="1:9" s="196" customFormat="1">
      <c r="A333" s="305"/>
      <c r="B333" s="305"/>
      <c r="C333" s="305"/>
      <c r="D333" s="305"/>
      <c r="E333" s="305"/>
      <c r="F333" s="305"/>
      <c r="G333" s="305"/>
      <c r="H333" s="305"/>
      <c r="I333" s="305"/>
    </row>
    <row r="334" spans="1:9" s="196" customFormat="1">
      <c r="A334" s="305"/>
      <c r="B334" s="305"/>
      <c r="C334" s="305"/>
      <c r="D334" s="305"/>
      <c r="E334" s="305"/>
      <c r="F334" s="305"/>
      <c r="G334" s="305"/>
      <c r="H334" s="305"/>
      <c r="I334" s="305"/>
    </row>
    <row r="335" spans="1:9" s="196" customFormat="1">
      <c r="A335" s="305"/>
      <c r="B335" s="305"/>
      <c r="C335" s="305"/>
      <c r="D335" s="305"/>
      <c r="E335" s="305"/>
      <c r="F335" s="305"/>
      <c r="G335" s="305"/>
      <c r="H335" s="305"/>
      <c r="I335" s="305"/>
    </row>
    <row r="336" spans="1:9" s="196" customFormat="1">
      <c r="A336" s="305"/>
      <c r="B336" s="305"/>
      <c r="C336" s="305"/>
      <c r="D336" s="305"/>
      <c r="E336" s="305"/>
      <c r="F336" s="305"/>
      <c r="G336" s="305"/>
      <c r="H336" s="305"/>
      <c r="I336" s="305"/>
    </row>
    <row r="337" spans="1:9" s="196" customFormat="1">
      <c r="A337" s="305"/>
      <c r="B337" s="305"/>
      <c r="C337" s="305"/>
      <c r="D337" s="305"/>
      <c r="E337" s="305"/>
      <c r="F337" s="305"/>
      <c r="G337" s="305"/>
      <c r="H337" s="305"/>
      <c r="I337" s="305"/>
    </row>
    <row r="338" spans="1:9" s="196" customFormat="1">
      <c r="A338" s="305"/>
      <c r="B338" s="305"/>
      <c r="C338" s="305"/>
      <c r="D338" s="305"/>
      <c r="E338" s="305"/>
      <c r="F338" s="305"/>
      <c r="G338" s="305"/>
      <c r="H338" s="305"/>
      <c r="I338" s="305"/>
    </row>
    <row r="339" spans="1:9" s="196" customFormat="1">
      <c r="A339" s="305"/>
      <c r="B339" s="305"/>
      <c r="C339" s="305"/>
      <c r="D339" s="305"/>
      <c r="E339" s="305"/>
      <c r="F339" s="305"/>
      <c r="G339" s="305"/>
      <c r="H339" s="305"/>
      <c r="I339" s="305"/>
    </row>
    <row r="340" spans="1:9" s="196" customFormat="1">
      <c r="A340" s="305"/>
      <c r="B340" s="305"/>
      <c r="C340" s="305"/>
      <c r="D340" s="305"/>
      <c r="E340" s="305"/>
      <c r="F340" s="305"/>
      <c r="G340" s="305"/>
      <c r="H340" s="305"/>
      <c r="I340" s="305"/>
    </row>
    <row r="341" spans="1:9" s="196" customFormat="1">
      <c r="A341" s="305"/>
      <c r="B341" s="305"/>
      <c r="C341" s="305"/>
      <c r="D341" s="305"/>
      <c r="E341" s="305"/>
      <c r="F341" s="305"/>
      <c r="G341" s="305"/>
      <c r="H341" s="305"/>
      <c r="I341" s="305"/>
    </row>
  </sheetData>
  <pageMargins left="0.98425196850393704" right="0.98425196850393704" top="0.94488188976377996" bottom="1.49606299212598" header="0.511811023622047" footer="1.1811023622047201"/>
  <pageSetup paperSize="9" firstPageNumber="261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B8"/>
  <sheetViews>
    <sheetView workbookViewId="0">
      <selection activeCell="G8" sqref="G8"/>
    </sheetView>
  </sheetViews>
  <sheetFormatPr defaultColWidth="9.109375" defaultRowHeight="14.4"/>
  <cols>
    <col min="1" max="1" width="9.109375" style="45"/>
    <col min="2" max="2" width="60.5546875" style="45" customWidth="1"/>
    <col min="3" max="16384" width="9.109375" style="45"/>
  </cols>
  <sheetData>
    <row r="2" spans="1:2" ht="27" customHeight="1">
      <c r="A2" s="1073" t="s">
        <v>2</v>
      </c>
      <c r="B2" s="1073"/>
    </row>
    <row r="7" spans="1:2" ht="26.25" customHeight="1">
      <c r="B7" s="1070" t="s">
        <v>678</v>
      </c>
    </row>
    <row r="8" spans="1:2" ht="21.75" customHeight="1">
      <c r="B8" s="87"/>
    </row>
  </sheetData>
  <mergeCells count="1">
    <mergeCell ref="A2:B2"/>
  </mergeCells>
  <phoneticPr fontId="119" type="noConversion"/>
  <pageMargins left="1.0236220472440944" right="1.0629921259842521" top="0.94488188976377963" bottom="1.4960629921259843" header="0.51181102362204722" footer="1.1811023622047245"/>
  <pageSetup paperSize="9" firstPageNumber="99" fitToHeight="4" orientation="portrait" useFirstPageNumber="1" r:id="rId1"/>
  <headerFooter alignWithMargins="0">
    <oddFooter>&amp;CD&amp;"Arial,Bold"N, HTX và CS cá thể - &amp;"Arial,Italic"Enterprise, cooperative and individual establishment &amp;"Arial,Regular"      &amp;16&amp;P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FF00"/>
  </sheetPr>
  <dimension ref="A1:I199"/>
  <sheetViews>
    <sheetView zoomScaleNormal="100" workbookViewId="0">
      <selection activeCell="M5" sqref="M5"/>
    </sheetView>
  </sheetViews>
  <sheetFormatPr defaultColWidth="9.109375" defaultRowHeight="13.2"/>
  <cols>
    <col min="1" max="1" width="26.33203125" style="448" customWidth="1"/>
    <col min="2" max="2" width="10.33203125" style="448" hidden="1" customWidth="1"/>
    <col min="3" max="3" width="10.6640625" style="448" hidden="1" customWidth="1"/>
    <col min="4" max="4" width="10.44140625" style="448" hidden="1" customWidth="1"/>
    <col min="5" max="8" width="10.33203125" style="448" customWidth="1"/>
    <col min="9" max="9" width="10.33203125" style="448" bestFit="1" customWidth="1"/>
    <col min="10" max="16384" width="9.109375" style="191"/>
  </cols>
  <sheetData>
    <row r="1" spans="1:9" s="36" customFormat="1" ht="19.5" customHeight="1">
      <c r="A1" s="363" t="s">
        <v>645</v>
      </c>
      <c r="B1" s="848"/>
      <c r="C1" s="799"/>
      <c r="D1" s="799"/>
      <c r="E1" s="799"/>
      <c r="F1" s="799"/>
      <c r="G1" s="799"/>
      <c r="H1" s="799"/>
      <c r="I1" s="799"/>
    </row>
    <row r="2" spans="1:9" s="36" customFormat="1" ht="19.5" customHeight="1">
      <c r="A2" s="444" t="s">
        <v>50</v>
      </c>
      <c r="B2" s="848"/>
      <c r="C2" s="799"/>
      <c r="D2" s="799"/>
      <c r="E2" s="799"/>
      <c r="F2" s="799"/>
      <c r="G2" s="799"/>
      <c r="H2" s="799"/>
      <c r="I2" s="799"/>
    </row>
    <row r="3" spans="1:9" s="36" customFormat="1" ht="19.5" customHeight="1">
      <c r="A3" s="402" t="s">
        <v>354</v>
      </c>
      <c r="B3" s="848"/>
      <c r="C3" s="799"/>
      <c r="D3" s="799"/>
      <c r="E3" s="799"/>
      <c r="F3" s="799"/>
      <c r="G3" s="799"/>
      <c r="H3" s="799"/>
      <c r="I3" s="799"/>
    </row>
    <row r="4" spans="1:9" ht="15" customHeight="1">
      <c r="A4" s="445"/>
    </row>
    <row r="5" spans="1:9" ht="16.5" customHeight="1">
      <c r="A5" s="840"/>
      <c r="B5" s="840"/>
      <c r="C5" s="840"/>
      <c r="F5" s="457"/>
      <c r="I5" s="366" t="s">
        <v>365</v>
      </c>
    </row>
    <row r="6" spans="1:9" ht="23.25" customHeight="1">
      <c r="A6" s="841"/>
      <c r="B6" s="815">
        <v>2010</v>
      </c>
      <c r="C6" s="815">
        <v>2013</v>
      </c>
      <c r="D6" s="815">
        <v>2014</v>
      </c>
      <c r="E6" s="815">
        <v>2015</v>
      </c>
      <c r="F6" s="815">
        <v>2016</v>
      </c>
      <c r="G6" s="815">
        <v>2017</v>
      </c>
      <c r="H6" s="815">
        <v>2018</v>
      </c>
      <c r="I6" s="815">
        <v>2019</v>
      </c>
    </row>
    <row r="7" spans="1:9" ht="9.75" customHeight="1">
      <c r="A7" s="822"/>
      <c r="B7" s="835"/>
      <c r="C7" s="835"/>
      <c r="D7" s="835"/>
      <c r="E7" s="835"/>
      <c r="F7" s="835"/>
      <c r="G7" s="835"/>
      <c r="I7" s="317"/>
    </row>
    <row r="8" spans="1:9" ht="19.5" customHeight="1">
      <c r="A8" s="458" t="s">
        <v>446</v>
      </c>
      <c r="B8" s="446">
        <v>1860313</v>
      </c>
      <c r="C8" s="446">
        <v>3004847</v>
      </c>
      <c r="D8" s="446">
        <v>3463243.7</v>
      </c>
      <c r="E8" s="446">
        <v>4034703</v>
      </c>
      <c r="F8" s="446">
        <v>4493567</v>
      </c>
      <c r="G8" s="446">
        <v>4802890</v>
      </c>
      <c r="H8" s="446">
        <f>SUM(H10:H32)</f>
        <v>5146632.6000000006</v>
      </c>
      <c r="I8" s="446">
        <f>SUM(I10:I32)</f>
        <v>5780183.7699999986</v>
      </c>
    </row>
    <row r="9" spans="1:9" ht="6.75" customHeight="1">
      <c r="A9" s="458"/>
      <c r="B9" s="446"/>
      <c r="C9" s="446"/>
      <c r="D9" s="446"/>
      <c r="E9" s="446"/>
      <c r="F9" s="446"/>
      <c r="G9" s="446"/>
      <c r="H9" s="446"/>
      <c r="I9" s="446" t="s">
        <v>624</v>
      </c>
    </row>
    <row r="10" spans="1:9" ht="19.5" customHeight="1">
      <c r="A10" s="940" t="s">
        <v>281</v>
      </c>
      <c r="B10" s="930">
        <v>968938</v>
      </c>
      <c r="C10" s="930"/>
      <c r="D10" s="930">
        <v>1522304.2</v>
      </c>
      <c r="E10" s="930">
        <v>1858896.9999999977</v>
      </c>
      <c r="F10" s="930">
        <v>2019819</v>
      </c>
      <c r="G10" s="930">
        <v>2177948</v>
      </c>
      <c r="H10" s="930">
        <v>2434109.5</v>
      </c>
      <c r="I10" s="930">
        <f>2355385.38+216739+77565+39300</f>
        <v>2688989.38</v>
      </c>
    </row>
    <row r="11" spans="1:9" ht="19.5" customHeight="1">
      <c r="A11" s="459" t="s">
        <v>278</v>
      </c>
      <c r="B11" s="446"/>
      <c r="C11" s="446"/>
      <c r="D11" s="446"/>
      <c r="E11" s="446"/>
      <c r="F11" s="446"/>
      <c r="G11" s="446"/>
      <c r="H11" s="446"/>
      <c r="I11" s="446"/>
    </row>
    <row r="12" spans="1:9" s="196" customFormat="1" ht="19.5" customHeight="1">
      <c r="A12" s="940" t="s">
        <v>282</v>
      </c>
      <c r="B12" s="909">
        <v>374094</v>
      </c>
      <c r="C12" s="909"/>
      <c r="D12" s="909">
        <v>698262</v>
      </c>
      <c r="E12" s="909">
        <v>786034</v>
      </c>
      <c r="F12" s="909">
        <v>859272</v>
      </c>
      <c r="G12" s="909">
        <v>923163</v>
      </c>
      <c r="H12" s="909">
        <v>938186.6</v>
      </c>
      <c r="I12" s="909">
        <v>1051324.26</v>
      </c>
    </row>
    <row r="13" spans="1:9" s="196" customFormat="1" ht="19.5" customHeight="1">
      <c r="A13" s="459" t="s">
        <v>279</v>
      </c>
      <c r="B13" s="909"/>
      <c r="C13" s="909"/>
      <c r="D13" s="909"/>
      <c r="E13" s="909"/>
      <c r="F13" s="909"/>
      <c r="G13" s="909"/>
      <c r="H13" s="909"/>
      <c r="I13" s="909"/>
    </row>
    <row r="14" spans="1:9" s="196" customFormat="1" ht="19.5" customHeight="1">
      <c r="A14" s="940" t="s">
        <v>283</v>
      </c>
      <c r="B14" s="909">
        <v>2757</v>
      </c>
      <c r="C14" s="909"/>
      <c r="D14" s="909">
        <v>12478.3</v>
      </c>
      <c r="E14" s="909">
        <v>18956</v>
      </c>
      <c r="F14" s="909">
        <v>34673</v>
      </c>
      <c r="G14" s="909">
        <v>23867</v>
      </c>
      <c r="H14" s="909">
        <v>31043.200000000001</v>
      </c>
      <c r="I14" s="909">
        <v>45554.34</v>
      </c>
    </row>
    <row r="15" spans="1:9" s="196" customFormat="1" ht="19.5" customHeight="1">
      <c r="A15" s="459" t="s">
        <v>280</v>
      </c>
      <c r="B15" s="909"/>
      <c r="C15" s="909"/>
      <c r="D15" s="909"/>
      <c r="E15" s="909"/>
      <c r="F15" s="909"/>
      <c r="G15" s="909"/>
      <c r="H15" s="909"/>
      <c r="I15" s="909"/>
    </row>
    <row r="16" spans="1:9" s="196" customFormat="1" ht="19.5" customHeight="1">
      <c r="A16" s="940" t="s">
        <v>284</v>
      </c>
      <c r="B16" s="909">
        <v>10712</v>
      </c>
      <c r="C16" s="909"/>
      <c r="D16" s="909">
        <v>48197.1</v>
      </c>
      <c r="E16" s="909">
        <v>58424</v>
      </c>
      <c r="F16" s="909">
        <v>67360</v>
      </c>
      <c r="G16" s="909">
        <v>65382</v>
      </c>
      <c r="H16" s="909">
        <v>83323.7</v>
      </c>
      <c r="I16" s="909">
        <v>97307.49</v>
      </c>
    </row>
    <row r="17" spans="1:9" s="196" customFormat="1" ht="19.5" customHeight="1">
      <c r="A17" s="459" t="s">
        <v>285</v>
      </c>
      <c r="B17" s="909"/>
      <c r="C17" s="909"/>
      <c r="D17" s="909"/>
      <c r="E17" s="909"/>
      <c r="F17" s="909"/>
      <c r="G17" s="909"/>
      <c r="H17" s="909"/>
      <c r="I17" s="909"/>
    </row>
    <row r="18" spans="1:9" s="196" customFormat="1" ht="19.5" customHeight="1">
      <c r="A18" s="940" t="s">
        <v>286</v>
      </c>
      <c r="B18" s="909">
        <v>51233</v>
      </c>
      <c r="C18" s="909"/>
      <c r="D18" s="909">
        <v>124434.3</v>
      </c>
      <c r="E18" s="909">
        <v>143093</v>
      </c>
      <c r="F18" s="909">
        <v>144560</v>
      </c>
      <c r="G18" s="909">
        <v>160559</v>
      </c>
      <c r="H18" s="909">
        <v>203723.9</v>
      </c>
      <c r="I18" s="909">
        <v>201527.57</v>
      </c>
    </row>
    <row r="19" spans="1:9" s="196" customFormat="1" ht="19.5" customHeight="1">
      <c r="A19" s="459" t="s">
        <v>287</v>
      </c>
      <c r="B19" s="446"/>
      <c r="C19" s="446"/>
      <c r="D19" s="446"/>
      <c r="E19" s="446"/>
      <c r="F19" s="446"/>
      <c r="G19" s="446"/>
      <c r="H19" s="446"/>
      <c r="I19" s="446"/>
    </row>
    <row r="20" spans="1:9" s="196" customFormat="1" ht="19.5" customHeight="1">
      <c r="A20" s="940" t="s">
        <v>288</v>
      </c>
      <c r="B20" s="909">
        <v>53116</v>
      </c>
      <c r="C20" s="909"/>
      <c r="D20" s="909">
        <v>90299.7</v>
      </c>
      <c r="E20" s="909">
        <v>107899</v>
      </c>
      <c r="F20" s="909">
        <v>123019</v>
      </c>
      <c r="G20" s="909">
        <v>163819</v>
      </c>
      <c r="H20" s="909">
        <v>179136.1</v>
      </c>
      <c r="I20" s="909">
        <v>187811.47</v>
      </c>
    </row>
    <row r="21" spans="1:9" s="196" customFormat="1" ht="19.5" customHeight="1">
      <c r="A21" s="459" t="s">
        <v>289</v>
      </c>
      <c r="B21" s="909"/>
      <c r="C21" s="909"/>
      <c r="D21" s="909"/>
      <c r="E21" s="909"/>
      <c r="F21" s="909"/>
      <c r="G21" s="909"/>
      <c r="H21" s="909"/>
      <c r="I21" s="909"/>
    </row>
    <row r="22" spans="1:9" s="196" customFormat="1" ht="19.5" customHeight="1">
      <c r="A22" s="940" t="s">
        <v>290</v>
      </c>
      <c r="B22" s="909">
        <v>183765</v>
      </c>
      <c r="C22" s="909"/>
      <c r="D22" s="909">
        <v>337156.6</v>
      </c>
      <c r="E22" s="909">
        <v>360983</v>
      </c>
      <c r="F22" s="909">
        <v>425934</v>
      </c>
      <c r="G22" s="909">
        <v>465896</v>
      </c>
      <c r="H22" s="909">
        <v>478125.9</v>
      </c>
      <c r="I22" s="909">
        <v>462504.02</v>
      </c>
    </row>
    <row r="23" spans="1:9" s="196" customFormat="1" ht="19.5" customHeight="1">
      <c r="A23" s="459" t="s">
        <v>291</v>
      </c>
      <c r="B23" s="909"/>
      <c r="C23" s="909"/>
      <c r="D23" s="909"/>
      <c r="E23" s="909"/>
      <c r="F23" s="909"/>
      <c r="G23" s="909"/>
      <c r="H23" s="909"/>
      <c r="I23" s="909"/>
    </row>
    <row r="24" spans="1:9" s="196" customFormat="1" ht="19.5" customHeight="1">
      <c r="A24" s="940" t="s">
        <v>292</v>
      </c>
      <c r="B24" s="909">
        <v>63131</v>
      </c>
      <c r="C24" s="909"/>
      <c r="D24" s="909">
        <v>159401.29999999999</v>
      </c>
      <c r="E24" s="909">
        <v>158477</v>
      </c>
      <c r="F24" s="909">
        <v>203749</v>
      </c>
      <c r="G24" s="909">
        <v>202053</v>
      </c>
      <c r="H24" s="909">
        <v>195511.3</v>
      </c>
      <c r="I24" s="909">
        <v>276014.03999999998</v>
      </c>
    </row>
    <row r="25" spans="1:9" s="196" customFormat="1" ht="19.5" customHeight="1">
      <c r="A25" s="459" t="s">
        <v>293</v>
      </c>
      <c r="B25" s="909"/>
      <c r="C25" s="909"/>
      <c r="D25" s="909"/>
      <c r="E25" s="909"/>
      <c r="F25" s="909"/>
      <c r="G25" s="909"/>
      <c r="H25" s="909"/>
      <c r="I25" s="909"/>
    </row>
    <row r="26" spans="1:9" s="196" customFormat="1" ht="19.5" customHeight="1">
      <c r="A26" s="940" t="s">
        <v>294</v>
      </c>
      <c r="B26" s="909">
        <v>77485</v>
      </c>
      <c r="C26" s="909"/>
      <c r="D26" s="909">
        <v>282117.8</v>
      </c>
      <c r="E26" s="909">
        <v>325955</v>
      </c>
      <c r="F26" s="909">
        <v>340854</v>
      </c>
      <c r="G26" s="909">
        <v>327236</v>
      </c>
      <c r="H26" s="909">
        <v>368024.2</v>
      </c>
      <c r="I26" s="909">
        <v>437153.88</v>
      </c>
    </row>
    <row r="27" spans="1:9" s="196" customFormat="1" ht="19.5" customHeight="1">
      <c r="A27" s="459" t="s">
        <v>295</v>
      </c>
      <c r="B27" s="446"/>
      <c r="C27" s="446"/>
      <c r="D27" s="446"/>
      <c r="E27" s="446"/>
      <c r="F27" s="446"/>
      <c r="G27" s="446"/>
      <c r="H27" s="446"/>
      <c r="I27" s="446"/>
    </row>
    <row r="28" spans="1:9" s="196" customFormat="1" ht="19.5" customHeight="1">
      <c r="A28" s="940" t="s">
        <v>296</v>
      </c>
      <c r="B28" s="909">
        <v>33348</v>
      </c>
      <c r="C28" s="909"/>
      <c r="D28" s="909">
        <v>64664</v>
      </c>
      <c r="E28" s="909">
        <v>75236</v>
      </c>
      <c r="F28" s="909">
        <v>147111</v>
      </c>
      <c r="G28" s="909">
        <v>157945</v>
      </c>
      <c r="H28" s="909">
        <v>106919.7</v>
      </c>
      <c r="I28" s="909">
        <v>169627.46</v>
      </c>
    </row>
    <row r="29" spans="1:9" s="196" customFormat="1" ht="19.5" customHeight="1">
      <c r="A29" s="459" t="s">
        <v>297</v>
      </c>
      <c r="B29" s="909"/>
      <c r="C29" s="909"/>
      <c r="D29" s="909"/>
      <c r="E29" s="909"/>
      <c r="F29" s="909"/>
      <c r="G29" s="909"/>
      <c r="H29" s="909"/>
      <c r="I29" s="909"/>
    </row>
    <row r="30" spans="1:9" s="196" customFormat="1" ht="19.5" customHeight="1">
      <c r="A30" s="940" t="s">
        <v>298</v>
      </c>
      <c r="B30" s="909">
        <v>26159</v>
      </c>
      <c r="C30" s="909"/>
      <c r="D30" s="909">
        <v>89008</v>
      </c>
      <c r="E30" s="909">
        <v>94610</v>
      </c>
      <c r="F30" s="909">
        <v>84964</v>
      </c>
      <c r="G30" s="909">
        <v>103701</v>
      </c>
      <c r="H30" s="909">
        <v>88449.7</v>
      </c>
      <c r="I30" s="909">
        <v>93736.3</v>
      </c>
    </row>
    <row r="31" spans="1:9" s="196" customFormat="1" ht="19.5" customHeight="1">
      <c r="A31" s="459" t="s">
        <v>299</v>
      </c>
      <c r="B31" s="909"/>
      <c r="C31" s="909"/>
      <c r="D31" s="909"/>
      <c r="E31" s="909"/>
      <c r="F31" s="909"/>
      <c r="G31" s="909"/>
      <c r="H31" s="909"/>
      <c r="I31" s="909"/>
    </row>
    <row r="32" spans="1:9" s="196" customFormat="1" ht="19.5" customHeight="1">
      <c r="A32" s="940" t="s">
        <v>300</v>
      </c>
      <c r="B32" s="909">
        <v>15575</v>
      </c>
      <c r="C32" s="909"/>
      <c r="D32" s="909">
        <v>34920.400000000001</v>
      </c>
      <c r="E32" s="909">
        <v>46139</v>
      </c>
      <c r="F32" s="909">
        <v>42252</v>
      </c>
      <c r="G32" s="909">
        <v>31321</v>
      </c>
      <c r="H32" s="909">
        <v>40078.800000000003</v>
      </c>
      <c r="I32" s="909">
        <v>68633.56</v>
      </c>
    </row>
    <row r="33" spans="1:9" s="196" customFormat="1" ht="19.5" customHeight="1">
      <c r="A33" s="459" t="s">
        <v>301</v>
      </c>
      <c r="B33" s="909"/>
      <c r="C33" s="909"/>
      <c r="D33" s="909"/>
      <c r="E33" s="930"/>
      <c r="F33" s="930"/>
      <c r="G33" s="930"/>
      <c r="H33" s="909"/>
      <c r="I33" s="385"/>
    </row>
    <row r="34" spans="1:9" s="196" customFormat="1" ht="15.75" customHeight="1">
      <c r="A34" s="810"/>
      <c r="B34" s="931"/>
      <c r="C34" s="931"/>
      <c r="D34" s="931"/>
      <c r="E34" s="932"/>
      <c r="F34" s="932"/>
      <c r="G34" s="932"/>
      <c r="H34" s="932"/>
      <c r="I34" s="460"/>
    </row>
    <row r="35" spans="1:9" s="196" customFormat="1" ht="13.8">
      <c r="A35" s="305"/>
      <c r="B35" s="305"/>
      <c r="C35" s="305"/>
      <c r="D35" s="305"/>
      <c r="E35" s="305"/>
      <c r="F35" s="305"/>
      <c r="G35" s="305"/>
      <c r="H35" s="305"/>
      <c r="I35" s="385"/>
    </row>
    <row r="36" spans="1:9" s="196" customFormat="1" ht="13.8">
      <c r="A36" s="305"/>
      <c r="B36" s="305"/>
      <c r="C36" s="305"/>
      <c r="D36" s="305"/>
      <c r="E36" s="305"/>
      <c r="F36" s="305"/>
      <c r="G36" s="305"/>
      <c r="H36" s="909"/>
      <c r="I36" s="385"/>
    </row>
    <row r="37" spans="1:9" s="196" customFormat="1" ht="13.8">
      <c r="A37" s="305"/>
      <c r="B37" s="305"/>
      <c r="C37" s="305"/>
      <c r="D37" s="305"/>
      <c r="E37" s="305"/>
      <c r="F37" s="305"/>
      <c r="G37" s="305"/>
      <c r="H37" s="305"/>
      <c r="I37" s="385"/>
    </row>
    <row r="38" spans="1:9" s="196" customFormat="1" ht="13.8">
      <c r="A38" s="305"/>
      <c r="B38" s="305"/>
      <c r="C38" s="305"/>
      <c r="D38" s="305"/>
      <c r="E38" s="305"/>
      <c r="F38" s="305"/>
      <c r="G38" s="305"/>
      <c r="H38" s="305"/>
      <c r="I38" s="385"/>
    </row>
    <row r="39" spans="1:9" s="196" customFormat="1" ht="13.8">
      <c r="A39" s="305"/>
      <c r="B39" s="305"/>
      <c r="C39" s="305"/>
      <c r="D39" s="305"/>
      <c r="E39" s="305"/>
      <c r="F39" s="305"/>
      <c r="G39" s="305"/>
      <c r="H39" s="305"/>
      <c r="I39" s="385"/>
    </row>
    <row r="40" spans="1:9" s="196" customFormat="1" ht="13.8">
      <c r="A40" s="305"/>
      <c r="B40" s="305"/>
      <c r="C40" s="305"/>
      <c r="D40" s="305"/>
      <c r="E40" s="305"/>
      <c r="F40" s="305"/>
      <c r="G40" s="305"/>
      <c r="H40" s="305"/>
      <c r="I40" s="385"/>
    </row>
    <row r="41" spans="1:9" s="196" customFormat="1" ht="13.8">
      <c r="A41" s="305"/>
      <c r="B41" s="305"/>
      <c r="C41" s="305"/>
      <c r="D41" s="305"/>
      <c r="E41" s="305"/>
      <c r="F41" s="305"/>
      <c r="G41" s="305"/>
      <c r="H41" s="305"/>
      <c r="I41" s="385"/>
    </row>
    <row r="42" spans="1:9" s="196" customFormat="1" ht="13.8">
      <c r="A42" s="305"/>
      <c r="B42" s="305"/>
      <c r="C42" s="305"/>
      <c r="D42" s="305"/>
      <c r="E42" s="305"/>
      <c r="F42" s="305"/>
      <c r="G42" s="305"/>
      <c r="H42" s="305"/>
      <c r="I42" s="385"/>
    </row>
    <row r="43" spans="1:9" s="196" customFormat="1" ht="13.8">
      <c r="A43" s="305"/>
      <c r="B43" s="305"/>
      <c r="C43" s="305"/>
      <c r="D43" s="305"/>
      <c r="E43" s="305"/>
      <c r="F43" s="305"/>
      <c r="G43" s="305"/>
      <c r="H43" s="305"/>
      <c r="I43" s="385"/>
    </row>
    <row r="44" spans="1:9" s="196" customFormat="1" ht="13.8">
      <c r="A44" s="305"/>
      <c r="B44" s="305"/>
      <c r="C44" s="305"/>
      <c r="D44" s="305"/>
      <c r="E44" s="305"/>
      <c r="F44" s="305"/>
      <c r="G44" s="305"/>
      <c r="H44" s="305"/>
      <c r="I44" s="385"/>
    </row>
    <row r="45" spans="1:9" s="196" customFormat="1" ht="13.8">
      <c r="A45" s="305"/>
      <c r="B45" s="305"/>
      <c r="C45" s="305"/>
      <c r="D45" s="305"/>
      <c r="E45" s="305"/>
      <c r="F45" s="305"/>
      <c r="G45" s="305"/>
      <c r="H45" s="305"/>
      <c r="I45" s="385"/>
    </row>
    <row r="46" spans="1:9" s="196" customFormat="1" ht="13.8">
      <c r="A46" s="305"/>
      <c r="B46" s="305"/>
      <c r="C46" s="305"/>
      <c r="D46" s="305"/>
      <c r="E46" s="305"/>
      <c r="F46" s="305"/>
      <c r="G46" s="305"/>
      <c r="H46" s="305"/>
      <c r="I46" s="385"/>
    </row>
    <row r="47" spans="1:9" s="196" customFormat="1" ht="13.8">
      <c r="A47" s="305"/>
      <c r="B47" s="305"/>
      <c r="C47" s="305"/>
      <c r="D47" s="305"/>
      <c r="E47" s="305"/>
      <c r="F47" s="305"/>
      <c r="G47" s="305"/>
      <c r="H47" s="305"/>
      <c r="I47" s="385"/>
    </row>
    <row r="48" spans="1:9" s="196" customFormat="1" ht="13.8">
      <c r="A48" s="305"/>
      <c r="B48" s="305"/>
      <c r="C48" s="305"/>
      <c r="D48" s="305"/>
      <c r="E48" s="305"/>
      <c r="F48" s="305"/>
      <c r="G48" s="305"/>
      <c r="H48" s="305"/>
      <c r="I48" s="385"/>
    </row>
    <row r="49" spans="1:9" s="196" customFormat="1" ht="13.8">
      <c r="A49" s="305"/>
      <c r="B49" s="305"/>
      <c r="C49" s="305"/>
      <c r="D49" s="305"/>
      <c r="E49" s="305"/>
      <c r="F49" s="305"/>
      <c r="G49" s="305"/>
      <c r="H49" s="305"/>
      <c r="I49" s="385"/>
    </row>
    <row r="50" spans="1:9" s="196" customFormat="1" ht="13.8">
      <c r="A50" s="305"/>
      <c r="B50" s="305"/>
      <c r="C50" s="305"/>
      <c r="D50" s="305"/>
      <c r="E50" s="305"/>
      <c r="F50" s="305"/>
      <c r="G50" s="305"/>
      <c r="H50" s="305"/>
      <c r="I50" s="385"/>
    </row>
    <row r="51" spans="1:9" s="196" customFormat="1" ht="13.8">
      <c r="A51" s="305"/>
      <c r="B51" s="305"/>
      <c r="C51" s="305"/>
      <c r="D51" s="305"/>
      <c r="E51" s="305"/>
      <c r="F51" s="305"/>
      <c r="G51" s="305"/>
      <c r="H51" s="305"/>
      <c r="I51" s="385"/>
    </row>
    <row r="52" spans="1:9" s="196" customFormat="1" ht="13.8">
      <c r="A52" s="305"/>
      <c r="B52" s="305"/>
      <c r="C52" s="305"/>
      <c r="D52" s="305"/>
      <c r="E52" s="305"/>
      <c r="F52" s="305"/>
      <c r="G52" s="305"/>
      <c r="H52" s="305"/>
      <c r="I52" s="385"/>
    </row>
    <row r="53" spans="1:9" s="196" customFormat="1" ht="13.8">
      <c r="A53" s="305"/>
      <c r="B53" s="305"/>
      <c r="C53" s="305"/>
      <c r="D53" s="305"/>
      <c r="E53" s="305"/>
      <c r="F53" s="305"/>
      <c r="G53" s="305"/>
      <c r="H53" s="305"/>
      <c r="I53" s="385"/>
    </row>
    <row r="54" spans="1:9" s="196" customFormat="1" ht="13.8">
      <c r="A54" s="305"/>
      <c r="B54" s="305"/>
      <c r="C54" s="305"/>
      <c r="D54" s="305"/>
      <c r="E54" s="305"/>
      <c r="F54" s="305"/>
      <c r="G54" s="305"/>
      <c r="H54" s="305"/>
      <c r="I54" s="385"/>
    </row>
    <row r="55" spans="1:9" s="196" customFormat="1" ht="13.8">
      <c r="A55" s="305"/>
      <c r="B55" s="305"/>
      <c r="C55" s="305"/>
      <c r="D55" s="305"/>
      <c r="E55" s="305"/>
      <c r="F55" s="305"/>
      <c r="G55" s="305"/>
      <c r="H55" s="305"/>
      <c r="I55" s="385"/>
    </row>
    <row r="56" spans="1:9" s="196" customFormat="1" ht="13.8">
      <c r="A56" s="305"/>
      <c r="B56" s="305"/>
      <c r="C56" s="305"/>
      <c r="D56" s="305"/>
      <c r="E56" s="305"/>
      <c r="F56" s="305"/>
      <c r="G56" s="305"/>
      <c r="H56" s="305"/>
      <c r="I56" s="385"/>
    </row>
    <row r="57" spans="1:9" s="196" customFormat="1" ht="13.8">
      <c r="A57" s="305"/>
      <c r="B57" s="305"/>
      <c r="C57" s="305"/>
      <c r="D57" s="305"/>
      <c r="E57" s="305"/>
      <c r="F57" s="305"/>
      <c r="G57" s="305"/>
      <c r="H57" s="305"/>
      <c r="I57" s="385"/>
    </row>
    <row r="58" spans="1:9" s="196" customFormat="1" ht="13.8">
      <c r="A58" s="305"/>
      <c r="B58" s="305"/>
      <c r="C58" s="305"/>
      <c r="D58" s="305"/>
      <c r="E58" s="305"/>
      <c r="F58" s="305"/>
      <c r="G58" s="305"/>
      <c r="H58" s="305"/>
      <c r="I58" s="385"/>
    </row>
    <row r="59" spans="1:9" s="196" customFormat="1" ht="13.8">
      <c r="A59" s="305"/>
      <c r="B59" s="305"/>
      <c r="C59" s="305"/>
      <c r="D59" s="305"/>
      <c r="E59" s="305"/>
      <c r="F59" s="305"/>
      <c r="G59" s="305"/>
      <c r="H59" s="305"/>
      <c r="I59" s="385"/>
    </row>
    <row r="60" spans="1:9" s="196" customFormat="1" ht="13.8">
      <c r="A60" s="305"/>
      <c r="B60" s="305"/>
      <c r="C60" s="305"/>
      <c r="D60" s="305"/>
      <c r="E60" s="305"/>
      <c r="F60" s="305"/>
      <c r="G60" s="305"/>
      <c r="H60" s="305"/>
      <c r="I60" s="385"/>
    </row>
    <row r="61" spans="1:9" s="196" customFormat="1" ht="13.8">
      <c r="A61" s="305"/>
      <c r="B61" s="305"/>
      <c r="C61" s="305"/>
      <c r="D61" s="305"/>
      <c r="E61" s="305"/>
      <c r="F61" s="305"/>
      <c r="G61" s="305"/>
      <c r="H61" s="305"/>
      <c r="I61" s="385"/>
    </row>
    <row r="62" spans="1:9" s="196" customFormat="1" ht="13.8">
      <c r="A62" s="305"/>
      <c r="B62" s="305"/>
      <c r="C62" s="305"/>
      <c r="D62" s="305"/>
      <c r="E62" s="305"/>
      <c r="F62" s="305"/>
      <c r="G62" s="305"/>
      <c r="H62" s="305"/>
      <c r="I62" s="385"/>
    </row>
    <row r="63" spans="1:9" s="196" customFormat="1" ht="13.8">
      <c r="A63" s="305"/>
      <c r="B63" s="305"/>
      <c r="C63" s="305"/>
      <c r="D63" s="305"/>
      <c r="E63" s="305"/>
      <c r="F63" s="305"/>
      <c r="G63" s="305"/>
      <c r="H63" s="305"/>
      <c r="I63" s="385"/>
    </row>
    <row r="64" spans="1:9" s="196" customFormat="1" ht="13.8">
      <c r="A64" s="305"/>
      <c r="B64" s="305"/>
      <c r="C64" s="305"/>
      <c r="D64" s="305"/>
      <c r="E64" s="305"/>
      <c r="F64" s="305"/>
      <c r="G64" s="305"/>
      <c r="H64" s="305"/>
      <c r="I64" s="385"/>
    </row>
    <row r="65" spans="1:9" s="196" customFormat="1" ht="13.8">
      <c r="A65" s="305"/>
      <c r="B65" s="305"/>
      <c r="C65" s="305"/>
      <c r="D65" s="305"/>
      <c r="E65" s="305"/>
      <c r="F65" s="305"/>
      <c r="G65" s="305"/>
      <c r="H65" s="305"/>
      <c r="I65" s="385"/>
    </row>
    <row r="66" spans="1:9" s="196" customFormat="1" ht="13.8">
      <c r="A66" s="305"/>
      <c r="B66" s="305"/>
      <c r="C66" s="305"/>
      <c r="D66" s="305"/>
      <c r="E66" s="305"/>
      <c r="F66" s="305"/>
      <c r="G66" s="305"/>
      <c r="H66" s="305"/>
      <c r="I66" s="385"/>
    </row>
    <row r="67" spans="1:9" s="196" customFormat="1" ht="13.8">
      <c r="A67" s="305"/>
      <c r="B67" s="305"/>
      <c r="C67" s="305"/>
      <c r="D67" s="305"/>
      <c r="E67" s="305"/>
      <c r="F67" s="305"/>
      <c r="G67" s="305"/>
      <c r="H67" s="305"/>
      <c r="I67" s="385"/>
    </row>
    <row r="68" spans="1:9" s="196" customFormat="1" ht="13.8">
      <c r="A68" s="305"/>
      <c r="B68" s="305"/>
      <c r="C68" s="305"/>
      <c r="D68" s="305"/>
      <c r="E68" s="305"/>
      <c r="F68" s="305"/>
      <c r="G68" s="305"/>
      <c r="H68" s="305"/>
      <c r="I68" s="385"/>
    </row>
    <row r="69" spans="1:9" s="196" customFormat="1" ht="13.8">
      <c r="A69" s="305"/>
      <c r="B69" s="305"/>
      <c r="C69" s="305"/>
      <c r="D69" s="305"/>
      <c r="E69" s="305"/>
      <c r="F69" s="305"/>
      <c r="G69" s="305"/>
      <c r="H69" s="305"/>
      <c r="I69" s="385"/>
    </row>
    <row r="70" spans="1:9" s="196" customFormat="1" ht="13.8">
      <c r="A70" s="305"/>
      <c r="B70" s="305"/>
      <c r="C70" s="305"/>
      <c r="D70" s="305"/>
      <c r="E70" s="305"/>
      <c r="F70" s="305"/>
      <c r="G70" s="305"/>
      <c r="H70" s="305"/>
      <c r="I70" s="385"/>
    </row>
    <row r="71" spans="1:9" s="196" customFormat="1" ht="13.8">
      <c r="A71" s="305"/>
      <c r="B71" s="305"/>
      <c r="C71" s="305"/>
      <c r="D71" s="305"/>
      <c r="E71" s="305"/>
      <c r="F71" s="305"/>
      <c r="G71" s="305"/>
      <c r="H71" s="305"/>
      <c r="I71" s="385"/>
    </row>
    <row r="72" spans="1:9" s="196" customFormat="1" ht="13.8">
      <c r="A72" s="305"/>
      <c r="B72" s="305"/>
      <c r="C72" s="305"/>
      <c r="D72" s="305"/>
      <c r="E72" s="305"/>
      <c r="F72" s="305"/>
      <c r="G72" s="305"/>
      <c r="H72" s="305"/>
      <c r="I72" s="385"/>
    </row>
    <row r="73" spans="1:9" s="196" customFormat="1" ht="13.8">
      <c r="A73" s="305"/>
      <c r="B73" s="305"/>
      <c r="C73" s="305"/>
      <c r="D73" s="305"/>
      <c r="E73" s="305"/>
      <c r="F73" s="305"/>
      <c r="G73" s="305"/>
      <c r="H73" s="305"/>
      <c r="I73" s="385"/>
    </row>
    <row r="74" spans="1:9" s="196" customFormat="1" ht="13.8">
      <c r="A74" s="305"/>
      <c r="B74" s="305"/>
      <c r="C74" s="305"/>
      <c r="D74" s="305"/>
      <c r="E74" s="305"/>
      <c r="F74" s="305"/>
      <c r="G74" s="305"/>
      <c r="H74" s="305"/>
      <c r="I74" s="385"/>
    </row>
    <row r="75" spans="1:9" s="196" customFormat="1" ht="13.8">
      <c r="A75" s="305"/>
      <c r="B75" s="305"/>
      <c r="C75" s="305"/>
      <c r="D75" s="305"/>
      <c r="E75" s="305"/>
      <c r="F75" s="305"/>
      <c r="G75" s="305"/>
      <c r="H75" s="305"/>
      <c r="I75" s="385"/>
    </row>
    <row r="76" spans="1:9" s="196" customFormat="1" ht="13.8">
      <c r="A76" s="305"/>
      <c r="B76" s="305"/>
      <c r="C76" s="305"/>
      <c r="D76" s="305"/>
      <c r="E76" s="305"/>
      <c r="F76" s="305"/>
      <c r="G76" s="305"/>
      <c r="H76" s="305"/>
      <c r="I76" s="385"/>
    </row>
    <row r="77" spans="1:9" s="196" customFormat="1" ht="13.8">
      <c r="A77" s="305"/>
      <c r="B77" s="305"/>
      <c r="C77" s="305"/>
      <c r="D77" s="305"/>
      <c r="E77" s="305"/>
      <c r="F77" s="305"/>
      <c r="G77" s="305"/>
      <c r="H77" s="305"/>
      <c r="I77" s="385"/>
    </row>
    <row r="78" spans="1:9" s="196" customFormat="1" ht="13.8">
      <c r="A78" s="305"/>
      <c r="B78" s="305"/>
      <c r="C78" s="305"/>
      <c r="D78" s="305"/>
      <c r="E78" s="305"/>
      <c r="F78" s="305"/>
      <c r="G78" s="305"/>
      <c r="H78" s="305"/>
      <c r="I78" s="385"/>
    </row>
    <row r="79" spans="1:9" s="196" customFormat="1" ht="13.8">
      <c r="A79" s="305"/>
      <c r="B79" s="305"/>
      <c r="C79" s="305"/>
      <c r="D79" s="305"/>
      <c r="E79" s="305"/>
      <c r="F79" s="305"/>
      <c r="G79" s="305"/>
      <c r="H79" s="305"/>
      <c r="I79" s="385"/>
    </row>
    <row r="80" spans="1:9" s="196" customFormat="1" ht="13.8">
      <c r="A80" s="305"/>
      <c r="B80" s="305"/>
      <c r="C80" s="305"/>
      <c r="D80" s="305"/>
      <c r="E80" s="305"/>
      <c r="F80" s="305"/>
      <c r="G80" s="305"/>
      <c r="H80" s="305"/>
      <c r="I80" s="385"/>
    </row>
    <row r="81" spans="1:9" s="196" customFormat="1" ht="13.8">
      <c r="A81" s="305"/>
      <c r="B81" s="305"/>
      <c r="C81" s="305"/>
      <c r="D81" s="305"/>
      <c r="E81" s="305"/>
      <c r="F81" s="305"/>
      <c r="G81" s="305"/>
      <c r="H81" s="305"/>
      <c r="I81" s="385"/>
    </row>
    <row r="82" spans="1:9" s="196" customFormat="1" ht="13.8">
      <c r="A82" s="305"/>
      <c r="B82" s="305"/>
      <c r="C82" s="305"/>
      <c r="D82" s="305"/>
      <c r="E82" s="305"/>
      <c r="F82" s="305"/>
      <c r="G82" s="305"/>
      <c r="H82" s="305"/>
      <c r="I82" s="385"/>
    </row>
    <row r="83" spans="1:9" s="196" customFormat="1" ht="13.8">
      <c r="A83" s="305"/>
      <c r="B83" s="305"/>
      <c r="C83" s="305"/>
      <c r="D83" s="305"/>
      <c r="E83" s="305"/>
      <c r="F83" s="305"/>
      <c r="G83" s="305"/>
      <c r="H83" s="305"/>
      <c r="I83" s="385"/>
    </row>
    <row r="84" spans="1:9" s="196" customFormat="1" ht="13.8">
      <c r="A84" s="305"/>
      <c r="B84" s="305"/>
      <c r="C84" s="305"/>
      <c r="D84" s="305"/>
      <c r="E84" s="305"/>
      <c r="F84" s="305"/>
      <c r="G84" s="305"/>
      <c r="H84" s="305"/>
      <c r="I84" s="385"/>
    </row>
    <row r="85" spans="1:9" s="196" customFormat="1" ht="13.8">
      <c r="A85" s="305"/>
      <c r="B85" s="305"/>
      <c r="C85" s="305"/>
      <c r="D85" s="305"/>
      <c r="E85" s="305"/>
      <c r="F85" s="305"/>
      <c r="G85" s="305"/>
      <c r="H85" s="305"/>
      <c r="I85" s="385"/>
    </row>
    <row r="86" spans="1:9" s="196" customFormat="1" ht="13.8">
      <c r="A86" s="305"/>
      <c r="B86" s="305"/>
      <c r="C86" s="305"/>
      <c r="D86" s="305"/>
      <c r="E86" s="305"/>
      <c r="F86" s="305"/>
      <c r="G86" s="305"/>
      <c r="H86" s="305"/>
      <c r="I86" s="385"/>
    </row>
    <row r="87" spans="1:9" s="196" customFormat="1" ht="13.8">
      <c r="A87" s="305"/>
      <c r="B87" s="305"/>
      <c r="C87" s="305"/>
      <c r="D87" s="305"/>
      <c r="E87" s="305"/>
      <c r="F87" s="305"/>
      <c r="G87" s="305"/>
      <c r="H87" s="305"/>
      <c r="I87" s="385"/>
    </row>
    <row r="88" spans="1:9" s="196" customFormat="1" ht="13.8">
      <c r="A88" s="305"/>
      <c r="B88" s="305"/>
      <c r="C88" s="305"/>
      <c r="D88" s="305"/>
      <c r="E88" s="305"/>
      <c r="F88" s="305"/>
      <c r="G88" s="305"/>
      <c r="H88" s="305"/>
      <c r="I88" s="385"/>
    </row>
    <row r="89" spans="1:9" s="196" customFormat="1" ht="13.8">
      <c r="A89" s="305"/>
      <c r="B89" s="305"/>
      <c r="C89" s="305"/>
      <c r="D89" s="305"/>
      <c r="E89" s="305"/>
      <c r="F89" s="305"/>
      <c r="G89" s="305"/>
      <c r="H89" s="305"/>
      <c r="I89" s="385"/>
    </row>
    <row r="90" spans="1:9" s="196" customFormat="1" ht="13.8">
      <c r="A90" s="305"/>
      <c r="B90" s="305"/>
      <c r="C90" s="305"/>
      <c r="D90" s="305"/>
      <c r="E90" s="305"/>
      <c r="F90" s="305"/>
      <c r="G90" s="305"/>
      <c r="H90" s="305"/>
      <c r="I90" s="385"/>
    </row>
    <row r="91" spans="1:9" s="196" customFormat="1" ht="13.8">
      <c r="A91" s="305"/>
      <c r="B91" s="305"/>
      <c r="C91" s="305"/>
      <c r="D91" s="305"/>
      <c r="E91" s="305"/>
      <c r="F91" s="305"/>
      <c r="G91" s="305"/>
      <c r="H91" s="305"/>
      <c r="I91" s="385"/>
    </row>
    <row r="92" spans="1:9" s="196" customFormat="1" ht="13.8">
      <c r="A92" s="305"/>
      <c r="B92" s="305"/>
      <c r="C92" s="305"/>
      <c r="D92" s="305"/>
      <c r="E92" s="305"/>
      <c r="F92" s="305"/>
      <c r="G92" s="305"/>
      <c r="H92" s="305"/>
      <c r="I92" s="385"/>
    </row>
    <row r="93" spans="1:9" s="196" customFormat="1" ht="13.8">
      <c r="A93" s="305"/>
      <c r="B93" s="305"/>
      <c r="C93" s="305"/>
      <c r="D93" s="305"/>
      <c r="E93" s="305"/>
      <c r="F93" s="305"/>
      <c r="G93" s="305"/>
      <c r="H93" s="305"/>
      <c r="I93" s="385"/>
    </row>
    <row r="94" spans="1:9" s="196" customFormat="1" ht="13.8">
      <c r="A94" s="305"/>
      <c r="B94" s="305"/>
      <c r="C94" s="305"/>
      <c r="D94" s="305"/>
      <c r="E94" s="305"/>
      <c r="F94" s="305"/>
      <c r="G94" s="305"/>
      <c r="H94" s="305"/>
      <c r="I94" s="385"/>
    </row>
    <row r="95" spans="1:9" s="196" customFormat="1" ht="13.8">
      <c r="A95" s="305"/>
      <c r="B95" s="305"/>
      <c r="C95" s="305"/>
      <c r="D95" s="305"/>
      <c r="E95" s="305"/>
      <c r="F95" s="305"/>
      <c r="G95" s="305"/>
      <c r="H95" s="305"/>
      <c r="I95" s="385"/>
    </row>
    <row r="96" spans="1:9" s="196" customFormat="1" ht="13.8">
      <c r="A96" s="305"/>
      <c r="B96" s="305"/>
      <c r="C96" s="305"/>
      <c r="D96" s="305"/>
      <c r="E96" s="305"/>
      <c r="F96" s="305"/>
      <c r="G96" s="305"/>
      <c r="H96" s="305"/>
      <c r="I96" s="385"/>
    </row>
    <row r="97" spans="1:9" s="196" customFormat="1" ht="13.8">
      <c r="A97" s="305"/>
      <c r="B97" s="305"/>
      <c r="C97" s="305"/>
      <c r="D97" s="305"/>
      <c r="E97" s="305"/>
      <c r="F97" s="305"/>
      <c r="G97" s="305"/>
      <c r="H97" s="305"/>
      <c r="I97" s="385"/>
    </row>
    <row r="98" spans="1:9" s="196" customFormat="1" ht="13.8">
      <c r="A98" s="305"/>
      <c r="B98" s="305"/>
      <c r="C98" s="305"/>
      <c r="D98" s="305"/>
      <c r="E98" s="305"/>
      <c r="F98" s="305"/>
      <c r="G98" s="305"/>
      <c r="H98" s="305"/>
      <c r="I98" s="385"/>
    </row>
    <row r="99" spans="1:9" s="196" customFormat="1" ht="13.8">
      <c r="A99" s="305"/>
      <c r="B99" s="305"/>
      <c r="C99" s="305"/>
      <c r="D99" s="305"/>
      <c r="E99" s="305"/>
      <c r="F99" s="305"/>
      <c r="G99" s="305"/>
      <c r="H99" s="305"/>
      <c r="I99" s="385"/>
    </row>
    <row r="100" spans="1:9" s="196" customFormat="1" ht="13.8">
      <c r="A100" s="305"/>
      <c r="B100" s="305"/>
      <c r="C100" s="305"/>
      <c r="D100" s="305"/>
      <c r="E100" s="305"/>
      <c r="F100" s="305"/>
      <c r="G100" s="305"/>
      <c r="H100" s="305"/>
      <c r="I100" s="385"/>
    </row>
    <row r="101" spans="1:9" s="196" customFormat="1" ht="13.8">
      <c r="A101" s="305"/>
      <c r="B101" s="305"/>
      <c r="C101" s="305"/>
      <c r="D101" s="305"/>
      <c r="E101" s="305"/>
      <c r="F101" s="305"/>
      <c r="G101" s="305"/>
      <c r="H101" s="305"/>
      <c r="I101" s="385"/>
    </row>
    <row r="102" spans="1:9" s="196" customFormat="1" ht="13.8">
      <c r="A102" s="305"/>
      <c r="B102" s="305"/>
      <c r="C102" s="305"/>
      <c r="D102" s="305"/>
      <c r="E102" s="305"/>
      <c r="F102" s="305"/>
      <c r="G102" s="305"/>
      <c r="H102" s="305"/>
      <c r="I102" s="385"/>
    </row>
    <row r="103" spans="1:9" s="196" customFormat="1" ht="13.8">
      <c r="A103" s="305"/>
      <c r="B103" s="305"/>
      <c r="C103" s="305"/>
      <c r="D103" s="305"/>
      <c r="E103" s="305"/>
      <c r="F103" s="305"/>
      <c r="G103" s="305"/>
      <c r="H103" s="305"/>
      <c r="I103" s="385"/>
    </row>
    <row r="104" spans="1:9" s="196" customFormat="1" ht="13.8">
      <c r="A104" s="305"/>
      <c r="B104" s="305"/>
      <c r="C104" s="305"/>
      <c r="D104" s="305"/>
      <c r="E104" s="305"/>
      <c r="F104" s="305"/>
      <c r="G104" s="305"/>
      <c r="H104" s="305"/>
      <c r="I104" s="385"/>
    </row>
    <row r="105" spans="1:9" s="196" customFormat="1" ht="13.8">
      <c r="A105" s="305"/>
      <c r="B105" s="305"/>
      <c r="C105" s="305"/>
      <c r="D105" s="305"/>
      <c r="E105" s="305"/>
      <c r="F105" s="305"/>
      <c r="G105" s="305"/>
      <c r="H105" s="305"/>
      <c r="I105" s="385"/>
    </row>
    <row r="106" spans="1:9" s="196" customFormat="1" ht="13.8">
      <c r="A106" s="305"/>
      <c r="B106" s="305"/>
      <c r="C106" s="305"/>
      <c r="D106" s="305"/>
      <c r="E106" s="305"/>
      <c r="F106" s="305"/>
      <c r="G106" s="305"/>
      <c r="H106" s="305"/>
      <c r="I106" s="385"/>
    </row>
    <row r="107" spans="1:9" s="196" customFormat="1" ht="13.8">
      <c r="A107" s="305"/>
      <c r="B107" s="305"/>
      <c r="C107" s="305"/>
      <c r="D107" s="305"/>
      <c r="E107" s="305"/>
      <c r="F107" s="305"/>
      <c r="G107" s="305"/>
      <c r="H107" s="305"/>
      <c r="I107" s="385"/>
    </row>
    <row r="108" spans="1:9" s="196" customFormat="1" ht="13.8">
      <c r="A108" s="305"/>
      <c r="B108" s="305"/>
      <c r="C108" s="305"/>
      <c r="D108" s="305"/>
      <c r="E108" s="305"/>
      <c r="F108" s="305"/>
      <c r="G108" s="305"/>
      <c r="H108" s="305"/>
      <c r="I108" s="385"/>
    </row>
    <row r="109" spans="1:9" s="196" customFormat="1" ht="13.8">
      <c r="A109" s="305"/>
      <c r="B109" s="305"/>
      <c r="C109" s="305"/>
      <c r="D109" s="305"/>
      <c r="E109" s="305"/>
      <c r="F109" s="305"/>
      <c r="G109" s="305"/>
      <c r="H109" s="305"/>
      <c r="I109" s="385"/>
    </row>
    <row r="110" spans="1:9" s="196" customFormat="1" ht="13.8">
      <c r="A110" s="305"/>
      <c r="B110" s="305"/>
      <c r="C110" s="305"/>
      <c r="D110" s="305"/>
      <c r="E110" s="305"/>
      <c r="F110" s="305"/>
      <c r="G110" s="305"/>
      <c r="H110" s="305"/>
      <c r="I110" s="385"/>
    </row>
    <row r="111" spans="1:9" s="196" customFormat="1" ht="13.8">
      <c r="A111" s="305"/>
      <c r="B111" s="305"/>
      <c r="C111" s="305"/>
      <c r="D111" s="305"/>
      <c r="E111" s="305"/>
      <c r="F111" s="305"/>
      <c r="G111" s="305"/>
      <c r="H111" s="305"/>
      <c r="I111" s="385"/>
    </row>
    <row r="112" spans="1:9" s="196" customFormat="1" ht="13.8">
      <c r="A112" s="305"/>
      <c r="B112" s="305"/>
      <c r="C112" s="305"/>
      <c r="D112" s="305"/>
      <c r="E112" s="305"/>
      <c r="F112" s="305"/>
      <c r="G112" s="305"/>
      <c r="H112" s="305"/>
      <c r="I112" s="385"/>
    </row>
    <row r="113" spans="1:9" s="196" customFormat="1" ht="13.8">
      <c r="A113" s="305"/>
      <c r="B113" s="305"/>
      <c r="C113" s="305"/>
      <c r="D113" s="305"/>
      <c r="E113" s="305"/>
      <c r="F113" s="305"/>
      <c r="G113" s="305"/>
      <c r="H113" s="305"/>
      <c r="I113" s="385"/>
    </row>
    <row r="114" spans="1:9" s="196" customFormat="1" ht="13.8">
      <c r="A114" s="305"/>
      <c r="B114" s="305"/>
      <c r="C114" s="305"/>
      <c r="D114" s="305"/>
      <c r="E114" s="305"/>
      <c r="F114" s="305"/>
      <c r="G114" s="305"/>
      <c r="H114" s="305"/>
      <c r="I114" s="385"/>
    </row>
    <row r="115" spans="1:9" s="196" customFormat="1" ht="13.8">
      <c r="A115" s="305"/>
      <c r="B115" s="305"/>
      <c r="C115" s="305"/>
      <c r="D115" s="305"/>
      <c r="E115" s="305"/>
      <c r="F115" s="305"/>
      <c r="G115" s="305"/>
      <c r="H115" s="305"/>
      <c r="I115" s="385"/>
    </row>
    <row r="116" spans="1:9" s="196" customFormat="1" ht="13.8">
      <c r="A116" s="305"/>
      <c r="B116" s="305"/>
      <c r="C116" s="305"/>
      <c r="D116" s="305"/>
      <c r="E116" s="305"/>
      <c r="F116" s="305"/>
      <c r="G116" s="305"/>
      <c r="H116" s="305"/>
      <c r="I116" s="385"/>
    </row>
    <row r="117" spans="1:9" s="196" customFormat="1" ht="13.8">
      <c r="A117" s="305"/>
      <c r="B117" s="305"/>
      <c r="C117" s="305"/>
      <c r="D117" s="305"/>
      <c r="E117" s="305"/>
      <c r="F117" s="305"/>
      <c r="G117" s="305"/>
      <c r="H117" s="305"/>
      <c r="I117" s="385"/>
    </row>
    <row r="118" spans="1:9" s="196" customFormat="1" ht="13.8">
      <c r="A118" s="305"/>
      <c r="B118" s="305"/>
      <c r="C118" s="305"/>
      <c r="D118" s="305"/>
      <c r="E118" s="305"/>
      <c r="F118" s="305"/>
      <c r="G118" s="305"/>
      <c r="H118" s="305"/>
      <c r="I118" s="385"/>
    </row>
    <row r="119" spans="1:9" s="196" customFormat="1" ht="13.8">
      <c r="A119" s="305"/>
      <c r="B119" s="305"/>
      <c r="C119" s="305"/>
      <c r="D119" s="305"/>
      <c r="E119" s="305"/>
      <c r="F119" s="305"/>
      <c r="G119" s="305"/>
      <c r="H119" s="305"/>
      <c r="I119" s="385"/>
    </row>
    <row r="120" spans="1:9" s="196" customFormat="1" ht="13.8">
      <c r="A120" s="305"/>
      <c r="B120" s="305"/>
      <c r="C120" s="305"/>
      <c r="D120" s="305"/>
      <c r="E120" s="305"/>
      <c r="F120" s="305"/>
      <c r="G120" s="305"/>
      <c r="H120" s="305"/>
      <c r="I120" s="385"/>
    </row>
    <row r="121" spans="1:9" s="196" customFormat="1" ht="13.8">
      <c r="A121" s="305"/>
      <c r="B121" s="305"/>
      <c r="C121" s="305"/>
      <c r="D121" s="305"/>
      <c r="E121" s="305"/>
      <c r="F121" s="305"/>
      <c r="G121" s="305"/>
      <c r="H121" s="305"/>
      <c r="I121" s="385"/>
    </row>
    <row r="122" spans="1:9" s="196" customFormat="1" ht="13.8">
      <c r="A122" s="305"/>
      <c r="B122" s="305"/>
      <c r="C122" s="305"/>
      <c r="D122" s="305"/>
      <c r="E122" s="305"/>
      <c r="F122" s="305"/>
      <c r="G122" s="305"/>
      <c r="H122" s="305"/>
      <c r="I122" s="385"/>
    </row>
    <row r="123" spans="1:9" s="196" customFormat="1" ht="13.8">
      <c r="A123" s="305"/>
      <c r="B123" s="305"/>
      <c r="C123" s="305"/>
      <c r="D123" s="305"/>
      <c r="E123" s="305"/>
      <c r="F123" s="305"/>
      <c r="G123" s="305"/>
      <c r="H123" s="305"/>
      <c r="I123" s="385"/>
    </row>
    <row r="124" spans="1:9" s="196" customFormat="1" ht="13.8">
      <c r="A124" s="305"/>
      <c r="B124" s="305"/>
      <c r="C124" s="305"/>
      <c r="D124" s="305"/>
      <c r="E124" s="305"/>
      <c r="F124" s="305"/>
      <c r="G124" s="305"/>
      <c r="H124" s="305"/>
      <c r="I124" s="385"/>
    </row>
    <row r="125" spans="1:9" s="196" customFormat="1" ht="13.8">
      <c r="A125" s="305"/>
      <c r="B125" s="305"/>
      <c r="C125" s="305"/>
      <c r="D125" s="305"/>
      <c r="E125" s="305"/>
      <c r="F125" s="305"/>
      <c r="G125" s="305"/>
      <c r="H125" s="305"/>
      <c r="I125" s="385"/>
    </row>
    <row r="126" spans="1:9" s="196" customFormat="1" ht="13.8">
      <c r="A126" s="305"/>
      <c r="B126" s="305"/>
      <c r="C126" s="305"/>
      <c r="D126" s="305"/>
      <c r="E126" s="305"/>
      <c r="F126" s="305"/>
      <c r="G126" s="305"/>
      <c r="H126" s="305"/>
      <c r="I126" s="385"/>
    </row>
    <row r="127" spans="1:9" s="196" customFormat="1" ht="13.8">
      <c r="A127" s="305"/>
      <c r="B127" s="305"/>
      <c r="C127" s="305"/>
      <c r="D127" s="305"/>
      <c r="E127" s="305"/>
      <c r="F127" s="305"/>
      <c r="G127" s="305"/>
      <c r="H127" s="305"/>
      <c r="I127" s="385"/>
    </row>
    <row r="128" spans="1:9" s="196" customFormat="1" ht="13.8">
      <c r="A128" s="305"/>
      <c r="B128" s="305"/>
      <c r="C128" s="305"/>
      <c r="D128" s="305"/>
      <c r="E128" s="305"/>
      <c r="F128" s="305"/>
      <c r="G128" s="305"/>
      <c r="H128" s="305"/>
      <c r="I128" s="385"/>
    </row>
    <row r="129" spans="1:9" s="196" customFormat="1" ht="13.8">
      <c r="A129" s="305"/>
      <c r="B129" s="305"/>
      <c r="C129" s="305"/>
      <c r="D129" s="305"/>
      <c r="E129" s="305"/>
      <c r="F129" s="305"/>
      <c r="G129" s="305"/>
      <c r="H129" s="305"/>
      <c r="I129" s="385"/>
    </row>
    <row r="130" spans="1:9" s="196" customFormat="1" ht="13.8">
      <c r="A130" s="305"/>
      <c r="B130" s="305"/>
      <c r="C130" s="305"/>
      <c r="D130" s="305"/>
      <c r="E130" s="305"/>
      <c r="F130" s="305"/>
      <c r="G130" s="305"/>
      <c r="H130" s="305"/>
      <c r="I130" s="385"/>
    </row>
    <row r="131" spans="1:9" s="196" customFormat="1" ht="13.8">
      <c r="A131" s="305"/>
      <c r="B131" s="305"/>
      <c r="C131" s="305"/>
      <c r="D131" s="305"/>
      <c r="E131" s="305"/>
      <c r="F131" s="305"/>
      <c r="G131" s="305"/>
      <c r="H131" s="305"/>
      <c r="I131" s="385"/>
    </row>
    <row r="132" spans="1:9" s="196" customFormat="1" ht="13.8">
      <c r="A132" s="305"/>
      <c r="B132" s="305"/>
      <c r="C132" s="305"/>
      <c r="D132" s="305"/>
      <c r="E132" s="305"/>
      <c r="F132" s="305"/>
      <c r="G132" s="305"/>
      <c r="H132" s="305"/>
      <c r="I132" s="385"/>
    </row>
    <row r="133" spans="1:9" s="196" customFormat="1" ht="13.8">
      <c r="A133" s="305"/>
      <c r="B133" s="305"/>
      <c r="C133" s="305"/>
      <c r="D133" s="305"/>
      <c r="E133" s="305"/>
      <c r="F133" s="305"/>
      <c r="G133" s="305"/>
      <c r="H133" s="305"/>
      <c r="I133" s="385"/>
    </row>
    <row r="134" spans="1:9" s="196" customFormat="1" ht="13.8">
      <c r="A134" s="305"/>
      <c r="B134" s="305"/>
      <c r="C134" s="305"/>
      <c r="D134" s="305"/>
      <c r="E134" s="305"/>
      <c r="F134" s="305"/>
      <c r="G134" s="305"/>
      <c r="H134" s="305"/>
      <c r="I134" s="385"/>
    </row>
    <row r="135" spans="1:9" s="196" customFormat="1" ht="13.8">
      <c r="A135" s="305"/>
      <c r="B135" s="305"/>
      <c r="C135" s="305"/>
      <c r="D135" s="305"/>
      <c r="E135" s="305"/>
      <c r="F135" s="305"/>
      <c r="G135" s="305"/>
      <c r="H135" s="305"/>
      <c r="I135" s="385"/>
    </row>
    <row r="136" spans="1:9" s="196" customFormat="1" ht="13.8">
      <c r="A136" s="305"/>
      <c r="B136" s="305"/>
      <c r="C136" s="305"/>
      <c r="D136" s="305"/>
      <c r="E136" s="305"/>
      <c r="F136" s="305"/>
      <c r="G136" s="305"/>
      <c r="H136" s="305"/>
      <c r="I136" s="385"/>
    </row>
    <row r="137" spans="1:9" s="196" customFormat="1" ht="13.8">
      <c r="A137" s="305"/>
      <c r="B137" s="305"/>
      <c r="C137" s="305"/>
      <c r="D137" s="305"/>
      <c r="E137" s="305"/>
      <c r="F137" s="305"/>
      <c r="G137" s="305"/>
      <c r="H137" s="305"/>
      <c r="I137" s="385"/>
    </row>
    <row r="138" spans="1:9" s="196" customFormat="1" ht="13.8">
      <c r="A138" s="305"/>
      <c r="B138" s="305"/>
      <c r="C138" s="305"/>
      <c r="D138" s="305"/>
      <c r="E138" s="305"/>
      <c r="F138" s="305"/>
      <c r="G138" s="305"/>
      <c r="H138" s="305"/>
      <c r="I138" s="385"/>
    </row>
    <row r="139" spans="1:9" s="196" customFormat="1" ht="13.8">
      <c r="A139" s="305"/>
      <c r="B139" s="305"/>
      <c r="C139" s="305"/>
      <c r="D139" s="305"/>
      <c r="E139" s="305"/>
      <c r="F139" s="305"/>
      <c r="G139" s="305"/>
      <c r="H139" s="305"/>
      <c r="I139" s="385"/>
    </row>
    <row r="140" spans="1:9" s="196" customFormat="1" ht="13.8">
      <c r="A140" s="305"/>
      <c r="B140" s="305"/>
      <c r="C140" s="305"/>
      <c r="D140" s="305"/>
      <c r="E140" s="305"/>
      <c r="F140" s="305"/>
      <c r="G140" s="305"/>
      <c r="H140" s="305"/>
      <c r="I140" s="385"/>
    </row>
    <row r="141" spans="1:9" s="196" customFormat="1" ht="13.8">
      <c r="A141" s="305"/>
      <c r="B141" s="305"/>
      <c r="C141" s="305"/>
      <c r="D141" s="305"/>
      <c r="E141" s="305"/>
      <c r="F141" s="305"/>
      <c r="G141" s="305"/>
      <c r="H141" s="305"/>
      <c r="I141" s="385"/>
    </row>
    <row r="142" spans="1:9" s="196" customFormat="1" ht="13.8">
      <c r="A142" s="305"/>
      <c r="B142" s="305"/>
      <c r="C142" s="305"/>
      <c r="D142" s="305"/>
      <c r="E142" s="305"/>
      <c r="F142" s="305"/>
      <c r="G142" s="305"/>
      <c r="H142" s="305"/>
      <c r="I142" s="385"/>
    </row>
    <row r="143" spans="1:9" s="196" customFormat="1" ht="13.8">
      <c r="A143" s="305"/>
      <c r="B143" s="305"/>
      <c r="C143" s="305"/>
      <c r="D143" s="305"/>
      <c r="E143" s="305"/>
      <c r="F143" s="305"/>
      <c r="G143" s="305"/>
      <c r="H143" s="305"/>
      <c r="I143" s="385"/>
    </row>
    <row r="144" spans="1:9" s="196" customFormat="1" ht="13.8">
      <c r="A144" s="305"/>
      <c r="B144" s="305"/>
      <c r="C144" s="305"/>
      <c r="D144" s="305"/>
      <c r="E144" s="305"/>
      <c r="F144" s="305"/>
      <c r="G144" s="305"/>
      <c r="H144" s="305"/>
      <c r="I144" s="385"/>
    </row>
    <row r="145" spans="1:9" s="196" customFormat="1" ht="13.8">
      <c r="A145" s="305"/>
      <c r="B145" s="305"/>
      <c r="C145" s="305"/>
      <c r="D145" s="305"/>
      <c r="E145" s="305"/>
      <c r="F145" s="305"/>
      <c r="G145" s="305"/>
      <c r="H145" s="305"/>
      <c r="I145" s="385"/>
    </row>
    <row r="146" spans="1:9" s="196" customFormat="1" ht="13.8">
      <c r="A146" s="305"/>
      <c r="B146" s="305"/>
      <c r="C146" s="305"/>
      <c r="D146" s="305"/>
      <c r="E146" s="305"/>
      <c r="F146" s="305"/>
      <c r="G146" s="305"/>
      <c r="H146" s="305"/>
      <c r="I146" s="385"/>
    </row>
    <row r="147" spans="1:9" s="196" customFormat="1" ht="13.8">
      <c r="A147" s="305"/>
      <c r="B147" s="305"/>
      <c r="C147" s="305"/>
      <c r="D147" s="305"/>
      <c r="E147" s="305"/>
      <c r="F147" s="305"/>
      <c r="G147" s="305"/>
      <c r="H147" s="305"/>
      <c r="I147" s="385"/>
    </row>
    <row r="148" spans="1:9" s="196" customFormat="1" ht="13.8">
      <c r="A148" s="305"/>
      <c r="B148" s="305"/>
      <c r="C148" s="305"/>
      <c r="D148" s="305"/>
      <c r="E148" s="305"/>
      <c r="F148" s="305"/>
      <c r="G148" s="305"/>
      <c r="H148" s="305"/>
      <c r="I148" s="385"/>
    </row>
    <row r="149" spans="1:9" s="196" customFormat="1" ht="13.8">
      <c r="A149" s="305"/>
      <c r="B149" s="305"/>
      <c r="C149" s="305"/>
      <c r="D149" s="305"/>
      <c r="E149" s="305"/>
      <c r="F149" s="305"/>
      <c r="G149" s="305"/>
      <c r="H149" s="305"/>
      <c r="I149" s="385"/>
    </row>
    <row r="150" spans="1:9" s="196" customFormat="1" ht="13.8">
      <c r="A150" s="305"/>
      <c r="B150" s="305"/>
      <c r="C150" s="305"/>
      <c r="D150" s="305"/>
      <c r="E150" s="305"/>
      <c r="F150" s="305"/>
      <c r="G150" s="305"/>
      <c r="H150" s="305"/>
      <c r="I150" s="385"/>
    </row>
    <row r="151" spans="1:9" s="196" customFormat="1" ht="13.8">
      <c r="A151" s="305"/>
      <c r="B151" s="305"/>
      <c r="C151" s="305"/>
      <c r="D151" s="305"/>
      <c r="E151" s="305"/>
      <c r="F151" s="305"/>
      <c r="G151" s="305"/>
      <c r="H151" s="305"/>
      <c r="I151" s="385"/>
    </row>
    <row r="152" spans="1:9" s="196" customFormat="1" ht="13.8">
      <c r="A152" s="305"/>
      <c r="B152" s="305"/>
      <c r="C152" s="305"/>
      <c r="D152" s="305"/>
      <c r="E152" s="305"/>
      <c r="F152" s="305"/>
      <c r="G152" s="305"/>
      <c r="H152" s="305"/>
      <c r="I152" s="385"/>
    </row>
    <row r="153" spans="1:9" s="196" customFormat="1" ht="13.8">
      <c r="A153" s="305"/>
      <c r="B153" s="305"/>
      <c r="C153" s="305"/>
      <c r="D153" s="305"/>
      <c r="E153" s="305"/>
      <c r="F153" s="305"/>
      <c r="G153" s="305"/>
      <c r="H153" s="305"/>
      <c r="I153" s="385"/>
    </row>
    <row r="154" spans="1:9" s="196" customFormat="1" ht="13.8">
      <c r="A154" s="305"/>
      <c r="B154" s="305"/>
      <c r="C154" s="305"/>
      <c r="D154" s="305"/>
      <c r="E154" s="305"/>
      <c r="F154" s="305"/>
      <c r="G154" s="305"/>
      <c r="H154" s="305"/>
      <c r="I154" s="385"/>
    </row>
    <row r="155" spans="1:9" s="196" customFormat="1" ht="13.8">
      <c r="A155" s="305"/>
      <c r="B155" s="305"/>
      <c r="C155" s="305"/>
      <c r="D155" s="305"/>
      <c r="E155" s="305"/>
      <c r="F155" s="305"/>
      <c r="G155" s="305"/>
      <c r="H155" s="305"/>
      <c r="I155" s="385"/>
    </row>
    <row r="156" spans="1:9" s="196" customFormat="1" ht="13.8">
      <c r="A156" s="305"/>
      <c r="B156" s="305"/>
      <c r="C156" s="305"/>
      <c r="D156" s="305"/>
      <c r="E156" s="305"/>
      <c r="F156" s="305"/>
      <c r="G156" s="305"/>
      <c r="H156" s="305"/>
      <c r="I156" s="385"/>
    </row>
    <row r="157" spans="1:9" s="196" customFormat="1" ht="13.8">
      <c r="A157" s="305"/>
      <c r="B157" s="305"/>
      <c r="C157" s="305"/>
      <c r="D157" s="305"/>
      <c r="E157" s="305"/>
      <c r="F157" s="305"/>
      <c r="G157" s="305"/>
      <c r="H157" s="305"/>
      <c r="I157" s="385"/>
    </row>
    <row r="158" spans="1:9" s="196" customFormat="1" ht="13.8">
      <c r="A158" s="305"/>
      <c r="B158" s="305"/>
      <c r="C158" s="305"/>
      <c r="D158" s="305"/>
      <c r="E158" s="305"/>
      <c r="F158" s="305"/>
      <c r="G158" s="305"/>
      <c r="H158" s="305"/>
      <c r="I158" s="385"/>
    </row>
    <row r="159" spans="1:9" s="196" customFormat="1" ht="13.8">
      <c r="A159" s="305"/>
      <c r="B159" s="305"/>
      <c r="C159" s="305"/>
      <c r="D159" s="305"/>
      <c r="E159" s="305"/>
      <c r="F159" s="305"/>
      <c r="G159" s="305"/>
      <c r="H159" s="305"/>
      <c r="I159" s="385"/>
    </row>
    <row r="160" spans="1:9" s="196" customFormat="1" ht="13.8">
      <c r="A160" s="305"/>
      <c r="B160" s="305"/>
      <c r="C160" s="305"/>
      <c r="D160" s="305"/>
      <c r="E160" s="305"/>
      <c r="F160" s="305"/>
      <c r="G160" s="305"/>
      <c r="H160" s="305"/>
      <c r="I160" s="385"/>
    </row>
    <row r="161" spans="1:9" s="196" customFormat="1" ht="13.8">
      <c r="A161" s="305"/>
      <c r="B161" s="305"/>
      <c r="C161" s="305"/>
      <c r="D161" s="305"/>
      <c r="E161" s="305"/>
      <c r="F161" s="305"/>
      <c r="G161" s="305"/>
      <c r="H161" s="305"/>
      <c r="I161" s="385"/>
    </row>
    <row r="162" spans="1:9" s="196" customFormat="1" ht="13.8">
      <c r="A162" s="305"/>
      <c r="B162" s="305"/>
      <c r="C162" s="305"/>
      <c r="D162" s="305"/>
      <c r="E162" s="305"/>
      <c r="F162" s="305"/>
      <c r="G162" s="305"/>
      <c r="H162" s="305"/>
      <c r="I162" s="385"/>
    </row>
    <row r="163" spans="1:9" s="196" customFormat="1" ht="13.8">
      <c r="A163" s="305"/>
      <c r="B163" s="305"/>
      <c r="C163" s="305"/>
      <c r="D163" s="305"/>
      <c r="E163" s="305"/>
      <c r="F163" s="305"/>
      <c r="G163" s="305"/>
      <c r="H163" s="305"/>
      <c r="I163" s="385"/>
    </row>
    <row r="164" spans="1:9" s="196" customFormat="1" ht="13.8">
      <c r="A164" s="305"/>
      <c r="B164" s="305"/>
      <c r="C164" s="305"/>
      <c r="D164" s="305"/>
      <c r="E164" s="305"/>
      <c r="F164" s="305"/>
      <c r="G164" s="305"/>
      <c r="H164" s="305"/>
      <c r="I164" s="385"/>
    </row>
    <row r="165" spans="1:9" s="196" customFormat="1">
      <c r="A165" s="305"/>
      <c r="B165" s="305"/>
      <c r="C165" s="305"/>
      <c r="D165" s="305"/>
      <c r="E165" s="305"/>
      <c r="F165" s="305"/>
      <c r="G165" s="305"/>
      <c r="H165" s="305"/>
      <c r="I165" s="305"/>
    </row>
    <row r="166" spans="1:9" s="196" customFormat="1">
      <c r="A166" s="305"/>
      <c r="B166" s="305"/>
      <c r="C166" s="305"/>
      <c r="D166" s="305"/>
      <c r="E166" s="305"/>
      <c r="F166" s="305"/>
      <c r="G166" s="305"/>
      <c r="H166" s="305"/>
      <c r="I166" s="305"/>
    </row>
    <row r="167" spans="1:9" s="196" customFormat="1">
      <c r="A167" s="305"/>
      <c r="B167" s="305"/>
      <c r="C167" s="305"/>
      <c r="D167" s="305"/>
      <c r="E167" s="305"/>
      <c r="F167" s="305"/>
      <c r="G167" s="305"/>
      <c r="H167" s="305"/>
      <c r="I167" s="305"/>
    </row>
    <row r="168" spans="1:9" s="196" customFormat="1">
      <c r="A168" s="305"/>
      <c r="B168" s="305"/>
      <c r="C168" s="305"/>
      <c r="D168" s="305"/>
      <c r="E168" s="305"/>
      <c r="F168" s="305"/>
      <c r="G168" s="305"/>
      <c r="H168" s="305"/>
      <c r="I168" s="305"/>
    </row>
    <row r="169" spans="1:9" s="196" customFormat="1">
      <c r="A169" s="305"/>
      <c r="B169" s="305"/>
      <c r="C169" s="305"/>
      <c r="D169" s="305"/>
      <c r="E169" s="305"/>
      <c r="F169" s="305"/>
      <c r="G169" s="305"/>
      <c r="H169" s="305"/>
      <c r="I169" s="305"/>
    </row>
    <row r="170" spans="1:9" s="196" customFormat="1">
      <c r="A170" s="305"/>
      <c r="B170" s="305"/>
      <c r="C170" s="305"/>
      <c r="D170" s="305"/>
      <c r="E170" s="305"/>
      <c r="F170" s="305"/>
      <c r="G170" s="305"/>
      <c r="H170" s="305"/>
      <c r="I170" s="305"/>
    </row>
    <row r="171" spans="1:9" s="196" customFormat="1">
      <c r="A171" s="305"/>
      <c r="B171" s="305"/>
      <c r="C171" s="305"/>
      <c r="D171" s="305"/>
      <c r="E171" s="305"/>
      <c r="F171" s="305"/>
      <c r="G171" s="305"/>
      <c r="H171" s="305"/>
      <c r="I171" s="305"/>
    </row>
    <row r="172" spans="1:9" s="196" customFormat="1">
      <c r="A172" s="305"/>
      <c r="B172" s="305"/>
      <c r="C172" s="305"/>
      <c r="D172" s="305"/>
      <c r="E172" s="305"/>
      <c r="F172" s="305"/>
      <c r="G172" s="305"/>
      <c r="H172" s="305"/>
      <c r="I172" s="305"/>
    </row>
    <row r="173" spans="1:9" s="196" customFormat="1">
      <c r="A173" s="305"/>
      <c r="B173" s="305"/>
      <c r="C173" s="305"/>
      <c r="D173" s="305"/>
      <c r="E173" s="305"/>
      <c r="F173" s="305"/>
      <c r="G173" s="305"/>
      <c r="H173" s="305"/>
      <c r="I173" s="305"/>
    </row>
    <row r="174" spans="1:9" s="196" customFormat="1">
      <c r="A174" s="305"/>
      <c r="B174" s="305"/>
      <c r="C174" s="305"/>
      <c r="D174" s="305"/>
      <c r="E174" s="305"/>
      <c r="F174" s="305"/>
      <c r="G174" s="305"/>
      <c r="H174" s="305"/>
      <c r="I174" s="305"/>
    </row>
    <row r="175" spans="1:9" s="196" customFormat="1">
      <c r="A175" s="305"/>
      <c r="B175" s="305"/>
      <c r="C175" s="305"/>
      <c r="D175" s="305"/>
      <c r="E175" s="305"/>
      <c r="F175" s="305"/>
      <c r="G175" s="305"/>
      <c r="H175" s="305"/>
      <c r="I175" s="305"/>
    </row>
    <row r="176" spans="1:9" s="196" customFormat="1">
      <c r="A176" s="305"/>
      <c r="B176" s="305"/>
      <c r="C176" s="305"/>
      <c r="D176" s="305"/>
      <c r="E176" s="305"/>
      <c r="F176" s="305"/>
      <c r="G176" s="305"/>
      <c r="H176" s="305"/>
      <c r="I176" s="305"/>
    </row>
    <row r="177" spans="1:9" s="196" customFormat="1">
      <c r="A177" s="305"/>
      <c r="B177" s="305"/>
      <c r="C177" s="305"/>
      <c r="D177" s="305"/>
      <c r="E177" s="305"/>
      <c r="F177" s="305"/>
      <c r="G177" s="305"/>
      <c r="H177" s="305"/>
      <c r="I177" s="305"/>
    </row>
    <row r="178" spans="1:9" s="196" customFormat="1">
      <c r="A178" s="305"/>
      <c r="B178" s="305"/>
      <c r="C178" s="305"/>
      <c r="D178" s="305"/>
      <c r="E178" s="305"/>
      <c r="F178" s="305"/>
      <c r="G178" s="305"/>
      <c r="H178" s="305"/>
      <c r="I178" s="305"/>
    </row>
    <row r="179" spans="1:9" s="196" customFormat="1">
      <c r="A179" s="305"/>
      <c r="B179" s="305"/>
      <c r="C179" s="305"/>
      <c r="D179" s="305"/>
      <c r="E179" s="305"/>
      <c r="F179" s="305"/>
      <c r="G179" s="305"/>
      <c r="H179" s="305"/>
      <c r="I179" s="305"/>
    </row>
    <row r="180" spans="1:9" s="196" customFormat="1">
      <c r="A180" s="305"/>
      <c r="B180" s="305"/>
      <c r="C180" s="305"/>
      <c r="D180" s="305"/>
      <c r="E180" s="305"/>
      <c r="F180" s="305"/>
      <c r="G180" s="305"/>
      <c r="H180" s="305"/>
      <c r="I180" s="305"/>
    </row>
    <row r="181" spans="1:9" s="196" customFormat="1">
      <c r="A181" s="305"/>
      <c r="B181" s="305"/>
      <c r="C181" s="305"/>
      <c r="D181" s="305"/>
      <c r="E181" s="305"/>
      <c r="F181" s="305"/>
      <c r="G181" s="305"/>
      <c r="H181" s="305"/>
      <c r="I181" s="305"/>
    </row>
    <row r="182" spans="1:9" s="196" customFormat="1">
      <c r="A182" s="305"/>
      <c r="B182" s="305"/>
      <c r="C182" s="305"/>
      <c r="D182" s="305"/>
      <c r="E182" s="305"/>
      <c r="F182" s="305"/>
      <c r="G182" s="305"/>
      <c r="H182" s="305"/>
      <c r="I182" s="305"/>
    </row>
    <row r="183" spans="1:9" s="196" customFormat="1">
      <c r="A183" s="305"/>
      <c r="B183" s="305"/>
      <c r="C183" s="305"/>
      <c r="D183" s="305"/>
      <c r="E183" s="305"/>
      <c r="F183" s="305"/>
      <c r="G183" s="305"/>
      <c r="H183" s="305"/>
      <c r="I183" s="305"/>
    </row>
    <row r="184" spans="1:9" s="196" customFormat="1">
      <c r="A184" s="305"/>
      <c r="B184" s="305"/>
      <c r="C184" s="305"/>
      <c r="D184" s="305"/>
      <c r="E184" s="305"/>
      <c r="F184" s="305"/>
      <c r="G184" s="305"/>
      <c r="H184" s="305"/>
      <c r="I184" s="305"/>
    </row>
    <row r="185" spans="1:9" s="196" customFormat="1">
      <c r="A185" s="305"/>
      <c r="B185" s="305"/>
      <c r="C185" s="305"/>
      <c r="D185" s="305"/>
      <c r="E185" s="305"/>
      <c r="F185" s="305"/>
      <c r="G185" s="305"/>
      <c r="H185" s="305"/>
      <c r="I185" s="305"/>
    </row>
    <row r="186" spans="1:9" s="196" customFormat="1">
      <c r="A186" s="305"/>
      <c r="B186" s="305"/>
      <c r="C186" s="305"/>
      <c r="D186" s="305"/>
      <c r="E186" s="305"/>
      <c r="F186" s="305"/>
      <c r="G186" s="305"/>
      <c r="H186" s="305"/>
      <c r="I186" s="305"/>
    </row>
    <row r="187" spans="1:9" s="196" customFormat="1">
      <c r="A187" s="305"/>
      <c r="B187" s="305"/>
      <c r="C187" s="305"/>
      <c r="D187" s="305"/>
      <c r="E187" s="305"/>
      <c r="F187" s="305"/>
      <c r="G187" s="305"/>
      <c r="H187" s="305"/>
      <c r="I187" s="305"/>
    </row>
    <row r="188" spans="1:9" s="196" customFormat="1">
      <c r="A188" s="305"/>
      <c r="B188" s="305"/>
      <c r="C188" s="305"/>
      <c r="D188" s="305"/>
      <c r="E188" s="305"/>
      <c r="F188" s="305"/>
      <c r="G188" s="305"/>
      <c r="H188" s="305"/>
      <c r="I188" s="305"/>
    </row>
    <row r="189" spans="1:9" s="196" customFormat="1">
      <c r="A189" s="305"/>
      <c r="B189" s="305"/>
      <c r="C189" s="305"/>
      <c r="D189" s="305"/>
      <c r="E189" s="305"/>
      <c r="F189" s="305"/>
      <c r="G189" s="305"/>
      <c r="H189" s="305"/>
      <c r="I189" s="305"/>
    </row>
    <row r="190" spans="1:9" s="196" customFormat="1">
      <c r="A190" s="305"/>
      <c r="B190" s="305"/>
      <c r="C190" s="305"/>
      <c r="D190" s="305"/>
      <c r="E190" s="305"/>
      <c r="F190" s="305"/>
      <c r="G190" s="305"/>
      <c r="H190" s="305"/>
      <c r="I190" s="305"/>
    </row>
    <row r="191" spans="1:9" s="196" customFormat="1">
      <c r="A191" s="305"/>
      <c r="B191" s="305"/>
      <c r="C191" s="305"/>
      <c r="D191" s="305"/>
      <c r="E191" s="305"/>
      <c r="F191" s="305"/>
      <c r="G191" s="305"/>
      <c r="H191" s="305"/>
      <c r="I191" s="305"/>
    </row>
    <row r="192" spans="1:9" s="196" customFormat="1">
      <c r="A192" s="305"/>
      <c r="B192" s="305"/>
      <c r="C192" s="305"/>
      <c r="D192" s="305"/>
      <c r="E192" s="305"/>
      <c r="F192" s="305"/>
      <c r="G192" s="305"/>
      <c r="H192" s="305"/>
      <c r="I192" s="305"/>
    </row>
    <row r="193" spans="1:9" s="196" customFormat="1">
      <c r="A193" s="305"/>
      <c r="B193" s="305"/>
      <c r="C193" s="305"/>
      <c r="D193" s="305"/>
      <c r="E193" s="305"/>
      <c r="F193" s="305"/>
      <c r="G193" s="305"/>
      <c r="H193" s="305"/>
      <c r="I193" s="305"/>
    </row>
    <row r="194" spans="1:9" s="196" customFormat="1">
      <c r="A194" s="305"/>
      <c r="B194" s="305"/>
      <c r="C194" s="305"/>
      <c r="D194" s="305"/>
      <c r="E194" s="305"/>
      <c r="F194" s="305"/>
      <c r="G194" s="305"/>
      <c r="H194" s="305"/>
      <c r="I194" s="305"/>
    </row>
    <row r="195" spans="1:9" s="196" customFormat="1">
      <c r="A195" s="305"/>
      <c r="B195" s="305"/>
      <c r="C195" s="305"/>
      <c r="D195" s="305"/>
      <c r="E195" s="305"/>
      <c r="F195" s="305"/>
      <c r="G195" s="305"/>
      <c r="H195" s="305"/>
      <c r="I195" s="305"/>
    </row>
    <row r="196" spans="1:9" s="196" customFormat="1">
      <c r="A196" s="305"/>
      <c r="B196" s="305"/>
      <c r="C196" s="305"/>
      <c r="D196" s="305"/>
      <c r="E196" s="305"/>
      <c r="F196" s="305"/>
      <c r="G196" s="305"/>
      <c r="H196" s="305"/>
      <c r="I196" s="305"/>
    </row>
    <row r="197" spans="1:9" s="196" customFormat="1">
      <c r="A197" s="305"/>
      <c r="B197" s="305"/>
      <c r="C197" s="305"/>
      <c r="D197" s="305"/>
      <c r="E197" s="305"/>
      <c r="F197" s="305"/>
      <c r="G197" s="305"/>
      <c r="H197" s="305"/>
      <c r="I197" s="305"/>
    </row>
    <row r="198" spans="1:9" s="196" customFormat="1">
      <c r="A198" s="305"/>
      <c r="B198" s="305"/>
      <c r="C198" s="305"/>
      <c r="D198" s="305"/>
      <c r="E198" s="305"/>
      <c r="F198" s="305"/>
      <c r="G198" s="305"/>
      <c r="H198" s="305"/>
      <c r="I198" s="305"/>
    </row>
    <row r="199" spans="1:9" s="196" customFormat="1">
      <c r="A199" s="305"/>
      <c r="B199" s="305"/>
      <c r="C199" s="305"/>
      <c r="D199" s="305"/>
      <c r="E199" s="305"/>
      <c r="F199" s="305"/>
      <c r="G199" s="305"/>
      <c r="H199" s="305"/>
      <c r="I199" s="305"/>
    </row>
  </sheetData>
  <pageMargins left="0.98425196850393704" right="0.98425196850393704" top="0.94488188976377963" bottom="1.4960629921259843" header="0.51181102362204722" footer="1.1811023622047245"/>
  <pageSetup paperSize="9" firstPageNumber="268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N265"/>
  <sheetViews>
    <sheetView workbookViewId="0">
      <selection activeCell="M5" sqref="M5"/>
    </sheetView>
  </sheetViews>
  <sheetFormatPr defaultColWidth="9.109375" defaultRowHeight="13.2"/>
  <cols>
    <col min="1" max="1" width="33.109375" style="448" customWidth="1"/>
    <col min="2" max="4" width="9.5546875" style="448" hidden="1" customWidth="1"/>
    <col min="5" max="7" width="9.5546875" style="448" customWidth="1"/>
    <col min="8" max="8" width="10.109375" style="448" customWidth="1"/>
    <col min="9" max="9" width="9.109375" style="448"/>
    <col min="10" max="16384" width="9.109375" style="191"/>
  </cols>
  <sheetData>
    <row r="1" spans="1:14" s="36" customFormat="1" ht="19.5" customHeight="1">
      <c r="A1" s="401" t="s">
        <v>644</v>
      </c>
      <c r="B1" s="799"/>
      <c r="C1" s="799"/>
      <c r="D1" s="799"/>
      <c r="E1" s="799"/>
      <c r="F1" s="799"/>
      <c r="G1" s="799"/>
      <c r="H1" s="799"/>
      <c r="I1" s="799"/>
    </row>
    <row r="2" spans="1:14" s="36" customFormat="1" ht="19.5" customHeight="1">
      <c r="A2" s="401" t="s">
        <v>324</v>
      </c>
      <c r="B2" s="799"/>
      <c r="C2" s="799"/>
      <c r="D2" s="799"/>
      <c r="E2" s="799"/>
      <c r="F2" s="799"/>
      <c r="G2" s="799"/>
      <c r="H2" s="799"/>
      <c r="I2" s="799"/>
    </row>
    <row r="3" spans="1:14" s="36" customFormat="1" ht="19.5" customHeight="1">
      <c r="A3" s="402" t="s">
        <v>356</v>
      </c>
      <c r="B3" s="799"/>
      <c r="C3" s="799"/>
      <c r="D3" s="799"/>
      <c r="E3" s="799"/>
      <c r="F3" s="799"/>
      <c r="G3" s="799"/>
      <c r="H3" s="799"/>
      <c r="I3" s="799"/>
    </row>
    <row r="4" spans="1:14" s="36" customFormat="1" ht="19.5" customHeight="1">
      <c r="A4" s="402" t="s">
        <v>308</v>
      </c>
      <c r="B4" s="799"/>
      <c r="C4" s="799"/>
      <c r="D4" s="799"/>
      <c r="E4" s="799"/>
      <c r="F4" s="799"/>
      <c r="G4" s="799"/>
      <c r="H4" s="799"/>
      <c r="I4" s="799"/>
    </row>
    <row r="5" spans="1:14" ht="17.100000000000001" customHeight="1">
      <c r="A5" s="445"/>
      <c r="B5" s="450"/>
    </row>
    <row r="6" spans="1:14" ht="17.100000000000001" customHeight="1">
      <c r="B6" s="840"/>
      <c r="C6" s="840"/>
      <c r="E6" s="365"/>
      <c r="I6" s="366" t="s">
        <v>365</v>
      </c>
    </row>
    <row r="7" spans="1:14" ht="27" customHeight="1">
      <c r="A7" s="841"/>
      <c r="B7" s="815">
        <v>2010</v>
      </c>
      <c r="C7" s="815">
        <v>2013</v>
      </c>
      <c r="D7" s="815">
        <v>2014</v>
      </c>
      <c r="E7" s="815">
        <v>2015</v>
      </c>
      <c r="F7" s="815">
        <v>2016</v>
      </c>
      <c r="G7" s="815">
        <v>2017</v>
      </c>
      <c r="H7" s="815">
        <v>2018</v>
      </c>
      <c r="I7" s="815">
        <v>2019</v>
      </c>
      <c r="K7" s="192"/>
      <c r="L7" s="192"/>
      <c r="M7" s="192"/>
      <c r="N7" s="192"/>
    </row>
    <row r="8" spans="1:14" ht="15" customHeight="1">
      <c r="B8" s="451"/>
      <c r="C8" s="451"/>
      <c r="D8" s="451"/>
      <c r="E8" s="451"/>
      <c r="F8" s="451"/>
      <c r="G8" s="451"/>
      <c r="H8" s="451"/>
      <c r="J8" s="190"/>
      <c r="K8" s="192"/>
      <c r="L8" s="192"/>
      <c r="M8" s="192"/>
      <c r="N8" s="192"/>
    </row>
    <row r="9" spans="1:14" ht="21.75" customHeight="1">
      <c r="A9" s="291" t="s">
        <v>303</v>
      </c>
      <c r="B9" s="451">
        <f>'89'!B8/'[18]67'!B8/12</f>
        <v>3.0712222068136641</v>
      </c>
      <c r="C9" s="451">
        <v>4.6057224225034332</v>
      </c>
      <c r="D9" s="451">
        <f>'89'!D8/'[18]67'!D8/12</f>
        <v>5.1609174847850836</v>
      </c>
      <c r="E9" s="451">
        <f>'89'!E8/'[18]67'!E8/12</f>
        <v>5.9367043347753148</v>
      </c>
      <c r="F9" s="451">
        <f>'89'!F8/'[18]67'!F8/12</f>
        <v>5.9426454329529887</v>
      </c>
      <c r="G9" s="451">
        <f>'89'!G8/'[18]67'!G8/12</f>
        <v>6.3794582848520589</v>
      </c>
      <c r="H9" s="451">
        <f>'89'!H8/'[18]67'!H8/12</f>
        <v>6.5691405771351548</v>
      </c>
      <c r="I9" s="451">
        <v>7.0928399999999998</v>
      </c>
      <c r="J9" s="237"/>
      <c r="K9" s="192"/>
      <c r="L9" s="192"/>
      <c r="M9" s="192"/>
      <c r="N9" s="192"/>
    </row>
    <row r="10" spans="1:14" s="184" customFormat="1" ht="14.25" customHeight="1">
      <c r="A10" s="888" t="s">
        <v>525</v>
      </c>
      <c r="B10" s="889"/>
      <c r="C10" s="838"/>
      <c r="D10" s="838"/>
      <c r="E10" s="838"/>
      <c r="F10" s="838"/>
      <c r="G10" s="838"/>
      <c r="H10" s="838"/>
      <c r="I10" s="838"/>
    </row>
    <row r="11" spans="1:14" s="184" customFormat="1" ht="14.25" customHeight="1">
      <c r="A11" s="890" t="s">
        <v>521</v>
      </c>
      <c r="B11" s="404" t="s">
        <v>592</v>
      </c>
      <c r="C11" s="405"/>
      <c r="D11" s="405" t="s">
        <v>302</v>
      </c>
      <c r="E11" s="404" t="s">
        <v>592</v>
      </c>
      <c r="F11" s="404" t="s">
        <v>592</v>
      </c>
      <c r="G11" s="404" t="s">
        <v>592</v>
      </c>
      <c r="H11" s="936">
        <f>'89'!H10/'[18]67'!H10/12</f>
        <v>4.1880352437417656</v>
      </c>
      <c r="I11" s="936">
        <v>5.0195200000000009</v>
      </c>
      <c r="J11" s="190"/>
    </row>
    <row r="12" spans="1:14" s="184" customFormat="1" ht="14.25" customHeight="1">
      <c r="A12" s="890" t="s">
        <v>522</v>
      </c>
      <c r="B12" s="404" t="s">
        <v>592</v>
      </c>
      <c r="C12" s="405"/>
      <c r="D12" s="405" t="s">
        <v>302</v>
      </c>
      <c r="E12" s="404" t="s">
        <v>592</v>
      </c>
      <c r="F12" s="404" t="s">
        <v>592</v>
      </c>
      <c r="G12" s="404" t="s">
        <v>592</v>
      </c>
      <c r="H12" s="936">
        <f>'89'!H11/'[18]67'!H11/12</f>
        <v>6.3914782942695565</v>
      </c>
      <c r="I12" s="936">
        <v>6.8567099999999996</v>
      </c>
      <c r="J12" s="190"/>
    </row>
    <row r="13" spans="1:14" s="184" customFormat="1" ht="14.25" customHeight="1">
      <c r="A13" s="890" t="s">
        <v>523</v>
      </c>
      <c r="B13" s="404" t="s">
        <v>592</v>
      </c>
      <c r="C13" s="405"/>
      <c r="D13" s="405" t="s">
        <v>302</v>
      </c>
      <c r="E13" s="404" t="s">
        <v>592</v>
      </c>
      <c r="F13" s="404" t="s">
        <v>592</v>
      </c>
      <c r="G13" s="404" t="s">
        <v>592</v>
      </c>
      <c r="H13" s="936">
        <f>'89'!H12/'[18]67'!H12/12</f>
        <v>7.2422078217371535</v>
      </c>
      <c r="I13" s="936">
        <v>7.6304399999999992</v>
      </c>
      <c r="J13" s="190"/>
    </row>
    <row r="14" spans="1:14" s="184" customFormat="1" ht="14.25" customHeight="1">
      <c r="A14" s="890" t="s">
        <v>524</v>
      </c>
      <c r="B14" s="404" t="s">
        <v>592</v>
      </c>
      <c r="C14" s="405"/>
      <c r="D14" s="405" t="s">
        <v>302</v>
      </c>
      <c r="E14" s="404" t="s">
        <v>592</v>
      </c>
      <c r="F14" s="404" t="s">
        <v>592</v>
      </c>
      <c r="G14" s="404" t="s">
        <v>592</v>
      </c>
      <c r="H14" s="936">
        <f>'89'!H13/'[18]67'!H13/12</f>
        <v>7.5223838529055689</v>
      </c>
      <c r="I14" s="936">
        <v>8.1690699999999996</v>
      </c>
      <c r="J14" s="190"/>
    </row>
    <row r="15" spans="1:14" ht="21.75" customHeight="1">
      <c r="A15" s="452" t="s">
        <v>55</v>
      </c>
      <c r="B15" s="451"/>
      <c r="C15" s="937"/>
      <c r="D15" s="937"/>
      <c r="E15" s="937"/>
      <c r="F15" s="937"/>
      <c r="G15" s="937"/>
      <c r="H15" s="937"/>
      <c r="I15" s="937"/>
      <c r="J15" s="190"/>
      <c r="K15" s="192"/>
      <c r="L15" s="192"/>
      <c r="M15" s="192"/>
      <c r="N15" s="192"/>
    </row>
    <row r="16" spans="1:14" ht="21.75" customHeight="1">
      <c r="A16" s="453" t="s">
        <v>56</v>
      </c>
      <c r="B16" s="451">
        <f>'89'!B15/'[18]67'!B14/12</f>
        <v>4.2583889163372861</v>
      </c>
      <c r="C16" s="451">
        <v>4.6057224225034332</v>
      </c>
      <c r="D16" s="451">
        <f>'89'!D15/'[18]67'!D14/12</f>
        <v>8.0266907643145267</v>
      </c>
      <c r="E16" s="451">
        <f>'89'!E15/'[18]67'!E14/12</f>
        <v>9.3181609547123632</v>
      </c>
      <c r="F16" s="451">
        <f>'89'!F15/'[18]67'!F14/12</f>
        <v>10.449725069399957</v>
      </c>
      <c r="G16" s="451">
        <f>'89'!G15/'[18]67'!G14/12</f>
        <v>10.973596106234526</v>
      </c>
      <c r="H16" s="451">
        <f>'89'!H15/'[18]67'!H14/12</f>
        <v>11.369814100503589</v>
      </c>
      <c r="I16" s="451">
        <v>10.55944</v>
      </c>
      <c r="J16" s="237"/>
      <c r="K16" s="192"/>
      <c r="L16" s="192"/>
      <c r="M16" s="192"/>
      <c r="N16" s="192"/>
    </row>
    <row r="17" spans="1:14" ht="21.75" customHeight="1">
      <c r="A17" s="938" t="s">
        <v>402</v>
      </c>
      <c r="B17" s="936">
        <f>'89'!B16/'[18]67'!B15/12</f>
        <v>3.9597612077377877</v>
      </c>
      <c r="C17" s="936">
        <v>4.6057224225034332</v>
      </c>
      <c r="D17" s="936">
        <f>'89'!D16/'[18]67'!D15/12</f>
        <v>8.3792836612867561</v>
      </c>
      <c r="E17" s="936">
        <f>'89'!E16/'[18]67'!E15/12</f>
        <v>10.143648395914257</v>
      </c>
      <c r="F17" s="936">
        <f>'89'!F16/'[18]67'!F15/12</f>
        <v>11.406514769864897</v>
      </c>
      <c r="G17" s="936">
        <f>'89'!G16/'[18]67'!G15/12</f>
        <v>12.181137724550899</v>
      </c>
      <c r="H17" s="936">
        <f>'89'!H16/'[18]67'!H15/12</f>
        <v>11.785863157894736</v>
      </c>
      <c r="I17" s="936">
        <v>10.18927</v>
      </c>
      <c r="J17" s="261"/>
      <c r="K17" s="192"/>
      <c r="L17" s="192"/>
      <c r="M17" s="192"/>
      <c r="N17" s="192"/>
    </row>
    <row r="18" spans="1:14" ht="21.75" customHeight="1">
      <c r="A18" s="938" t="s">
        <v>403</v>
      </c>
      <c r="B18" s="936">
        <f>'89'!B17/'[18]67'!B16/12</f>
        <v>5.0159822338721423</v>
      </c>
      <c r="C18" s="936">
        <v>4.6057224225034332</v>
      </c>
      <c r="D18" s="936">
        <f>'89'!D17/'[18]67'!D16/12</f>
        <v>7.1599637681159427</v>
      </c>
      <c r="E18" s="936">
        <f>'89'!E17/'[18]67'!E16/12</f>
        <v>7.3069575885033302</v>
      </c>
      <c r="F18" s="936">
        <f>'89'!F17/'[18]67'!F16/12</f>
        <v>8.2236725270822237</v>
      </c>
      <c r="G18" s="936">
        <f>'89'!G17/'[18]67'!G16/12</f>
        <v>8.0911473222793973</v>
      </c>
      <c r="H18" s="936">
        <f>'89'!H17/'[18]67'!H16/12</f>
        <v>10.027264492753623</v>
      </c>
      <c r="I18" s="936">
        <v>11.68553</v>
      </c>
      <c r="J18" s="261"/>
      <c r="K18" s="192"/>
      <c r="L18" s="192"/>
      <c r="M18" s="192"/>
      <c r="N18" s="192"/>
    </row>
    <row r="19" spans="1:14" ht="21.75" customHeight="1">
      <c r="A19" s="452" t="s">
        <v>57</v>
      </c>
      <c r="B19" s="451"/>
      <c r="C19" s="937"/>
      <c r="D19" s="937"/>
      <c r="E19" s="937"/>
      <c r="F19" s="937"/>
      <c r="G19" s="937"/>
      <c r="H19" s="937"/>
      <c r="I19" s="937"/>
      <c r="K19" s="192"/>
      <c r="L19" s="192"/>
      <c r="M19" s="192"/>
      <c r="N19" s="192"/>
    </row>
    <row r="20" spans="1:14" ht="21.75" customHeight="1">
      <c r="A20" s="453" t="s">
        <v>58</v>
      </c>
      <c r="B20" s="451">
        <f>'89'!B19/'[18]67'!B17/12</f>
        <v>3.0291752938389114</v>
      </c>
      <c r="C20" s="451">
        <v>4.6057224225034332</v>
      </c>
      <c r="D20" s="451">
        <f>'89'!D19/'[18]67'!D17/12</f>
        <v>4.4999646443218779</v>
      </c>
      <c r="E20" s="451">
        <f>'89'!E19/'[18]67'!E17/12</f>
        <v>5.1985453238646571</v>
      </c>
      <c r="F20" s="451">
        <f>'89'!F19/'[18]67'!F17/12</f>
        <v>5.1590312391032347</v>
      </c>
      <c r="G20" s="451">
        <f>'89'!G19/'[18]67'!G17/12</f>
        <v>5.6275539052426167</v>
      </c>
      <c r="H20" s="451">
        <f>'89'!H19/'[18]67'!H17/12</f>
        <v>5.7728667664670654</v>
      </c>
      <c r="I20" s="451">
        <v>6.4229599999999998</v>
      </c>
      <c r="K20" s="192"/>
      <c r="L20" s="192"/>
      <c r="M20" s="192"/>
      <c r="N20" s="192"/>
    </row>
    <row r="21" spans="1:14" ht="21.75" hidden="1" customHeight="1">
      <c r="A21" s="938" t="s">
        <v>404</v>
      </c>
      <c r="B21" s="936">
        <v>2.8242635024549916</v>
      </c>
      <c r="C21" s="936">
        <v>5.0521547502448581</v>
      </c>
      <c r="D21" s="936">
        <v>6.1747097844112773</v>
      </c>
      <c r="E21" s="936">
        <v>6.9502080083203337</v>
      </c>
      <c r="F21" s="936">
        <v>0</v>
      </c>
      <c r="G21" s="936"/>
      <c r="H21" s="936"/>
      <c r="I21" s="936"/>
      <c r="K21" s="192"/>
      <c r="L21" s="192"/>
      <c r="M21" s="192"/>
      <c r="N21" s="192"/>
    </row>
    <row r="22" spans="1:14" ht="21.75" customHeight="1">
      <c r="A22" s="938" t="s">
        <v>405</v>
      </c>
      <c r="B22" s="936">
        <f>'89'!B21/'[18]67'!B19/12</f>
        <v>2.3929855241426212</v>
      </c>
      <c r="C22" s="936">
        <v>4.6057224225034332</v>
      </c>
      <c r="D22" s="936">
        <f>'89'!D21/'[18]67'!D19/12</f>
        <v>3.9675274451097806</v>
      </c>
      <c r="E22" s="936">
        <f>'89'!E21/'[18]67'!E19/12</f>
        <v>4.3163471960750757</v>
      </c>
      <c r="F22" s="936">
        <f>'89'!F21/'[18]67'!F19/12</f>
        <v>3.9771258883753293</v>
      </c>
      <c r="G22" s="936">
        <f>'89'!G21/'[18]67'!G19/12</f>
        <v>4.5124947056332063</v>
      </c>
      <c r="H22" s="936">
        <f>'89'!H21/'[18]67'!H19/12</f>
        <v>4.7728025379139583</v>
      </c>
      <c r="I22" s="936">
        <v>4.7348699999999999</v>
      </c>
      <c r="K22" s="192"/>
      <c r="L22" s="192"/>
      <c r="M22" s="192"/>
      <c r="N22" s="192"/>
    </row>
    <row r="23" spans="1:14" ht="21.75" customHeight="1">
      <c r="A23" s="938" t="s">
        <v>406</v>
      </c>
      <c r="B23" s="939" t="s">
        <v>302</v>
      </c>
      <c r="C23" s="936">
        <v>4.6057224225034332</v>
      </c>
      <c r="D23" s="936">
        <f>'89'!D22/'[18]67'!D20/12</f>
        <v>4.1604166666666664</v>
      </c>
      <c r="E23" s="936">
        <f>'89'!E22/'[18]67'!E20/12</f>
        <v>3.25</v>
      </c>
      <c r="F23" s="936">
        <f>'89'!F22/'[18]67'!F20/12</f>
        <v>6.2017241379310342</v>
      </c>
      <c r="G23" s="936">
        <f>'89'!G22/'[18]67'!G20/12</f>
        <v>6.4888059701492535</v>
      </c>
      <c r="H23" s="936">
        <f>'89'!H22/'[18]67'!H20/12</f>
        <v>4.9110308285163775</v>
      </c>
      <c r="I23" s="936">
        <v>6.7962299999999995</v>
      </c>
      <c r="K23" s="192"/>
      <c r="L23" s="192"/>
      <c r="M23" s="192"/>
      <c r="N23" s="192"/>
    </row>
    <row r="24" spans="1:14" ht="21.75" customHeight="1">
      <c r="A24" s="938" t="s">
        <v>407</v>
      </c>
      <c r="B24" s="936">
        <f>'89'!B23/'[18]67'!B21/12</f>
        <v>2.8375557773602633</v>
      </c>
      <c r="C24" s="936">
        <v>4.6057224225034332</v>
      </c>
      <c r="D24" s="936">
        <f>'89'!D23/'[18]67'!D21/12</f>
        <v>4.2110019595709574</v>
      </c>
      <c r="E24" s="936">
        <f>'89'!E23/'[18]67'!E21/12</f>
        <v>4.8873841614944853</v>
      </c>
      <c r="F24" s="936">
        <f>'89'!F23/'[18]67'!F21/12</f>
        <v>4.8882288577109785</v>
      </c>
      <c r="G24" s="936">
        <f>'89'!G23/'[18]67'!G21/12</f>
        <v>5.317632233777835</v>
      </c>
      <c r="H24" s="936">
        <f>'89'!H23/'[18]67'!H21/12</f>
        <v>5.5664181068732619</v>
      </c>
      <c r="I24" s="936">
        <v>5.7848699999999997</v>
      </c>
      <c r="K24" s="192"/>
      <c r="L24" s="192"/>
      <c r="M24" s="192"/>
      <c r="N24" s="192"/>
    </row>
    <row r="25" spans="1:14" ht="21.75" customHeight="1">
      <c r="A25" s="938" t="s">
        <v>59</v>
      </c>
      <c r="B25" s="936"/>
      <c r="C25" s="936"/>
      <c r="D25" s="936"/>
      <c r="E25" s="936"/>
      <c r="F25" s="936"/>
      <c r="G25" s="936"/>
      <c r="H25" s="936"/>
      <c r="I25" s="936"/>
      <c r="K25" s="192"/>
      <c r="L25" s="192"/>
      <c r="M25" s="192"/>
      <c r="N25" s="192"/>
    </row>
    <row r="26" spans="1:14" ht="21.75" customHeight="1">
      <c r="A26" s="454" t="s">
        <v>60</v>
      </c>
      <c r="B26" s="936">
        <f>'89'!B25/'[18]67'!B23/12</f>
        <v>3.7551614114114114</v>
      </c>
      <c r="C26" s="936">
        <v>4.6057224225034332</v>
      </c>
      <c r="D26" s="936">
        <f>'89'!D25/'[18]67'!D23/12</f>
        <v>6.1434198331788687</v>
      </c>
      <c r="E26" s="936">
        <f>'89'!E25/'[18]67'!E23/12</f>
        <v>6.6381655092592595</v>
      </c>
      <c r="F26" s="936">
        <f>'89'!F25/'[18]67'!F23/12</f>
        <v>7.9192543303760035</v>
      </c>
      <c r="G26" s="936">
        <f>'89'!G25/'[18]67'!G23/12</f>
        <v>8.4213683527885852</v>
      </c>
      <c r="H26" s="936">
        <f>'89'!H25/'[18]67'!H23/12</f>
        <v>8.2456687190011966</v>
      </c>
      <c r="I26" s="936">
        <v>9.4550200000000011</v>
      </c>
      <c r="K26" s="192"/>
      <c r="L26" s="192"/>
      <c r="M26" s="192"/>
      <c r="N26" s="192"/>
    </row>
    <row r="27" spans="1:14" ht="29.25" customHeight="1">
      <c r="A27" s="938" t="s">
        <v>61</v>
      </c>
      <c r="B27" s="936"/>
      <c r="C27" s="936"/>
      <c r="D27" s="936"/>
      <c r="E27" s="936"/>
      <c r="F27" s="936"/>
      <c r="G27" s="936"/>
      <c r="H27" s="936"/>
      <c r="I27" s="936"/>
      <c r="K27" s="192"/>
      <c r="L27" s="192"/>
      <c r="M27" s="192"/>
      <c r="N27" s="192"/>
    </row>
    <row r="28" spans="1:14" ht="29.25" customHeight="1">
      <c r="A28" s="454" t="s">
        <v>62</v>
      </c>
      <c r="B28" s="936">
        <f>'89'!B27/'[18]67'!B25/12</f>
        <v>4.0109320232143881</v>
      </c>
      <c r="C28" s="936">
        <v>4.6057224225034332</v>
      </c>
      <c r="D28" s="936">
        <f>'89'!D27/'[18]67'!D25/12</f>
        <v>5.4743673080256547</v>
      </c>
      <c r="E28" s="936">
        <f>'89'!E27/'[18]67'!E25/12</f>
        <v>6.6369268500746434</v>
      </c>
      <c r="F28" s="936">
        <f>'89'!F27/'[18]67'!F25/12</f>
        <v>6.2782813105854984</v>
      </c>
      <c r="G28" s="936">
        <f>'89'!G27/'[18]67'!G25/12</f>
        <v>6.7952119470388999</v>
      </c>
      <c r="H28" s="936">
        <f>'89'!H27/'[18]67'!H25/12</f>
        <v>6.422352456313881</v>
      </c>
      <c r="I28" s="936">
        <v>8.57104</v>
      </c>
      <c r="K28" s="192"/>
      <c r="L28" s="192"/>
      <c r="M28" s="192"/>
      <c r="N28" s="192"/>
    </row>
    <row r="29" spans="1:14" ht="29.25" customHeight="1">
      <c r="A29" s="452" t="s">
        <v>63</v>
      </c>
      <c r="B29" s="451"/>
      <c r="C29" s="451"/>
      <c r="D29" s="451"/>
      <c r="E29" s="451"/>
      <c r="F29" s="451"/>
      <c r="G29" s="451"/>
      <c r="H29" s="451"/>
      <c r="I29" s="451"/>
      <c r="K29" s="192"/>
      <c r="L29" s="192"/>
      <c r="M29" s="192"/>
      <c r="N29" s="192"/>
    </row>
    <row r="30" spans="1:14" ht="13.8">
      <c r="A30" s="453" t="s">
        <v>64</v>
      </c>
      <c r="B30" s="451">
        <f>'89'!B29/'[18]67'!B27/12</f>
        <v>2.2479628151400255</v>
      </c>
      <c r="C30" s="451">
        <v>4.6057224225034332</v>
      </c>
      <c r="D30" s="451">
        <f>'89'!D29/'[18]67'!D27/12</f>
        <v>6.5359412974387743</v>
      </c>
      <c r="E30" s="451">
        <f>'89'!E29/'[18]67'!E27/12</f>
        <v>7.2006750089702187</v>
      </c>
      <c r="F30" s="451">
        <f>'89'!F29/'[18]67'!F27/12</f>
        <v>7.1978023120425823</v>
      </c>
      <c r="G30" s="451">
        <f>'89'!G29/'[18]67'!G27/12</f>
        <v>7.457123751081741</v>
      </c>
      <c r="H30" s="451">
        <f>'89'!H29/'[18]67'!H27/12</f>
        <v>7.6870891887872697</v>
      </c>
      <c r="I30" s="451">
        <v>9.1141000000000005</v>
      </c>
      <c r="K30" s="192"/>
      <c r="L30" s="192"/>
      <c r="M30" s="192"/>
      <c r="N30" s="192"/>
    </row>
    <row r="31" spans="1:14" ht="29.25" customHeight="1">
      <c r="A31" s="938" t="s">
        <v>408</v>
      </c>
      <c r="B31" s="936">
        <f>'89'!B30/'[18]67'!B28/12</f>
        <v>2.2032111692844678</v>
      </c>
      <c r="C31" s="936">
        <v>4.6057224225034332</v>
      </c>
      <c r="D31" s="936">
        <f>'89'!D30/'[18]67'!D28/12</f>
        <v>6.5410062527264792</v>
      </c>
      <c r="E31" s="936">
        <f>'89'!E30/'[18]67'!E28/12</f>
        <v>7.2355268638067471</v>
      </c>
      <c r="F31" s="936">
        <f>'89'!F30/'[18]67'!F28/12</f>
        <v>7.2146079185907306</v>
      </c>
      <c r="G31" s="936">
        <f>'89'!G30/'[18]67'!G28/12</f>
        <v>7.4598709780823009</v>
      </c>
      <c r="H31" s="936">
        <f>'89'!H30/'[18]67'!H28/12</f>
        <v>7.6979450746724725</v>
      </c>
      <c r="I31" s="936">
        <v>9.1595899999999997</v>
      </c>
      <c r="K31" s="192"/>
      <c r="L31" s="192"/>
      <c r="M31" s="192"/>
      <c r="N31" s="192"/>
    </row>
    <row r="32" spans="1:14" ht="29.25" customHeight="1">
      <c r="A32" s="938" t="s">
        <v>409</v>
      </c>
      <c r="B32" s="936">
        <f>'89'!B31/'[18]67'!B29/12</f>
        <v>3.1534251412429377</v>
      </c>
      <c r="C32" s="936">
        <v>4.6057224225034332</v>
      </c>
      <c r="D32" s="936">
        <f>'89'!D31/'[18]67'!D29/12</f>
        <v>6.3993464052287585</v>
      </c>
      <c r="E32" s="936">
        <f>'89'!E31/'[18]67'!E29/12</f>
        <v>6.1040756914119356</v>
      </c>
      <c r="F32" s="936">
        <f>'89'!F31/'[18]67'!F29/12</f>
        <v>6.6022727272727275</v>
      </c>
      <c r="G32" s="936">
        <f>'89'!G31/'[18]67'!G29/12</f>
        <v>7.3096774193548386</v>
      </c>
      <c r="H32" s="936">
        <f>'89'!H31/'[18]67'!H29/12</f>
        <v>7.2906903765690378</v>
      </c>
      <c r="I32" s="936">
        <v>7.3701699999999999</v>
      </c>
      <c r="K32" s="192"/>
      <c r="L32" s="192"/>
      <c r="M32" s="192"/>
      <c r="N32" s="192"/>
    </row>
    <row r="33" spans="1:14" ht="15" customHeight="1">
      <c r="A33" s="455"/>
      <c r="B33" s="456"/>
      <c r="C33" s="840"/>
      <c r="D33" s="840"/>
      <c r="E33" s="840"/>
      <c r="F33" s="840"/>
      <c r="G33" s="840"/>
      <c r="H33" s="840"/>
      <c r="I33" s="840"/>
      <c r="K33" s="192"/>
      <c r="L33" s="192"/>
      <c r="M33" s="192"/>
      <c r="N33" s="192"/>
    </row>
    <row r="34" spans="1:14" ht="15.9" customHeight="1">
      <c r="K34" s="192"/>
      <c r="L34" s="192"/>
      <c r="M34" s="192"/>
      <c r="N34" s="192"/>
    </row>
    <row r="35" spans="1:14" ht="15.9" customHeight="1">
      <c r="K35" s="192"/>
      <c r="L35" s="192"/>
      <c r="M35" s="192"/>
      <c r="N35" s="192"/>
    </row>
    <row r="36" spans="1:14" ht="15.9" customHeight="1">
      <c r="K36" s="192"/>
      <c r="L36" s="192"/>
      <c r="M36" s="192"/>
      <c r="N36" s="192"/>
    </row>
    <row r="37" spans="1:14" ht="15.9" customHeight="1">
      <c r="K37" s="192"/>
      <c r="L37" s="192"/>
      <c r="M37" s="192"/>
      <c r="N37" s="192"/>
    </row>
    <row r="38" spans="1:14" ht="15.9" customHeight="1">
      <c r="K38" s="192"/>
      <c r="L38" s="192"/>
      <c r="M38" s="192"/>
      <c r="N38" s="192"/>
    </row>
    <row r="39" spans="1:14" ht="15.9" customHeight="1">
      <c r="K39" s="192"/>
      <c r="L39" s="192"/>
      <c r="M39" s="192"/>
      <c r="N39" s="192"/>
    </row>
    <row r="40" spans="1:14" ht="15.9" customHeight="1">
      <c r="K40" s="192"/>
      <c r="L40" s="192"/>
      <c r="M40" s="192"/>
      <c r="N40" s="192"/>
    </row>
    <row r="41" spans="1:14" ht="15.9" customHeight="1">
      <c r="K41" s="192"/>
      <c r="L41" s="192"/>
      <c r="M41" s="192"/>
      <c r="N41" s="192"/>
    </row>
    <row r="42" spans="1:14" ht="15.9" customHeight="1">
      <c r="K42" s="192"/>
      <c r="L42" s="192"/>
      <c r="M42" s="192"/>
      <c r="N42" s="192"/>
    </row>
    <row r="43" spans="1:14" ht="15.9" customHeight="1">
      <c r="K43" s="192"/>
      <c r="L43" s="192"/>
      <c r="M43" s="192"/>
      <c r="N43" s="192"/>
    </row>
    <row r="44" spans="1:14" ht="15.9" customHeight="1">
      <c r="K44" s="192"/>
      <c r="L44" s="192"/>
      <c r="M44" s="192"/>
      <c r="N44" s="192"/>
    </row>
    <row r="45" spans="1:14" ht="15.9" customHeight="1">
      <c r="K45" s="192"/>
      <c r="L45" s="192"/>
      <c r="M45" s="192"/>
      <c r="N45" s="192"/>
    </row>
    <row r="46" spans="1:14" ht="15.9" customHeight="1">
      <c r="K46" s="192"/>
      <c r="L46" s="192"/>
      <c r="M46" s="192"/>
      <c r="N46" s="192"/>
    </row>
    <row r="47" spans="1:14" ht="15.9" customHeight="1">
      <c r="K47" s="192"/>
      <c r="L47" s="192"/>
      <c r="M47" s="192"/>
      <c r="N47" s="192"/>
    </row>
    <row r="48" spans="1:14" ht="15.9" customHeight="1">
      <c r="K48" s="192"/>
      <c r="L48" s="192"/>
      <c r="M48" s="192"/>
      <c r="N48" s="192"/>
    </row>
    <row r="49" spans="11:14" ht="15.9" customHeight="1">
      <c r="K49" s="192"/>
      <c r="L49" s="192"/>
      <c r="M49" s="192"/>
      <c r="N49" s="192"/>
    </row>
    <row r="50" spans="11:14" ht="15.9" customHeight="1">
      <c r="K50" s="192"/>
      <c r="L50" s="192"/>
      <c r="M50" s="192"/>
      <c r="N50" s="192"/>
    </row>
    <row r="51" spans="11:14" ht="15.9" customHeight="1">
      <c r="K51" s="192"/>
      <c r="L51" s="192"/>
      <c r="M51" s="192"/>
      <c r="N51" s="192"/>
    </row>
    <row r="52" spans="11:14" ht="15.9" customHeight="1">
      <c r="K52" s="192"/>
      <c r="L52" s="192"/>
      <c r="M52" s="192"/>
      <c r="N52" s="192"/>
    </row>
    <row r="53" spans="11:14" ht="15.9" customHeight="1">
      <c r="K53" s="192"/>
      <c r="L53" s="192"/>
      <c r="M53" s="192"/>
      <c r="N53" s="192"/>
    </row>
    <row r="54" spans="11:14" ht="15.9" customHeight="1">
      <c r="K54" s="192"/>
      <c r="L54" s="192"/>
      <c r="M54" s="192"/>
      <c r="N54" s="192"/>
    </row>
    <row r="55" spans="11:14" ht="15.9" customHeight="1">
      <c r="K55" s="192"/>
      <c r="L55" s="192"/>
      <c r="M55" s="192"/>
      <c r="N55" s="192"/>
    </row>
    <row r="56" spans="11:14" ht="15.9" customHeight="1">
      <c r="K56" s="192"/>
      <c r="L56" s="192"/>
      <c r="M56" s="192"/>
      <c r="N56" s="192"/>
    </row>
    <row r="57" spans="11:14" ht="15.9" customHeight="1">
      <c r="K57" s="192"/>
      <c r="L57" s="192"/>
      <c r="M57" s="192"/>
      <c r="N57" s="192"/>
    </row>
    <row r="58" spans="11:14" ht="15.9" customHeight="1">
      <c r="K58" s="192"/>
      <c r="L58" s="192"/>
      <c r="M58" s="192"/>
      <c r="N58" s="192"/>
    </row>
    <row r="59" spans="11:14" ht="15.9" customHeight="1">
      <c r="K59" s="192"/>
      <c r="L59" s="192"/>
      <c r="M59" s="192"/>
      <c r="N59" s="192"/>
    </row>
    <row r="60" spans="11:14" ht="15.9" customHeight="1">
      <c r="K60" s="192"/>
      <c r="L60" s="192"/>
      <c r="M60" s="192"/>
      <c r="N60" s="192"/>
    </row>
    <row r="61" spans="11:14" ht="15.9" customHeight="1">
      <c r="K61" s="192"/>
      <c r="L61" s="192"/>
      <c r="M61" s="192"/>
      <c r="N61" s="192"/>
    </row>
    <row r="62" spans="11:14" ht="15.9" customHeight="1">
      <c r="K62" s="192"/>
      <c r="L62" s="192"/>
      <c r="M62" s="192"/>
      <c r="N62" s="192"/>
    </row>
    <row r="63" spans="11:14" ht="15.9" customHeight="1">
      <c r="K63" s="192"/>
      <c r="L63" s="192"/>
      <c r="M63" s="192"/>
      <c r="N63" s="192"/>
    </row>
    <row r="64" spans="11:14" ht="15.9" customHeight="1">
      <c r="K64" s="192"/>
      <c r="L64" s="192"/>
      <c r="M64" s="192"/>
      <c r="N64" s="192"/>
    </row>
    <row r="65" spans="11:14" ht="15.9" customHeight="1">
      <c r="K65" s="192"/>
      <c r="L65" s="192"/>
      <c r="M65" s="192"/>
      <c r="N65" s="192"/>
    </row>
    <row r="66" spans="11:14" ht="15.9" customHeight="1">
      <c r="K66" s="192"/>
      <c r="L66" s="192"/>
      <c r="M66" s="192"/>
      <c r="N66" s="192"/>
    </row>
    <row r="67" spans="11:14" ht="15.9" customHeight="1">
      <c r="K67" s="192"/>
      <c r="L67" s="192"/>
      <c r="M67" s="192"/>
      <c r="N67" s="192"/>
    </row>
    <row r="68" spans="11:14" ht="15.9" customHeight="1">
      <c r="K68" s="192"/>
      <c r="L68" s="192"/>
      <c r="M68" s="192"/>
      <c r="N68" s="192"/>
    </row>
    <row r="69" spans="11:14" ht="15.9" customHeight="1">
      <c r="K69" s="192"/>
      <c r="L69" s="192"/>
      <c r="M69" s="192"/>
      <c r="N69" s="192"/>
    </row>
    <row r="70" spans="11:14" ht="15.9" customHeight="1">
      <c r="K70" s="192"/>
      <c r="L70" s="192"/>
      <c r="M70" s="192"/>
      <c r="N70" s="192"/>
    </row>
    <row r="71" spans="11:14" ht="15.9" customHeight="1">
      <c r="K71" s="192"/>
      <c r="L71" s="192"/>
      <c r="M71" s="192"/>
      <c r="N71" s="192"/>
    </row>
    <row r="72" spans="11:14" ht="15.9" customHeight="1">
      <c r="K72" s="192"/>
      <c r="L72" s="192"/>
      <c r="M72" s="192"/>
      <c r="N72" s="192"/>
    </row>
    <row r="73" spans="11:14" ht="15.9" customHeight="1">
      <c r="K73" s="192"/>
      <c r="L73" s="192"/>
      <c r="M73" s="192"/>
      <c r="N73" s="192"/>
    </row>
    <row r="74" spans="11:14" ht="15.9" customHeight="1">
      <c r="K74" s="192"/>
      <c r="L74" s="192"/>
      <c r="M74" s="192"/>
      <c r="N74" s="192"/>
    </row>
    <row r="75" spans="11:14" ht="15.9" customHeight="1">
      <c r="K75" s="192"/>
      <c r="L75" s="192"/>
      <c r="M75" s="192"/>
      <c r="N75" s="192"/>
    </row>
    <row r="76" spans="11:14" ht="15.9" customHeight="1">
      <c r="K76" s="192"/>
      <c r="L76" s="192"/>
      <c r="M76" s="192"/>
      <c r="N76" s="192"/>
    </row>
    <row r="77" spans="11:14" ht="15.9" customHeight="1">
      <c r="K77" s="192"/>
      <c r="L77" s="192"/>
      <c r="M77" s="192"/>
      <c r="N77" s="192"/>
    </row>
    <row r="78" spans="11:14" ht="15.9" customHeight="1">
      <c r="K78" s="192"/>
      <c r="L78" s="192"/>
      <c r="M78" s="192"/>
      <c r="N78" s="192"/>
    </row>
    <row r="79" spans="11:14" ht="15.9" customHeight="1">
      <c r="K79" s="192"/>
      <c r="L79" s="192"/>
      <c r="M79" s="192"/>
      <c r="N79" s="192"/>
    </row>
    <row r="80" spans="11:14" ht="15.9" customHeight="1">
      <c r="K80" s="192"/>
      <c r="L80" s="192"/>
      <c r="M80" s="192"/>
      <c r="N80" s="192"/>
    </row>
    <row r="81" spans="11:14" ht="15.9" customHeight="1">
      <c r="K81" s="192"/>
      <c r="L81" s="192"/>
      <c r="M81" s="192"/>
      <c r="N81" s="192"/>
    </row>
    <row r="82" spans="11:14" ht="15.9" customHeight="1">
      <c r="K82" s="192"/>
      <c r="L82" s="192"/>
      <c r="M82" s="192"/>
      <c r="N82" s="192"/>
    </row>
    <row r="83" spans="11:14" ht="15.9" customHeight="1">
      <c r="K83" s="192"/>
      <c r="L83" s="192"/>
      <c r="M83" s="192"/>
      <c r="N83" s="192"/>
    </row>
    <row r="84" spans="11:14" ht="15.9" customHeight="1">
      <c r="K84" s="192"/>
      <c r="L84" s="192"/>
      <c r="M84" s="192"/>
      <c r="N84" s="192"/>
    </row>
    <row r="85" spans="11:14" ht="15.9" customHeight="1">
      <c r="K85" s="192"/>
      <c r="L85" s="192"/>
      <c r="M85" s="192"/>
      <c r="N85" s="192"/>
    </row>
    <row r="86" spans="11:14" ht="15.9" customHeight="1">
      <c r="K86" s="192"/>
      <c r="L86" s="192"/>
      <c r="M86" s="192"/>
      <c r="N86" s="192"/>
    </row>
    <row r="87" spans="11:14" ht="15.9" customHeight="1">
      <c r="K87" s="192"/>
      <c r="L87" s="192"/>
      <c r="M87" s="192"/>
      <c r="N87" s="192"/>
    </row>
    <row r="88" spans="11:14" ht="15.9" customHeight="1">
      <c r="K88" s="192"/>
      <c r="L88" s="192"/>
      <c r="M88" s="192"/>
      <c r="N88" s="192"/>
    </row>
    <row r="89" spans="11:14" ht="15.9" customHeight="1">
      <c r="K89" s="192"/>
      <c r="L89" s="192"/>
      <c r="M89" s="192"/>
      <c r="N89" s="192"/>
    </row>
    <row r="90" spans="11:14" ht="15.9" customHeight="1">
      <c r="K90" s="192"/>
      <c r="L90" s="192"/>
      <c r="M90" s="192"/>
      <c r="N90" s="192"/>
    </row>
    <row r="91" spans="11:14" ht="15.9" customHeight="1">
      <c r="K91" s="192"/>
      <c r="L91" s="192"/>
      <c r="M91" s="192"/>
      <c r="N91" s="192"/>
    </row>
    <row r="92" spans="11:14" ht="15.9" customHeight="1">
      <c r="K92" s="192"/>
      <c r="L92" s="192"/>
      <c r="M92" s="192"/>
      <c r="N92" s="192"/>
    </row>
    <row r="93" spans="11:14" ht="15.9" customHeight="1">
      <c r="K93" s="192"/>
      <c r="L93" s="192"/>
      <c r="M93" s="192"/>
      <c r="N93" s="192"/>
    </row>
    <row r="94" spans="11:14" ht="15.9" customHeight="1">
      <c r="K94" s="192"/>
      <c r="L94" s="192"/>
      <c r="M94" s="192"/>
      <c r="N94" s="192"/>
    </row>
    <row r="95" spans="11:14" ht="15.9" customHeight="1">
      <c r="K95" s="192"/>
      <c r="L95" s="192"/>
      <c r="M95" s="192"/>
      <c r="N95" s="192"/>
    </row>
    <row r="96" spans="11:14" ht="15.9" customHeight="1">
      <c r="K96" s="192"/>
      <c r="L96" s="192"/>
      <c r="M96" s="192"/>
      <c r="N96" s="192"/>
    </row>
    <row r="97" spans="11:14" ht="15.9" customHeight="1">
      <c r="K97" s="192"/>
      <c r="L97" s="192"/>
      <c r="M97" s="192"/>
      <c r="N97" s="192"/>
    </row>
    <row r="98" spans="11:14" ht="15.9" customHeight="1">
      <c r="K98" s="192"/>
      <c r="L98" s="192"/>
      <c r="M98" s="192"/>
      <c r="N98" s="192"/>
    </row>
    <row r="99" spans="11:14" ht="15.9" customHeight="1">
      <c r="K99" s="192"/>
      <c r="L99" s="192"/>
      <c r="M99" s="192"/>
      <c r="N99" s="192"/>
    </row>
    <row r="100" spans="11:14" ht="15.9" customHeight="1">
      <c r="K100" s="192"/>
      <c r="L100" s="192"/>
      <c r="M100" s="192"/>
      <c r="N100" s="192"/>
    </row>
    <row r="101" spans="11:14" ht="15.9" customHeight="1">
      <c r="K101" s="192"/>
      <c r="L101" s="192"/>
      <c r="M101" s="192"/>
      <c r="N101" s="192"/>
    </row>
    <row r="102" spans="11:14" ht="15.9" customHeight="1">
      <c r="K102" s="192"/>
      <c r="L102" s="192"/>
      <c r="M102" s="192"/>
      <c r="N102" s="192"/>
    </row>
    <row r="103" spans="11:14" ht="15.9" customHeight="1">
      <c r="K103" s="192"/>
      <c r="L103" s="192"/>
      <c r="M103" s="192"/>
      <c r="N103" s="192"/>
    </row>
    <row r="104" spans="11:14" ht="15.9" customHeight="1">
      <c r="K104" s="192"/>
      <c r="L104" s="192"/>
      <c r="M104" s="192"/>
      <c r="N104" s="192"/>
    </row>
    <row r="105" spans="11:14" ht="15.9" customHeight="1">
      <c r="K105" s="192"/>
      <c r="L105" s="192"/>
      <c r="M105" s="192"/>
      <c r="N105" s="192"/>
    </row>
    <row r="106" spans="11:14" ht="15.9" customHeight="1">
      <c r="K106" s="192"/>
      <c r="L106" s="192"/>
      <c r="M106" s="192"/>
      <c r="N106" s="192"/>
    </row>
    <row r="107" spans="11:14" ht="15.9" customHeight="1">
      <c r="K107" s="192"/>
      <c r="L107" s="192"/>
      <c r="M107" s="192"/>
      <c r="N107" s="192"/>
    </row>
    <row r="108" spans="11:14" ht="15.9" customHeight="1">
      <c r="K108" s="192"/>
      <c r="L108" s="192"/>
      <c r="M108" s="192"/>
      <c r="N108" s="192"/>
    </row>
    <row r="109" spans="11:14" ht="15.9" customHeight="1">
      <c r="K109" s="192"/>
      <c r="L109" s="192"/>
      <c r="M109" s="192"/>
      <c r="N109" s="192"/>
    </row>
    <row r="110" spans="11:14" ht="15.9" customHeight="1">
      <c r="K110" s="192"/>
      <c r="L110" s="192"/>
      <c r="M110" s="192"/>
      <c r="N110" s="192"/>
    </row>
    <row r="111" spans="11:14" ht="15.9" customHeight="1">
      <c r="K111" s="192"/>
      <c r="L111" s="192"/>
      <c r="M111" s="192"/>
      <c r="N111" s="192"/>
    </row>
    <row r="112" spans="11:14" ht="15.9" customHeight="1">
      <c r="K112" s="192"/>
      <c r="L112" s="192"/>
      <c r="M112" s="192"/>
      <c r="N112" s="192"/>
    </row>
    <row r="113" spans="11:14" ht="15.9" customHeight="1">
      <c r="K113" s="192"/>
      <c r="L113" s="192"/>
      <c r="M113" s="192"/>
      <c r="N113" s="192"/>
    </row>
    <row r="114" spans="11:14" ht="15.9" customHeight="1">
      <c r="K114" s="192"/>
      <c r="L114" s="192"/>
      <c r="M114" s="192"/>
      <c r="N114" s="192"/>
    </row>
    <row r="115" spans="11:14" ht="15.9" customHeight="1">
      <c r="K115" s="192"/>
      <c r="L115" s="192"/>
      <c r="M115" s="192"/>
      <c r="N115" s="192"/>
    </row>
    <row r="116" spans="11:14" ht="15.9" customHeight="1">
      <c r="K116" s="192"/>
      <c r="L116" s="192"/>
      <c r="M116" s="192"/>
      <c r="N116" s="192"/>
    </row>
    <row r="117" spans="11:14" ht="15.9" customHeight="1">
      <c r="K117" s="192"/>
      <c r="L117" s="192"/>
      <c r="M117" s="192"/>
      <c r="N117" s="192"/>
    </row>
    <row r="118" spans="11:14" ht="15.9" customHeight="1">
      <c r="K118" s="192"/>
      <c r="L118" s="192"/>
      <c r="M118" s="192"/>
      <c r="N118" s="192"/>
    </row>
    <row r="119" spans="11:14" ht="15.9" customHeight="1">
      <c r="K119" s="192"/>
      <c r="L119" s="192"/>
      <c r="M119" s="192"/>
      <c r="N119" s="192"/>
    </row>
    <row r="120" spans="11:14" ht="15.9" customHeight="1">
      <c r="K120" s="192"/>
      <c r="L120" s="192"/>
      <c r="M120" s="192"/>
      <c r="N120" s="192"/>
    </row>
    <row r="121" spans="11:14" ht="15.9" customHeight="1">
      <c r="K121" s="192"/>
      <c r="L121" s="192"/>
      <c r="M121" s="192"/>
      <c r="N121" s="192"/>
    </row>
    <row r="122" spans="11:14" ht="15.9" customHeight="1">
      <c r="K122" s="192"/>
      <c r="L122" s="192"/>
      <c r="M122" s="192"/>
      <c r="N122" s="192"/>
    </row>
    <row r="123" spans="11:14" ht="15.9" customHeight="1">
      <c r="K123" s="192"/>
      <c r="L123" s="192"/>
      <c r="M123" s="192"/>
      <c r="N123" s="192"/>
    </row>
    <row r="124" spans="11:14" ht="15.9" customHeight="1">
      <c r="K124" s="192"/>
      <c r="L124" s="192"/>
      <c r="M124" s="192"/>
      <c r="N124" s="192"/>
    </row>
    <row r="125" spans="11:14" ht="15.9" customHeight="1">
      <c r="K125" s="192"/>
      <c r="L125" s="192"/>
      <c r="M125" s="192"/>
      <c r="N125" s="192"/>
    </row>
    <row r="126" spans="11:14" ht="15.9" customHeight="1">
      <c r="K126" s="192"/>
      <c r="L126" s="192"/>
      <c r="M126" s="192"/>
      <c r="N126" s="192"/>
    </row>
    <row r="127" spans="11:14" ht="15.9" customHeight="1">
      <c r="K127" s="192"/>
      <c r="L127" s="192"/>
      <c r="M127" s="192"/>
      <c r="N127" s="192"/>
    </row>
    <row r="128" spans="11:14" ht="15.9" customHeight="1">
      <c r="K128" s="192"/>
      <c r="L128" s="192"/>
      <c r="M128" s="192"/>
      <c r="N128" s="192"/>
    </row>
    <row r="129" spans="11:14" ht="15.9" customHeight="1">
      <c r="K129" s="192"/>
      <c r="L129" s="192"/>
      <c r="M129" s="192"/>
      <c r="N129" s="192"/>
    </row>
    <row r="130" spans="11:14" ht="15.9" customHeight="1">
      <c r="K130" s="192"/>
      <c r="L130" s="192"/>
      <c r="M130" s="192"/>
      <c r="N130" s="192"/>
    </row>
    <row r="131" spans="11:14" ht="15.9" customHeight="1">
      <c r="K131" s="192"/>
      <c r="L131" s="192"/>
      <c r="M131" s="192"/>
      <c r="N131" s="192"/>
    </row>
    <row r="132" spans="11:14" ht="15.9" customHeight="1">
      <c r="K132" s="192"/>
      <c r="L132" s="192"/>
      <c r="M132" s="192"/>
      <c r="N132" s="192"/>
    </row>
    <row r="133" spans="11:14" ht="15.9" customHeight="1">
      <c r="K133" s="192"/>
      <c r="L133" s="192"/>
      <c r="M133" s="192"/>
      <c r="N133" s="192"/>
    </row>
    <row r="134" spans="11:14" ht="15.9" customHeight="1">
      <c r="K134" s="192"/>
      <c r="L134" s="192"/>
      <c r="M134" s="192"/>
      <c r="N134" s="192"/>
    </row>
    <row r="135" spans="11:14" ht="15.9" customHeight="1">
      <c r="K135" s="192"/>
      <c r="L135" s="192"/>
      <c r="M135" s="192"/>
      <c r="N135" s="192"/>
    </row>
    <row r="136" spans="11:14" ht="15.9" customHeight="1">
      <c r="K136" s="192"/>
      <c r="L136" s="192"/>
      <c r="M136" s="192"/>
      <c r="N136" s="192"/>
    </row>
    <row r="137" spans="11:14" ht="15.9" customHeight="1">
      <c r="K137" s="192"/>
      <c r="L137" s="192"/>
      <c r="M137" s="192"/>
      <c r="N137" s="192"/>
    </row>
    <row r="138" spans="11:14" ht="15.9" customHeight="1">
      <c r="K138" s="192"/>
      <c r="L138" s="192"/>
      <c r="M138" s="192"/>
      <c r="N138" s="192"/>
    </row>
    <row r="139" spans="11:14" ht="15.9" customHeight="1">
      <c r="K139" s="192"/>
      <c r="L139" s="192"/>
      <c r="M139" s="192"/>
      <c r="N139" s="192"/>
    </row>
    <row r="140" spans="11:14" ht="15.9" customHeight="1">
      <c r="K140" s="192"/>
      <c r="L140" s="192"/>
      <c r="M140" s="192"/>
      <c r="N140" s="192"/>
    </row>
    <row r="141" spans="11:14" ht="15.9" customHeight="1">
      <c r="K141" s="192"/>
      <c r="L141" s="192"/>
      <c r="M141" s="192"/>
      <c r="N141" s="192"/>
    </row>
    <row r="142" spans="11:14" ht="15.9" customHeight="1">
      <c r="K142" s="192"/>
      <c r="L142" s="192"/>
      <c r="M142" s="192"/>
      <c r="N142" s="192"/>
    </row>
    <row r="143" spans="11:14" ht="15.9" customHeight="1">
      <c r="K143" s="192"/>
      <c r="L143" s="192"/>
      <c r="M143" s="192"/>
      <c r="N143" s="192"/>
    </row>
    <row r="144" spans="11:14" ht="15.9" customHeight="1">
      <c r="K144" s="192"/>
      <c r="L144" s="192"/>
      <c r="M144" s="192"/>
      <c r="N144" s="192"/>
    </row>
    <row r="145" spans="11:14" ht="15.9" customHeight="1">
      <c r="K145" s="192"/>
      <c r="L145" s="192"/>
      <c r="M145" s="192"/>
      <c r="N145" s="192"/>
    </row>
    <row r="146" spans="11:14" ht="15.9" customHeight="1"/>
    <row r="147" spans="11:14" ht="15.9" customHeight="1"/>
    <row r="148" spans="11:14" ht="15.9" customHeight="1"/>
    <row r="149" spans="11:14" ht="15.9" customHeight="1"/>
    <row r="150" spans="11:14" ht="15.9" customHeight="1"/>
    <row r="151" spans="11:14" ht="15.9" customHeight="1"/>
    <row r="152" spans="11:14" ht="15.9" customHeight="1"/>
    <row r="153" spans="11:14" ht="15.9" customHeight="1"/>
    <row r="154" spans="11:14" ht="15.9" customHeight="1"/>
    <row r="155" spans="11:14" ht="15.9" customHeight="1"/>
    <row r="156" spans="11:14" ht="15.9" customHeight="1"/>
    <row r="157" spans="11:14" ht="15.9" customHeight="1"/>
    <row r="158" spans="11:14" ht="15.9" customHeight="1"/>
    <row r="159" spans="11:14" ht="15.9" customHeight="1"/>
    <row r="160" spans="11:14" ht="15.9" customHeight="1"/>
    <row r="161" ht="15.9" customHeight="1"/>
    <row r="162" ht="15.9" customHeight="1"/>
    <row r="163" ht="15.9" customHeight="1"/>
    <row r="164" ht="15.9" customHeight="1"/>
    <row r="165" ht="15.9" customHeight="1"/>
    <row r="166" ht="15.9" customHeight="1"/>
    <row r="167" ht="15.9" customHeight="1"/>
    <row r="168" ht="15.9" customHeight="1"/>
    <row r="169" ht="15.9" customHeight="1"/>
    <row r="170" ht="15.9" customHeight="1"/>
    <row r="171" ht="15.9" customHeight="1"/>
    <row r="172" ht="15.9" customHeight="1"/>
    <row r="173" ht="15.9" customHeight="1"/>
    <row r="174" ht="15.9" customHeight="1"/>
    <row r="175" ht="15.9" customHeight="1"/>
    <row r="176" ht="15.9" customHeight="1"/>
    <row r="177" ht="15.9" customHeight="1"/>
    <row r="178" ht="15.9" customHeight="1"/>
    <row r="179" ht="15.9" customHeight="1"/>
    <row r="180" ht="15.9" customHeight="1"/>
    <row r="181" ht="15.9" customHeight="1"/>
    <row r="182" ht="15.9" customHeight="1"/>
    <row r="183" ht="15.9" customHeight="1"/>
    <row r="184" ht="15.9" customHeight="1"/>
    <row r="185" ht="15.9" customHeight="1"/>
    <row r="186" ht="15.9" customHeight="1"/>
    <row r="187" ht="15.9" customHeight="1"/>
    <row r="188" ht="15.9" customHeight="1"/>
    <row r="189" ht="15.9" customHeight="1"/>
    <row r="190" ht="15.9" customHeight="1"/>
    <row r="191" ht="15.9" customHeight="1"/>
    <row r="192" ht="15.9" customHeight="1"/>
    <row r="193" ht="15.9" customHeight="1"/>
    <row r="194" ht="15.9" customHeight="1"/>
    <row r="195" ht="15.9" customHeight="1"/>
    <row r="196" ht="15.9" customHeight="1"/>
    <row r="197" ht="15.9" customHeight="1"/>
    <row r="198" ht="15.9" customHeight="1"/>
    <row r="199" ht="15.9" customHeight="1"/>
    <row r="200" ht="15.9" customHeight="1"/>
    <row r="201" ht="15.9" customHeight="1"/>
    <row r="202" ht="15.9" customHeight="1"/>
    <row r="203" ht="15.9" customHeight="1"/>
    <row r="204" ht="15.9" customHeight="1"/>
    <row r="205" ht="15.9" customHeight="1"/>
    <row r="206" ht="15.9" customHeight="1"/>
    <row r="207" ht="15.9" customHeight="1"/>
    <row r="208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</sheetData>
  <pageMargins left="0.98425196850393704" right="0.98425196850393704" top="0.94488188976377996" bottom="1.49606299212598" header="0.511811023622047" footer="1.1811023622047201"/>
  <pageSetup paperSize="9" scale="99" firstPageNumber="269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50"/>
  </sheetPr>
  <dimension ref="A1:N340"/>
  <sheetViews>
    <sheetView zoomScaleNormal="100" workbookViewId="0">
      <selection activeCell="M5" sqref="M5"/>
    </sheetView>
  </sheetViews>
  <sheetFormatPr defaultColWidth="9.109375" defaultRowHeight="13.2"/>
  <cols>
    <col min="1" max="1" width="41" style="448" customWidth="1"/>
    <col min="2" max="4" width="7.33203125" style="448" hidden="1" customWidth="1"/>
    <col min="5" max="6" width="7.33203125" style="448" customWidth="1"/>
    <col min="7" max="7" width="9" style="448" customWidth="1"/>
    <col min="8" max="8" width="6.33203125" style="448" customWidth="1"/>
    <col min="9" max="9" width="8.109375" style="448" customWidth="1"/>
    <col min="10" max="16384" width="9.109375" style="191"/>
  </cols>
  <sheetData>
    <row r="1" spans="1:11" s="40" customFormat="1" ht="19.5" customHeight="1">
      <c r="A1" s="363" t="s">
        <v>643</v>
      </c>
      <c r="B1" s="876"/>
      <c r="C1" s="877"/>
      <c r="D1" s="877"/>
      <c r="E1" s="877"/>
      <c r="F1" s="877"/>
      <c r="G1" s="877"/>
      <c r="H1" s="877"/>
      <c r="I1" s="877"/>
    </row>
    <row r="2" spans="1:11" s="40" customFormat="1" ht="18.75" customHeight="1">
      <c r="A2" s="363" t="s">
        <v>355</v>
      </c>
      <c r="B2" s="876"/>
      <c r="C2" s="877"/>
      <c r="D2" s="877"/>
      <c r="E2" s="877"/>
      <c r="F2" s="877"/>
      <c r="G2" s="877"/>
      <c r="H2" s="877"/>
      <c r="I2" s="877"/>
    </row>
    <row r="3" spans="1:11" s="40" customFormat="1" ht="18.75" customHeight="1">
      <c r="A3" s="389" t="s">
        <v>356</v>
      </c>
      <c r="B3" s="876"/>
      <c r="C3" s="877"/>
      <c r="D3" s="877"/>
      <c r="E3" s="877"/>
      <c r="F3" s="877"/>
      <c r="G3" s="877"/>
      <c r="H3" s="877"/>
      <c r="I3" s="877"/>
    </row>
    <row r="4" spans="1:11" s="40" customFormat="1" ht="18.75" customHeight="1">
      <c r="A4" s="389" t="s">
        <v>357</v>
      </c>
      <c r="B4" s="876"/>
      <c r="C4" s="877"/>
      <c r="D4" s="877"/>
      <c r="E4" s="877"/>
      <c r="F4" s="877"/>
      <c r="G4" s="877"/>
      <c r="H4" s="877"/>
      <c r="I4" s="877"/>
    </row>
    <row r="5" spans="1:11" ht="23.25" customHeight="1">
      <c r="A5" s="840"/>
      <c r="B5" s="840"/>
      <c r="C5" s="840"/>
      <c r="D5" s="933"/>
      <c r="E5" s="365"/>
      <c r="G5" s="365"/>
      <c r="I5" s="366" t="s">
        <v>365</v>
      </c>
    </row>
    <row r="6" spans="1:11" ht="23.25" customHeight="1">
      <c r="A6" s="841"/>
      <c r="B6" s="815">
        <v>2010</v>
      </c>
      <c r="C6" s="815">
        <v>2013</v>
      </c>
      <c r="D6" s="815">
        <v>2014</v>
      </c>
      <c r="E6" s="815">
        <v>2015</v>
      </c>
      <c r="F6" s="815">
        <v>2016</v>
      </c>
      <c r="G6" s="815">
        <v>2017</v>
      </c>
      <c r="H6" s="815">
        <v>2018</v>
      </c>
      <c r="I6" s="815">
        <v>2019</v>
      </c>
      <c r="J6" s="192"/>
    </row>
    <row r="7" spans="1:11" ht="17.25" customHeight="1">
      <c r="A7" s="447" t="s">
        <v>303</v>
      </c>
      <c r="B7" s="262">
        <f>'90'!B7/'[18]68'!B9/12</f>
        <v>3.0712222068136641</v>
      </c>
      <c r="C7" s="262">
        <f>'90'!D7/'[18]68'!D9/12</f>
        <v>5.1609174847850836</v>
      </c>
      <c r="D7" s="262">
        <f>'90'!D7/'[18]68'!D9/12</f>
        <v>5.1609174847850836</v>
      </c>
      <c r="E7" s="262">
        <f>'90'!E7/'[18]68'!E9/12</f>
        <v>5.9367043347753148</v>
      </c>
      <c r="F7" s="262">
        <f>'90'!F7/'[18]68'!F9/12</f>
        <v>5.9426454329529887</v>
      </c>
      <c r="G7" s="262">
        <f>'90'!G7/'[18]68'!G9/12</f>
        <v>6.3794582848520589</v>
      </c>
      <c r="H7" s="262">
        <f>'90'!H7/'[18]68'!H9/12</f>
        <v>6.5691405771351539</v>
      </c>
      <c r="I7" s="262">
        <v>7.0928399999999998</v>
      </c>
      <c r="J7" s="192"/>
      <c r="K7" s="258"/>
    </row>
    <row r="8" spans="1:11" ht="23.25" customHeight="1">
      <c r="A8" s="411" t="s">
        <v>594</v>
      </c>
      <c r="B8" s="262"/>
      <c r="C8" s="262"/>
      <c r="D8" s="262"/>
      <c r="E8" s="262"/>
      <c r="F8" s="262"/>
      <c r="G8" s="262"/>
      <c r="H8" s="262"/>
      <c r="I8" s="317"/>
      <c r="J8" s="192"/>
    </row>
    <row r="9" spans="1:11" ht="12" customHeight="1">
      <c r="A9" s="418" t="s">
        <v>272</v>
      </c>
      <c r="B9" s="262"/>
      <c r="C9" s="262"/>
      <c r="D9" s="262"/>
      <c r="E9" s="262"/>
      <c r="F9" s="262"/>
      <c r="G9" s="262"/>
      <c r="H9" s="262"/>
      <c r="I9" s="262"/>
      <c r="J9" s="192"/>
    </row>
    <row r="10" spans="1:11" s="196" customFormat="1" ht="20.25" customHeight="1">
      <c r="A10" s="415" t="s">
        <v>67</v>
      </c>
      <c r="B10" s="262">
        <f>'90'!B10/'[18]68'!B12/12</f>
        <v>1.8675599072404019</v>
      </c>
      <c r="C10" s="262">
        <v>5.0649469762109485</v>
      </c>
      <c r="D10" s="262">
        <f>'90'!D10/'[18]68'!D12/12</f>
        <v>5.7910642745166347</v>
      </c>
      <c r="E10" s="262">
        <f>'90'!E10/'[18]68'!E12/12</f>
        <v>6.7370126211404093</v>
      </c>
      <c r="F10" s="262">
        <f>'90'!F10/'[18]68'!F12/12</f>
        <v>6.4308189972062939</v>
      </c>
      <c r="G10" s="262">
        <f>'90'!G10/'[18]68'!G12/12</f>
        <v>6.9971714816254265</v>
      </c>
      <c r="H10" s="262">
        <f>'90'!H10/'[18]68'!H12/12</f>
        <v>7.1337598537644231</v>
      </c>
      <c r="I10" s="262">
        <v>8.6388600000000011</v>
      </c>
      <c r="J10" s="228"/>
    </row>
    <row r="11" spans="1:11" s="196" customFormat="1" ht="19.5" customHeight="1">
      <c r="A11" s="418" t="s">
        <v>68</v>
      </c>
      <c r="B11" s="262"/>
      <c r="C11" s="262"/>
      <c r="D11" s="262"/>
      <c r="E11" s="262"/>
      <c r="F11" s="262"/>
      <c r="G11" s="262"/>
      <c r="H11" s="262"/>
      <c r="I11" s="262"/>
      <c r="J11" s="228"/>
    </row>
    <row r="12" spans="1:11" s="196" customFormat="1" ht="19.5" customHeight="1">
      <c r="A12" s="429" t="s">
        <v>69</v>
      </c>
      <c r="B12" s="934">
        <f>'90'!B12/'[18]68'!B14/12</f>
        <v>1.731585924319113</v>
      </c>
      <c r="C12" s="934">
        <v>5.0649469762109485</v>
      </c>
      <c r="D12" s="934">
        <f>'90'!D12/'[18]68'!D14/12</f>
        <v>6.0067463646532433</v>
      </c>
      <c r="E12" s="934">
        <f>'90'!E12/'[18]68'!E14/12</f>
        <v>7.0549786490683237</v>
      </c>
      <c r="F12" s="934">
        <f>'90'!F12/'[18]68'!F14/12</f>
        <v>6.571492732320757</v>
      </c>
      <c r="G12" s="934">
        <f>'90'!G12/'[18]68'!G14/12</f>
        <v>7.1301041960011267</v>
      </c>
      <c r="H12" s="934">
        <f>'90'!H12/'[18]68'!H14/12</f>
        <v>7.1229539747231483</v>
      </c>
      <c r="I12" s="934">
        <v>8.8136600000000005</v>
      </c>
      <c r="J12" s="228"/>
    </row>
    <row r="13" spans="1:11" s="196" customFormat="1" ht="17.25" customHeight="1">
      <c r="A13" s="422" t="s">
        <v>70</v>
      </c>
      <c r="B13" s="934"/>
      <c r="C13" s="934"/>
      <c r="D13" s="934"/>
      <c r="E13" s="934"/>
      <c r="F13" s="934"/>
      <c r="G13" s="934"/>
      <c r="H13" s="934"/>
      <c r="I13" s="934"/>
      <c r="J13" s="228"/>
    </row>
    <row r="14" spans="1:11" s="196" customFormat="1" ht="15" customHeight="1">
      <c r="A14" s="429" t="s">
        <v>71</v>
      </c>
      <c r="B14" s="934">
        <f>'90'!B14/'[18]68'!B16/12</f>
        <v>2.978772593526692</v>
      </c>
      <c r="C14" s="934">
        <v>5.0649469762109485</v>
      </c>
      <c r="D14" s="934">
        <f>'90'!D14/'[18]68'!D16/12</f>
        <v>4.8357474964234619</v>
      </c>
      <c r="E14" s="934">
        <f>'90'!E14/'[18]68'!E16/12</f>
        <v>4.4349650349650345</v>
      </c>
      <c r="F14" s="934">
        <f>'90'!F14/'[18]68'!F16/12</f>
        <v>5.2920778508771926</v>
      </c>
      <c r="G14" s="934">
        <f>'90'!G14/'[18]68'!G16/12</f>
        <v>5.3083028083028081</v>
      </c>
      <c r="H14" s="934">
        <f>'90'!H14/'[18]68'!H16/12</f>
        <v>6.5723661485319518</v>
      </c>
      <c r="I14" s="934">
        <v>6.1994899999999999</v>
      </c>
      <c r="J14" s="228"/>
    </row>
    <row r="15" spans="1:11" s="196" customFormat="1" ht="15.75" customHeight="1">
      <c r="A15" s="422" t="s">
        <v>72</v>
      </c>
      <c r="B15" s="934"/>
      <c r="C15" s="934"/>
      <c r="D15" s="934"/>
      <c r="E15" s="934"/>
      <c r="F15" s="934"/>
      <c r="G15" s="934"/>
      <c r="H15" s="934"/>
      <c r="I15" s="934"/>
      <c r="J15" s="228"/>
    </row>
    <row r="16" spans="1:11" s="196" customFormat="1" ht="20.25" customHeight="1">
      <c r="A16" s="429" t="s">
        <v>73</v>
      </c>
      <c r="B16" s="934">
        <f>'90'!B16/'[18]68'!B18/12</f>
        <v>2.9614197530864197</v>
      </c>
      <c r="C16" s="934">
        <v>5.0649469762109485</v>
      </c>
      <c r="D16" s="934">
        <f>'90'!D16/'[18]68'!D18/12</f>
        <v>2.4268292682926829</v>
      </c>
      <c r="E16" s="934">
        <f>'90'!E16/'[18]68'!E18/12</f>
        <v>6.8945578231292517</v>
      </c>
      <c r="F16" s="934">
        <f>'90'!F16/'[18]68'!F18/12</f>
        <v>4.0166666666666666</v>
      </c>
      <c r="G16" s="934">
        <f>'90'!G16/'[18]68'!G18/12</f>
        <v>6.687793427230047</v>
      </c>
      <c r="H16" s="934">
        <f>'90'!H16/'[18]68'!H18/12</f>
        <v>12.491450216450216</v>
      </c>
      <c r="I16" s="934">
        <v>7.30931</v>
      </c>
      <c r="J16" s="228"/>
    </row>
    <row r="17" spans="1:10" s="196" customFormat="1" ht="14.25" customHeight="1">
      <c r="A17" s="422" t="s">
        <v>74</v>
      </c>
      <c r="B17" s="934"/>
      <c r="C17" s="934"/>
      <c r="D17" s="934"/>
      <c r="E17" s="934"/>
      <c r="F17" s="934"/>
      <c r="G17" s="934"/>
      <c r="H17" s="934"/>
      <c r="I17" s="934"/>
      <c r="J17" s="228"/>
    </row>
    <row r="18" spans="1:10" s="196" customFormat="1" ht="12.75" customHeight="1">
      <c r="A18" s="423" t="s">
        <v>412</v>
      </c>
      <c r="B18" s="262">
        <f>'90'!B18/'[18]68'!B20/12</f>
        <v>3.1617572047946951</v>
      </c>
      <c r="C18" s="262">
        <v>5.0649469762109485</v>
      </c>
      <c r="D18" s="262">
        <f>'90'!D18/'[18]68'!D20/12</f>
        <v>4.6520424836601313</v>
      </c>
      <c r="E18" s="262">
        <f>'90'!E18/'[18]68'!E20/12</f>
        <v>8.2846360628618694</v>
      </c>
      <c r="F18" s="262">
        <f>'90'!F18/'[18]68'!F20/12</f>
        <v>6.2443850267379686</v>
      </c>
      <c r="G18" s="262">
        <f>'90'!G18/'[18]68'!G20/12</f>
        <v>7.0285190999476717</v>
      </c>
      <c r="H18" s="262">
        <f>'90'!H18/'[18]68'!H20/12</f>
        <v>6.009209523809524</v>
      </c>
      <c r="I18" s="262">
        <v>7.3828300000000002</v>
      </c>
      <c r="J18" s="228"/>
    </row>
    <row r="19" spans="1:10" s="196" customFormat="1" ht="26.4">
      <c r="A19" s="429" t="s">
        <v>411</v>
      </c>
      <c r="B19" s="935" t="s">
        <v>302</v>
      </c>
      <c r="C19" s="262">
        <v>5.0649469762109485</v>
      </c>
      <c r="D19" s="262">
        <f>'90'!D19/'[18]68'!D21/12</f>
        <v>4.583333333333333</v>
      </c>
      <c r="E19" s="935" t="s">
        <v>302</v>
      </c>
      <c r="F19" s="935" t="s">
        <v>302</v>
      </c>
      <c r="G19" s="934">
        <f>'90'!G19/'[18]68'!G21/12</f>
        <v>10</v>
      </c>
      <c r="H19" s="934">
        <f>'90'!H19/'[18]68'!H21/12</f>
        <v>1.1958333333333333</v>
      </c>
      <c r="I19" s="934">
        <v>9.1866699999999994</v>
      </c>
      <c r="J19" s="228"/>
    </row>
    <row r="20" spans="1:10" s="196" customFormat="1" ht="24" customHeight="1">
      <c r="A20" s="429" t="s">
        <v>476</v>
      </c>
      <c r="B20" s="934">
        <f>'90'!B20/'[18]68'!B22/12</f>
        <v>3.1718306222566484</v>
      </c>
      <c r="C20" s="934">
        <v>5.0649469762109485</v>
      </c>
      <c r="D20" s="934">
        <f>'90'!D20/'[18]68'!D22/12</f>
        <v>4.6523271058669291</v>
      </c>
      <c r="E20" s="934">
        <f>'90'!E20/'[18]68'!E22/12</f>
        <v>8.3452220726783306</v>
      </c>
      <c r="F20" s="934">
        <f>'90'!F20/'[18]68'!F22/12</f>
        <v>6.2622017353579169</v>
      </c>
      <c r="G20" s="934">
        <f>'90'!G20/'[18]68'!G22/12</f>
        <v>6.9556856187290963</v>
      </c>
      <c r="H20" s="934">
        <f>'90'!H20/'[18]68'!H22/12</f>
        <v>6.160088272383355</v>
      </c>
      <c r="I20" s="934">
        <v>7.3727</v>
      </c>
      <c r="J20" s="228"/>
    </row>
    <row r="21" spans="1:10" s="196" customFormat="1" ht="26.4">
      <c r="A21" s="429" t="s">
        <v>79</v>
      </c>
      <c r="B21" s="934">
        <f>'90'!B21/'[18]68'!B23/12</f>
        <v>2.3489583333333335</v>
      </c>
      <c r="C21" s="934">
        <v>5.0649469762109485</v>
      </c>
      <c r="D21" s="934">
        <f>'90'!D21/'[18]68'!D23/12</f>
        <v>4.541666666666667</v>
      </c>
      <c r="E21" s="934">
        <f>'90'!E21/'[18]68'!E23/12</f>
        <v>7.5701058201058196</v>
      </c>
      <c r="F21" s="934">
        <f>'90'!F21/'[18]68'!F23/12</f>
        <v>4.9807692307692308</v>
      </c>
      <c r="G21" s="934">
        <f>'90'!G21/'[18]68'!G23/12</f>
        <v>6.3833333333333329</v>
      </c>
      <c r="H21" s="934">
        <f>'90'!H21/'[18]68'!H23/12</f>
        <v>4.9127252252252251</v>
      </c>
      <c r="I21" s="934">
        <v>7.2482100000000003</v>
      </c>
      <c r="J21" s="228"/>
    </row>
    <row r="22" spans="1:10" s="196" customFormat="1" ht="15.75" customHeight="1">
      <c r="A22" s="422" t="s">
        <v>80</v>
      </c>
      <c r="B22" s="934"/>
      <c r="C22" s="934"/>
      <c r="D22" s="934"/>
      <c r="E22" s="934"/>
      <c r="F22" s="934"/>
      <c r="G22" s="934"/>
      <c r="H22" s="934"/>
      <c r="I22" s="934"/>
      <c r="J22" s="228"/>
    </row>
    <row r="23" spans="1:10" s="196" customFormat="1" ht="15.75" customHeight="1">
      <c r="A23" s="423" t="s">
        <v>81</v>
      </c>
      <c r="B23" s="262">
        <f>'90'!B23/'[18]68'!B25/12</f>
        <v>2.6935779425551858</v>
      </c>
      <c r="C23" s="262">
        <v>5.0649469762109485</v>
      </c>
      <c r="D23" s="262">
        <f>'90'!D23/'[18]68'!D25/12</f>
        <v>5.1474354297388007</v>
      </c>
      <c r="E23" s="262">
        <f>'90'!E23/'[18]68'!E25/12</f>
        <v>5.4982232441471579</v>
      </c>
      <c r="F23" s="262">
        <f>'90'!F23/'[18]68'!F25/12</f>
        <v>5.8714892705797501</v>
      </c>
      <c r="G23" s="262">
        <f>'90'!G23/'[18]68'!G25/12</f>
        <v>6.3025704970419314</v>
      </c>
      <c r="H23" s="262">
        <f>'90'!H23/'[18]68'!H25/12</f>
        <v>6.311636980491941</v>
      </c>
      <c r="I23" s="262">
        <v>6.9867499999999998</v>
      </c>
      <c r="J23" s="228"/>
    </row>
    <row r="24" spans="1:10" s="196" customFormat="1" ht="15.75" customHeight="1">
      <c r="A24" s="426" t="s">
        <v>82</v>
      </c>
      <c r="B24" s="262"/>
      <c r="C24" s="262"/>
      <c r="D24" s="262"/>
      <c r="E24" s="262"/>
      <c r="F24" s="262"/>
      <c r="G24" s="262"/>
      <c r="H24" s="262"/>
      <c r="I24" s="262"/>
      <c r="J24" s="228"/>
    </row>
    <row r="25" spans="1:10" s="196" customFormat="1" ht="15.75" customHeight="1">
      <c r="A25" s="429" t="s">
        <v>83</v>
      </c>
      <c r="B25" s="934">
        <f>'90'!B25/'[18]68'!B27/12</f>
        <v>2.5352115557737949</v>
      </c>
      <c r="C25" s="934">
        <v>5.0649469762109485</v>
      </c>
      <c r="D25" s="934">
        <f>'90'!D25/'[18]68'!D27/12</f>
        <v>5.2410896708286039</v>
      </c>
      <c r="E25" s="934">
        <f>'90'!E25/'[18]68'!E27/12</f>
        <v>4.9778488239324048</v>
      </c>
      <c r="F25" s="934">
        <f>'90'!F25/'[18]68'!F27/12</f>
        <v>4.9915111598975486</v>
      </c>
      <c r="G25" s="934">
        <f>'90'!G25/'[18]68'!G27/12</f>
        <v>5.8331281630419918</v>
      </c>
      <c r="H25" s="934">
        <f>'90'!H25/'[18]68'!H27/12</f>
        <v>6.4607534352323617</v>
      </c>
      <c r="I25" s="934">
        <v>6.6552100000000003</v>
      </c>
      <c r="J25" s="228"/>
    </row>
    <row r="26" spans="1:10" s="196" customFormat="1" ht="15.75" customHeight="1">
      <c r="A26" s="422" t="s">
        <v>84</v>
      </c>
      <c r="B26" s="934"/>
      <c r="C26" s="934"/>
      <c r="D26" s="934"/>
      <c r="E26" s="934"/>
      <c r="F26" s="934"/>
      <c r="G26" s="934"/>
      <c r="H26" s="934"/>
      <c r="I26" s="934"/>
      <c r="J26" s="228"/>
    </row>
    <row r="27" spans="1:10" s="196" customFormat="1" ht="15.75" customHeight="1">
      <c r="A27" s="429" t="s">
        <v>413</v>
      </c>
      <c r="B27" s="934">
        <f>'90'!B27/'[18]68'!B29/12</f>
        <v>2.4201596806387227</v>
      </c>
      <c r="C27" s="934">
        <v>5.0649469762109485</v>
      </c>
      <c r="D27" s="934">
        <f>'90'!D27/'[18]68'!D29/12</f>
        <v>6.0530739673390963</v>
      </c>
      <c r="E27" s="934">
        <f>'90'!E27/'[18]68'!E29/12</f>
        <v>7.4648989898989901</v>
      </c>
      <c r="F27" s="934">
        <f>'90'!F27/'[18]68'!F29/12</f>
        <v>8.8975366876310265</v>
      </c>
      <c r="G27" s="934">
        <f>'90'!G27/'[18]68'!G29/12</f>
        <v>11.827197149643707</v>
      </c>
      <c r="H27" s="934">
        <f>'90'!H27/'[18]68'!H29/12</f>
        <v>6.3887254901960775</v>
      </c>
      <c r="I27" s="934">
        <v>9.21631</v>
      </c>
      <c r="J27" s="228"/>
    </row>
    <row r="28" spans="1:10" s="196" customFormat="1" ht="15.75" customHeight="1">
      <c r="A28" s="429" t="s">
        <v>414</v>
      </c>
      <c r="B28" s="934">
        <f>'90'!B28/'[18]68'!B30/12</f>
        <v>2.1771094402673348</v>
      </c>
      <c r="C28" s="934">
        <v>5.0649469762109485</v>
      </c>
      <c r="D28" s="934">
        <f>'90'!D28/'[18]68'!D30/12</f>
        <v>3.8274932614555257</v>
      </c>
      <c r="E28" s="934">
        <f>'90'!E28/'[18]68'!E30/12</f>
        <v>4.2661157024793388</v>
      </c>
      <c r="F28" s="934">
        <f>'90'!F28/'[18]68'!F30/12</f>
        <v>4.5969467640918582</v>
      </c>
      <c r="G28" s="934">
        <f>'90'!G28/'[18]68'!G30/12</f>
        <v>4.9003529614325068</v>
      </c>
      <c r="H28" s="934">
        <f>'90'!H28/'[18]68'!H30/12</f>
        <v>5.2103672189879084</v>
      </c>
      <c r="I28" s="934">
        <v>4.9606400000000006</v>
      </c>
      <c r="J28" s="228"/>
    </row>
    <row r="29" spans="1:10" s="196" customFormat="1" ht="15.75" customHeight="1">
      <c r="A29" s="429" t="s">
        <v>89</v>
      </c>
      <c r="B29" s="934">
        <f>'90'!B29/'[18]68'!B31/12</f>
        <v>2.7418742085268044</v>
      </c>
      <c r="C29" s="934">
        <v>5.0649469762109485</v>
      </c>
      <c r="D29" s="934">
        <f>'90'!D29/'[18]68'!D31/12</f>
        <v>4.2308576480990272</v>
      </c>
      <c r="E29" s="934">
        <f>'90'!E29/'[18]68'!E31/12</f>
        <v>4.8161687631027252</v>
      </c>
      <c r="F29" s="934">
        <f>'90'!F29/'[18]68'!F31/12</f>
        <v>5.0899366697559474</v>
      </c>
      <c r="G29" s="934">
        <f>'90'!G29/'[18]68'!G31/12</f>
        <v>5.3473719676549862</v>
      </c>
      <c r="H29" s="934">
        <f>'90'!H29/'[18]68'!H31/12</f>
        <v>5.4210655416012559</v>
      </c>
      <c r="I29" s="934">
        <v>6.9189399999999992</v>
      </c>
      <c r="J29" s="228"/>
    </row>
    <row r="30" spans="1:10" s="196" customFormat="1" ht="15.75" customHeight="1">
      <c r="A30" s="422" t="s">
        <v>90</v>
      </c>
      <c r="B30" s="934"/>
      <c r="C30" s="934"/>
      <c r="D30" s="934"/>
      <c r="E30" s="934"/>
      <c r="F30" s="934"/>
      <c r="G30" s="934"/>
      <c r="H30" s="934"/>
      <c r="I30" s="934"/>
      <c r="J30" s="228"/>
    </row>
    <row r="31" spans="1:10" s="196" customFormat="1" ht="15" customHeight="1">
      <c r="A31" s="429" t="s">
        <v>91</v>
      </c>
      <c r="B31" s="935" t="s">
        <v>302</v>
      </c>
      <c r="C31" s="934">
        <v>5.0649469762109485</v>
      </c>
      <c r="D31" s="934">
        <f>'90'!D31/'[18]68'!D33/12</f>
        <v>3.4722222222222219</v>
      </c>
      <c r="E31" s="935" t="s">
        <v>302</v>
      </c>
      <c r="F31" s="935" t="s">
        <v>302</v>
      </c>
      <c r="G31" s="935" t="s">
        <v>302</v>
      </c>
      <c r="H31" s="935" t="s">
        <v>302</v>
      </c>
      <c r="I31" s="935" t="s">
        <v>302</v>
      </c>
      <c r="J31" s="228"/>
    </row>
    <row r="32" spans="1:10" s="196" customFormat="1" ht="13.8">
      <c r="A32" s="422" t="s">
        <v>92</v>
      </c>
      <c r="B32" s="934"/>
      <c r="C32" s="934"/>
      <c r="D32" s="934"/>
      <c r="E32" s="934"/>
      <c r="F32" s="934"/>
      <c r="G32" s="934"/>
      <c r="H32" s="934"/>
      <c r="I32" s="934"/>
      <c r="J32" s="228"/>
    </row>
    <row r="33" spans="1:10" s="196" customFormat="1" ht="42" customHeight="1">
      <c r="A33" s="429" t="s">
        <v>93</v>
      </c>
      <c r="B33" s="934">
        <f>'90'!B33/'[18]68'!B35/12</f>
        <v>2.4977045908183633</v>
      </c>
      <c r="C33" s="934">
        <v>5.0649469762109485</v>
      </c>
      <c r="D33" s="934">
        <f>'90'!D33/'[18]68'!D35/12</f>
        <v>3.378631498470948</v>
      </c>
      <c r="E33" s="934">
        <f>'90'!E33/'[18]68'!E35/12</f>
        <v>5.0225325884543759</v>
      </c>
      <c r="F33" s="934">
        <f>'90'!F33/'[18]68'!F35/12</f>
        <v>5.4368224932249314</v>
      </c>
      <c r="G33" s="934">
        <f>'90'!G33/'[18]68'!G35/12</f>
        <v>5.333745874587458</v>
      </c>
      <c r="H33" s="934">
        <f>'90'!H33/'[18]68'!H35/12</f>
        <v>5.9410884353741507</v>
      </c>
      <c r="I33" s="934">
        <v>6.7440899999999999</v>
      </c>
      <c r="J33" s="228"/>
    </row>
    <row r="34" spans="1:10" s="196" customFormat="1" ht="15" customHeight="1">
      <c r="A34" s="422" t="s">
        <v>94</v>
      </c>
      <c r="B34" s="934"/>
      <c r="C34" s="934"/>
      <c r="D34" s="934"/>
      <c r="E34" s="934"/>
      <c r="F34" s="934"/>
      <c r="G34" s="934"/>
      <c r="H34" s="934"/>
      <c r="I34" s="934"/>
      <c r="J34" s="228"/>
    </row>
    <row r="35" spans="1:10" s="196" customFormat="1" ht="18.75" customHeight="1">
      <c r="A35" s="429" t="s">
        <v>95</v>
      </c>
      <c r="B35" s="934">
        <f>'90'!B35/'[18]68'!B37/12</f>
        <v>1.2195767195767195</v>
      </c>
      <c r="C35" s="934">
        <v>5.0649469762109485</v>
      </c>
      <c r="D35" s="934">
        <f>'90'!D35/'[18]68'!D37/12</f>
        <v>3.0365497076023389</v>
      </c>
      <c r="E35" s="934">
        <f>'90'!E35/'[18]68'!E37/12</f>
        <v>3.078125</v>
      </c>
      <c r="F35" s="934">
        <f>'90'!F35/'[18]68'!F37/12</f>
        <v>2.4675925925925926</v>
      </c>
      <c r="G35" s="934">
        <f>'90'!G35/'[18]68'!G37/12</f>
        <v>2.1666666666666665</v>
      </c>
      <c r="H35" s="934">
        <f>'90'!H35/'[18]68'!H37/12</f>
        <v>2.8247685185185181</v>
      </c>
      <c r="I35" s="934">
        <v>4.5116400000000008</v>
      </c>
      <c r="J35" s="228"/>
    </row>
    <row r="36" spans="1:10" s="196" customFormat="1" ht="16.5" customHeight="1">
      <c r="A36" s="422" t="s">
        <v>96</v>
      </c>
      <c r="B36" s="934"/>
      <c r="C36" s="934"/>
      <c r="D36" s="934"/>
      <c r="E36" s="934"/>
      <c r="F36" s="934"/>
      <c r="G36" s="934"/>
      <c r="H36" s="934"/>
      <c r="I36" s="934"/>
      <c r="J36" s="228"/>
    </row>
    <row r="37" spans="1:10" s="196" customFormat="1" ht="15.75" customHeight="1">
      <c r="A37" s="429" t="s">
        <v>97</v>
      </c>
      <c r="B37" s="934">
        <f>'90'!B37/'[18]68'!B39/12</f>
        <v>2.2521367521367521</v>
      </c>
      <c r="C37" s="934">
        <v>5.0649469762109485</v>
      </c>
      <c r="D37" s="934">
        <f>'90'!D37/'[18]68'!D39/12</f>
        <v>3.0568181818181817</v>
      </c>
      <c r="E37" s="934">
        <f>'90'!E37/'[18]68'!E39/12</f>
        <v>3.4963369963369964</v>
      </c>
      <c r="F37" s="934">
        <f>'90'!F37/'[18]68'!F39/12</f>
        <v>4.1215277777777777</v>
      </c>
      <c r="G37" s="934">
        <f>'90'!G37/'[18]68'!G39/12</f>
        <v>4.5366666666666662</v>
      </c>
      <c r="H37" s="934">
        <f>'90'!H37/'[18]68'!H39/12</f>
        <v>4.7271477663230241</v>
      </c>
      <c r="I37" s="934">
        <v>2.51999</v>
      </c>
      <c r="J37" s="228"/>
    </row>
    <row r="38" spans="1:10" s="196" customFormat="1" ht="18" customHeight="1">
      <c r="A38" s="422" t="s">
        <v>98</v>
      </c>
      <c r="B38" s="934"/>
      <c r="C38" s="934"/>
      <c r="D38" s="934"/>
      <c r="E38" s="934"/>
      <c r="F38" s="934"/>
      <c r="G38" s="934"/>
      <c r="H38" s="934"/>
      <c r="I38" s="934"/>
      <c r="J38" s="228"/>
    </row>
    <row r="39" spans="1:10" s="196" customFormat="1" ht="27" customHeight="1">
      <c r="A39" s="429" t="s">
        <v>99</v>
      </c>
      <c r="B39" s="934">
        <f>'90'!B39/'[18]68'!B41/12</f>
        <v>3.1901438240270727</v>
      </c>
      <c r="C39" s="934">
        <v>5.0649469762109485</v>
      </c>
      <c r="D39" s="934">
        <f>'90'!D39/'[18]68'!D41/12</f>
        <v>8.3074173369079531</v>
      </c>
      <c r="E39" s="934">
        <f>'90'!E39/'[18]68'!E41/12</f>
        <v>6.8977272727272725</v>
      </c>
      <c r="F39" s="934">
        <f>'90'!F39/'[18]68'!F41/12</f>
        <v>8.8331430745814306</v>
      </c>
      <c r="G39" s="934">
        <f>'90'!G39/'[18]68'!G41/12</f>
        <v>10.58048433048433</v>
      </c>
      <c r="H39" s="934">
        <f>'90'!H39/'[18]68'!H41/12</f>
        <v>11.819758909853249</v>
      </c>
      <c r="I39" s="934">
        <v>10.847659999999999</v>
      </c>
      <c r="J39" s="228"/>
    </row>
    <row r="40" spans="1:10" s="196" customFormat="1" ht="16.5" customHeight="1">
      <c r="A40" s="422" t="s">
        <v>100</v>
      </c>
      <c r="B40" s="934"/>
      <c r="C40" s="934"/>
      <c r="D40" s="934"/>
      <c r="E40" s="934"/>
      <c r="F40" s="934"/>
      <c r="G40" s="934"/>
      <c r="H40" s="934"/>
      <c r="I40" s="934"/>
      <c r="J40" s="228"/>
    </row>
    <row r="41" spans="1:10" s="197" customFormat="1" ht="29.25" customHeight="1">
      <c r="A41" s="429" t="s">
        <v>101</v>
      </c>
      <c r="B41" s="934">
        <f>'90'!B41/'[18]68'!B43/12</f>
        <v>5.7479575163398691</v>
      </c>
      <c r="C41" s="934">
        <v>5.0649469762109485</v>
      </c>
      <c r="D41" s="934">
        <f>'90'!D41/'[18]68'!D43/12</f>
        <v>9.6829317269076309</v>
      </c>
      <c r="E41" s="934">
        <f>'90'!E41/'[18]68'!E43/12</f>
        <v>8.6185224089635852</v>
      </c>
      <c r="F41" s="934">
        <f>'90'!F41/'[18]68'!F43/12</f>
        <v>12.090160642570281</v>
      </c>
      <c r="G41" s="934">
        <f>'90'!G41/'[18]68'!G43/12</f>
        <v>12.193325434439179</v>
      </c>
      <c r="H41" s="934">
        <f>'90'!H41/'[18]68'!H43/12</f>
        <v>11.535296296296297</v>
      </c>
      <c r="I41" s="934">
        <v>12.59183</v>
      </c>
      <c r="J41" s="235"/>
    </row>
    <row r="42" spans="1:10" s="196" customFormat="1" ht="16.5" customHeight="1">
      <c r="A42" s="422" t="s">
        <v>102</v>
      </c>
      <c r="B42" s="934"/>
      <c r="C42" s="934"/>
      <c r="D42" s="934"/>
      <c r="E42" s="934"/>
      <c r="F42" s="934"/>
      <c r="G42" s="934"/>
      <c r="H42" s="934"/>
      <c r="I42" s="934"/>
      <c r="J42" s="228"/>
    </row>
    <row r="43" spans="1:10" s="196" customFormat="1" ht="16.5" customHeight="1">
      <c r="A43" s="429" t="s">
        <v>103</v>
      </c>
      <c r="B43" s="934">
        <f>'90'!B43/'[18]68'!B45/12</f>
        <v>2.4293478260869565</v>
      </c>
      <c r="C43" s="934">
        <v>5.0649469762109485</v>
      </c>
      <c r="D43" s="934">
        <f>'90'!D43/'[18]68'!D45/12</f>
        <v>3.2895902547065337</v>
      </c>
      <c r="E43" s="934">
        <f>'90'!E43/'[18]68'!E45/12</f>
        <v>3.3673300165837481</v>
      </c>
      <c r="F43" s="934">
        <f>'90'!F43/'[18]68'!F45/12</f>
        <v>4.1719771241830061</v>
      </c>
      <c r="G43" s="934">
        <f>'90'!G43/'[18]68'!G45/12</f>
        <v>5.2067708333333336</v>
      </c>
      <c r="H43" s="934">
        <f>'90'!H43/'[18]68'!H45/12</f>
        <v>4.7805800293685756</v>
      </c>
      <c r="I43" s="934">
        <v>6.0900499999999997</v>
      </c>
      <c r="J43" s="228"/>
    </row>
    <row r="44" spans="1:10" s="196" customFormat="1" ht="24" customHeight="1">
      <c r="A44" s="422" t="s">
        <v>104</v>
      </c>
      <c r="B44" s="934"/>
      <c r="C44" s="934"/>
      <c r="D44" s="934"/>
      <c r="E44" s="934"/>
      <c r="F44" s="934"/>
      <c r="G44" s="934"/>
      <c r="H44" s="934"/>
      <c r="I44" s="934"/>
      <c r="J44" s="228"/>
    </row>
    <row r="45" spans="1:10" s="196" customFormat="1" ht="24" customHeight="1">
      <c r="A45" s="429" t="s">
        <v>105</v>
      </c>
      <c r="B45" s="934">
        <f>'90'!B45/'[18]68'!B47/12</f>
        <v>2.9196538936959211</v>
      </c>
      <c r="C45" s="934">
        <v>5.0649469762109485</v>
      </c>
      <c r="D45" s="934">
        <f>'90'!D45/'[18]68'!D47/12</f>
        <v>5.6619791666666659</v>
      </c>
      <c r="E45" s="934">
        <f>'90'!E45/'[18]68'!E47/12</f>
        <v>6.0182908984489316</v>
      </c>
      <c r="F45" s="934">
        <f>'90'!F45/'[18]68'!F47/12</f>
        <v>5.9824952689916193</v>
      </c>
      <c r="G45" s="934">
        <f>'90'!G45/'[18]68'!G47/12</f>
        <v>6.4356423483173666</v>
      </c>
      <c r="H45" s="934">
        <f>'90'!H45/'[18]68'!H47/12</f>
        <v>6.6340034501061567</v>
      </c>
      <c r="I45" s="934">
        <v>7.7389399999999995</v>
      </c>
      <c r="J45" s="228"/>
    </row>
    <row r="46" spans="1:10" s="196" customFormat="1" ht="30" customHeight="1">
      <c r="A46" s="422" t="s">
        <v>106</v>
      </c>
      <c r="B46" s="934"/>
      <c r="C46" s="934"/>
      <c r="D46" s="934"/>
      <c r="E46" s="934"/>
      <c r="F46" s="934"/>
      <c r="G46" s="934"/>
      <c r="H46" s="934"/>
      <c r="I46" s="934"/>
      <c r="J46" s="228"/>
    </row>
    <row r="47" spans="1:10" s="196" customFormat="1" ht="26.4">
      <c r="A47" s="429" t="s">
        <v>415</v>
      </c>
      <c r="B47" s="934">
        <f>'90'!B47/'[18]68'!B49/12</f>
        <v>5.9728070175438601</v>
      </c>
      <c r="C47" s="934">
        <v>5.0649469762109485</v>
      </c>
      <c r="D47" s="934">
        <f>'90'!D47/'[18]68'!D49/12</f>
        <v>6.8840253748558249</v>
      </c>
      <c r="E47" s="934">
        <f>'90'!E47/'[18]68'!E49/12</f>
        <v>7.9799548277809151</v>
      </c>
      <c r="F47" s="934">
        <f>'90'!F47/'[18]68'!F49/12</f>
        <v>8.5795432458697771</v>
      </c>
      <c r="G47" s="934">
        <f>'90'!G47/'[18]68'!G49/12</f>
        <v>8.376571370640713</v>
      </c>
      <c r="H47" s="934">
        <f>'90'!H47/'[18]68'!H49/12</f>
        <v>8.1567561205273069</v>
      </c>
      <c r="I47" s="934">
        <v>9.3896599999999992</v>
      </c>
      <c r="J47" s="228"/>
    </row>
    <row r="48" spans="1:10" s="196" customFormat="1" ht="26.25" customHeight="1">
      <c r="A48" s="429" t="s">
        <v>109</v>
      </c>
      <c r="B48" s="934">
        <f>'90'!B48/'[18]68'!B50/12</f>
        <v>1.4007936507936509</v>
      </c>
      <c r="C48" s="934">
        <v>5.0649469762109485</v>
      </c>
      <c r="D48" s="934">
        <f>'90'!D48/'[18]68'!D50/12</f>
        <v>5.4988584474885842</v>
      </c>
      <c r="E48" s="934">
        <f>'90'!E48/'[18]68'!E50/12</f>
        <v>2.6466836734693877</v>
      </c>
      <c r="F48" s="934">
        <f>'90'!F48/'[18]68'!F50/12</f>
        <v>3.79746835443038</v>
      </c>
      <c r="G48" s="934">
        <f>'90'!G48/'[18]68'!G50/12</f>
        <v>3.8241094147582699</v>
      </c>
      <c r="H48" s="934">
        <f>'90'!H48/'[18]68'!H50/12</f>
        <v>4.7619565217391306</v>
      </c>
      <c r="I48" s="934">
        <v>8.6984899999999996</v>
      </c>
      <c r="J48" s="228"/>
    </row>
    <row r="49" spans="1:10" s="196" customFormat="1" ht="26.25" customHeight="1">
      <c r="A49" s="422" t="s">
        <v>110</v>
      </c>
      <c r="B49" s="934"/>
      <c r="C49" s="934"/>
      <c r="D49" s="934"/>
      <c r="E49" s="934"/>
      <c r="F49" s="934"/>
      <c r="G49" s="934"/>
      <c r="H49" s="934"/>
      <c r="I49" s="934"/>
      <c r="J49" s="228"/>
    </row>
    <row r="50" spans="1:10" s="196" customFormat="1" ht="26.25" customHeight="1">
      <c r="A50" s="429" t="s">
        <v>111</v>
      </c>
      <c r="B50" s="934">
        <f>'90'!B50/'[18]68'!B52/12</f>
        <v>1.4924242424242424</v>
      </c>
      <c r="C50" s="934">
        <v>5.0649469762109485</v>
      </c>
      <c r="D50" s="934">
        <f>'90'!D50/'[18]68'!D52/12</f>
        <v>4.3641975308641978</v>
      </c>
      <c r="E50" s="934">
        <f>'90'!E50/'[18]68'!E52/12</f>
        <v>3.85</v>
      </c>
      <c r="F50" s="934">
        <f>'90'!F50/'[18]68'!F52/12</f>
        <v>5.1785714285714288</v>
      </c>
      <c r="G50" s="934">
        <f>'90'!G50/'[18]68'!G52/12</f>
        <v>7.1166666666666671</v>
      </c>
      <c r="H50" s="934">
        <f>'90'!H50/'[18]68'!H52/12</f>
        <v>5.666666666666667</v>
      </c>
      <c r="I50" s="934">
        <v>6.11111</v>
      </c>
      <c r="J50" s="228"/>
    </row>
    <row r="51" spans="1:10" s="196" customFormat="1" ht="17.25" customHeight="1">
      <c r="A51" s="422" t="s">
        <v>112</v>
      </c>
      <c r="B51" s="934"/>
      <c r="C51" s="934"/>
      <c r="D51" s="934"/>
      <c r="E51" s="934"/>
      <c r="F51" s="934"/>
      <c r="G51" s="934"/>
      <c r="H51" s="934"/>
      <c r="I51" s="934"/>
      <c r="J51" s="228"/>
    </row>
    <row r="52" spans="1:10" s="196" customFormat="1" ht="15.75" customHeight="1">
      <c r="A52" s="429" t="s">
        <v>113</v>
      </c>
      <c r="B52" s="935" t="s">
        <v>302</v>
      </c>
      <c r="C52" s="934">
        <v>5.0649469762109485</v>
      </c>
      <c r="D52" s="935" t="s">
        <v>302</v>
      </c>
      <c r="E52" s="934">
        <f>'90'!E52/'[18]68'!E54/12</f>
        <v>2.8833333333333333</v>
      </c>
      <c r="F52" s="934">
        <f>'90'!F52/'[18]68'!F54/12</f>
        <v>2.8166666666666664</v>
      </c>
      <c r="G52" s="934">
        <f>'90'!G52/'[18]68'!G54/12</f>
        <v>0.34375</v>
      </c>
      <c r="H52" s="934">
        <f>'90'!H52/'[18]68'!H54/12</f>
        <v>0.125</v>
      </c>
      <c r="I52" s="935" t="s">
        <v>302</v>
      </c>
      <c r="J52" s="228"/>
    </row>
    <row r="53" spans="1:10" s="196" customFormat="1" ht="26.25" customHeight="1">
      <c r="A53" s="422" t="s">
        <v>264</v>
      </c>
      <c r="B53" s="934"/>
      <c r="C53" s="934"/>
      <c r="D53" s="934"/>
      <c r="E53" s="934"/>
      <c r="F53" s="934"/>
      <c r="G53" s="934"/>
      <c r="H53" s="934"/>
      <c r="I53" s="934"/>
      <c r="J53" s="228"/>
    </row>
    <row r="54" spans="1:10" s="196" customFormat="1" ht="26.25" customHeight="1">
      <c r="A54" s="429" t="s">
        <v>114</v>
      </c>
      <c r="B54" s="934">
        <f>'90'!B54/'[18]68'!B56/12</f>
        <v>3.6357142857142857</v>
      </c>
      <c r="C54" s="934">
        <v>5.0649469762109485</v>
      </c>
      <c r="D54" s="934">
        <f>'90'!D54/'[18]68'!D56/12</f>
        <v>6.0482603815937148</v>
      </c>
      <c r="E54" s="934">
        <f>'90'!E54/'[18]68'!E56/12</f>
        <v>6.9306184012066367</v>
      </c>
      <c r="F54" s="934">
        <f>'90'!F54/'[18]68'!F56/12</f>
        <v>8.1211419753086425</v>
      </c>
      <c r="G54" s="934">
        <f>'90'!G54/'[18]68'!G56/12</f>
        <v>10.721471471471473</v>
      </c>
      <c r="H54" s="934">
        <f>'90'!H54/'[18]68'!H56/12</f>
        <v>7.4358000000000004</v>
      </c>
      <c r="I54" s="934">
        <v>6.7614900000000002</v>
      </c>
      <c r="J54" s="228"/>
    </row>
    <row r="55" spans="1:10" s="196" customFormat="1" ht="15.75" customHeight="1">
      <c r="A55" s="422" t="s">
        <v>115</v>
      </c>
      <c r="B55" s="934"/>
      <c r="C55" s="934"/>
      <c r="D55" s="934"/>
      <c r="E55" s="934"/>
      <c r="F55" s="934"/>
      <c r="G55" s="934"/>
      <c r="H55" s="934"/>
      <c r="I55" s="934"/>
      <c r="J55" s="228"/>
    </row>
    <row r="56" spans="1:10" s="196" customFormat="1" ht="28.5" customHeight="1">
      <c r="A56" s="429" t="s">
        <v>116</v>
      </c>
      <c r="B56" s="935" t="s">
        <v>302</v>
      </c>
      <c r="C56" s="934">
        <v>5.0649469762109485</v>
      </c>
      <c r="D56" s="934">
        <f>'90'!D56/'[18]68'!D58/12</f>
        <v>3.5</v>
      </c>
      <c r="E56" s="935" t="s">
        <v>302</v>
      </c>
      <c r="F56" s="934">
        <f>'90'!F56/'[18]68'!F58/12</f>
        <v>1.6041666666666667</v>
      </c>
      <c r="G56" s="934">
        <f>'90'!G56/'[18]68'!G58/12</f>
        <v>5.6944444444444438</v>
      </c>
      <c r="H56" s="934">
        <f>'90'!H56/'[18]68'!H58/12</f>
        <v>6.4094444444444454</v>
      </c>
      <c r="I56" s="934">
        <v>0.86363999999999996</v>
      </c>
      <c r="J56" s="228"/>
    </row>
    <row r="57" spans="1:10" s="196" customFormat="1" ht="15" customHeight="1">
      <c r="A57" s="422" t="s">
        <v>117</v>
      </c>
      <c r="B57" s="934"/>
      <c r="C57" s="934"/>
      <c r="D57" s="934"/>
      <c r="E57" s="934"/>
      <c r="F57" s="934"/>
      <c r="G57" s="934"/>
      <c r="H57" s="934"/>
      <c r="I57" s="934"/>
      <c r="J57" s="228"/>
    </row>
    <row r="58" spans="1:10" s="196" customFormat="1" ht="15" customHeight="1">
      <c r="A58" s="429" t="s">
        <v>118</v>
      </c>
      <c r="B58" s="934">
        <f>'90'!B58/'[18]68'!B60/12</f>
        <v>1.5576923076923077</v>
      </c>
      <c r="C58" s="934">
        <v>5.0649469762109485</v>
      </c>
      <c r="D58" s="934">
        <f>'90'!D58/'[18]68'!D60/12</f>
        <v>2.9869431643625188</v>
      </c>
      <c r="E58" s="934">
        <f>'90'!E58/'[18]68'!E60/12</f>
        <v>3.5646551724137931</v>
      </c>
      <c r="F58" s="934">
        <f>'90'!F58/'[18]68'!F60/12</f>
        <v>4.3943089430894311</v>
      </c>
      <c r="G58" s="934">
        <f>'90'!G58/'[18]68'!G60/12</f>
        <v>2.6003086419753085</v>
      </c>
      <c r="H58" s="934">
        <f>'90'!H58/'[18]68'!H60/12</f>
        <v>5.4446517412935327</v>
      </c>
      <c r="I58" s="934">
        <v>2.2825700000000002</v>
      </c>
      <c r="J58" s="228"/>
    </row>
    <row r="59" spans="1:10" s="196" customFormat="1" ht="15" customHeight="1">
      <c r="A59" s="422" t="s">
        <v>119</v>
      </c>
      <c r="B59" s="934"/>
      <c r="C59" s="934"/>
      <c r="D59" s="934"/>
      <c r="E59" s="934"/>
      <c r="F59" s="934"/>
      <c r="G59" s="934"/>
      <c r="H59" s="934"/>
      <c r="I59" s="934"/>
      <c r="J59" s="228"/>
    </row>
    <row r="60" spans="1:10" s="196" customFormat="1" ht="15" customHeight="1">
      <c r="A60" s="429" t="s">
        <v>120</v>
      </c>
      <c r="B60" s="934">
        <f>'90'!B60/'[18]68'!B62/12</f>
        <v>8.0277777777777768</v>
      </c>
      <c r="C60" s="934">
        <v>5.0649469762109485</v>
      </c>
      <c r="D60" s="934">
        <f>'90'!D60/'[18]68'!D62/12</f>
        <v>1.3</v>
      </c>
      <c r="E60" s="934">
        <f>'90'!E60/'[18]68'!E62/12</f>
        <v>3.3078358208955225</v>
      </c>
      <c r="F60" s="934">
        <f>'90'!F60/'[18]68'!F62/12</f>
        <v>4.4186991869918701</v>
      </c>
      <c r="G60" s="934">
        <f>'90'!G60/'[18]68'!G62/12</f>
        <v>3.1448598130841123</v>
      </c>
      <c r="H60" s="934">
        <f>'90'!H60/'[18]68'!H62/12</f>
        <v>4.2915708812260531</v>
      </c>
      <c r="I60" s="934">
        <v>4.7209300000000001</v>
      </c>
      <c r="J60" s="228"/>
    </row>
    <row r="61" spans="1:10" s="196" customFormat="1" ht="26.25" customHeight="1">
      <c r="A61" s="422" t="s">
        <v>121</v>
      </c>
      <c r="B61" s="934"/>
      <c r="C61" s="934"/>
      <c r="D61" s="934"/>
      <c r="E61" s="934"/>
      <c r="F61" s="934"/>
      <c r="G61" s="934"/>
      <c r="H61" s="934"/>
      <c r="I61" s="934"/>
      <c r="J61" s="228"/>
    </row>
    <row r="62" spans="1:10" s="196" customFormat="1" ht="26.25" customHeight="1">
      <c r="A62" s="429" t="s">
        <v>122</v>
      </c>
      <c r="B62" s="935" t="s">
        <v>302</v>
      </c>
      <c r="C62" s="934">
        <v>5.0649469762109485</v>
      </c>
      <c r="D62" s="934">
        <f>'90'!D62/'[18]68'!D64/12</f>
        <v>3.4791666666666665</v>
      </c>
      <c r="E62" s="934">
        <f>'90'!E62/'[18]68'!E64/12</f>
        <v>3.5625</v>
      </c>
      <c r="F62" s="935" t="s">
        <v>302</v>
      </c>
      <c r="G62" s="934">
        <f>'90'!G62/'[18]68'!G64/12</f>
        <v>4.3188105117565696</v>
      </c>
      <c r="H62" s="934">
        <f>'90'!H62/'[18]68'!H64/12</f>
        <v>1.5970344599072235</v>
      </c>
      <c r="I62" s="934">
        <v>0.85651999999999995</v>
      </c>
      <c r="J62" s="228"/>
    </row>
    <row r="63" spans="1:10" s="196" customFormat="1" ht="36" customHeight="1">
      <c r="A63" s="422" t="s">
        <v>123</v>
      </c>
      <c r="B63" s="934"/>
      <c r="C63" s="934"/>
      <c r="D63" s="934"/>
      <c r="E63" s="934"/>
      <c r="F63" s="934"/>
      <c r="G63" s="934"/>
      <c r="H63" s="934"/>
      <c r="I63" s="934"/>
      <c r="J63" s="228"/>
    </row>
    <row r="64" spans="1:10" s="196" customFormat="1" ht="26.25" customHeight="1">
      <c r="A64" s="423" t="s">
        <v>124</v>
      </c>
      <c r="B64" s="262">
        <f>'90'!B64/'[18]68'!B66/12</f>
        <v>6.0057408750302157</v>
      </c>
      <c r="C64" s="262">
        <v>5.0649469762109485</v>
      </c>
      <c r="D64" s="262">
        <f>'90'!D64/'[18]68'!D66/12</f>
        <v>9.6340367965367957</v>
      </c>
      <c r="E64" s="262">
        <f>'90'!E64/'[18]68'!E66/12</f>
        <v>13.344787212380369</v>
      </c>
      <c r="F64" s="262">
        <f>'90'!F64/'[18]68'!F66/12</f>
        <v>12.914536575228595</v>
      </c>
      <c r="G64" s="262">
        <f>'90'!G64/'[18]68'!G66/12</f>
        <v>14.995539462636438</v>
      </c>
      <c r="H64" s="262">
        <f>'90'!H64/'[18]68'!H66/12</f>
        <v>15.073757079924482</v>
      </c>
      <c r="I64" s="262">
        <v>16.06908</v>
      </c>
      <c r="J64" s="228"/>
    </row>
    <row r="65" spans="1:10" s="196" customFormat="1" ht="36.75" customHeight="1">
      <c r="A65" s="418" t="s">
        <v>125</v>
      </c>
      <c r="B65" s="262"/>
      <c r="C65" s="262"/>
      <c r="D65" s="262"/>
      <c r="E65" s="262"/>
      <c r="F65" s="262"/>
      <c r="G65" s="262"/>
      <c r="H65" s="262"/>
      <c r="I65" s="262"/>
      <c r="J65" s="228"/>
    </row>
    <row r="66" spans="1:10" s="196" customFormat="1" ht="26.25" customHeight="1">
      <c r="A66" s="429" t="s">
        <v>126</v>
      </c>
      <c r="B66" s="934">
        <f>'90'!B66/'[18]68'!B68/12</f>
        <v>6.0057408750302157</v>
      </c>
      <c r="C66" s="934">
        <v>5.0649469762109485</v>
      </c>
      <c r="D66" s="934">
        <f>'90'!D66/'[18]68'!D68/12</f>
        <v>9.6340367965367957</v>
      </c>
      <c r="E66" s="934">
        <f>'90'!E66/'[18]68'!E68/12</f>
        <v>13.344787212380369</v>
      </c>
      <c r="F66" s="934">
        <f>'90'!F66/'[18]68'!F68/12</f>
        <v>12.914536575228595</v>
      </c>
      <c r="G66" s="934">
        <f>'90'!G66/'[18]68'!G68/12</f>
        <v>14.995539462636438</v>
      </c>
      <c r="H66" s="934">
        <f>'90'!H66/'[18]68'!H68/12</f>
        <v>15.073757079924482</v>
      </c>
      <c r="I66" s="934">
        <v>16.06908</v>
      </c>
      <c r="J66" s="228"/>
    </row>
    <row r="67" spans="1:10" s="196" customFormat="1" ht="29.25" customHeight="1">
      <c r="A67" s="422" t="s">
        <v>125</v>
      </c>
      <c r="B67" s="934"/>
      <c r="C67" s="934"/>
      <c r="D67" s="934"/>
      <c r="E67" s="934"/>
      <c r="F67" s="934"/>
      <c r="G67" s="934"/>
      <c r="H67" s="934"/>
      <c r="I67" s="934"/>
      <c r="J67" s="228"/>
    </row>
    <row r="68" spans="1:10" s="196" customFormat="1" ht="26.25" customHeight="1">
      <c r="A68" s="423" t="s">
        <v>127</v>
      </c>
      <c r="B68" s="262">
        <f>'90'!B68/'[18]68'!B70/12</f>
        <v>4.5853404698186138</v>
      </c>
      <c r="C68" s="262">
        <v>5.0649469762109485</v>
      </c>
      <c r="D68" s="262">
        <f>'90'!D68/'[18]68'!D70/12</f>
        <v>6.4513948806442336</v>
      </c>
      <c r="E68" s="262">
        <f>'90'!E68/'[18]68'!E70/12</f>
        <v>6.854462051709759</v>
      </c>
      <c r="F68" s="262">
        <f>'90'!F68/'[18]68'!F70/12</f>
        <v>7.1715801886792461</v>
      </c>
      <c r="G68" s="262">
        <f>'90'!G68/'[18]68'!G70/12</f>
        <v>6.2238075544527156</v>
      </c>
      <c r="H68" s="262">
        <f>'90'!H68/'[18]68'!H70/12</f>
        <v>7.9544426919032603</v>
      </c>
      <c r="I68" s="262">
        <v>8.4524799999999995</v>
      </c>
      <c r="J68" s="228"/>
    </row>
    <row r="69" spans="1:10" s="196" customFormat="1" ht="16.5" customHeight="1">
      <c r="A69" s="418" t="s">
        <v>128</v>
      </c>
      <c r="B69" s="934"/>
      <c r="C69" s="934"/>
      <c r="D69" s="934"/>
      <c r="E69" s="934"/>
      <c r="F69" s="934"/>
      <c r="G69" s="934"/>
      <c r="H69" s="934"/>
      <c r="I69" s="934"/>
      <c r="J69" s="228"/>
    </row>
    <row r="70" spans="1:10" s="196" customFormat="1" ht="16.5" customHeight="1">
      <c r="A70" s="429" t="s">
        <v>129</v>
      </c>
      <c r="B70" s="934">
        <f>'90'!B70/'[18]68'!B72/12</f>
        <v>5.5207173778602359</v>
      </c>
      <c r="C70" s="934">
        <v>5.0649469762109485</v>
      </c>
      <c r="D70" s="934">
        <f>'90'!D70/'[18]68'!D72/12</f>
        <v>6.0568115942028982</v>
      </c>
      <c r="E70" s="934">
        <f>'90'!E70/'[18]68'!E72/12</f>
        <v>6.3243634259259265</v>
      </c>
      <c r="F70" s="934">
        <f>'90'!F70/'[18]68'!F72/12</f>
        <v>6.2200854700854693</v>
      </c>
      <c r="G70" s="934">
        <f>'90'!G70/'[18]68'!G72/12</f>
        <v>3.3081664098613253</v>
      </c>
      <c r="H70" s="934">
        <f>'90'!H70/'[18]68'!H72/12</f>
        <v>6.5362752338749379</v>
      </c>
      <c r="I70" s="934">
        <v>9.1258400000000002</v>
      </c>
      <c r="J70" s="228"/>
    </row>
    <row r="71" spans="1:10" s="196" customFormat="1" ht="26.25" customHeight="1">
      <c r="A71" s="422" t="s">
        <v>130</v>
      </c>
      <c r="B71" s="934"/>
      <c r="C71" s="934"/>
      <c r="D71" s="934"/>
      <c r="E71" s="934"/>
      <c r="F71" s="934"/>
      <c r="G71" s="934"/>
      <c r="H71" s="934"/>
      <c r="I71" s="934"/>
      <c r="J71" s="228"/>
    </row>
    <row r="72" spans="1:10" s="196" customFormat="1" ht="26.25" customHeight="1">
      <c r="A72" s="429" t="s">
        <v>131</v>
      </c>
      <c r="B72" s="934">
        <f>'90'!B72/'[18]68'!B75/12</f>
        <v>3.7190721649484537</v>
      </c>
      <c r="C72" s="934">
        <v>5.0649469762109485</v>
      </c>
      <c r="D72" s="934">
        <f>'90'!D72/'[18]68'!D75/12</f>
        <v>6.8400399543378994</v>
      </c>
      <c r="E72" s="934">
        <f>'90'!E72/'[18]68'!E75/12</f>
        <v>7.344569288389514</v>
      </c>
      <c r="F72" s="934">
        <f>'90'!F72/'[18]68'!F75/12</f>
        <v>8.3434210526315784</v>
      </c>
      <c r="G72" s="934">
        <f>'90'!G72/'[18]68'!G75/12</f>
        <v>9.6028273809523821</v>
      </c>
      <c r="H72" s="934">
        <f>'90'!H72/'[18]68'!H75/12</f>
        <v>9.6062646713615027</v>
      </c>
      <c r="I72" s="934">
        <v>7.76105</v>
      </c>
      <c r="J72" s="228"/>
    </row>
    <row r="73" spans="1:10" s="196" customFormat="1" ht="25.5" customHeight="1">
      <c r="A73" s="422" t="s">
        <v>132</v>
      </c>
      <c r="B73" s="934"/>
      <c r="C73" s="934"/>
      <c r="D73" s="934"/>
      <c r="E73" s="934"/>
      <c r="F73" s="934"/>
      <c r="G73" s="934"/>
      <c r="H73" s="934"/>
      <c r="I73" s="934"/>
      <c r="J73" s="228"/>
    </row>
    <row r="74" spans="1:10" s="196" customFormat="1" ht="18.75" customHeight="1">
      <c r="A74" s="429" t="s">
        <v>133</v>
      </c>
      <c r="B74" s="935" t="s">
        <v>302</v>
      </c>
      <c r="C74" s="934"/>
      <c r="D74" s="934"/>
      <c r="E74" s="935" t="s">
        <v>302</v>
      </c>
      <c r="F74" s="935" t="s">
        <v>302</v>
      </c>
      <c r="G74" s="935" t="s">
        <v>302</v>
      </c>
      <c r="H74" s="934">
        <f>'90'!H74/'[18]68'!H77/12</f>
        <v>8.905072463768116</v>
      </c>
      <c r="I74" s="934">
        <v>4.9078400000000002</v>
      </c>
      <c r="J74" s="228"/>
    </row>
    <row r="75" spans="1:10" s="196" customFormat="1" ht="15" customHeight="1">
      <c r="A75" s="422" t="s">
        <v>134</v>
      </c>
      <c r="B75" s="934"/>
      <c r="C75" s="934"/>
      <c r="D75" s="934"/>
      <c r="E75" s="934"/>
      <c r="F75" s="934"/>
      <c r="G75" s="934"/>
      <c r="H75" s="934"/>
      <c r="I75" s="934"/>
      <c r="J75" s="228"/>
    </row>
    <row r="76" spans="1:10" s="196" customFormat="1" ht="15" customHeight="1">
      <c r="A76" s="426" t="s">
        <v>416</v>
      </c>
      <c r="B76" s="262">
        <f>'90'!B76/'[18]68'!B79/12</f>
        <v>3.3791544579321893</v>
      </c>
      <c r="C76" s="262">
        <v>5.0649469762109485</v>
      </c>
      <c r="D76" s="262">
        <f>'90'!D76/'[18]68'!D79/12</f>
        <v>5.1607167282177544</v>
      </c>
      <c r="E76" s="262">
        <f>'90'!E76/'[18]68'!E79/12</f>
        <v>5.6758325149540214</v>
      </c>
      <c r="F76" s="262">
        <f>'90'!F76/'[18]68'!F79/12</f>
        <v>5.6641645084709182</v>
      </c>
      <c r="G76" s="262">
        <f>'90'!G76/'[18]68'!G79/12</f>
        <v>5.3444650587507736</v>
      </c>
      <c r="H76" s="262">
        <f>'90'!H76/'[18]68'!H79/12</f>
        <v>6.3155106732348116</v>
      </c>
      <c r="I76" s="262">
        <v>7.1950500000000002</v>
      </c>
      <c r="J76" s="228"/>
    </row>
    <row r="77" spans="1:10" s="196" customFormat="1" ht="15" customHeight="1">
      <c r="A77" s="429" t="s">
        <v>137</v>
      </c>
      <c r="B77" s="934">
        <f>'90'!B77/'[18]68'!B80/12</f>
        <v>3.111470515053496</v>
      </c>
      <c r="C77" s="934">
        <v>5.0649469762109485</v>
      </c>
      <c r="D77" s="934">
        <f>'90'!D77/'[18]68'!D80/12</f>
        <v>4.6925834869903706</v>
      </c>
      <c r="E77" s="934">
        <f>'90'!E77/'[18]68'!E80/12</f>
        <v>5.7899679340357304</v>
      </c>
      <c r="F77" s="934">
        <f>'90'!F77/'[18]68'!F80/12</f>
        <v>5.1994900697799249</v>
      </c>
      <c r="G77" s="934">
        <f>'90'!G77/'[18]68'!G80/12</f>
        <v>4.6669397853608379</v>
      </c>
      <c r="H77" s="934">
        <f>'90'!H77/'[18]68'!H80/12</f>
        <v>5.5055389594224549</v>
      </c>
      <c r="I77" s="934">
        <v>5.9409600000000005</v>
      </c>
      <c r="J77" s="228"/>
    </row>
    <row r="78" spans="1:10" s="196" customFormat="1" ht="15" customHeight="1">
      <c r="A78" s="422" t="s">
        <v>138</v>
      </c>
      <c r="B78" s="934"/>
      <c r="C78" s="934"/>
      <c r="D78" s="934"/>
      <c r="E78" s="934"/>
      <c r="F78" s="934"/>
      <c r="G78" s="934"/>
      <c r="H78" s="934"/>
      <c r="I78" s="934"/>
      <c r="J78" s="228"/>
    </row>
    <row r="79" spans="1:10" s="196" customFormat="1" ht="15" customHeight="1">
      <c r="A79" s="429" t="s">
        <v>139</v>
      </c>
      <c r="B79" s="934">
        <f>'90'!B79/'[18]68'!B82/12</f>
        <v>3.2544778175806006</v>
      </c>
      <c r="C79" s="934">
        <v>5.0649469762109485</v>
      </c>
      <c r="D79" s="934">
        <f>'90'!D79/'[18]68'!D82/12</f>
        <v>5.5195233007733009</v>
      </c>
      <c r="E79" s="934">
        <f>'90'!E79/'[18]68'!E82/12</f>
        <v>5.6426516157591857</v>
      </c>
      <c r="F79" s="934">
        <f>'90'!F79/'[18]68'!F82/12</f>
        <v>6.030933725106105</v>
      </c>
      <c r="G79" s="934">
        <f>'90'!G79/'[18]68'!G82/12</f>
        <v>5.3391608391608392</v>
      </c>
      <c r="H79" s="934">
        <f>'90'!H79/'[18]68'!H82/12</f>
        <v>7.7475125268432352</v>
      </c>
      <c r="I79" s="934">
        <v>7.7453599999999998</v>
      </c>
      <c r="J79" s="228"/>
    </row>
    <row r="80" spans="1:10" s="196" customFormat="1" ht="15" customHeight="1">
      <c r="A80" s="422" t="s">
        <v>140</v>
      </c>
      <c r="B80" s="934"/>
      <c r="C80" s="934"/>
      <c r="D80" s="934"/>
      <c r="E80" s="934"/>
      <c r="F80" s="934"/>
      <c r="G80" s="934"/>
      <c r="H80" s="934"/>
      <c r="I80" s="934"/>
      <c r="J80" s="228"/>
    </row>
    <row r="81" spans="1:10" s="196" customFormat="1" ht="26.25" customHeight="1">
      <c r="A81" s="429" t="s">
        <v>141</v>
      </c>
      <c r="B81" s="934">
        <f>'90'!B81/'[18]68'!B84/12</f>
        <v>6.3443113772455098</v>
      </c>
      <c r="C81" s="934">
        <v>5.0649469762109485</v>
      </c>
      <c r="D81" s="934">
        <f>'90'!D81/'[18]68'!D84/12</f>
        <v>5.0730274822695032</v>
      </c>
      <c r="E81" s="934">
        <f>'90'!E81/'[18]68'!E84/12</f>
        <v>5.3078503904644476</v>
      </c>
      <c r="F81" s="934">
        <f>'90'!F81/'[18]68'!F84/12</f>
        <v>6.6460934998398971</v>
      </c>
      <c r="G81" s="934">
        <f>'90'!G81/'[18]68'!G84/12</f>
        <v>9.243384785005512</v>
      </c>
      <c r="H81" s="934">
        <f>'90'!H81/'[18]68'!H84/12</f>
        <v>3.5571171918186839</v>
      </c>
      <c r="I81" s="934">
        <v>10.03824</v>
      </c>
      <c r="J81" s="228"/>
    </row>
    <row r="82" spans="1:10" s="196" customFormat="1" ht="26.25" customHeight="1">
      <c r="A82" s="422" t="s">
        <v>142</v>
      </c>
      <c r="B82" s="934"/>
      <c r="C82" s="934"/>
      <c r="D82" s="934"/>
      <c r="E82" s="934"/>
      <c r="F82" s="934"/>
      <c r="G82" s="934"/>
      <c r="H82" s="934"/>
      <c r="I82" s="934"/>
      <c r="J82" s="228"/>
    </row>
    <row r="83" spans="1:10" s="196" customFormat="1" ht="28.5" customHeight="1">
      <c r="A83" s="423" t="s">
        <v>143</v>
      </c>
      <c r="B83" s="262">
        <f>'90'!B83/'[18]68'!B86/12</f>
        <v>2.892801836181627</v>
      </c>
      <c r="C83" s="262">
        <v>5.0649469762109485</v>
      </c>
      <c r="D83" s="262">
        <f>'90'!D83/'[18]68'!D86/12</f>
        <v>4.5365709397976266</v>
      </c>
      <c r="E83" s="262">
        <f>'90'!E83/'[18]68'!E86/12</f>
        <v>5.7206303212420408</v>
      </c>
      <c r="F83" s="262">
        <f>'90'!F83/'[18]68'!F86/12</f>
        <v>4.9898370569460777</v>
      </c>
      <c r="G83" s="262">
        <f>'90'!G83/'[18]68'!G86/12</f>
        <v>5.3642605294328298</v>
      </c>
      <c r="H83" s="262">
        <f>'90'!H83/'[18]68'!H86/12</f>
        <v>5.8864091896837651</v>
      </c>
      <c r="I83" s="262">
        <v>6.1621000000000006</v>
      </c>
      <c r="J83" s="228"/>
    </row>
    <row r="84" spans="1:10" s="196" customFormat="1" ht="28.5" customHeight="1">
      <c r="A84" s="427" t="s">
        <v>144</v>
      </c>
      <c r="B84" s="262"/>
      <c r="C84" s="262"/>
      <c r="D84" s="262"/>
      <c r="E84" s="262"/>
      <c r="F84" s="262"/>
      <c r="G84" s="262"/>
      <c r="H84" s="262"/>
      <c r="I84" s="262"/>
      <c r="J84" s="228"/>
    </row>
    <row r="85" spans="1:10" s="196" customFormat="1" ht="28.5" customHeight="1">
      <c r="A85" s="429" t="s">
        <v>145</v>
      </c>
      <c r="B85" s="934">
        <f>'90'!B85/'[18]68'!B88/12</f>
        <v>2.1656995486782722</v>
      </c>
      <c r="C85" s="934">
        <v>5.0649469762109485</v>
      </c>
      <c r="D85" s="934">
        <f>'90'!D85/'[18]68'!D88/12</f>
        <v>3.8913344407530452</v>
      </c>
      <c r="E85" s="934">
        <f>'90'!E85/'[18]68'!E88/12</f>
        <v>3.9300708143651999</v>
      </c>
      <c r="F85" s="934">
        <f>'90'!F85/'[18]68'!F88/12</f>
        <v>4.4429150661545025</v>
      </c>
      <c r="G85" s="934">
        <f>'90'!G85/'[18]68'!G88/12</f>
        <v>5.0849825378346916</v>
      </c>
      <c r="H85" s="934">
        <f>'90'!H85/'[18]68'!H88/12</f>
        <v>5.6701984978540771</v>
      </c>
      <c r="I85" s="934">
        <v>5.6597100000000005</v>
      </c>
      <c r="J85" s="228"/>
    </row>
    <row r="86" spans="1:10" s="196" customFormat="1" ht="35.25" customHeight="1">
      <c r="A86" s="422" t="s">
        <v>146</v>
      </c>
      <c r="B86" s="934"/>
      <c r="C86" s="934"/>
      <c r="D86" s="934"/>
      <c r="E86" s="934"/>
      <c r="F86" s="934"/>
      <c r="G86" s="934"/>
      <c r="H86" s="934"/>
      <c r="I86" s="934"/>
      <c r="J86" s="228"/>
    </row>
    <row r="87" spans="1:10" s="196" customFormat="1" ht="26.25" customHeight="1">
      <c r="A87" s="429" t="s">
        <v>147</v>
      </c>
      <c r="B87" s="934">
        <f>'90'!B87/'[18]68'!B90/12</f>
        <v>2.9389582545087656</v>
      </c>
      <c r="C87" s="934">
        <v>5.0649469762109485</v>
      </c>
      <c r="D87" s="934">
        <f>'90'!D87/'[18]68'!D90/12</f>
        <v>4.8608345401882689</v>
      </c>
      <c r="E87" s="934">
        <f>'90'!E87/'[18]68'!E90/12</f>
        <v>5.0699889643956553</v>
      </c>
      <c r="F87" s="934">
        <f>'90'!F87/'[18]68'!F90/12</f>
        <v>5.0722265271858449</v>
      </c>
      <c r="G87" s="934">
        <f>'90'!G87/'[18]68'!G90/12</f>
        <v>5.1239284228048279</v>
      </c>
      <c r="H87" s="934">
        <f>'90'!H87/'[18]68'!H90/12</f>
        <v>5.6505364569507117</v>
      </c>
      <c r="I87" s="934">
        <v>6.0636200000000002</v>
      </c>
      <c r="J87" s="228"/>
    </row>
    <row r="88" spans="1:10" s="196" customFormat="1" ht="26.4">
      <c r="A88" s="422" t="s">
        <v>148</v>
      </c>
      <c r="B88" s="934"/>
      <c r="C88" s="934"/>
      <c r="D88" s="934"/>
      <c r="E88" s="934"/>
      <c r="F88" s="934"/>
      <c r="G88" s="934"/>
      <c r="H88" s="934"/>
      <c r="I88" s="934"/>
      <c r="J88" s="228"/>
    </row>
    <row r="89" spans="1:10" s="196" customFormat="1" ht="24.75" customHeight="1">
      <c r="A89" s="429" t="s">
        <v>149</v>
      </c>
      <c r="B89" s="934">
        <f>'90'!B89/'[18]68'!B92/12</f>
        <v>2.9813684455295895</v>
      </c>
      <c r="C89" s="934">
        <v>5.0649469762109485</v>
      </c>
      <c r="D89" s="934">
        <f>'90'!D89/'[18]68'!D92/12</f>
        <v>4.0739061125769567</v>
      </c>
      <c r="E89" s="934">
        <f>'90'!E89/'[18]68'!E92/12</f>
        <v>7.4035102739726026</v>
      </c>
      <c r="F89" s="934">
        <f>'90'!F89/'[18]68'!F92/12</f>
        <v>4.9275083776857871</v>
      </c>
      <c r="G89" s="934">
        <f>'90'!G89/'[18]68'!G92/12</f>
        <v>6.0341120049504946</v>
      </c>
      <c r="H89" s="934">
        <f>'90'!H89/'[18]68'!H92/12</f>
        <v>6.5062630534670012</v>
      </c>
      <c r="I89" s="934">
        <v>6.5244099999999996</v>
      </c>
      <c r="J89" s="228"/>
    </row>
    <row r="90" spans="1:10" s="196" customFormat="1" ht="24.75" customHeight="1">
      <c r="A90" s="422" t="s">
        <v>150</v>
      </c>
      <c r="B90" s="934"/>
      <c r="C90" s="934"/>
      <c r="D90" s="934"/>
      <c r="E90" s="934"/>
      <c r="F90" s="934"/>
      <c r="G90" s="934"/>
      <c r="H90" s="934"/>
      <c r="I90" s="934"/>
      <c r="J90" s="228"/>
    </row>
    <row r="91" spans="1:10" s="196" customFormat="1" ht="23.25" customHeight="1">
      <c r="A91" s="426" t="s">
        <v>417</v>
      </c>
      <c r="B91" s="262">
        <f>'90'!B91/'[18]68'!B94/12</f>
        <v>5.1634701659937194</v>
      </c>
      <c r="C91" s="262">
        <v>5.0649469762109485</v>
      </c>
      <c r="D91" s="262">
        <f>'90'!D91/'[18]68'!D94/12</f>
        <v>4.280498281786941</v>
      </c>
      <c r="E91" s="262">
        <f>'90'!E91/'[18]68'!E94/12</f>
        <v>5.3030450801907234</v>
      </c>
      <c r="F91" s="262">
        <f>'90'!F91/'[18]68'!F94/12</f>
        <v>6.1644245142002987</v>
      </c>
      <c r="G91" s="262">
        <f>'90'!G91/'[18]68'!G94/12</f>
        <v>6.3002447068837109</v>
      </c>
      <c r="H91" s="262">
        <f>'90'!H91/'[18]68'!H94/12</f>
        <v>5.8580020167098823</v>
      </c>
      <c r="I91" s="262">
        <v>4.9460200000000007</v>
      </c>
      <c r="J91" s="228"/>
    </row>
    <row r="92" spans="1:10" s="196" customFormat="1" ht="26.25" customHeight="1">
      <c r="A92" s="429" t="s">
        <v>153</v>
      </c>
      <c r="B92" s="934">
        <f>'90'!B92/'[18]68'!B95/12</f>
        <v>4.7137533875338749</v>
      </c>
      <c r="C92" s="934">
        <v>5.0649469762109485</v>
      </c>
      <c r="D92" s="934">
        <f>'90'!D92/'[18]68'!D95/12</f>
        <v>3.683098591549296</v>
      </c>
      <c r="E92" s="934">
        <f>'90'!E92/'[18]68'!E95/12</f>
        <v>4.8548895899053628</v>
      </c>
      <c r="F92" s="934">
        <f>'90'!F92/'[18]68'!F95/12</f>
        <v>5.966055102545095</v>
      </c>
      <c r="G92" s="934">
        <f>'90'!G92/'[18]68'!G95/12</f>
        <v>6.1844682230868999</v>
      </c>
      <c r="H92" s="934">
        <f>'90'!H92/'[18]68'!H95/12</f>
        <v>5.7772895277207388</v>
      </c>
      <c r="I92" s="934">
        <v>4.7451600000000003</v>
      </c>
      <c r="J92" s="228"/>
    </row>
    <row r="93" spans="1:10" s="196" customFormat="1" ht="26.4">
      <c r="A93" s="422" t="s">
        <v>154</v>
      </c>
      <c r="B93" s="934"/>
      <c r="C93" s="934"/>
      <c r="D93" s="934"/>
      <c r="E93" s="934"/>
      <c r="F93" s="934"/>
      <c r="G93" s="934"/>
      <c r="H93" s="934"/>
      <c r="I93" s="934"/>
      <c r="J93" s="228"/>
    </row>
    <row r="94" spans="1:10" s="196" customFormat="1" ht="18.75" customHeight="1">
      <c r="A94" s="429" t="s">
        <v>155</v>
      </c>
      <c r="B94" s="934">
        <f>'90'!B94/'[18]68'!B97/12</f>
        <v>1.71875</v>
      </c>
      <c r="C94" s="934">
        <v>5.0649469762109485</v>
      </c>
      <c r="D94" s="934">
        <f>'90'!D94/'[18]68'!D97/12</f>
        <v>3.8688936781609193</v>
      </c>
      <c r="E94" s="934">
        <f>'90'!E94/'[18]68'!E97/12</f>
        <v>5.4965846994535523</v>
      </c>
      <c r="F94" s="934">
        <f>'90'!F94/'[18]68'!F97/12</f>
        <v>5.6594594594594589</v>
      </c>
      <c r="G94" s="934">
        <f>'90'!G94/'[18]68'!G97/12</f>
        <v>6.1723549488054603</v>
      </c>
      <c r="H94" s="934">
        <f>'90'!H94/'[18]68'!H97/12</f>
        <v>6.7602356902356915</v>
      </c>
      <c r="I94" s="934">
        <v>6.0870100000000003</v>
      </c>
      <c r="J94" s="228"/>
    </row>
    <row r="95" spans="1:10" s="196" customFormat="1" ht="26.4">
      <c r="A95" s="422" t="s">
        <v>156</v>
      </c>
      <c r="B95" s="934"/>
      <c r="C95" s="934"/>
      <c r="D95" s="934"/>
      <c r="E95" s="934"/>
      <c r="F95" s="934"/>
      <c r="G95" s="934"/>
      <c r="H95" s="934"/>
      <c r="I95" s="934"/>
      <c r="J95" s="228"/>
    </row>
    <row r="96" spans="1:10" s="196" customFormat="1" ht="18.75" customHeight="1">
      <c r="A96" s="429" t="s">
        <v>157</v>
      </c>
      <c r="B96" s="934">
        <f>'90'!B96/'[18]68'!B99/12</f>
        <v>7.505040322580645</v>
      </c>
      <c r="C96" s="934">
        <v>5.0649469762109485</v>
      </c>
      <c r="D96" s="934">
        <f>'90'!D96/'[18]68'!D99/12</f>
        <v>9.0736666666666661</v>
      </c>
      <c r="E96" s="934">
        <f>'90'!E96/'[18]68'!E99/12</f>
        <v>8.983108108108107</v>
      </c>
      <c r="F96" s="934">
        <f>'90'!F96/'[18]68'!F99/12</f>
        <v>8.7710589651022861</v>
      </c>
      <c r="G96" s="934">
        <f>'90'!G96/'[18]68'!G99/12</f>
        <v>7.5410493827160492</v>
      </c>
      <c r="H96" s="934">
        <f>'90'!H96/'[18]68'!H99/12</f>
        <v>5.3957640172520032</v>
      </c>
      <c r="I96" s="934">
        <f>1.16667+4</f>
        <v>5.1666699999999999</v>
      </c>
      <c r="J96" s="228"/>
    </row>
    <row r="97" spans="1:14" s="196" customFormat="1" ht="18.75" customHeight="1">
      <c r="A97" s="422" t="s">
        <v>158</v>
      </c>
      <c r="B97" s="934"/>
      <c r="C97" s="934"/>
      <c r="D97" s="934"/>
      <c r="E97" s="934"/>
      <c r="F97" s="934"/>
      <c r="G97" s="934"/>
      <c r="H97" s="934"/>
      <c r="I97" s="934"/>
      <c r="J97" s="228"/>
    </row>
    <row r="98" spans="1:14" s="196" customFormat="1" ht="18.75" customHeight="1">
      <c r="A98" s="423" t="s">
        <v>273</v>
      </c>
      <c r="B98" s="262">
        <f>'90'!B98/'[18]68'!B101/12</f>
        <v>2.6569975008925382</v>
      </c>
      <c r="C98" s="262">
        <v>5.0649469762109485</v>
      </c>
      <c r="D98" s="262">
        <f>'90'!D98/'[18]68'!D101/12</f>
        <v>3.9338556383251988</v>
      </c>
      <c r="E98" s="262">
        <f>'90'!E98/'[18]68'!E101/12</f>
        <v>4.5357975746268657</v>
      </c>
      <c r="F98" s="262">
        <f>'90'!F98/'[18]68'!F101/12</f>
        <v>4.5686880244088481</v>
      </c>
      <c r="G98" s="262">
        <f>'90'!G98/'[18]68'!G101/12</f>
        <v>5.6313226690365106</v>
      </c>
      <c r="H98" s="262">
        <f>'90'!H98/'[18]68'!H101/12</f>
        <v>5.2326613745560895</v>
      </c>
      <c r="I98" s="262">
        <v>6.0083100000000007</v>
      </c>
      <c r="J98" s="228"/>
    </row>
    <row r="99" spans="1:14" s="196" customFormat="1" ht="18.75" customHeight="1">
      <c r="A99" s="427" t="s">
        <v>274</v>
      </c>
      <c r="B99" s="262"/>
      <c r="C99" s="262"/>
      <c r="D99" s="262"/>
      <c r="E99" s="262"/>
      <c r="F99" s="262"/>
      <c r="G99" s="262"/>
      <c r="H99" s="262"/>
      <c r="I99" s="262"/>
      <c r="J99" s="228"/>
    </row>
    <row r="100" spans="1:14" s="196" customFormat="1" ht="18.75" customHeight="1">
      <c r="A100" s="429" t="s">
        <v>418</v>
      </c>
      <c r="B100" s="934">
        <f>'90'!B100/'[18]68'!B103/12</f>
        <v>2.8356258596973869</v>
      </c>
      <c r="C100" s="934">
        <v>5.0649469762109485</v>
      </c>
      <c r="D100" s="934">
        <f>'90'!D100/'[18]68'!D103/12</f>
        <v>4.0416231884057972</v>
      </c>
      <c r="E100" s="934">
        <f>'90'!E100/'[18]68'!E103/12</f>
        <v>4.6475302840434418</v>
      </c>
      <c r="F100" s="934">
        <f>'90'!F100/'[18]68'!F103/12</f>
        <v>4.5869542886492036</v>
      </c>
      <c r="G100" s="934">
        <f>'90'!G100/'[18]68'!G103/12</f>
        <v>5.9812656119900085</v>
      </c>
      <c r="H100" s="934">
        <f>'90'!H100/'[18]68'!H103/12</f>
        <v>5.593222836095765</v>
      </c>
      <c r="I100" s="934">
        <v>5.9193800000000003</v>
      </c>
      <c r="J100" s="228"/>
    </row>
    <row r="101" spans="1:14" s="196" customFormat="1" ht="18.75" customHeight="1">
      <c r="A101" s="429" t="s">
        <v>161</v>
      </c>
      <c r="B101" s="934">
        <f>'90'!B101/'[18]68'!B104/12</f>
        <v>2.0286290322580647</v>
      </c>
      <c r="C101" s="934">
        <v>5.0649469762109485</v>
      </c>
      <c r="D101" s="934">
        <f>'90'!D101/'[18]68'!D104/12</f>
        <v>3.6294204322200394</v>
      </c>
      <c r="E101" s="934">
        <f>'90'!E101/'[18]68'!E104/12</f>
        <v>4.2103862530413627</v>
      </c>
      <c r="F101" s="934">
        <f>'90'!F101/'[18]68'!F104/12</f>
        <v>4.516</v>
      </c>
      <c r="G101" s="934">
        <f>'90'!G101/'[18]68'!G104/12</f>
        <v>4.2272642910170752</v>
      </c>
      <c r="H101" s="934">
        <f>'90'!H101/'[18]68'!H104/12</f>
        <v>4.1142102256498143</v>
      </c>
      <c r="I101" s="934">
        <v>6.3345699999999994</v>
      </c>
      <c r="J101" s="228"/>
    </row>
    <row r="102" spans="1:14" s="196" customFormat="1" ht="18.75" customHeight="1">
      <c r="A102" s="422" t="s">
        <v>162</v>
      </c>
      <c r="B102" s="934"/>
      <c r="C102" s="934"/>
      <c r="D102" s="934"/>
      <c r="E102" s="934"/>
      <c r="F102" s="934"/>
      <c r="G102" s="934"/>
      <c r="H102" s="934"/>
      <c r="I102" s="934"/>
      <c r="J102" s="228"/>
    </row>
    <row r="103" spans="1:14" s="6" customFormat="1">
      <c r="A103" s="423" t="s">
        <v>163</v>
      </c>
      <c r="B103" s="262">
        <f>'90'!B103/'[18]68'!B106/12</f>
        <v>4.0288235294117642</v>
      </c>
      <c r="C103" s="262">
        <v>5.0649469762109485</v>
      </c>
      <c r="D103" s="262">
        <f>'90'!D103/'[18]68'!D106/12</f>
        <v>9.2682539682539673</v>
      </c>
      <c r="E103" s="262">
        <f>'90'!E103/'[18]68'!E106/12</f>
        <v>13.724789915966385</v>
      </c>
      <c r="F103" s="262">
        <f>'90'!F103/'[18]68'!F106/12</f>
        <v>19.787548449612405</v>
      </c>
      <c r="G103" s="262">
        <f>'90'!G103/'[18]68'!G106/12</f>
        <v>17.197686116700201</v>
      </c>
      <c r="H103" s="262">
        <f>'90'!H103/'[18]68'!H106/12</f>
        <v>18.121798584298585</v>
      </c>
      <c r="I103" s="262">
        <v>6.5713100000000004</v>
      </c>
      <c r="J103" s="121"/>
      <c r="K103" s="121"/>
      <c r="L103" s="121"/>
      <c r="M103" s="121"/>
      <c r="N103" s="121"/>
    </row>
    <row r="104" spans="1:14" s="6" customFormat="1" ht="13.5" customHeight="1">
      <c r="A104" s="427" t="s">
        <v>164</v>
      </c>
      <c r="B104" s="262"/>
      <c r="C104" s="262"/>
      <c r="D104" s="262"/>
      <c r="E104" s="262"/>
      <c r="F104" s="262"/>
      <c r="G104" s="262"/>
      <c r="H104" s="262"/>
      <c r="I104" s="262"/>
      <c r="J104" s="121"/>
      <c r="K104" s="121"/>
      <c r="L104" s="121"/>
      <c r="M104" s="121"/>
      <c r="N104" s="121"/>
    </row>
    <row r="105" spans="1:14" s="6" customFormat="1">
      <c r="A105" s="429" t="s">
        <v>419</v>
      </c>
      <c r="B105" s="935" t="s">
        <v>302</v>
      </c>
      <c r="C105" s="934">
        <v>5.0649469762109485</v>
      </c>
      <c r="D105" s="935" t="s">
        <v>302</v>
      </c>
      <c r="E105" s="935" t="s">
        <v>302</v>
      </c>
      <c r="F105" s="934">
        <f>'90'!F105/'[18]68'!F108/12</f>
        <v>0.66666666666666663</v>
      </c>
      <c r="G105" s="934">
        <f>'90'!G105/'[18]68'!G108/12</f>
        <v>1.6666666666666667</v>
      </c>
      <c r="H105" s="934">
        <f>'90'!H105/'[18]68'!H108/12</f>
        <v>4.5</v>
      </c>
      <c r="I105" s="934">
        <v>8.7933299999999992</v>
      </c>
      <c r="J105" s="121"/>
      <c r="K105" s="121"/>
      <c r="L105" s="121"/>
      <c r="M105" s="121"/>
      <c r="N105" s="121"/>
    </row>
    <row r="106" spans="1:14" s="6" customFormat="1" ht="26.4">
      <c r="A106" s="429" t="s">
        <v>626</v>
      </c>
      <c r="B106" s="935" t="s">
        <v>302</v>
      </c>
      <c r="C106" s="934">
        <v>5.0649469762109485</v>
      </c>
      <c r="D106" s="935" t="s">
        <v>302</v>
      </c>
      <c r="E106" s="935" t="s">
        <v>302</v>
      </c>
      <c r="F106" s="935" t="s">
        <v>302</v>
      </c>
      <c r="G106" s="934">
        <f>'90'!G106/'[18]68'!G109/12</f>
        <v>14.380208333333334</v>
      </c>
      <c r="H106" s="934">
        <f>'90'!H106/'[18]68'!H109/12</f>
        <v>6.8118811881188117</v>
      </c>
      <c r="I106" s="934">
        <v>4.4671400000000006</v>
      </c>
      <c r="J106" s="121"/>
      <c r="K106" s="121"/>
      <c r="L106" s="121"/>
      <c r="M106" s="121"/>
      <c r="N106" s="121"/>
    </row>
    <row r="107" spans="1:14" s="196" customFormat="1" ht="39.6">
      <c r="A107" s="422" t="s">
        <v>627</v>
      </c>
      <c r="B107" s="912"/>
      <c r="C107" s="913"/>
      <c r="D107" s="913"/>
      <c r="E107" s="913"/>
      <c r="F107" s="913"/>
      <c r="G107" s="913"/>
      <c r="H107" s="913"/>
      <c r="I107" s="913"/>
      <c r="J107" s="228"/>
    </row>
    <row r="108" spans="1:14" s="196" customFormat="1" ht="26.25" customHeight="1">
      <c r="A108" s="429" t="s">
        <v>519</v>
      </c>
      <c r="B108" s="934">
        <f>'90'!B108/'[18]68'!B111/12</f>
        <v>3.00249500998004</v>
      </c>
      <c r="C108" s="934">
        <v>5.0649469762109485</v>
      </c>
      <c r="D108" s="935" t="s">
        <v>302</v>
      </c>
      <c r="E108" s="935" t="s">
        <v>302</v>
      </c>
      <c r="F108" s="935" t="s">
        <v>302</v>
      </c>
      <c r="G108" s="935" t="s">
        <v>302</v>
      </c>
      <c r="H108" s="935" t="s">
        <v>302</v>
      </c>
      <c r="I108" s="935" t="s">
        <v>302</v>
      </c>
      <c r="J108" s="228"/>
    </row>
    <row r="109" spans="1:14" s="196" customFormat="1" ht="26.25" customHeight="1">
      <c r="A109" s="422" t="s">
        <v>520</v>
      </c>
      <c r="B109" s="912"/>
      <c r="C109" s="913"/>
      <c r="D109" s="913"/>
      <c r="E109" s="913"/>
      <c r="F109" s="913"/>
      <c r="G109" s="913"/>
      <c r="H109" s="913"/>
      <c r="I109" s="913"/>
      <c r="J109" s="228"/>
    </row>
    <row r="110" spans="1:14" s="196" customFormat="1" ht="25.5" customHeight="1">
      <c r="A110" s="429" t="s">
        <v>420</v>
      </c>
      <c r="B110" s="934">
        <f>'90'!B110/'[18]68'!B113/12</f>
        <v>4.2640608875129002</v>
      </c>
      <c r="C110" s="934">
        <v>5.0649469762109485</v>
      </c>
      <c r="D110" s="934">
        <f>'90'!D110/'[18]68'!D113/12</f>
        <v>9.7158956109134049</v>
      </c>
      <c r="E110" s="934">
        <f>'90'!E110/'[18]68'!E113/12</f>
        <v>15.569962686567164</v>
      </c>
      <c r="F110" s="934">
        <f>'90'!F110/'[18]68'!F113/12</f>
        <v>23.032570422535212</v>
      </c>
      <c r="G110" s="934">
        <f>'90'!G110/'[18]68'!G113/12</f>
        <v>24.736607142857142</v>
      </c>
      <c r="H110" s="934">
        <f>'90'!H110/'[18]68'!H113/12</f>
        <v>25.575665509259256</v>
      </c>
      <c r="I110" s="934">
        <f>2.29167+22</f>
        <v>24.29167</v>
      </c>
      <c r="J110" s="228"/>
    </row>
    <row r="111" spans="1:14" s="196" customFormat="1" ht="32.25" customHeight="1">
      <c r="A111" s="429" t="s">
        <v>169</v>
      </c>
      <c r="B111" s="934">
        <f>'90'!B111/'[18]68'!B114/12</f>
        <v>4.5540540540540535</v>
      </c>
      <c r="C111" s="934">
        <v>5.0649469762109485</v>
      </c>
      <c r="D111" s="934">
        <f>'90'!D111/'[18]68'!D114/12</f>
        <v>5.5686274509803928</v>
      </c>
      <c r="E111" s="934">
        <f>'90'!E111/'[18]68'!E114/12</f>
        <v>8.3255813953488378</v>
      </c>
      <c r="F111" s="934">
        <f>'90'!F111/'[18]68'!F114/12</f>
        <v>4.5574712643678161</v>
      </c>
      <c r="G111" s="934">
        <f>'90'!G111/'[18]68'!G114/12</f>
        <v>6.3921296296296291</v>
      </c>
      <c r="H111" s="934">
        <f>'90'!H111/'[18]68'!H114/12</f>
        <v>10.572549019607843</v>
      </c>
      <c r="I111" s="934">
        <v>9.29209</v>
      </c>
      <c r="J111" s="228"/>
    </row>
    <row r="112" spans="1:14" s="196" customFormat="1" ht="26.25" customHeight="1">
      <c r="A112" s="422" t="s">
        <v>170</v>
      </c>
      <c r="B112" s="934"/>
      <c r="C112" s="934"/>
      <c r="D112" s="934"/>
      <c r="E112" s="934"/>
      <c r="F112" s="934"/>
      <c r="G112" s="934"/>
      <c r="H112" s="934"/>
      <c r="I112" s="934"/>
      <c r="J112" s="228"/>
    </row>
    <row r="113" spans="1:10" s="196" customFormat="1" ht="26.25" customHeight="1">
      <c r="A113" s="429" t="s">
        <v>236</v>
      </c>
      <c r="B113" s="935" t="s">
        <v>302</v>
      </c>
      <c r="C113" s="934">
        <v>5.0649469762109485</v>
      </c>
      <c r="D113" s="935" t="s">
        <v>302</v>
      </c>
      <c r="E113" s="934">
        <f>'90'!E113/'[18]68'!E116/12</f>
        <v>3.6666666666666665</v>
      </c>
      <c r="F113" s="935" t="s">
        <v>302</v>
      </c>
      <c r="G113" s="934">
        <f>'90'!G113/'[18]68'!G116/12</f>
        <v>2.3055555555555558</v>
      </c>
      <c r="H113" s="934">
        <f>'90'!H113/'[18]68'!H116/12</f>
        <v>8.2708333333333339</v>
      </c>
      <c r="I113" s="934">
        <v>3.6666699999999999</v>
      </c>
      <c r="J113" s="228"/>
    </row>
    <row r="114" spans="1:10" s="196" customFormat="1" ht="26.25" customHeight="1">
      <c r="A114" s="422" t="s">
        <v>265</v>
      </c>
      <c r="B114" s="934"/>
      <c r="C114" s="934"/>
      <c r="D114" s="934"/>
      <c r="E114" s="934"/>
      <c r="F114" s="934"/>
      <c r="G114" s="934"/>
      <c r="H114" s="934"/>
      <c r="I114" s="934"/>
      <c r="J114" s="228"/>
    </row>
    <row r="115" spans="1:10" s="196" customFormat="1" ht="26.25" customHeight="1">
      <c r="A115" s="423" t="s">
        <v>171</v>
      </c>
      <c r="B115" s="262">
        <f>'90'!B115/'[18]68'!B118/12</f>
        <v>5.3132183908045976</v>
      </c>
      <c r="C115" s="262">
        <v>5.0649469762109485</v>
      </c>
      <c r="D115" s="262">
        <f>'90'!D115/'[18]68'!D118/12</f>
        <v>6.5799319727891152</v>
      </c>
      <c r="E115" s="262">
        <f>'90'!E115/'[18]68'!E118/12</f>
        <v>8.9278455284552845</v>
      </c>
      <c r="F115" s="262">
        <f>'90'!F115/'[18]68'!F118/12</f>
        <v>6.2640264026402646</v>
      </c>
      <c r="G115" s="262">
        <f>'90'!G115/'[18]68'!G118/12</f>
        <v>7.5642076502732243</v>
      </c>
      <c r="H115" s="262">
        <f>'90'!H115/'[18]68'!H118/12</f>
        <v>5.7839743589743584</v>
      </c>
      <c r="I115" s="262">
        <v>5.7415900000000004</v>
      </c>
      <c r="J115" s="228"/>
    </row>
    <row r="116" spans="1:10" s="196" customFormat="1" ht="38.25" customHeight="1">
      <c r="A116" s="427" t="s">
        <v>172</v>
      </c>
      <c r="B116" s="262"/>
      <c r="C116" s="262"/>
      <c r="D116" s="262"/>
      <c r="E116" s="262"/>
      <c r="F116" s="262"/>
      <c r="G116" s="262"/>
      <c r="H116" s="262"/>
      <c r="I116" s="262"/>
      <c r="J116" s="228"/>
    </row>
    <row r="117" spans="1:10" s="196" customFormat="1" ht="26.25" customHeight="1">
      <c r="A117" s="429" t="s">
        <v>173</v>
      </c>
      <c r="B117" s="935" t="s">
        <v>302</v>
      </c>
      <c r="C117" s="934">
        <v>5.0649469762109485</v>
      </c>
      <c r="D117" s="934">
        <f>'90'!D117/'[18]68'!D120/12</f>
        <v>5.5333333333333341</v>
      </c>
      <c r="E117" s="934">
        <f>'90'!E117/'[18]68'!E120/12</f>
        <v>4.21875</v>
      </c>
      <c r="F117" s="934">
        <f>'90'!F117/'[18]68'!F120/12</f>
        <v>3.3333333333333335</v>
      </c>
      <c r="G117" s="934">
        <f>'90'!G117/'[18]68'!G120/12</f>
        <v>1.75</v>
      </c>
      <c r="H117" s="934">
        <f>'90'!H117/'[18]68'!H120/12</f>
        <v>1.9000000000000001</v>
      </c>
      <c r="I117" s="934">
        <v>3.0055500000000004</v>
      </c>
      <c r="J117" s="228"/>
    </row>
    <row r="118" spans="1:10" s="196" customFormat="1" ht="19.5" customHeight="1">
      <c r="A118" s="422" t="s">
        <v>174</v>
      </c>
      <c r="B118" s="934"/>
      <c r="C118" s="934"/>
      <c r="D118" s="934"/>
      <c r="E118" s="934"/>
      <c r="F118" s="934"/>
      <c r="G118" s="934"/>
      <c r="H118" s="934"/>
      <c r="I118" s="934"/>
      <c r="J118" s="228"/>
    </row>
    <row r="119" spans="1:10" s="196" customFormat="1" ht="16.5" customHeight="1">
      <c r="A119" s="429" t="s">
        <v>175</v>
      </c>
      <c r="B119" s="934">
        <f>'90'!B119/'[18]68'!B122/12</f>
        <v>3.1666666666666665</v>
      </c>
      <c r="C119" s="934">
        <v>5.0649469762109485</v>
      </c>
      <c r="D119" s="934">
        <f>'90'!D119/'[18]68'!D122/12</f>
        <v>7.6374269005847957</v>
      </c>
      <c r="E119" s="934">
        <f>'90'!E119/'[18]68'!E122/12</f>
        <v>5.6869369369369371</v>
      </c>
      <c r="F119" s="934">
        <f>'90'!F119/'[18]68'!F122/12</f>
        <v>5.6537037037037043</v>
      </c>
      <c r="G119" s="934">
        <f>'90'!G119/'[18]68'!G122/12</f>
        <v>7.9745370370370372</v>
      </c>
      <c r="H119" s="934">
        <f>'90'!H119/'[18]68'!H122/12</f>
        <v>6.3611111111111107</v>
      </c>
      <c r="I119" s="934">
        <v>6.9703100000000004</v>
      </c>
      <c r="J119" s="228"/>
    </row>
    <row r="120" spans="1:10" s="196" customFormat="1" ht="26.25" customHeight="1">
      <c r="A120" s="422" t="s">
        <v>176</v>
      </c>
      <c r="B120" s="934"/>
      <c r="C120" s="934"/>
      <c r="D120" s="934"/>
      <c r="E120" s="934"/>
      <c r="F120" s="934"/>
      <c r="G120" s="934"/>
      <c r="H120" s="934"/>
      <c r="I120" s="934"/>
      <c r="J120" s="228"/>
    </row>
    <row r="121" spans="1:10" s="196" customFormat="1" ht="26.25" customHeight="1">
      <c r="A121" s="429" t="s">
        <v>177</v>
      </c>
      <c r="B121" s="934">
        <f>'90'!B121/'[18]68'!B124/12</f>
        <v>10.083333333333334</v>
      </c>
      <c r="C121" s="934">
        <v>5.0649469762109485</v>
      </c>
      <c r="D121" s="934">
        <f>'90'!D121/'[18]68'!D124/12</f>
        <v>4.9731182795698929</v>
      </c>
      <c r="E121" s="934">
        <f>'90'!E121/'[18]68'!E124/12</f>
        <v>13.186936936936938</v>
      </c>
      <c r="F121" s="934">
        <f>'90'!F121/'[18]68'!F124/12</f>
        <v>6.9481132075471699</v>
      </c>
      <c r="G121" s="934">
        <f>'90'!G121/'[18]68'!G124/12</f>
        <v>8.0519480519480524</v>
      </c>
      <c r="H121" s="934">
        <f>'90'!H121/'[18]68'!H124/12</f>
        <v>7.279947916666667</v>
      </c>
      <c r="I121" s="934">
        <v>6.4226700000000001</v>
      </c>
      <c r="J121" s="228"/>
    </row>
    <row r="122" spans="1:10" s="196" customFormat="1" ht="20.25" customHeight="1">
      <c r="A122" s="422" t="s">
        <v>178</v>
      </c>
      <c r="B122" s="934"/>
      <c r="C122" s="934"/>
      <c r="D122" s="934"/>
      <c r="E122" s="934"/>
      <c r="F122" s="934"/>
      <c r="G122" s="934"/>
      <c r="H122" s="934"/>
      <c r="I122" s="934"/>
      <c r="J122" s="228"/>
    </row>
    <row r="123" spans="1:10" s="196" customFormat="1" ht="19.5" customHeight="1">
      <c r="A123" s="423" t="s">
        <v>275</v>
      </c>
      <c r="B123" s="934">
        <f>'90'!B123/'[18]68'!B126/12</f>
        <v>3.125</v>
      </c>
      <c r="C123" s="934">
        <v>5.0649469762109485</v>
      </c>
      <c r="D123" s="934">
        <f>'90'!D123/'[18]68'!D126/12</f>
        <v>3.1539301310043668</v>
      </c>
      <c r="E123" s="934">
        <f>'90'!E123/'[18]68'!E126/12</f>
        <v>4.1624365482233499</v>
      </c>
      <c r="F123" s="934">
        <f>'90'!F123/'[18]68'!F126/12</f>
        <v>4.1463333333333336</v>
      </c>
      <c r="G123" s="934">
        <f>'90'!G123/'[18]68'!G126/12</f>
        <v>4.4655388471177941</v>
      </c>
      <c r="H123" s="934">
        <f>'90'!H123/'[18]68'!H126/12</f>
        <v>3.1288632686084146</v>
      </c>
      <c r="I123" s="934">
        <v>5.32165</v>
      </c>
      <c r="J123" s="228"/>
    </row>
    <row r="124" spans="1:10" s="196" customFormat="1" ht="26.25" customHeight="1">
      <c r="A124" s="427" t="s">
        <v>276</v>
      </c>
      <c r="B124" s="262"/>
      <c r="C124" s="262"/>
      <c r="D124" s="262"/>
      <c r="E124" s="262"/>
      <c r="F124" s="262"/>
      <c r="G124" s="262"/>
      <c r="H124" s="262"/>
      <c r="I124" s="262"/>
      <c r="J124" s="228"/>
    </row>
    <row r="125" spans="1:10" s="196" customFormat="1" ht="26.25" customHeight="1">
      <c r="A125" s="429" t="s">
        <v>275</v>
      </c>
      <c r="B125" s="934">
        <f>'90'!B125/'[18]68'!B128/12</f>
        <v>3.125</v>
      </c>
      <c r="C125" s="934">
        <v>5.0649469762109485</v>
      </c>
      <c r="D125" s="934">
        <f>'90'!D125/'[18]68'!D128/12</f>
        <v>3.1539301310043668</v>
      </c>
      <c r="E125" s="934">
        <f>'90'!E125/'[18]68'!E128/12</f>
        <v>4.1624365482233499</v>
      </c>
      <c r="F125" s="934">
        <f>'90'!F125/'[18]68'!F128/12</f>
        <v>4.1463333333333336</v>
      </c>
      <c r="G125" s="934">
        <f>'90'!G125/'[18]68'!G128/12</f>
        <v>4.4655388471177941</v>
      </c>
      <c r="H125" s="934">
        <f>'90'!H125/'[18]68'!H128/12</f>
        <v>3.1288632686084146</v>
      </c>
      <c r="I125" s="934">
        <v>5.32165</v>
      </c>
      <c r="J125" s="228"/>
    </row>
    <row r="126" spans="1:10" s="196" customFormat="1" ht="26.25" customHeight="1">
      <c r="A126" s="422" t="s">
        <v>276</v>
      </c>
      <c r="B126" s="262"/>
      <c r="C126" s="262"/>
      <c r="D126" s="262"/>
      <c r="E126" s="262"/>
      <c r="F126" s="262"/>
      <c r="G126" s="262"/>
      <c r="H126" s="262"/>
      <c r="I126" s="262"/>
      <c r="J126" s="228"/>
    </row>
    <row r="127" spans="1:10" s="196" customFormat="1" ht="17.25" customHeight="1">
      <c r="A127" s="423" t="s">
        <v>179</v>
      </c>
      <c r="B127" s="262">
        <f>'90'!B127/'[18]68'!B130/12</f>
        <v>4.9304047942107649</v>
      </c>
      <c r="C127" s="262">
        <v>5.0649469762109485</v>
      </c>
      <c r="D127" s="262">
        <f>'90'!D127/'[18]68'!D130/12</f>
        <v>5.6086217552533988</v>
      </c>
      <c r="E127" s="262">
        <f>'90'!E127/'[18]68'!E130/12</f>
        <v>4.984392575928009</v>
      </c>
      <c r="F127" s="262">
        <f>'90'!F127/'[18]68'!F130/12</f>
        <v>5.6446904074430542</v>
      </c>
      <c r="G127" s="262">
        <f>'90'!G127/'[18]68'!G130/12</f>
        <v>7.4749803921568629</v>
      </c>
      <c r="H127" s="262">
        <f>'90'!H127/'[18]68'!H130/12</f>
        <v>5.9461973775017256</v>
      </c>
      <c r="I127" s="262">
        <v>7.8213500000000007</v>
      </c>
      <c r="J127" s="228"/>
    </row>
    <row r="128" spans="1:10" s="196" customFormat="1" ht="26.25" customHeight="1">
      <c r="A128" s="427" t="s">
        <v>180</v>
      </c>
      <c r="B128" s="262"/>
      <c r="C128" s="262"/>
      <c r="D128" s="262"/>
      <c r="E128" s="262"/>
      <c r="F128" s="262"/>
      <c r="G128" s="262"/>
      <c r="H128" s="262"/>
      <c r="I128" s="262"/>
      <c r="J128" s="228"/>
    </row>
    <row r="129" spans="1:10" s="196" customFormat="1" ht="26.25" customHeight="1">
      <c r="A129" s="429" t="s">
        <v>181</v>
      </c>
      <c r="B129" s="934">
        <f>'90'!B129/'[18]68'!B132/12</f>
        <v>8.3333333333333329E-2</v>
      </c>
      <c r="C129" s="934">
        <v>5.0649469762109485</v>
      </c>
      <c r="D129" s="934">
        <f>'90'!D129/'[18]68'!D132/12</f>
        <v>3.7004504504504503</v>
      </c>
      <c r="E129" s="934">
        <f>'90'!E129/'[18]68'!E132/12</f>
        <v>3.2104885057471262</v>
      </c>
      <c r="F129" s="934">
        <f>'90'!F129/'[18]68'!F132/12</f>
        <v>4.0015873015873016</v>
      </c>
      <c r="G129" s="934">
        <f>'90'!G129/'[18]68'!G132/12</f>
        <v>7.1664215686274515</v>
      </c>
      <c r="H129" s="934">
        <f>'90'!H129/'[18]68'!H132/12</f>
        <v>4.865441882804995</v>
      </c>
      <c r="I129" s="934">
        <v>6.6905799999999997</v>
      </c>
      <c r="J129" s="228"/>
    </row>
    <row r="130" spans="1:10" s="196" customFormat="1" ht="36.75" customHeight="1">
      <c r="A130" s="422" t="s">
        <v>182</v>
      </c>
      <c r="B130" s="934"/>
      <c r="C130" s="934"/>
      <c r="D130" s="934"/>
      <c r="E130" s="934"/>
      <c r="F130" s="934"/>
      <c r="G130" s="934"/>
      <c r="H130" s="934"/>
      <c r="I130" s="934"/>
      <c r="J130" s="228"/>
    </row>
    <row r="131" spans="1:10" s="196" customFormat="1" ht="29.25" customHeight="1">
      <c r="A131" s="429" t="s">
        <v>183</v>
      </c>
      <c r="B131" s="935" t="s">
        <v>302</v>
      </c>
      <c r="C131" s="934">
        <v>5.0649469762109485</v>
      </c>
      <c r="D131" s="934">
        <f>'90'!D131/'[18]68'!D134/12</f>
        <v>4.458333333333333</v>
      </c>
      <c r="E131" s="934">
        <f>'90'!E131/'[18]68'!E134/12</f>
        <v>3.7916666666666665</v>
      </c>
      <c r="F131" s="934">
        <f>'90'!F131/'[18]68'!F134/12</f>
        <v>3.2083333333333335</v>
      </c>
      <c r="G131" s="934">
        <f>'90'!G131/'[18]68'!G134/12</f>
        <v>5.5</v>
      </c>
      <c r="H131" s="934">
        <f>'90'!H131/'[18]68'!H134/12</f>
        <v>7.4144736842105265</v>
      </c>
      <c r="I131" s="934">
        <v>4.88462</v>
      </c>
      <c r="J131" s="228"/>
    </row>
    <row r="132" spans="1:10" s="196" customFormat="1" ht="33.75" customHeight="1">
      <c r="A132" s="422" t="s">
        <v>184</v>
      </c>
      <c r="B132" s="934"/>
      <c r="C132" s="934"/>
      <c r="D132" s="934"/>
      <c r="E132" s="934"/>
      <c r="F132" s="934"/>
      <c r="G132" s="934"/>
      <c r="H132" s="934"/>
      <c r="I132" s="934"/>
      <c r="J132" s="228"/>
    </row>
    <row r="133" spans="1:10" s="196" customFormat="1" ht="19.5" customHeight="1">
      <c r="A133" s="429" t="s">
        <v>185</v>
      </c>
      <c r="B133" s="934">
        <f>'90'!B133/'[18]68'!B136/12</f>
        <v>5.3764892772041302</v>
      </c>
      <c r="C133" s="934">
        <v>5.0649469762109485</v>
      </c>
      <c r="D133" s="934">
        <f>'90'!D133/'[18]68'!D136/12</f>
        <v>6.0702844518088925</v>
      </c>
      <c r="E133" s="934">
        <f>'90'!E133/'[18]68'!E136/12</f>
        <v>5.876674705251876</v>
      </c>
      <c r="F133" s="934">
        <f>'90'!F133/'[18]68'!F136/12</f>
        <v>5.9396815008725996</v>
      </c>
      <c r="G133" s="934">
        <f>'90'!G133/'[18]68'!G136/12</f>
        <v>7.9238478027867094</v>
      </c>
      <c r="H133" s="934">
        <f>'90'!H133/'[18]68'!H136/12</f>
        <v>6.2801554066629448</v>
      </c>
      <c r="I133" s="934">
        <v>8.0732299999999988</v>
      </c>
      <c r="J133" s="228"/>
    </row>
    <row r="134" spans="1:10" s="196" customFormat="1" ht="26.25" customHeight="1">
      <c r="A134" s="422" t="s">
        <v>186</v>
      </c>
      <c r="B134" s="934"/>
      <c r="C134" s="934"/>
      <c r="D134" s="934"/>
      <c r="E134" s="934"/>
      <c r="F134" s="934"/>
      <c r="G134" s="934"/>
      <c r="H134" s="934"/>
      <c r="I134" s="934"/>
      <c r="J134" s="228"/>
    </row>
    <row r="135" spans="1:10" s="196" customFormat="1" ht="26.25" customHeight="1">
      <c r="A135" s="429" t="s">
        <v>187</v>
      </c>
      <c r="B135" s="934">
        <f>'90'!B135/'[18]68'!B138/12</f>
        <v>2.9903628117913832</v>
      </c>
      <c r="C135" s="934">
        <v>5.0649469762109485</v>
      </c>
      <c r="D135" s="934">
        <f>'90'!D135/'[18]68'!D138/12</f>
        <v>4.8667534722222223</v>
      </c>
      <c r="E135" s="934">
        <f>'90'!E135/'[18]68'!E138/12</f>
        <v>2.7145909645909647</v>
      </c>
      <c r="F135" s="934">
        <f>'90'!F135/'[18]68'!F138/12</f>
        <v>6.4138071895424842</v>
      </c>
      <c r="G135" s="934">
        <f>'90'!G135/'[18]68'!G138/12</f>
        <v>5.0058626465661638</v>
      </c>
      <c r="H135" s="934">
        <f>'90'!H135/'[18]68'!H138/12</f>
        <v>5.7656091370558373</v>
      </c>
      <c r="I135" s="934">
        <v>8.7660800000000005</v>
      </c>
      <c r="J135" s="228"/>
    </row>
    <row r="136" spans="1:10" s="196" customFormat="1" ht="13.8">
      <c r="A136" s="422" t="s">
        <v>188</v>
      </c>
      <c r="B136" s="934"/>
      <c r="C136" s="934"/>
      <c r="D136" s="934"/>
      <c r="E136" s="934"/>
      <c r="F136" s="934"/>
      <c r="G136" s="934"/>
      <c r="H136" s="934"/>
      <c r="I136" s="934"/>
      <c r="J136" s="228"/>
    </row>
    <row r="137" spans="1:10" s="196" customFormat="1" ht="21" customHeight="1">
      <c r="A137" s="429" t="s">
        <v>189</v>
      </c>
      <c r="B137" s="934">
        <f>'90'!B137/'[18]68'!B140/12</f>
        <v>0.95491803278688525</v>
      </c>
      <c r="C137" s="934">
        <v>5.0649469762109485</v>
      </c>
      <c r="D137" s="934">
        <f>'90'!D137/'[18]68'!D140/12</f>
        <v>3.75</v>
      </c>
      <c r="E137" s="934">
        <f>'90'!E137/'[18]68'!E140/12</f>
        <v>2.1543209876543208</v>
      </c>
      <c r="F137" s="934">
        <f>'90'!F137/'[18]68'!F140/12</f>
        <v>2.6697530864197532</v>
      </c>
      <c r="G137" s="934">
        <f>'90'!G137/'[18]68'!G140/12</f>
        <v>4</v>
      </c>
      <c r="H137" s="934">
        <f>'90'!H137/'[18]68'!H140/12</f>
        <v>2.4147540983606555</v>
      </c>
      <c r="I137" s="934">
        <v>5.2020299999999997</v>
      </c>
      <c r="J137" s="228"/>
    </row>
    <row r="138" spans="1:10" s="196" customFormat="1" ht="26.4">
      <c r="A138" s="422" t="s">
        <v>190</v>
      </c>
      <c r="B138" s="934"/>
      <c r="C138" s="934"/>
      <c r="D138" s="934"/>
      <c r="E138" s="934"/>
      <c r="F138" s="934"/>
      <c r="G138" s="934"/>
      <c r="H138" s="934"/>
      <c r="I138" s="934"/>
      <c r="J138" s="228"/>
    </row>
    <row r="139" spans="1:10" s="196" customFormat="1" ht="13.8">
      <c r="A139" s="423" t="s">
        <v>191</v>
      </c>
      <c r="B139" s="262">
        <f>'90'!B139/'[18]68'!B142/12</f>
        <v>2.1980808080808081</v>
      </c>
      <c r="C139" s="262">
        <v>5.0649469762109485</v>
      </c>
      <c r="D139" s="262">
        <f>'90'!D139/'[18]68'!D142/12</f>
        <v>2.7677993527508087</v>
      </c>
      <c r="E139" s="262">
        <f>'90'!E139/'[18]68'!E142/12</f>
        <v>3.58820564516129</v>
      </c>
      <c r="F139" s="262">
        <f>'90'!F139/'[18]68'!F142/12</f>
        <v>3.8496080436264486</v>
      </c>
      <c r="G139" s="262">
        <f>'90'!G139/'[18]68'!G142/12</f>
        <v>5.8743628950050963</v>
      </c>
      <c r="H139" s="262">
        <f>'90'!H139/'[18]68'!H142/12</f>
        <v>3.6427064359441403</v>
      </c>
      <c r="I139" s="262">
        <v>5.12005</v>
      </c>
      <c r="J139" s="228"/>
    </row>
    <row r="140" spans="1:10" s="196" customFormat="1" ht="22.5" customHeight="1">
      <c r="A140" s="427" t="s">
        <v>277</v>
      </c>
      <c r="B140" s="262"/>
      <c r="C140" s="262"/>
      <c r="D140" s="262"/>
      <c r="E140" s="262"/>
      <c r="F140" s="262"/>
      <c r="G140" s="262"/>
      <c r="H140" s="262"/>
      <c r="I140" s="262"/>
      <c r="J140" s="228"/>
    </row>
    <row r="141" spans="1:10" s="196" customFormat="1" ht="37.5" customHeight="1">
      <c r="A141" s="429" t="s">
        <v>192</v>
      </c>
      <c r="B141" s="935" t="s">
        <v>302</v>
      </c>
      <c r="C141" s="934">
        <v>5.0649469762109485</v>
      </c>
      <c r="D141" s="934">
        <f>'90'!D141/'[18]68'!D144/12</f>
        <v>2.5263157894736841</v>
      </c>
      <c r="E141" s="934">
        <f>'90'!E141/'[18]68'!E144/12</f>
        <v>3.8736559139784945</v>
      </c>
      <c r="F141" s="934">
        <f>'90'!F141/'[18]68'!F144/12</f>
        <v>6.6236842105263163</v>
      </c>
      <c r="G141" s="934">
        <f>'90'!G141/'[18]68'!G144/12</f>
        <v>4.4203431372549025</v>
      </c>
      <c r="H141" s="934">
        <f>'90'!H141/'[18]68'!H144/12</f>
        <v>2.5708333333333333</v>
      </c>
      <c r="I141" s="934">
        <v>2.3178000000000001</v>
      </c>
      <c r="J141" s="228"/>
    </row>
    <row r="142" spans="1:10" s="196" customFormat="1" ht="41.25" customHeight="1">
      <c r="A142" s="422" t="s">
        <v>193</v>
      </c>
      <c r="B142" s="934"/>
      <c r="C142" s="934"/>
      <c r="D142" s="934"/>
      <c r="E142" s="934"/>
      <c r="F142" s="934"/>
      <c r="G142" s="934"/>
      <c r="H142" s="934"/>
      <c r="I142" s="934"/>
      <c r="J142" s="228"/>
    </row>
    <row r="143" spans="1:10" s="196" customFormat="1" ht="24.75" customHeight="1">
      <c r="A143" s="429" t="s">
        <v>194</v>
      </c>
      <c r="B143" s="934">
        <f>'90'!B143/'[18]68'!B146/12</f>
        <v>0.25</v>
      </c>
      <c r="C143" s="934">
        <v>5.0649469762109485</v>
      </c>
      <c r="D143" s="934">
        <f>'90'!D143/'[18]68'!D146/12</f>
        <v>2.8842592592592595</v>
      </c>
      <c r="E143" s="934">
        <f>'90'!E143/'[18]68'!E146/12</f>
        <v>1.9324324324324325</v>
      </c>
      <c r="F143" s="934">
        <f>'90'!F143/'[18]68'!F146/12</f>
        <v>2.2333333333333334</v>
      </c>
      <c r="G143" s="934">
        <f>'90'!G143/'[18]68'!G146/12</f>
        <v>6.8782051282051277</v>
      </c>
      <c r="H143" s="934">
        <f>'90'!H143/'[18]68'!H146/12</f>
        <v>4.237857142857143</v>
      </c>
      <c r="I143" s="934">
        <v>2.8648800000000003</v>
      </c>
      <c r="J143" s="228"/>
    </row>
    <row r="144" spans="1:10" s="196" customFormat="1" ht="19.5" customHeight="1">
      <c r="A144" s="422" t="s">
        <v>195</v>
      </c>
      <c r="B144" s="934"/>
      <c r="C144" s="934"/>
      <c r="D144" s="934"/>
      <c r="E144" s="934"/>
      <c r="F144" s="934"/>
      <c r="G144" s="934"/>
      <c r="H144" s="934"/>
      <c r="I144" s="934"/>
      <c r="J144" s="228"/>
    </row>
    <row r="145" spans="1:10" s="196" customFormat="1" ht="18.75" customHeight="1">
      <c r="A145" s="429" t="s">
        <v>196</v>
      </c>
      <c r="B145" s="934">
        <f>'90'!B145/'[18]68'!B148/12</f>
        <v>2.3199899295065456</v>
      </c>
      <c r="C145" s="934">
        <v>5.0649469762109485</v>
      </c>
      <c r="D145" s="934">
        <f>'90'!D145/'[18]68'!D148/12</f>
        <v>2.2566666666666664</v>
      </c>
      <c r="E145" s="934">
        <f>'90'!E145/'[18]68'!E148/12</f>
        <v>3.2202729044834304</v>
      </c>
      <c r="F145" s="934">
        <f>'90'!F145/'[18]68'!F148/12</f>
        <v>2.3025727069351229</v>
      </c>
      <c r="G145" s="934">
        <f>'90'!G145/'[18]68'!G148/12</f>
        <v>4.5303030303030303</v>
      </c>
      <c r="H145" s="934">
        <f>'90'!H145/'[18]68'!H148/12</f>
        <v>3.0223454301075265</v>
      </c>
      <c r="I145" s="934">
        <v>4.1589</v>
      </c>
      <c r="J145" s="228"/>
    </row>
    <row r="146" spans="1:10" s="196" customFormat="1" ht="26.25" customHeight="1">
      <c r="A146" s="422" t="s">
        <v>197</v>
      </c>
      <c r="B146" s="934"/>
      <c r="C146" s="934"/>
      <c r="D146" s="934"/>
      <c r="E146" s="934"/>
      <c r="F146" s="934"/>
      <c r="G146" s="934"/>
      <c r="H146" s="934"/>
      <c r="I146" s="934"/>
      <c r="J146" s="228"/>
    </row>
    <row r="147" spans="1:10" s="196" customFormat="1" ht="17.25" customHeight="1">
      <c r="A147" s="429" t="s">
        <v>198</v>
      </c>
      <c r="B147" s="934">
        <f>'90'!B147/'[18]68'!B150/12</f>
        <v>1.9897525135344161</v>
      </c>
      <c r="C147" s="934">
        <v>5.0649469762109485</v>
      </c>
      <c r="D147" s="934">
        <f>'90'!D147/'[18]68'!D150/12</f>
        <v>2.853871158392435</v>
      </c>
      <c r="E147" s="934">
        <f>'90'!E147/'[18]68'!E150/12</f>
        <v>3.5269207501512398</v>
      </c>
      <c r="F147" s="934">
        <f>'90'!F147/'[18]68'!F150/12</f>
        <v>3.9616995810891678</v>
      </c>
      <c r="G147" s="934">
        <f>'90'!G147/'[18]68'!G150/12</f>
        <v>4.854672897196262</v>
      </c>
      <c r="H147" s="934">
        <f>'90'!H147/'[18]68'!H150/12</f>
        <v>3.9576357179096906</v>
      </c>
      <c r="I147" s="934">
        <v>5.7542399999999994</v>
      </c>
      <c r="J147" s="228"/>
    </row>
    <row r="148" spans="1:10" s="196" customFormat="1" ht="26.25" customHeight="1">
      <c r="A148" s="422" t="s">
        <v>199</v>
      </c>
      <c r="B148" s="934"/>
      <c r="C148" s="934"/>
      <c r="D148" s="934"/>
      <c r="E148" s="934"/>
      <c r="F148" s="934"/>
      <c r="G148" s="934"/>
      <c r="H148" s="934"/>
      <c r="I148" s="934"/>
      <c r="J148" s="228"/>
    </row>
    <row r="149" spans="1:10" s="196" customFormat="1" ht="26.25" customHeight="1">
      <c r="A149" s="429" t="s">
        <v>200</v>
      </c>
      <c r="B149" s="934">
        <f>'90'!B149/'[18]68'!B152/12</f>
        <v>2.6004901960784315</v>
      </c>
      <c r="C149" s="934">
        <v>5.0649469762109485</v>
      </c>
      <c r="D149" s="934">
        <f>'90'!D149/'[18]68'!D152/12</f>
        <v>3.3333333333333335</v>
      </c>
      <c r="E149" s="934">
        <f>'90'!E149/'[18]68'!E152/12</f>
        <v>4.5426587301587302</v>
      </c>
      <c r="F149" s="934">
        <f>'90'!F149/'[18]68'!F152/12</f>
        <v>3.4652777777777781</v>
      </c>
      <c r="G149" s="934">
        <f>'90'!G149/'[18]68'!G152/12</f>
        <v>19.53125</v>
      </c>
      <c r="H149" s="934">
        <f>'90'!H149/'[18]68'!H152/12</f>
        <v>3.7734126984126983</v>
      </c>
      <c r="I149" s="934">
        <v>3.6891599999999998</v>
      </c>
      <c r="J149" s="228"/>
    </row>
    <row r="150" spans="1:10" s="196" customFormat="1" ht="18.75" customHeight="1">
      <c r="A150" s="422" t="s">
        <v>201</v>
      </c>
      <c r="B150" s="934"/>
      <c r="C150" s="934"/>
      <c r="D150" s="934"/>
      <c r="E150" s="934"/>
      <c r="F150" s="934"/>
      <c r="G150" s="934"/>
      <c r="H150" s="934"/>
      <c r="I150" s="934"/>
      <c r="J150" s="228"/>
    </row>
    <row r="151" spans="1:10" s="196" customFormat="1" ht="27.75" customHeight="1">
      <c r="A151" s="429" t="s">
        <v>202</v>
      </c>
      <c r="B151" s="934">
        <f>'90'!B151/'[18]68'!B154/12</f>
        <v>3.09375</v>
      </c>
      <c r="C151" s="934">
        <v>5.0649469762109485</v>
      </c>
      <c r="D151" s="934">
        <f>'90'!D151/'[18]68'!D154/12</f>
        <v>2.3049645390070923</v>
      </c>
      <c r="E151" s="934">
        <f>'90'!E151/'[18]68'!E154/12</f>
        <v>4.1723163841807915</v>
      </c>
      <c r="F151" s="934">
        <f>'90'!F151/'[18]68'!F154/12</f>
        <v>3.3162650602409638</v>
      </c>
      <c r="G151" s="934">
        <f>'90'!G151/'[18]68'!G154/12</f>
        <v>6.4632352941176476</v>
      </c>
      <c r="H151" s="934">
        <f>'90'!H151/'[18]68'!H154/12</f>
        <v>2.4166666666666665</v>
      </c>
      <c r="I151" s="934">
        <v>7.9313700000000003</v>
      </c>
    </row>
    <row r="152" spans="1:10" s="193" customFormat="1" ht="26.25" customHeight="1">
      <c r="A152" s="422" t="s">
        <v>203</v>
      </c>
      <c r="B152" s="934"/>
      <c r="C152" s="934"/>
      <c r="D152" s="934"/>
      <c r="E152" s="934"/>
      <c r="F152" s="934"/>
      <c r="G152" s="934"/>
      <c r="H152" s="934"/>
      <c r="I152" s="934"/>
    </row>
    <row r="153" spans="1:10" s="196" customFormat="1" ht="19.5" customHeight="1">
      <c r="A153" s="423" t="s">
        <v>421</v>
      </c>
      <c r="B153" s="262">
        <f>'90'!B153/'[18]68'!B156/12</f>
        <v>2.6456639566395661</v>
      </c>
      <c r="C153" s="262">
        <v>5.0649469762109485</v>
      </c>
      <c r="D153" s="262">
        <f>'90'!D153/'[18]68'!D156/12</f>
        <v>2.3998397435897436</v>
      </c>
      <c r="E153" s="262">
        <f>'90'!E153/'[18]68'!E156/12</f>
        <v>2.964100064977258</v>
      </c>
      <c r="F153" s="262">
        <f>'90'!F153/'[18]68'!F156/12</f>
        <v>5.5197963800904972</v>
      </c>
      <c r="G153" s="262">
        <f>'90'!G153/'[18]68'!G156/12</f>
        <v>6.2307017543859651</v>
      </c>
      <c r="H153" s="262">
        <f>'90'!H153/'[18]68'!H156/12</f>
        <v>4.7775652431791222</v>
      </c>
      <c r="I153" s="262">
        <v>4.52346</v>
      </c>
    </row>
    <row r="154" spans="1:10" s="196" customFormat="1" ht="19.5" customHeight="1">
      <c r="A154" s="379" t="s">
        <v>422</v>
      </c>
      <c r="B154" s="934">
        <f>'90'!B154/'[18]68'!B157/12</f>
        <v>5.7574525745257459</v>
      </c>
      <c r="C154" s="934">
        <v>5.0649469762109485</v>
      </c>
      <c r="D154" s="934">
        <f>'90'!D154/'[18]68'!D157/12</f>
        <v>4.2862580128205128</v>
      </c>
      <c r="E154" s="934">
        <f>'90'!E154/'[18]68'!E157/12</f>
        <v>2.964100064977258</v>
      </c>
      <c r="F154" s="934">
        <f>'90'!F154/'[18]68'!F157/12</f>
        <v>5.5197963800904972</v>
      </c>
      <c r="G154" s="934">
        <f>'90'!G154/'[18]68'!G157/12</f>
        <v>6.2307017543859651</v>
      </c>
      <c r="H154" s="934">
        <f>'90'!H154/'[18]68'!H157/12</f>
        <v>4.7775652431791222</v>
      </c>
      <c r="I154" s="934">
        <v>4.52346</v>
      </c>
    </row>
    <row r="155" spans="1:10" s="196" customFormat="1" ht="26.25" customHeight="1">
      <c r="A155" s="423" t="s">
        <v>206</v>
      </c>
      <c r="B155" s="262">
        <f>'90'!B155/'[18]68'!B158/12</f>
        <v>4.1413255360623777</v>
      </c>
      <c r="C155" s="262">
        <v>5.0649469762109485</v>
      </c>
      <c r="D155" s="262">
        <f>'90'!D155/'[18]68'!D158/12</f>
        <v>9.535204991087344</v>
      </c>
      <c r="E155" s="262">
        <f>'90'!E155/'[18]68'!E158/12</f>
        <v>10.099856321839081</v>
      </c>
      <c r="F155" s="262">
        <f>'90'!F155/'[18]68'!F158/12</f>
        <v>10.323473282442748</v>
      </c>
      <c r="G155" s="262">
        <f>'90'!G155/'[18]68'!G158/12</f>
        <v>12.179374389051809</v>
      </c>
      <c r="H155" s="262">
        <f>'90'!H155/'[18]68'!H158/12</f>
        <v>11.239216867469878</v>
      </c>
      <c r="I155" s="262">
        <v>13.017580000000001</v>
      </c>
    </row>
    <row r="156" spans="1:10" s="196" customFormat="1" ht="15" customHeight="1">
      <c r="A156" s="427" t="s">
        <v>207</v>
      </c>
      <c r="B156" s="934"/>
      <c r="C156" s="934"/>
      <c r="D156" s="934"/>
      <c r="E156" s="934"/>
      <c r="F156" s="934"/>
      <c r="G156" s="934"/>
      <c r="H156" s="934"/>
      <c r="I156" s="934"/>
    </row>
    <row r="157" spans="1:10" s="196" customFormat="1" ht="26.25" customHeight="1">
      <c r="A157" s="429" t="s">
        <v>423</v>
      </c>
      <c r="B157" s="934">
        <f>'90'!B157/'[18]68'!B160/12</f>
        <v>4.1413255360623777</v>
      </c>
      <c r="C157" s="934">
        <v>5.0649469762109485</v>
      </c>
      <c r="D157" s="934">
        <f>'90'!D157/'[18]68'!D160/12</f>
        <v>9.5663082437275992</v>
      </c>
      <c r="E157" s="934">
        <f>'90'!E157/'[18]68'!E160/12</f>
        <v>10.099856321839081</v>
      </c>
      <c r="F157" s="934">
        <f>'90'!F157/'[18]68'!F160/12</f>
        <v>10.323473282442748</v>
      </c>
      <c r="G157" s="934">
        <f>'90'!G157/'[18]68'!G160/12</f>
        <v>12.179374389051809</v>
      </c>
      <c r="H157" s="934">
        <f>'90'!H157/'[18]68'!H160/12</f>
        <v>11.260310734463276</v>
      </c>
      <c r="I157" s="934">
        <v>13.017580000000001</v>
      </c>
    </row>
    <row r="158" spans="1:10" s="196" customFormat="1" ht="19.5" customHeight="1">
      <c r="A158" s="429" t="s">
        <v>210</v>
      </c>
      <c r="B158" s="934"/>
      <c r="C158" s="934"/>
      <c r="D158" s="934"/>
      <c r="E158" s="934"/>
      <c r="F158" s="934"/>
      <c r="G158" s="934"/>
      <c r="H158" s="934"/>
      <c r="I158" s="934"/>
    </row>
    <row r="159" spans="1:10" s="196" customFormat="1" ht="20.25" customHeight="1">
      <c r="A159" s="422" t="s">
        <v>211</v>
      </c>
      <c r="B159" s="934"/>
      <c r="C159" s="934"/>
      <c r="D159" s="934"/>
      <c r="E159" s="934"/>
      <c r="F159" s="934"/>
      <c r="G159" s="934"/>
      <c r="H159" s="934"/>
      <c r="I159" s="934"/>
    </row>
    <row r="160" spans="1:10" s="196" customFormat="1" ht="32.25" customHeight="1">
      <c r="A160" s="429" t="s">
        <v>597</v>
      </c>
      <c r="B160" s="935" t="s">
        <v>302</v>
      </c>
      <c r="C160" s="305"/>
      <c r="D160" s="305"/>
      <c r="E160" s="935" t="s">
        <v>302</v>
      </c>
      <c r="F160" s="935" t="s">
        <v>302</v>
      </c>
      <c r="G160" s="935" t="s">
        <v>302</v>
      </c>
      <c r="H160" s="934">
        <f>'90'!H160/'[18]68'!H163/12</f>
        <v>6.8833333333333329</v>
      </c>
      <c r="I160" s="935" t="s">
        <v>302</v>
      </c>
    </row>
    <row r="161" spans="1:9" s="196" customFormat="1" ht="26.25" customHeight="1">
      <c r="A161" s="423" t="s">
        <v>212</v>
      </c>
      <c r="B161" s="262">
        <f>'90'!B161/'[18]68'!B164/12</f>
        <v>3.4299947215624176</v>
      </c>
      <c r="C161" s="262">
        <v>5.0649469762109485</v>
      </c>
      <c r="D161" s="262">
        <f>'90'!D161/'[18]68'!D164/12</f>
        <v>5.7647790459467361</v>
      </c>
      <c r="E161" s="262">
        <f>'90'!E161/'[18]68'!E164/12</f>
        <v>8.0150709219858154</v>
      </c>
      <c r="F161" s="262">
        <f>'90'!F161/'[18]68'!F164/12</f>
        <v>7.8997088791848613</v>
      </c>
      <c r="G161" s="262">
        <f>'90'!G161/'[18]68'!G164/12</f>
        <v>6.8903338509316763</v>
      </c>
      <c r="H161" s="262">
        <f>'90'!H161/'[18]68'!H164/12</f>
        <v>9.0739157372986359</v>
      </c>
      <c r="I161" s="262">
        <v>8.47424</v>
      </c>
    </row>
    <row r="162" spans="1:9" s="196" customFormat="1" ht="26.25" customHeight="1">
      <c r="A162" s="427" t="s">
        <v>213</v>
      </c>
      <c r="B162" s="262"/>
      <c r="C162" s="262"/>
      <c r="D162" s="262"/>
      <c r="E162" s="262"/>
      <c r="F162" s="262"/>
      <c r="G162" s="262"/>
      <c r="H162" s="262"/>
      <c r="I162" s="262"/>
    </row>
    <row r="163" spans="1:9" s="196" customFormat="1" ht="16.5" customHeight="1">
      <c r="A163" s="429" t="s">
        <v>214</v>
      </c>
      <c r="B163" s="934">
        <f>'90'!B163/'[18]68'!B166/12</f>
        <v>2.4722222222222223</v>
      </c>
      <c r="C163" s="934">
        <v>5.0649469762109485</v>
      </c>
      <c r="D163" s="935" t="s">
        <v>302</v>
      </c>
      <c r="E163" s="935" t="s">
        <v>302</v>
      </c>
      <c r="F163" s="935" t="s">
        <v>302</v>
      </c>
      <c r="G163" s="935" t="s">
        <v>302</v>
      </c>
      <c r="H163" s="935" t="s">
        <v>302</v>
      </c>
      <c r="I163" s="935">
        <v>4.7337499999999997</v>
      </c>
    </row>
    <row r="164" spans="1:9" s="196" customFormat="1" ht="16.5" customHeight="1">
      <c r="A164" s="422" t="s">
        <v>215</v>
      </c>
      <c r="B164" s="934"/>
      <c r="C164" s="934"/>
      <c r="D164" s="934"/>
      <c r="E164" s="934"/>
      <c r="F164" s="934"/>
      <c r="G164" s="934"/>
      <c r="H164" s="934"/>
      <c r="I164" s="934"/>
    </row>
    <row r="165" spans="1:9" s="196" customFormat="1" ht="27" customHeight="1">
      <c r="A165" s="429" t="s">
        <v>216</v>
      </c>
      <c r="B165" s="935" t="s">
        <v>302</v>
      </c>
      <c r="C165" s="934">
        <v>5.0649469762109485</v>
      </c>
      <c r="D165" s="934">
        <f>'90'!D165/'[18]68'!D168/12</f>
        <v>7.083333333333333</v>
      </c>
      <c r="E165" s="934">
        <f>'90'!E165/'[18]68'!E168/12</f>
        <v>0.79861111111111116</v>
      </c>
      <c r="F165" s="935" t="s">
        <v>302</v>
      </c>
      <c r="G165" s="935" t="s">
        <v>302</v>
      </c>
      <c r="H165" s="935">
        <f>'90'!H165/'[18]68'!H168/12</f>
        <v>4.0361111111111114</v>
      </c>
      <c r="I165" s="935">
        <v>3.9666700000000001</v>
      </c>
    </row>
    <row r="166" spans="1:9" s="196" customFormat="1" ht="26.25" customHeight="1">
      <c r="A166" s="422" t="s">
        <v>217</v>
      </c>
      <c r="B166" s="934"/>
      <c r="C166" s="934"/>
      <c r="D166" s="934"/>
      <c r="E166" s="934"/>
      <c r="F166" s="934"/>
      <c r="G166" s="934"/>
      <c r="H166" s="934"/>
      <c r="I166" s="934"/>
    </row>
    <row r="167" spans="1:9" s="196" customFormat="1" ht="16.5" customHeight="1">
      <c r="A167" s="429" t="s">
        <v>218</v>
      </c>
      <c r="B167" s="934">
        <f>'90'!B167/'[18]68'!B170/12</f>
        <v>10.615800865800866</v>
      </c>
      <c r="C167" s="934">
        <v>5.0649469762109485</v>
      </c>
      <c r="D167" s="934">
        <f>'90'!D167/'[18]68'!D170/12</f>
        <v>12.568115942028987</v>
      </c>
      <c r="E167" s="934">
        <f>'90'!E167/'[18]68'!E170/12</f>
        <v>15.481308411214954</v>
      </c>
      <c r="F167" s="934">
        <f>'90'!F167/'[18]68'!F170/12</f>
        <v>21.049694189602445</v>
      </c>
      <c r="G167" s="934">
        <f>'90'!G167/'[18]68'!G170/12</f>
        <v>27.180428134556575</v>
      </c>
      <c r="H167" s="934">
        <f>'90'!H167/'[18]68'!H170/12</f>
        <v>31.847859327217126</v>
      </c>
      <c r="I167" s="934">
        <v>38.953789999999998</v>
      </c>
    </row>
    <row r="168" spans="1:9" s="196" customFormat="1" ht="18.75" customHeight="1">
      <c r="A168" s="422" t="s">
        <v>219</v>
      </c>
      <c r="B168" s="934"/>
      <c r="C168" s="934"/>
      <c r="D168" s="934"/>
      <c r="E168" s="934"/>
      <c r="F168" s="934"/>
      <c r="G168" s="934"/>
      <c r="H168" s="934"/>
      <c r="I168" s="934"/>
    </row>
    <row r="169" spans="1:9" s="196" customFormat="1" ht="15" customHeight="1">
      <c r="A169" s="429" t="s">
        <v>220</v>
      </c>
      <c r="B169" s="934">
        <f>'90'!B169/'[18]68'!B172/12</f>
        <v>2.9647083685545224</v>
      </c>
      <c r="C169" s="934">
        <v>5.0649469762109485</v>
      </c>
      <c r="D169" s="934">
        <f>'90'!D169/'[18]68'!D172/12</f>
        <v>4.9885396201702683</v>
      </c>
      <c r="E169" s="934">
        <f>'90'!E169/'[18]68'!E172/12</f>
        <v>6.8277988614800762</v>
      </c>
      <c r="F169" s="934">
        <f>'90'!F169/'[18]68'!F172/12</f>
        <v>6.5350919651500483</v>
      </c>
      <c r="G169" s="934">
        <f>'90'!G169/'[18]68'!G172/12</f>
        <v>5.0144896805202146</v>
      </c>
      <c r="H169" s="934">
        <f>'90'!H169/'[18]68'!H172/12</f>
        <v>7.072904839145715</v>
      </c>
      <c r="I169" s="934">
        <v>5.9691700000000001</v>
      </c>
    </row>
    <row r="170" spans="1:9" s="196" customFormat="1" ht="27.75" customHeight="1">
      <c r="A170" s="422" t="s">
        <v>221</v>
      </c>
      <c r="B170" s="934"/>
      <c r="C170" s="934"/>
      <c r="D170" s="934"/>
      <c r="E170" s="934"/>
      <c r="F170" s="934"/>
      <c r="G170" s="934"/>
      <c r="H170" s="934"/>
      <c r="I170" s="934"/>
    </row>
    <row r="171" spans="1:9" s="196" customFormat="1" ht="26.25" customHeight="1">
      <c r="A171" s="423" t="s">
        <v>222</v>
      </c>
      <c r="B171" s="262">
        <f>'90'!B171/'[18]68'!B174/12</f>
        <v>1.0794871794871794</v>
      </c>
      <c r="C171" s="262">
        <v>5.0649469762109485</v>
      </c>
      <c r="D171" s="262">
        <f>'90'!D171/'[18]68'!D174/12</f>
        <v>2.6</v>
      </c>
      <c r="E171" s="262">
        <f>'90'!E171/'[18]68'!E174/12</f>
        <v>1.9545454545454544</v>
      </c>
      <c r="F171" s="262">
        <f>'90'!F171/'[18]68'!F174/12</f>
        <v>2.324074074074074</v>
      </c>
      <c r="G171" s="262">
        <f>'90'!G171/'[18]68'!G174/12</f>
        <v>1.2023809523809523</v>
      </c>
      <c r="H171" s="262">
        <f>'90'!H171/'[18]68'!H174/12</f>
        <v>3.9280054644808744</v>
      </c>
      <c r="I171" s="262">
        <v>3.2965800000000001</v>
      </c>
    </row>
    <row r="172" spans="1:9" s="196" customFormat="1" ht="20.25" customHeight="1">
      <c r="A172" s="427" t="s">
        <v>223</v>
      </c>
      <c r="B172" s="262"/>
      <c r="C172" s="262"/>
      <c r="D172" s="262"/>
      <c r="E172" s="262"/>
      <c r="F172" s="262"/>
      <c r="G172" s="262"/>
      <c r="H172" s="262"/>
      <c r="I172" s="262"/>
    </row>
    <row r="173" spans="1:9" s="196" customFormat="1" ht="15" customHeight="1">
      <c r="A173" s="429" t="s">
        <v>224</v>
      </c>
      <c r="B173" s="934"/>
      <c r="C173" s="934"/>
      <c r="D173" s="934"/>
      <c r="E173" s="934"/>
      <c r="F173" s="934"/>
      <c r="G173" s="934"/>
      <c r="H173" s="934"/>
      <c r="I173" s="934"/>
    </row>
    <row r="174" spans="1:9" s="196" customFormat="1" ht="18" customHeight="1">
      <c r="A174" s="422" t="s">
        <v>225</v>
      </c>
      <c r="B174" s="934"/>
      <c r="C174" s="934"/>
      <c r="D174" s="934"/>
      <c r="E174" s="934"/>
      <c r="F174" s="934"/>
      <c r="G174" s="934"/>
      <c r="H174" s="934"/>
      <c r="I174" s="934"/>
    </row>
    <row r="175" spans="1:9" s="196" customFormat="1" ht="26.4">
      <c r="A175" s="429" t="s">
        <v>226</v>
      </c>
      <c r="B175" s="934">
        <f>'90'!B175/'[18]68'!B178/12</f>
        <v>1</v>
      </c>
      <c r="C175" s="934">
        <v>5.0649469762109485</v>
      </c>
      <c r="D175" s="934">
        <f>'90'!D175/'[18]68'!D178/12</f>
        <v>5</v>
      </c>
      <c r="E175" s="934">
        <f>'90'!E175/'[18]68'!E178/12</f>
        <v>3.7333333333333329</v>
      </c>
      <c r="F175" s="934">
        <f>'90'!F175/'[18]68'!F178/12</f>
        <v>2.8333333333333335</v>
      </c>
      <c r="G175" s="934">
        <f>'90'!G175/'[18]68'!G178/12</f>
        <v>0.74479166666666663</v>
      </c>
      <c r="H175" s="934">
        <f>'90'!H175/'[18]68'!H178/12</f>
        <v>3.9590476190476189</v>
      </c>
      <c r="I175" s="934">
        <v>3.22438</v>
      </c>
    </row>
    <row r="176" spans="1:9" s="196" customFormat="1" ht="26.4">
      <c r="A176" s="422" t="s">
        <v>227</v>
      </c>
      <c r="B176" s="934"/>
      <c r="C176" s="934"/>
      <c r="D176" s="934"/>
      <c r="E176" s="934"/>
      <c r="F176" s="934"/>
      <c r="G176" s="934"/>
      <c r="H176" s="934"/>
      <c r="I176" s="934"/>
    </row>
    <row r="177" spans="1:9" s="196" customFormat="1">
      <c r="A177" s="429" t="s">
        <v>228</v>
      </c>
      <c r="B177" s="934">
        <f>'90'!B177/'[18]68'!B180/12</f>
        <v>1.0846994535519126</v>
      </c>
      <c r="C177" s="934">
        <v>5.0649469762109485</v>
      </c>
      <c r="D177" s="934">
        <f>'90'!D177/'[18]68'!D180/12</f>
        <v>2</v>
      </c>
      <c r="E177" s="934">
        <f>'90'!E177/'[18]68'!E180/12</f>
        <v>0.47222222222222227</v>
      </c>
      <c r="F177" s="934">
        <f>'90'!F177/'[18]68'!F180/12</f>
        <v>1.6875</v>
      </c>
      <c r="G177" s="934">
        <f>'90'!G177/'[18]68'!G180/12</f>
        <v>1.5277777777777777</v>
      </c>
      <c r="H177" s="934">
        <f>'90'!H177/'[18]68'!H180/12</f>
        <v>3.9155172413793107</v>
      </c>
      <c r="I177" s="934">
        <v>3.3191999999999999</v>
      </c>
    </row>
    <row r="178" spans="1:9" s="196" customFormat="1">
      <c r="A178" s="422" t="s">
        <v>229</v>
      </c>
      <c r="B178" s="449"/>
      <c r="C178" s="449"/>
      <c r="D178" s="449"/>
      <c r="E178" s="449"/>
      <c r="F178" s="449"/>
      <c r="G178" s="449"/>
      <c r="H178" s="305"/>
      <c r="I178" s="305"/>
    </row>
    <row r="179" spans="1:9" s="196" customFormat="1">
      <c r="A179" s="875"/>
      <c r="B179" s="875"/>
      <c r="C179" s="875"/>
      <c r="D179" s="875"/>
      <c r="E179" s="875"/>
      <c r="F179" s="875"/>
      <c r="G179" s="875"/>
      <c r="H179" s="875"/>
      <c r="I179" s="875"/>
    </row>
    <row r="180" spans="1:9" s="196" customFormat="1">
      <c r="A180" s="305"/>
      <c r="B180" s="305"/>
      <c r="C180" s="305"/>
      <c r="D180" s="305"/>
      <c r="E180" s="305"/>
      <c r="F180" s="305"/>
      <c r="G180" s="305"/>
      <c r="H180" s="305"/>
      <c r="I180" s="305"/>
    </row>
    <row r="181" spans="1:9" s="196" customFormat="1">
      <c r="A181" s="305"/>
      <c r="B181" s="305"/>
      <c r="C181" s="305"/>
      <c r="D181" s="305"/>
      <c r="E181" s="305"/>
      <c r="F181" s="305"/>
      <c r="G181" s="305"/>
      <c r="H181" s="305"/>
      <c r="I181" s="305"/>
    </row>
    <row r="182" spans="1:9" s="196" customFormat="1">
      <c r="A182" s="305"/>
      <c r="B182" s="305"/>
      <c r="C182" s="305"/>
      <c r="D182" s="305"/>
      <c r="E182" s="305"/>
      <c r="F182" s="305"/>
      <c r="G182" s="305"/>
      <c r="H182" s="305"/>
      <c r="I182" s="305"/>
    </row>
    <row r="183" spans="1:9" s="196" customFormat="1">
      <c r="A183" s="305"/>
      <c r="B183" s="305"/>
      <c r="C183" s="305"/>
      <c r="D183" s="305"/>
      <c r="E183" s="305"/>
      <c r="F183" s="305"/>
      <c r="G183" s="305"/>
      <c r="H183" s="305"/>
      <c r="I183" s="305"/>
    </row>
    <row r="184" spans="1:9" s="196" customFormat="1">
      <c r="A184" s="305"/>
      <c r="B184" s="305"/>
      <c r="C184" s="305"/>
      <c r="D184" s="305"/>
      <c r="E184" s="305"/>
      <c r="F184" s="305"/>
      <c r="G184" s="305"/>
      <c r="H184" s="305"/>
      <c r="I184" s="305"/>
    </row>
    <row r="185" spans="1:9" s="196" customFormat="1">
      <c r="A185" s="305"/>
      <c r="B185" s="305"/>
      <c r="C185" s="305"/>
      <c r="D185" s="305"/>
      <c r="E185" s="305"/>
      <c r="F185" s="305"/>
      <c r="G185" s="305"/>
      <c r="H185" s="305"/>
      <c r="I185" s="305"/>
    </row>
    <row r="186" spans="1:9" s="196" customFormat="1">
      <c r="A186" s="305"/>
      <c r="B186" s="305"/>
      <c r="C186" s="305"/>
      <c r="D186" s="305"/>
      <c r="E186" s="305"/>
      <c r="F186" s="305"/>
      <c r="G186" s="305"/>
      <c r="H186" s="305"/>
      <c r="I186" s="305"/>
    </row>
    <row r="187" spans="1:9" s="196" customFormat="1">
      <c r="A187" s="305"/>
      <c r="B187" s="305"/>
      <c r="C187" s="305"/>
      <c r="D187" s="305"/>
      <c r="E187" s="305"/>
      <c r="F187" s="305"/>
      <c r="G187" s="305"/>
      <c r="H187" s="305"/>
      <c r="I187" s="305"/>
    </row>
    <row r="188" spans="1:9" s="196" customFormat="1">
      <c r="A188" s="305"/>
      <c r="B188" s="305"/>
      <c r="C188" s="305"/>
      <c r="D188" s="305"/>
      <c r="E188" s="305"/>
      <c r="F188" s="305"/>
      <c r="G188" s="305"/>
      <c r="H188" s="305"/>
      <c r="I188" s="305"/>
    </row>
    <row r="189" spans="1:9" s="196" customFormat="1">
      <c r="A189" s="305"/>
      <c r="B189" s="305"/>
      <c r="C189" s="305"/>
      <c r="D189" s="305"/>
      <c r="E189" s="305"/>
      <c r="F189" s="305"/>
      <c r="G189" s="305"/>
      <c r="H189" s="305"/>
      <c r="I189" s="305"/>
    </row>
    <row r="190" spans="1:9" s="196" customFormat="1">
      <c r="A190" s="305"/>
      <c r="B190" s="305"/>
      <c r="C190" s="305"/>
      <c r="D190" s="305"/>
      <c r="E190" s="305"/>
      <c r="F190" s="305"/>
      <c r="G190" s="305"/>
      <c r="H190" s="305"/>
      <c r="I190" s="305"/>
    </row>
    <row r="191" spans="1:9" s="196" customFormat="1">
      <c r="A191" s="305"/>
      <c r="B191" s="305"/>
      <c r="C191" s="305"/>
      <c r="D191" s="305"/>
      <c r="E191" s="305"/>
      <c r="F191" s="305"/>
      <c r="G191" s="305"/>
      <c r="H191" s="305"/>
      <c r="I191" s="305"/>
    </row>
    <row r="192" spans="1:9" s="196" customFormat="1">
      <c r="A192" s="305"/>
      <c r="B192" s="305"/>
      <c r="C192" s="305"/>
      <c r="D192" s="305"/>
      <c r="E192" s="305"/>
      <c r="F192" s="305"/>
      <c r="G192" s="305"/>
      <c r="H192" s="305"/>
      <c r="I192" s="305"/>
    </row>
    <row r="193" spans="1:9" s="196" customFormat="1">
      <c r="A193" s="305"/>
      <c r="B193" s="305"/>
      <c r="C193" s="305"/>
      <c r="D193" s="305"/>
      <c r="E193" s="305"/>
      <c r="F193" s="305"/>
      <c r="G193" s="305"/>
      <c r="H193" s="305"/>
      <c r="I193" s="305"/>
    </row>
    <row r="194" spans="1:9" s="196" customFormat="1">
      <c r="A194" s="305"/>
      <c r="B194" s="305"/>
      <c r="C194" s="305"/>
      <c r="D194" s="305"/>
      <c r="E194" s="305"/>
      <c r="F194" s="305"/>
      <c r="G194" s="305"/>
      <c r="H194" s="305"/>
      <c r="I194" s="305"/>
    </row>
    <row r="195" spans="1:9" s="196" customFormat="1">
      <c r="A195" s="305"/>
      <c r="B195" s="305"/>
      <c r="C195" s="305"/>
      <c r="D195" s="305"/>
      <c r="E195" s="305"/>
      <c r="F195" s="305"/>
      <c r="G195" s="305"/>
      <c r="H195" s="305"/>
      <c r="I195" s="305"/>
    </row>
    <row r="196" spans="1:9" s="196" customFormat="1">
      <c r="A196" s="305"/>
      <c r="B196" s="305"/>
      <c r="C196" s="305"/>
      <c r="D196" s="305"/>
      <c r="E196" s="305"/>
      <c r="F196" s="305"/>
      <c r="G196" s="305"/>
      <c r="H196" s="305"/>
      <c r="I196" s="305"/>
    </row>
    <row r="197" spans="1:9" s="196" customFormat="1">
      <c r="A197" s="305"/>
      <c r="B197" s="305"/>
      <c r="C197" s="305"/>
      <c r="D197" s="305"/>
      <c r="E197" s="305"/>
      <c r="F197" s="305"/>
      <c r="G197" s="305"/>
      <c r="H197" s="305"/>
      <c r="I197" s="305"/>
    </row>
    <row r="198" spans="1:9" s="196" customFormat="1">
      <c r="A198" s="305"/>
      <c r="B198" s="305"/>
      <c r="C198" s="305"/>
      <c r="D198" s="305"/>
      <c r="E198" s="305"/>
      <c r="F198" s="305"/>
      <c r="G198" s="305"/>
      <c r="H198" s="305"/>
      <c r="I198" s="305"/>
    </row>
    <row r="199" spans="1:9" s="196" customFormat="1">
      <c r="A199" s="305"/>
      <c r="B199" s="305"/>
      <c r="C199" s="305"/>
      <c r="D199" s="305"/>
      <c r="E199" s="305"/>
      <c r="F199" s="305"/>
      <c r="G199" s="305"/>
      <c r="H199" s="305"/>
      <c r="I199" s="305"/>
    </row>
    <row r="200" spans="1:9" s="196" customFormat="1">
      <c r="A200" s="305"/>
      <c r="B200" s="305"/>
      <c r="C200" s="305"/>
      <c r="D200" s="305"/>
      <c r="E200" s="305"/>
      <c r="F200" s="305"/>
      <c r="G200" s="305"/>
      <c r="H200" s="305"/>
      <c r="I200" s="305"/>
    </row>
    <row r="201" spans="1:9" s="196" customFormat="1">
      <c r="A201" s="305"/>
      <c r="B201" s="305"/>
      <c r="C201" s="305"/>
      <c r="D201" s="305"/>
      <c r="E201" s="305"/>
      <c r="F201" s="305"/>
      <c r="G201" s="305"/>
      <c r="H201" s="305"/>
      <c r="I201" s="305"/>
    </row>
    <row r="202" spans="1:9" s="196" customFormat="1">
      <c r="A202" s="305"/>
      <c r="B202" s="305"/>
      <c r="C202" s="305"/>
      <c r="D202" s="305"/>
      <c r="E202" s="305"/>
      <c r="F202" s="305"/>
      <c r="G202" s="305"/>
      <c r="H202" s="305"/>
      <c r="I202" s="305"/>
    </row>
    <row r="203" spans="1:9" s="196" customFormat="1">
      <c r="A203" s="305"/>
      <c r="B203" s="305"/>
      <c r="C203" s="305"/>
      <c r="D203" s="305"/>
      <c r="E203" s="305"/>
      <c r="F203" s="305"/>
      <c r="G203" s="305"/>
      <c r="H203" s="305"/>
      <c r="I203" s="305"/>
    </row>
    <row r="204" spans="1:9" s="196" customFormat="1">
      <c r="A204" s="305"/>
      <c r="B204" s="305"/>
      <c r="C204" s="305"/>
      <c r="D204" s="305"/>
      <c r="E204" s="305"/>
      <c r="F204" s="305"/>
      <c r="G204" s="305"/>
      <c r="H204" s="305"/>
      <c r="I204" s="305"/>
    </row>
    <row r="205" spans="1:9" s="196" customFormat="1">
      <c r="A205" s="305"/>
      <c r="B205" s="305"/>
      <c r="C205" s="305"/>
      <c r="D205" s="305"/>
      <c r="E205" s="305"/>
      <c r="F205" s="305"/>
      <c r="G205" s="305"/>
      <c r="H205" s="305"/>
      <c r="I205" s="305"/>
    </row>
    <row r="206" spans="1:9" s="196" customFormat="1">
      <c r="A206" s="305"/>
      <c r="B206" s="305"/>
      <c r="C206" s="305"/>
      <c r="D206" s="305"/>
      <c r="E206" s="305"/>
      <c r="F206" s="305"/>
      <c r="G206" s="305"/>
      <c r="H206" s="305"/>
      <c r="I206" s="305"/>
    </row>
    <row r="207" spans="1:9" s="196" customFormat="1">
      <c r="A207" s="305"/>
      <c r="B207" s="305"/>
      <c r="C207" s="305"/>
      <c r="D207" s="305"/>
      <c r="E207" s="305"/>
      <c r="F207" s="305"/>
      <c r="G207" s="305"/>
      <c r="H207" s="305"/>
      <c r="I207" s="305"/>
    </row>
    <row r="208" spans="1:9" s="196" customFormat="1">
      <c r="A208" s="305"/>
      <c r="B208" s="305"/>
      <c r="C208" s="305"/>
      <c r="D208" s="305"/>
      <c r="E208" s="305"/>
      <c r="F208" s="305"/>
      <c r="G208" s="305"/>
      <c r="H208" s="305"/>
      <c r="I208" s="305"/>
    </row>
    <row r="209" spans="1:9" s="196" customFormat="1">
      <c r="A209" s="305"/>
      <c r="B209" s="305"/>
      <c r="C209" s="305"/>
      <c r="D209" s="305"/>
      <c r="E209" s="305"/>
      <c r="F209" s="305"/>
      <c r="G209" s="305"/>
      <c r="H209" s="305"/>
      <c r="I209" s="305"/>
    </row>
    <row r="210" spans="1:9" s="196" customFormat="1">
      <c r="A210" s="305"/>
      <c r="B210" s="305"/>
      <c r="C210" s="305"/>
      <c r="D210" s="305"/>
      <c r="E210" s="305"/>
      <c r="F210" s="305"/>
      <c r="G210" s="305"/>
      <c r="H210" s="305"/>
      <c r="I210" s="305"/>
    </row>
    <row r="211" spans="1:9" s="196" customFormat="1">
      <c r="A211" s="305"/>
      <c r="B211" s="305"/>
      <c r="C211" s="305"/>
      <c r="D211" s="305"/>
      <c r="E211" s="305"/>
      <c r="F211" s="305"/>
      <c r="G211" s="305"/>
      <c r="H211" s="305"/>
      <c r="I211" s="305"/>
    </row>
    <row r="212" spans="1:9" s="196" customFormat="1">
      <c r="A212" s="305"/>
      <c r="B212" s="305"/>
      <c r="C212" s="305"/>
      <c r="D212" s="305"/>
      <c r="E212" s="305"/>
      <c r="F212" s="305"/>
      <c r="G212" s="305"/>
      <c r="H212" s="305"/>
      <c r="I212" s="305"/>
    </row>
    <row r="213" spans="1:9" s="196" customFormat="1">
      <c r="A213" s="305"/>
      <c r="B213" s="305"/>
      <c r="C213" s="305"/>
      <c r="D213" s="305"/>
      <c r="E213" s="305"/>
      <c r="F213" s="305"/>
      <c r="G213" s="305"/>
      <c r="H213" s="305"/>
      <c r="I213" s="305"/>
    </row>
    <row r="214" spans="1:9" s="196" customFormat="1">
      <c r="A214" s="305"/>
      <c r="B214" s="305"/>
      <c r="C214" s="305"/>
      <c r="D214" s="305"/>
      <c r="E214" s="305"/>
      <c r="F214" s="305"/>
      <c r="G214" s="305"/>
      <c r="H214" s="305"/>
      <c r="I214" s="305"/>
    </row>
    <row r="215" spans="1:9" s="196" customFormat="1">
      <c r="A215" s="305"/>
      <c r="B215" s="305"/>
      <c r="C215" s="305"/>
      <c r="D215" s="305"/>
      <c r="E215" s="305"/>
      <c r="F215" s="305"/>
      <c r="G215" s="305"/>
      <c r="H215" s="305"/>
      <c r="I215" s="305"/>
    </row>
    <row r="216" spans="1:9" s="196" customFormat="1">
      <c r="A216" s="305"/>
      <c r="B216" s="305"/>
      <c r="C216" s="305"/>
      <c r="D216" s="305"/>
      <c r="E216" s="305"/>
      <c r="F216" s="305"/>
      <c r="G216" s="305"/>
      <c r="H216" s="305"/>
      <c r="I216" s="305"/>
    </row>
    <row r="217" spans="1:9" s="196" customFormat="1">
      <c r="A217" s="305"/>
      <c r="B217" s="305"/>
      <c r="C217" s="305"/>
      <c r="D217" s="305"/>
      <c r="E217" s="305"/>
      <c r="F217" s="305"/>
      <c r="G217" s="305"/>
      <c r="H217" s="305"/>
      <c r="I217" s="305"/>
    </row>
    <row r="218" spans="1:9" s="196" customFormat="1">
      <c r="A218" s="305"/>
      <c r="B218" s="305"/>
      <c r="C218" s="305"/>
      <c r="D218" s="305"/>
      <c r="E218" s="305"/>
      <c r="F218" s="305"/>
      <c r="G218" s="305"/>
      <c r="H218" s="305"/>
      <c r="I218" s="305"/>
    </row>
    <row r="219" spans="1:9" s="196" customFormat="1">
      <c r="A219" s="305"/>
      <c r="B219" s="305"/>
      <c r="C219" s="305"/>
      <c r="D219" s="305"/>
      <c r="E219" s="305"/>
      <c r="F219" s="305"/>
      <c r="G219" s="305"/>
      <c r="H219" s="305"/>
      <c r="I219" s="305"/>
    </row>
    <row r="220" spans="1:9" s="196" customFormat="1">
      <c r="A220" s="305"/>
      <c r="B220" s="305"/>
      <c r="C220" s="305"/>
      <c r="D220" s="305"/>
      <c r="E220" s="305"/>
      <c r="F220" s="305"/>
      <c r="G220" s="305"/>
      <c r="H220" s="305"/>
      <c r="I220" s="305"/>
    </row>
    <row r="221" spans="1:9" s="196" customFormat="1">
      <c r="A221" s="305"/>
      <c r="B221" s="305"/>
      <c r="C221" s="305"/>
      <c r="D221" s="305"/>
      <c r="E221" s="305"/>
      <c r="F221" s="305"/>
      <c r="G221" s="305"/>
      <c r="H221" s="305"/>
      <c r="I221" s="305"/>
    </row>
    <row r="222" spans="1:9" s="196" customFormat="1">
      <c r="A222" s="305"/>
      <c r="B222" s="305"/>
      <c r="C222" s="305"/>
      <c r="D222" s="305"/>
      <c r="E222" s="305"/>
      <c r="F222" s="305"/>
      <c r="G222" s="305"/>
      <c r="H222" s="305"/>
      <c r="I222" s="305"/>
    </row>
    <row r="223" spans="1:9" s="196" customFormat="1">
      <c r="A223" s="305"/>
      <c r="B223" s="305"/>
      <c r="C223" s="305"/>
      <c r="D223" s="305"/>
      <c r="E223" s="305"/>
      <c r="F223" s="305"/>
      <c r="G223" s="305"/>
      <c r="H223" s="305"/>
      <c r="I223" s="305"/>
    </row>
    <row r="224" spans="1:9" s="196" customFormat="1">
      <c r="A224" s="305"/>
      <c r="B224" s="305"/>
      <c r="C224" s="305"/>
      <c r="D224" s="305"/>
      <c r="E224" s="305"/>
      <c r="F224" s="305"/>
      <c r="G224" s="305"/>
      <c r="H224" s="305"/>
      <c r="I224" s="305"/>
    </row>
    <row r="225" spans="1:9" s="196" customFormat="1">
      <c r="A225" s="305"/>
      <c r="B225" s="305"/>
      <c r="C225" s="305"/>
      <c r="D225" s="305"/>
      <c r="E225" s="305"/>
      <c r="F225" s="305"/>
      <c r="G225" s="305"/>
      <c r="H225" s="305"/>
      <c r="I225" s="305"/>
    </row>
    <row r="226" spans="1:9" s="196" customFormat="1">
      <c r="A226" s="305"/>
      <c r="B226" s="305"/>
      <c r="C226" s="305"/>
      <c r="D226" s="305"/>
      <c r="E226" s="305"/>
      <c r="F226" s="305"/>
      <c r="G226" s="305"/>
      <c r="H226" s="305"/>
      <c r="I226" s="305"/>
    </row>
    <row r="227" spans="1:9" s="196" customFormat="1">
      <c r="A227" s="305"/>
      <c r="B227" s="305"/>
      <c r="C227" s="305"/>
      <c r="D227" s="305"/>
      <c r="E227" s="305"/>
      <c r="F227" s="305"/>
      <c r="G227" s="305"/>
      <c r="H227" s="305"/>
      <c r="I227" s="305"/>
    </row>
    <row r="228" spans="1:9" s="196" customFormat="1">
      <c r="A228" s="305"/>
      <c r="B228" s="305"/>
      <c r="C228" s="305"/>
      <c r="D228" s="305"/>
      <c r="E228" s="305"/>
      <c r="F228" s="305"/>
      <c r="G228" s="305"/>
      <c r="H228" s="305"/>
      <c r="I228" s="305"/>
    </row>
    <row r="229" spans="1:9" s="196" customFormat="1">
      <c r="A229" s="305"/>
      <c r="B229" s="305"/>
      <c r="C229" s="305"/>
      <c r="D229" s="305"/>
      <c r="E229" s="305"/>
      <c r="F229" s="305"/>
      <c r="G229" s="305"/>
      <c r="H229" s="305"/>
      <c r="I229" s="305"/>
    </row>
    <row r="230" spans="1:9" s="196" customFormat="1">
      <c r="A230" s="305"/>
      <c r="B230" s="305"/>
      <c r="C230" s="305"/>
      <c r="D230" s="305"/>
      <c r="E230" s="305"/>
      <c r="F230" s="305"/>
      <c r="G230" s="305"/>
      <c r="H230" s="305"/>
      <c r="I230" s="305"/>
    </row>
    <row r="231" spans="1:9" s="196" customFormat="1">
      <c r="A231" s="305"/>
      <c r="B231" s="305"/>
      <c r="C231" s="305"/>
      <c r="D231" s="305"/>
      <c r="E231" s="305"/>
      <c r="F231" s="305"/>
      <c r="G231" s="305"/>
      <c r="H231" s="305"/>
      <c r="I231" s="305"/>
    </row>
    <row r="232" spans="1:9" s="196" customFormat="1">
      <c r="A232" s="305"/>
      <c r="B232" s="305"/>
      <c r="C232" s="305"/>
      <c r="D232" s="305"/>
      <c r="E232" s="305"/>
      <c r="F232" s="305"/>
      <c r="G232" s="305"/>
      <c r="H232" s="305"/>
      <c r="I232" s="305"/>
    </row>
    <row r="233" spans="1:9" s="196" customFormat="1">
      <c r="A233" s="305"/>
      <c r="B233" s="305"/>
      <c r="C233" s="305"/>
      <c r="D233" s="305"/>
      <c r="E233" s="305"/>
      <c r="F233" s="305"/>
      <c r="G233" s="305"/>
      <c r="H233" s="305"/>
      <c r="I233" s="305"/>
    </row>
    <row r="234" spans="1:9" s="196" customFormat="1">
      <c r="A234" s="305"/>
      <c r="B234" s="305"/>
      <c r="C234" s="305"/>
      <c r="D234" s="305"/>
      <c r="E234" s="305"/>
      <c r="F234" s="305"/>
      <c r="G234" s="305"/>
      <c r="H234" s="305"/>
      <c r="I234" s="305"/>
    </row>
    <row r="235" spans="1:9" s="196" customFormat="1">
      <c r="A235" s="305"/>
      <c r="B235" s="305"/>
      <c r="C235" s="305"/>
      <c r="D235" s="305"/>
      <c r="E235" s="305"/>
      <c r="F235" s="305"/>
      <c r="G235" s="305"/>
      <c r="H235" s="305"/>
      <c r="I235" s="305"/>
    </row>
    <row r="236" spans="1:9" s="196" customFormat="1">
      <c r="A236" s="305"/>
      <c r="B236" s="305"/>
      <c r="C236" s="305"/>
      <c r="D236" s="305"/>
      <c r="E236" s="305"/>
      <c r="F236" s="305"/>
      <c r="G236" s="305"/>
      <c r="H236" s="305"/>
      <c r="I236" s="305"/>
    </row>
    <row r="237" spans="1:9" s="196" customFormat="1">
      <c r="A237" s="305"/>
      <c r="B237" s="305"/>
      <c r="C237" s="305"/>
      <c r="D237" s="305"/>
      <c r="E237" s="305"/>
      <c r="F237" s="305"/>
      <c r="G237" s="305"/>
      <c r="H237" s="305"/>
      <c r="I237" s="305"/>
    </row>
    <row r="238" spans="1:9" s="196" customFormat="1">
      <c r="A238" s="305"/>
      <c r="B238" s="305"/>
      <c r="C238" s="305"/>
      <c r="D238" s="305"/>
      <c r="E238" s="305"/>
      <c r="F238" s="305"/>
      <c r="G238" s="305"/>
      <c r="H238" s="305"/>
      <c r="I238" s="305"/>
    </row>
    <row r="239" spans="1:9" s="196" customFormat="1">
      <c r="A239" s="305"/>
      <c r="B239" s="305"/>
      <c r="C239" s="305"/>
      <c r="D239" s="305"/>
      <c r="E239" s="305"/>
      <c r="F239" s="305"/>
      <c r="G239" s="305"/>
      <c r="H239" s="305"/>
      <c r="I239" s="305"/>
    </row>
    <row r="240" spans="1:9" s="196" customFormat="1">
      <c r="A240" s="305"/>
      <c r="B240" s="305"/>
      <c r="C240" s="305"/>
      <c r="D240" s="305"/>
      <c r="E240" s="305"/>
      <c r="F240" s="305"/>
      <c r="G240" s="305"/>
      <c r="H240" s="305"/>
      <c r="I240" s="305"/>
    </row>
    <row r="241" spans="1:9" s="196" customFormat="1">
      <c r="A241" s="305"/>
      <c r="B241" s="305"/>
      <c r="C241" s="305"/>
      <c r="D241" s="305"/>
      <c r="E241" s="305"/>
      <c r="F241" s="305"/>
      <c r="G241" s="305"/>
      <c r="H241" s="305"/>
      <c r="I241" s="305"/>
    </row>
    <row r="242" spans="1:9" s="196" customFormat="1">
      <c r="A242" s="305"/>
      <c r="B242" s="305"/>
      <c r="C242" s="305"/>
      <c r="D242" s="305"/>
      <c r="E242" s="305"/>
      <c r="F242" s="305"/>
      <c r="G242" s="305"/>
      <c r="H242" s="305"/>
      <c r="I242" s="305"/>
    </row>
    <row r="243" spans="1:9" s="196" customFormat="1">
      <c r="A243" s="305"/>
      <c r="B243" s="305"/>
      <c r="C243" s="305"/>
      <c r="D243" s="305"/>
      <c r="E243" s="305"/>
      <c r="F243" s="305"/>
      <c r="G243" s="305"/>
      <c r="H243" s="305"/>
      <c r="I243" s="305"/>
    </row>
    <row r="244" spans="1:9" s="196" customFormat="1">
      <c r="A244" s="305"/>
      <c r="B244" s="305"/>
      <c r="C244" s="305"/>
      <c r="D244" s="305"/>
      <c r="E244" s="305"/>
      <c r="F244" s="305"/>
      <c r="G244" s="305"/>
      <c r="H244" s="305"/>
      <c r="I244" s="305"/>
    </row>
    <row r="245" spans="1:9" s="196" customFormat="1">
      <c r="A245" s="305"/>
      <c r="B245" s="305"/>
      <c r="C245" s="305"/>
      <c r="D245" s="305"/>
      <c r="E245" s="305"/>
      <c r="F245" s="305"/>
      <c r="G245" s="305"/>
      <c r="H245" s="305"/>
      <c r="I245" s="305"/>
    </row>
    <row r="246" spans="1:9" s="196" customFormat="1">
      <c r="A246" s="305"/>
      <c r="B246" s="305"/>
      <c r="C246" s="305"/>
      <c r="D246" s="305"/>
      <c r="E246" s="305"/>
      <c r="F246" s="305"/>
      <c r="G246" s="305"/>
      <c r="H246" s="305"/>
      <c r="I246" s="305"/>
    </row>
    <row r="247" spans="1:9" s="196" customFormat="1">
      <c r="A247" s="305"/>
      <c r="B247" s="305"/>
      <c r="C247" s="305"/>
      <c r="D247" s="305"/>
      <c r="E247" s="305"/>
      <c r="F247" s="305"/>
      <c r="G247" s="305"/>
      <c r="H247" s="305"/>
      <c r="I247" s="305"/>
    </row>
    <row r="248" spans="1:9" s="196" customFormat="1">
      <c r="A248" s="305"/>
      <c r="B248" s="305"/>
      <c r="C248" s="305"/>
      <c r="D248" s="305"/>
      <c r="E248" s="305"/>
      <c r="F248" s="305"/>
      <c r="G248" s="305"/>
      <c r="H248" s="305"/>
      <c r="I248" s="305"/>
    </row>
    <row r="249" spans="1:9" s="196" customFormat="1">
      <c r="A249" s="305"/>
      <c r="B249" s="305"/>
      <c r="C249" s="305"/>
      <c r="D249" s="305"/>
      <c r="E249" s="305"/>
      <c r="F249" s="305"/>
      <c r="G249" s="305"/>
      <c r="H249" s="305"/>
      <c r="I249" s="305"/>
    </row>
    <row r="250" spans="1:9" s="196" customFormat="1">
      <c r="A250" s="305"/>
      <c r="B250" s="305"/>
      <c r="C250" s="305"/>
      <c r="D250" s="305"/>
      <c r="E250" s="305"/>
      <c r="F250" s="305"/>
      <c r="G250" s="305"/>
      <c r="H250" s="305"/>
      <c r="I250" s="305"/>
    </row>
    <row r="251" spans="1:9" s="196" customFormat="1">
      <c r="A251" s="305"/>
      <c r="B251" s="305"/>
      <c r="C251" s="305"/>
      <c r="D251" s="305"/>
      <c r="E251" s="305"/>
      <c r="F251" s="305"/>
      <c r="G251" s="305"/>
      <c r="H251" s="305"/>
      <c r="I251" s="305"/>
    </row>
    <row r="252" spans="1:9" s="196" customFormat="1">
      <c r="A252" s="305"/>
      <c r="B252" s="305"/>
      <c r="C252" s="305"/>
      <c r="D252" s="305"/>
      <c r="E252" s="305"/>
      <c r="F252" s="305"/>
      <c r="G252" s="305"/>
      <c r="H252" s="305"/>
      <c r="I252" s="305"/>
    </row>
    <row r="253" spans="1:9" s="196" customFormat="1">
      <c r="A253" s="305"/>
      <c r="B253" s="305"/>
      <c r="C253" s="305"/>
      <c r="D253" s="305"/>
      <c r="E253" s="305"/>
      <c r="F253" s="305"/>
      <c r="G253" s="305"/>
      <c r="H253" s="305"/>
      <c r="I253" s="305"/>
    </row>
    <row r="254" spans="1:9" s="196" customFormat="1">
      <c r="A254" s="305"/>
      <c r="B254" s="305"/>
      <c r="C254" s="305"/>
      <c r="D254" s="305"/>
      <c r="E254" s="305"/>
      <c r="F254" s="305"/>
      <c r="G254" s="305"/>
      <c r="H254" s="305"/>
      <c r="I254" s="305"/>
    </row>
    <row r="255" spans="1:9" s="196" customFormat="1">
      <c r="A255" s="305"/>
      <c r="B255" s="305"/>
      <c r="C255" s="305"/>
      <c r="D255" s="305"/>
      <c r="E255" s="305"/>
      <c r="F255" s="305"/>
      <c r="G255" s="305"/>
      <c r="H255" s="305"/>
      <c r="I255" s="305"/>
    </row>
    <row r="256" spans="1:9" s="196" customFormat="1">
      <c r="A256" s="305"/>
      <c r="B256" s="305"/>
      <c r="C256" s="305"/>
      <c r="D256" s="305"/>
      <c r="E256" s="305"/>
      <c r="F256" s="305"/>
      <c r="G256" s="305"/>
      <c r="H256" s="305"/>
      <c r="I256" s="305"/>
    </row>
    <row r="257" spans="1:9" s="196" customFormat="1">
      <c r="A257" s="305"/>
      <c r="B257" s="305"/>
      <c r="C257" s="305"/>
      <c r="D257" s="305"/>
      <c r="E257" s="305"/>
      <c r="F257" s="305"/>
      <c r="G257" s="305"/>
      <c r="H257" s="305"/>
      <c r="I257" s="305"/>
    </row>
    <row r="258" spans="1:9" s="196" customFormat="1">
      <c r="A258" s="305"/>
      <c r="B258" s="305"/>
      <c r="C258" s="305"/>
      <c r="D258" s="305"/>
      <c r="E258" s="305"/>
      <c r="F258" s="305"/>
      <c r="G258" s="305"/>
      <c r="H258" s="305"/>
      <c r="I258" s="305"/>
    </row>
    <row r="259" spans="1:9" s="196" customFormat="1">
      <c r="A259" s="305"/>
      <c r="B259" s="305"/>
      <c r="C259" s="305"/>
      <c r="D259" s="305"/>
      <c r="E259" s="305"/>
      <c r="F259" s="305"/>
      <c r="G259" s="305"/>
      <c r="H259" s="305"/>
      <c r="I259" s="305"/>
    </row>
    <row r="260" spans="1:9" s="196" customFormat="1">
      <c r="A260" s="305"/>
      <c r="B260" s="305"/>
      <c r="C260" s="305"/>
      <c r="D260" s="305"/>
      <c r="E260" s="305"/>
      <c r="F260" s="305"/>
      <c r="G260" s="305"/>
      <c r="H260" s="305"/>
      <c r="I260" s="305"/>
    </row>
    <row r="261" spans="1:9" s="196" customFormat="1">
      <c r="A261" s="305"/>
      <c r="B261" s="305"/>
      <c r="C261" s="305"/>
      <c r="D261" s="305"/>
      <c r="E261" s="305"/>
      <c r="F261" s="305"/>
      <c r="G261" s="305"/>
      <c r="H261" s="305"/>
      <c r="I261" s="305"/>
    </row>
    <row r="262" spans="1:9" s="196" customFormat="1">
      <c r="A262" s="305"/>
      <c r="B262" s="305"/>
      <c r="C262" s="305"/>
      <c r="D262" s="305"/>
      <c r="E262" s="305"/>
      <c r="F262" s="305"/>
      <c r="G262" s="305"/>
      <c r="H262" s="305"/>
      <c r="I262" s="305"/>
    </row>
    <row r="263" spans="1:9" s="196" customFormat="1">
      <c r="A263" s="305"/>
      <c r="B263" s="305"/>
      <c r="C263" s="305"/>
      <c r="D263" s="305"/>
      <c r="E263" s="305"/>
      <c r="F263" s="305"/>
      <c r="G263" s="305"/>
      <c r="H263" s="305"/>
      <c r="I263" s="305"/>
    </row>
    <row r="264" spans="1:9" s="196" customFormat="1">
      <c r="A264" s="305"/>
      <c r="B264" s="305"/>
      <c r="C264" s="305"/>
      <c r="D264" s="305"/>
      <c r="E264" s="305"/>
      <c r="F264" s="305"/>
      <c r="G264" s="305"/>
      <c r="H264" s="305"/>
      <c r="I264" s="305"/>
    </row>
    <row r="265" spans="1:9" s="196" customFormat="1">
      <c r="A265" s="305"/>
      <c r="B265" s="305"/>
      <c r="C265" s="305"/>
      <c r="D265" s="305"/>
      <c r="E265" s="305"/>
      <c r="F265" s="305"/>
      <c r="G265" s="305"/>
      <c r="H265" s="305"/>
      <c r="I265" s="305"/>
    </row>
    <row r="266" spans="1:9" s="196" customFormat="1">
      <c r="A266" s="305"/>
      <c r="B266" s="305"/>
      <c r="C266" s="305"/>
      <c r="D266" s="305"/>
      <c r="E266" s="305"/>
      <c r="F266" s="305"/>
      <c r="G266" s="305"/>
      <c r="H266" s="305"/>
      <c r="I266" s="305"/>
    </row>
    <row r="267" spans="1:9" s="196" customFormat="1">
      <c r="A267" s="305"/>
      <c r="B267" s="305"/>
      <c r="C267" s="305"/>
      <c r="D267" s="305"/>
      <c r="E267" s="305"/>
      <c r="F267" s="305"/>
      <c r="G267" s="305"/>
      <c r="H267" s="305"/>
      <c r="I267" s="305"/>
    </row>
    <row r="268" spans="1:9" s="196" customFormat="1">
      <c r="A268" s="305"/>
      <c r="B268" s="305"/>
      <c r="C268" s="305"/>
      <c r="D268" s="305"/>
      <c r="E268" s="305"/>
      <c r="F268" s="305"/>
      <c r="G268" s="305"/>
      <c r="H268" s="305"/>
      <c r="I268" s="305"/>
    </row>
    <row r="269" spans="1:9" s="196" customFormat="1">
      <c r="A269" s="305"/>
      <c r="B269" s="305"/>
      <c r="C269" s="305"/>
      <c r="D269" s="305"/>
      <c r="E269" s="305"/>
      <c r="F269" s="305"/>
      <c r="G269" s="305"/>
      <c r="H269" s="305"/>
      <c r="I269" s="305"/>
    </row>
    <row r="270" spans="1:9" s="196" customFormat="1">
      <c r="A270" s="305"/>
      <c r="B270" s="305"/>
      <c r="C270" s="305"/>
      <c r="D270" s="305"/>
      <c r="E270" s="305"/>
      <c r="F270" s="305"/>
      <c r="G270" s="305"/>
      <c r="H270" s="305"/>
      <c r="I270" s="305"/>
    </row>
    <row r="271" spans="1:9" s="196" customFormat="1">
      <c r="A271" s="305"/>
      <c r="B271" s="305"/>
      <c r="C271" s="305"/>
      <c r="D271" s="305"/>
      <c r="E271" s="305"/>
      <c r="F271" s="305"/>
      <c r="G271" s="305"/>
      <c r="H271" s="305"/>
      <c r="I271" s="305"/>
    </row>
    <row r="272" spans="1:9" s="196" customFormat="1">
      <c r="A272" s="305"/>
      <c r="B272" s="305"/>
      <c r="C272" s="305"/>
      <c r="D272" s="305"/>
      <c r="E272" s="305"/>
      <c r="F272" s="305"/>
      <c r="G272" s="305"/>
      <c r="H272" s="305"/>
      <c r="I272" s="305"/>
    </row>
    <row r="273" spans="1:9" s="196" customFormat="1">
      <c r="A273" s="305"/>
      <c r="B273" s="305"/>
      <c r="C273" s="305"/>
      <c r="D273" s="305"/>
      <c r="E273" s="305"/>
      <c r="F273" s="305"/>
      <c r="G273" s="305"/>
      <c r="H273" s="305"/>
      <c r="I273" s="305"/>
    </row>
    <row r="274" spans="1:9" s="196" customFormat="1">
      <c r="A274" s="305"/>
      <c r="B274" s="305"/>
      <c r="C274" s="305"/>
      <c r="D274" s="305"/>
      <c r="E274" s="305"/>
      <c r="F274" s="305"/>
      <c r="G274" s="305"/>
      <c r="H274" s="305"/>
      <c r="I274" s="305"/>
    </row>
    <row r="275" spans="1:9" s="196" customFormat="1">
      <c r="A275" s="305"/>
      <c r="B275" s="305"/>
      <c r="C275" s="305"/>
      <c r="D275" s="305"/>
      <c r="E275" s="305"/>
      <c r="F275" s="305"/>
      <c r="G275" s="305"/>
      <c r="H275" s="305"/>
      <c r="I275" s="305"/>
    </row>
    <row r="276" spans="1:9" s="196" customFormat="1">
      <c r="A276" s="305"/>
      <c r="B276" s="305"/>
      <c r="C276" s="305"/>
      <c r="D276" s="305"/>
      <c r="E276" s="305"/>
      <c r="F276" s="305"/>
      <c r="G276" s="305"/>
      <c r="H276" s="305"/>
      <c r="I276" s="305"/>
    </row>
    <row r="277" spans="1:9" s="196" customFormat="1">
      <c r="A277" s="305"/>
      <c r="B277" s="305"/>
      <c r="C277" s="305"/>
      <c r="D277" s="305"/>
      <c r="E277" s="305"/>
      <c r="F277" s="305"/>
      <c r="G277" s="305"/>
      <c r="H277" s="305"/>
      <c r="I277" s="305"/>
    </row>
    <row r="278" spans="1:9" s="196" customFormat="1">
      <c r="A278" s="305"/>
      <c r="B278" s="305"/>
      <c r="C278" s="305"/>
      <c r="D278" s="305"/>
      <c r="E278" s="305"/>
      <c r="F278" s="305"/>
      <c r="G278" s="305"/>
      <c r="H278" s="305"/>
      <c r="I278" s="305"/>
    </row>
    <row r="279" spans="1:9" s="196" customFormat="1">
      <c r="A279" s="305"/>
      <c r="B279" s="305"/>
      <c r="C279" s="305"/>
      <c r="D279" s="305"/>
      <c r="E279" s="305"/>
      <c r="F279" s="305"/>
      <c r="G279" s="305"/>
      <c r="H279" s="305"/>
      <c r="I279" s="305"/>
    </row>
    <row r="280" spans="1:9" s="196" customFormat="1">
      <c r="A280" s="305"/>
      <c r="B280" s="305"/>
      <c r="C280" s="305"/>
      <c r="D280" s="305"/>
      <c r="E280" s="305"/>
      <c r="F280" s="305"/>
      <c r="G280" s="305"/>
      <c r="H280" s="305"/>
      <c r="I280" s="305"/>
    </row>
    <row r="281" spans="1:9" s="196" customFormat="1">
      <c r="A281" s="305"/>
      <c r="B281" s="305"/>
      <c r="C281" s="305"/>
      <c r="D281" s="305"/>
      <c r="E281" s="305"/>
      <c r="F281" s="305"/>
      <c r="G281" s="305"/>
      <c r="H281" s="305"/>
      <c r="I281" s="305"/>
    </row>
    <row r="282" spans="1:9" s="196" customFormat="1">
      <c r="A282" s="305"/>
      <c r="B282" s="305"/>
      <c r="C282" s="305"/>
      <c r="D282" s="305"/>
      <c r="E282" s="305"/>
      <c r="F282" s="305"/>
      <c r="G282" s="305"/>
      <c r="H282" s="305"/>
      <c r="I282" s="305"/>
    </row>
    <row r="283" spans="1:9" s="196" customFormat="1">
      <c r="A283" s="305"/>
      <c r="B283" s="305"/>
      <c r="C283" s="305"/>
      <c r="D283" s="305"/>
      <c r="E283" s="305"/>
      <c r="F283" s="305"/>
      <c r="G283" s="305"/>
      <c r="H283" s="305"/>
      <c r="I283" s="305"/>
    </row>
    <row r="284" spans="1:9" s="196" customFormat="1">
      <c r="A284" s="305"/>
      <c r="B284" s="305"/>
      <c r="C284" s="305"/>
      <c r="D284" s="305"/>
      <c r="E284" s="305"/>
      <c r="F284" s="305"/>
      <c r="G284" s="305"/>
      <c r="H284" s="305"/>
      <c r="I284" s="305"/>
    </row>
    <row r="285" spans="1:9" s="196" customFormat="1">
      <c r="A285" s="305"/>
      <c r="B285" s="305"/>
      <c r="C285" s="305"/>
      <c r="D285" s="305"/>
      <c r="E285" s="305"/>
      <c r="F285" s="305"/>
      <c r="G285" s="305"/>
      <c r="H285" s="305"/>
      <c r="I285" s="305"/>
    </row>
    <row r="286" spans="1:9" s="196" customFormat="1">
      <c r="A286" s="305"/>
      <c r="B286" s="305"/>
      <c r="C286" s="305"/>
      <c r="D286" s="305"/>
      <c r="E286" s="305"/>
      <c r="F286" s="305"/>
      <c r="G286" s="305"/>
      <c r="H286" s="305"/>
      <c r="I286" s="305"/>
    </row>
    <row r="287" spans="1:9" s="196" customFormat="1">
      <c r="A287" s="305"/>
      <c r="B287" s="305"/>
      <c r="C287" s="305"/>
      <c r="D287" s="305"/>
      <c r="E287" s="305"/>
      <c r="F287" s="305"/>
      <c r="G287" s="305"/>
      <c r="H287" s="305"/>
      <c r="I287" s="305"/>
    </row>
    <row r="288" spans="1:9" s="196" customFormat="1">
      <c r="A288" s="305"/>
      <c r="B288" s="305"/>
      <c r="C288" s="305"/>
      <c r="D288" s="305"/>
      <c r="E288" s="305"/>
      <c r="F288" s="305"/>
      <c r="G288" s="305"/>
      <c r="H288" s="305"/>
      <c r="I288" s="305"/>
    </row>
    <row r="289" spans="1:9" s="196" customFormat="1">
      <c r="A289" s="305"/>
      <c r="B289" s="305"/>
      <c r="C289" s="305"/>
      <c r="D289" s="305"/>
      <c r="E289" s="305"/>
      <c r="F289" s="305"/>
      <c r="G289" s="305"/>
      <c r="H289" s="305"/>
      <c r="I289" s="305"/>
    </row>
    <row r="290" spans="1:9" s="196" customFormat="1">
      <c r="A290" s="305"/>
      <c r="B290" s="305"/>
      <c r="C290" s="305"/>
      <c r="D290" s="305"/>
      <c r="E290" s="305"/>
      <c r="F290" s="305"/>
      <c r="G290" s="305"/>
      <c r="H290" s="305"/>
      <c r="I290" s="305"/>
    </row>
    <row r="291" spans="1:9" s="196" customFormat="1">
      <c r="A291" s="305"/>
      <c r="B291" s="305"/>
      <c r="C291" s="305"/>
      <c r="D291" s="305"/>
      <c r="E291" s="305"/>
      <c r="F291" s="305"/>
      <c r="G291" s="305"/>
      <c r="H291" s="305"/>
      <c r="I291" s="305"/>
    </row>
    <row r="292" spans="1:9" s="196" customFormat="1">
      <c r="A292" s="305"/>
      <c r="B292" s="305"/>
      <c r="C292" s="305"/>
      <c r="D292" s="305"/>
      <c r="E292" s="305"/>
      <c r="F292" s="305"/>
      <c r="G292" s="305"/>
      <c r="H292" s="305"/>
      <c r="I292" s="305"/>
    </row>
    <row r="293" spans="1:9" s="196" customFormat="1">
      <c r="A293" s="305"/>
      <c r="B293" s="305"/>
      <c r="C293" s="305"/>
      <c r="D293" s="305"/>
      <c r="E293" s="305"/>
      <c r="F293" s="305"/>
      <c r="G293" s="305"/>
      <c r="H293" s="305"/>
      <c r="I293" s="305"/>
    </row>
    <row r="294" spans="1:9" s="196" customFormat="1">
      <c r="A294" s="305"/>
      <c r="B294" s="305"/>
      <c r="C294" s="305"/>
      <c r="D294" s="305"/>
      <c r="E294" s="305"/>
      <c r="F294" s="305"/>
      <c r="G294" s="305"/>
      <c r="H294" s="305"/>
      <c r="I294" s="305"/>
    </row>
    <row r="295" spans="1:9" s="196" customFormat="1">
      <c r="A295" s="305"/>
      <c r="B295" s="305"/>
      <c r="C295" s="305"/>
      <c r="D295" s="305"/>
      <c r="E295" s="305"/>
      <c r="F295" s="305"/>
      <c r="G295" s="305"/>
      <c r="H295" s="305"/>
      <c r="I295" s="305"/>
    </row>
    <row r="296" spans="1:9" s="196" customFormat="1">
      <c r="A296" s="305"/>
      <c r="B296" s="305"/>
      <c r="C296" s="305"/>
      <c r="D296" s="305"/>
      <c r="E296" s="305"/>
      <c r="F296" s="305"/>
      <c r="G296" s="305"/>
      <c r="H296" s="305"/>
      <c r="I296" s="305"/>
    </row>
    <row r="297" spans="1:9" s="196" customFormat="1">
      <c r="A297" s="305"/>
      <c r="B297" s="305"/>
      <c r="C297" s="305"/>
      <c r="D297" s="305"/>
      <c r="E297" s="305"/>
      <c r="F297" s="305"/>
      <c r="G297" s="305"/>
      <c r="H297" s="305"/>
      <c r="I297" s="305"/>
    </row>
    <row r="298" spans="1:9" s="196" customFormat="1">
      <c r="A298" s="305"/>
      <c r="B298" s="305"/>
      <c r="C298" s="305"/>
      <c r="D298" s="305"/>
      <c r="E298" s="305"/>
      <c r="F298" s="305"/>
      <c r="G298" s="305"/>
      <c r="H298" s="305"/>
      <c r="I298" s="305"/>
    </row>
    <row r="299" spans="1:9" s="196" customFormat="1">
      <c r="A299" s="305"/>
      <c r="B299" s="305"/>
      <c r="C299" s="305"/>
      <c r="D299" s="305"/>
      <c r="E299" s="305"/>
      <c r="F299" s="305"/>
      <c r="G299" s="305"/>
      <c r="H299" s="305"/>
      <c r="I299" s="305"/>
    </row>
    <row r="300" spans="1:9" s="196" customFormat="1">
      <c r="A300" s="305"/>
      <c r="B300" s="305"/>
      <c r="C300" s="305"/>
      <c r="D300" s="305"/>
      <c r="E300" s="305"/>
      <c r="F300" s="305"/>
      <c r="G300" s="305"/>
      <c r="H300" s="305"/>
      <c r="I300" s="305"/>
    </row>
    <row r="301" spans="1:9" s="196" customFormat="1">
      <c r="A301" s="305"/>
      <c r="B301" s="305"/>
      <c r="C301" s="305"/>
      <c r="D301" s="305"/>
      <c r="E301" s="305"/>
      <c r="F301" s="305"/>
      <c r="G301" s="305"/>
      <c r="H301" s="305"/>
      <c r="I301" s="305"/>
    </row>
    <row r="302" spans="1:9" s="196" customFormat="1">
      <c r="A302" s="305"/>
      <c r="B302" s="305"/>
      <c r="C302" s="305"/>
      <c r="D302" s="305"/>
      <c r="E302" s="305"/>
      <c r="F302" s="305"/>
      <c r="G302" s="305"/>
      <c r="H302" s="305"/>
      <c r="I302" s="305"/>
    </row>
    <row r="303" spans="1:9" s="196" customFormat="1">
      <c r="A303" s="305"/>
      <c r="B303" s="305"/>
      <c r="C303" s="305"/>
      <c r="D303" s="305"/>
      <c r="E303" s="305"/>
      <c r="F303" s="305"/>
      <c r="G303" s="305"/>
      <c r="H303" s="305"/>
      <c r="I303" s="305"/>
    </row>
    <row r="304" spans="1:9" s="196" customFormat="1">
      <c r="A304" s="305"/>
      <c r="B304" s="305"/>
      <c r="C304" s="305"/>
      <c r="D304" s="305"/>
      <c r="E304" s="305"/>
      <c r="F304" s="305"/>
      <c r="G304" s="305"/>
      <c r="H304" s="305"/>
      <c r="I304" s="305"/>
    </row>
    <row r="305" spans="1:9" s="196" customFormat="1">
      <c r="A305" s="305"/>
      <c r="B305" s="305"/>
      <c r="C305" s="305"/>
      <c r="D305" s="305"/>
      <c r="E305" s="305"/>
      <c r="F305" s="305"/>
      <c r="G305" s="305"/>
      <c r="H305" s="305"/>
      <c r="I305" s="305"/>
    </row>
    <row r="306" spans="1:9" s="196" customFormat="1">
      <c r="A306" s="305"/>
      <c r="B306" s="305"/>
      <c r="C306" s="305"/>
      <c r="D306" s="305"/>
      <c r="E306" s="305"/>
      <c r="F306" s="305"/>
      <c r="G306" s="305"/>
      <c r="H306" s="305"/>
      <c r="I306" s="305"/>
    </row>
    <row r="307" spans="1:9" s="196" customFormat="1">
      <c r="A307" s="305"/>
      <c r="B307" s="305"/>
      <c r="C307" s="305"/>
      <c r="D307" s="305"/>
      <c r="E307" s="305"/>
      <c r="F307" s="305"/>
      <c r="G307" s="305"/>
      <c r="H307" s="305"/>
      <c r="I307" s="305"/>
    </row>
    <row r="308" spans="1:9" s="196" customFormat="1">
      <c r="A308" s="305"/>
      <c r="B308" s="305"/>
      <c r="C308" s="305"/>
      <c r="D308" s="305"/>
      <c r="E308" s="305"/>
      <c r="F308" s="305"/>
      <c r="G308" s="305"/>
      <c r="H308" s="305"/>
      <c r="I308" s="305"/>
    </row>
    <row r="309" spans="1:9" s="196" customFormat="1">
      <c r="A309" s="305"/>
      <c r="B309" s="305"/>
      <c r="C309" s="305"/>
      <c r="D309" s="305"/>
      <c r="E309" s="305"/>
      <c r="F309" s="305"/>
      <c r="G309" s="305"/>
      <c r="H309" s="305"/>
      <c r="I309" s="305"/>
    </row>
    <row r="310" spans="1:9" s="196" customFormat="1">
      <c r="A310" s="305"/>
      <c r="B310" s="305"/>
      <c r="C310" s="305"/>
      <c r="D310" s="305"/>
      <c r="E310" s="305"/>
      <c r="F310" s="305"/>
      <c r="G310" s="305"/>
      <c r="H310" s="305"/>
      <c r="I310" s="305"/>
    </row>
    <row r="311" spans="1:9" s="196" customFormat="1">
      <c r="A311" s="305"/>
      <c r="B311" s="305"/>
      <c r="C311" s="305"/>
      <c r="D311" s="305"/>
      <c r="E311" s="305"/>
      <c r="F311" s="305"/>
      <c r="G311" s="305"/>
      <c r="H311" s="305"/>
      <c r="I311" s="305"/>
    </row>
    <row r="312" spans="1:9" s="196" customFormat="1">
      <c r="A312" s="305"/>
      <c r="B312" s="305"/>
      <c r="C312" s="305"/>
      <c r="D312" s="305"/>
      <c r="E312" s="305"/>
      <c r="F312" s="305"/>
      <c r="G312" s="305"/>
      <c r="H312" s="305"/>
      <c r="I312" s="305"/>
    </row>
    <row r="313" spans="1:9" s="196" customFormat="1">
      <c r="A313" s="305"/>
      <c r="B313" s="305"/>
      <c r="C313" s="305"/>
      <c r="D313" s="305"/>
      <c r="E313" s="305"/>
      <c r="F313" s="305"/>
      <c r="G313" s="305"/>
      <c r="H313" s="305"/>
      <c r="I313" s="305"/>
    </row>
    <row r="314" spans="1:9" s="196" customFormat="1">
      <c r="A314" s="305"/>
      <c r="B314" s="305"/>
      <c r="C314" s="305"/>
      <c r="D314" s="305"/>
      <c r="E314" s="305"/>
      <c r="F314" s="305"/>
      <c r="G314" s="305"/>
      <c r="H314" s="305"/>
      <c r="I314" s="305"/>
    </row>
    <row r="315" spans="1:9" s="196" customFormat="1">
      <c r="A315" s="305"/>
      <c r="B315" s="305"/>
      <c r="C315" s="305"/>
      <c r="D315" s="305"/>
      <c r="E315" s="305"/>
      <c r="F315" s="305"/>
      <c r="G315" s="305"/>
      <c r="H315" s="305"/>
      <c r="I315" s="305"/>
    </row>
    <row r="316" spans="1:9" s="196" customFormat="1">
      <c r="A316" s="305"/>
      <c r="B316" s="305"/>
      <c r="C316" s="305"/>
      <c r="D316" s="305"/>
      <c r="E316" s="305"/>
      <c r="F316" s="305"/>
      <c r="G316" s="305"/>
      <c r="H316" s="305"/>
      <c r="I316" s="305"/>
    </row>
    <row r="317" spans="1:9" s="196" customFormat="1">
      <c r="A317" s="305"/>
      <c r="B317" s="305"/>
      <c r="C317" s="305"/>
      <c r="D317" s="305"/>
      <c r="E317" s="305"/>
      <c r="F317" s="305"/>
      <c r="G317" s="305"/>
      <c r="H317" s="305"/>
      <c r="I317" s="305"/>
    </row>
    <row r="318" spans="1:9" s="196" customFormat="1">
      <c r="A318" s="305"/>
      <c r="B318" s="305"/>
      <c r="C318" s="305"/>
      <c r="D318" s="305"/>
      <c r="E318" s="305"/>
      <c r="F318" s="305"/>
      <c r="G318" s="305"/>
      <c r="H318" s="305"/>
      <c r="I318" s="305"/>
    </row>
    <row r="319" spans="1:9" s="196" customFormat="1">
      <c r="A319" s="305"/>
      <c r="B319" s="305"/>
      <c r="C319" s="305"/>
      <c r="D319" s="305"/>
      <c r="E319" s="305"/>
      <c r="F319" s="305"/>
      <c r="G319" s="305"/>
      <c r="H319" s="305"/>
      <c r="I319" s="305"/>
    </row>
    <row r="320" spans="1:9" s="196" customFormat="1">
      <c r="A320" s="305"/>
      <c r="B320" s="305"/>
      <c r="C320" s="305"/>
      <c r="D320" s="305"/>
      <c r="E320" s="305"/>
      <c r="F320" s="305"/>
      <c r="G320" s="305"/>
      <c r="H320" s="305"/>
      <c r="I320" s="305"/>
    </row>
    <row r="321" spans="1:9" s="196" customFormat="1">
      <c r="A321" s="305"/>
      <c r="B321" s="305"/>
      <c r="C321" s="305"/>
      <c r="D321" s="305"/>
      <c r="E321" s="305"/>
      <c r="F321" s="305"/>
      <c r="G321" s="305"/>
      <c r="H321" s="305"/>
      <c r="I321" s="305"/>
    </row>
    <row r="322" spans="1:9" s="196" customFormat="1">
      <c r="A322" s="305"/>
      <c r="B322" s="305"/>
      <c r="C322" s="305"/>
      <c r="D322" s="305"/>
      <c r="E322" s="305"/>
      <c r="F322" s="305"/>
      <c r="G322" s="305"/>
      <c r="H322" s="305"/>
      <c r="I322" s="305"/>
    </row>
    <row r="323" spans="1:9" s="196" customFormat="1">
      <c r="A323" s="305"/>
      <c r="B323" s="305"/>
      <c r="C323" s="305"/>
      <c r="D323" s="305"/>
      <c r="E323" s="305"/>
      <c r="F323" s="305"/>
      <c r="G323" s="305"/>
      <c r="H323" s="305"/>
      <c r="I323" s="305"/>
    </row>
    <row r="324" spans="1:9" s="196" customFormat="1">
      <c r="A324" s="305"/>
      <c r="B324" s="305"/>
      <c r="C324" s="305"/>
      <c r="D324" s="305"/>
      <c r="E324" s="305"/>
      <c r="F324" s="305"/>
      <c r="G324" s="305"/>
      <c r="H324" s="305"/>
      <c r="I324" s="305"/>
    </row>
    <row r="325" spans="1:9" s="196" customFormat="1">
      <c r="A325" s="305"/>
      <c r="B325" s="305"/>
      <c r="C325" s="305"/>
      <c r="D325" s="305"/>
      <c r="E325" s="305"/>
      <c r="F325" s="305"/>
      <c r="G325" s="305"/>
      <c r="H325" s="305"/>
      <c r="I325" s="305"/>
    </row>
    <row r="326" spans="1:9" s="196" customFormat="1">
      <c r="A326" s="305"/>
      <c r="B326" s="305"/>
      <c r="C326" s="305"/>
      <c r="D326" s="305"/>
      <c r="E326" s="305"/>
      <c r="F326" s="305"/>
      <c r="G326" s="305"/>
      <c r="H326" s="305"/>
      <c r="I326" s="305"/>
    </row>
    <row r="327" spans="1:9" s="196" customFormat="1">
      <c r="A327" s="305"/>
      <c r="B327" s="305"/>
      <c r="C327" s="305"/>
      <c r="D327" s="305"/>
      <c r="E327" s="305"/>
      <c r="F327" s="305"/>
      <c r="G327" s="305"/>
      <c r="H327" s="305"/>
      <c r="I327" s="305"/>
    </row>
    <row r="328" spans="1:9" s="196" customFormat="1">
      <c r="A328" s="305"/>
      <c r="B328" s="305"/>
      <c r="C328" s="305"/>
      <c r="D328" s="305"/>
      <c r="E328" s="305"/>
      <c r="F328" s="305"/>
      <c r="G328" s="305"/>
      <c r="H328" s="305"/>
      <c r="I328" s="305"/>
    </row>
    <row r="329" spans="1:9" s="196" customFormat="1">
      <c r="A329" s="305"/>
      <c r="B329" s="305"/>
      <c r="C329" s="305"/>
      <c r="D329" s="305"/>
      <c r="E329" s="305"/>
      <c r="F329" s="305"/>
      <c r="G329" s="305"/>
      <c r="H329" s="305"/>
      <c r="I329" s="305"/>
    </row>
    <row r="330" spans="1:9" s="196" customFormat="1">
      <c r="A330" s="305"/>
      <c r="B330" s="305"/>
      <c r="C330" s="305"/>
      <c r="D330" s="305"/>
      <c r="E330" s="305"/>
      <c r="F330" s="305"/>
      <c r="G330" s="305"/>
      <c r="H330" s="305"/>
      <c r="I330" s="305"/>
    </row>
    <row r="331" spans="1:9" s="196" customFormat="1">
      <c r="A331" s="305"/>
      <c r="B331" s="305"/>
      <c r="C331" s="305"/>
      <c r="D331" s="305"/>
      <c r="E331" s="305"/>
      <c r="F331" s="305"/>
      <c r="G331" s="305"/>
      <c r="H331" s="305"/>
      <c r="I331" s="305"/>
    </row>
    <row r="332" spans="1:9" s="196" customFormat="1">
      <c r="A332" s="305"/>
      <c r="B332" s="305"/>
      <c r="C332" s="305"/>
      <c r="D332" s="305"/>
      <c r="E332" s="305"/>
      <c r="F332" s="305"/>
      <c r="G332" s="305"/>
      <c r="H332" s="305"/>
      <c r="I332" s="305"/>
    </row>
    <row r="333" spans="1:9" s="196" customFormat="1">
      <c r="A333" s="305"/>
      <c r="B333" s="305"/>
      <c r="C333" s="305"/>
      <c r="D333" s="305"/>
      <c r="E333" s="305"/>
      <c r="F333" s="305"/>
      <c r="G333" s="305"/>
      <c r="H333" s="305"/>
      <c r="I333" s="305"/>
    </row>
    <row r="334" spans="1:9" s="196" customFormat="1">
      <c r="A334" s="305"/>
      <c r="B334" s="305"/>
      <c r="C334" s="305"/>
      <c r="D334" s="305"/>
      <c r="E334" s="305"/>
      <c r="F334" s="305"/>
      <c r="G334" s="305"/>
      <c r="H334" s="305"/>
      <c r="I334" s="305"/>
    </row>
    <row r="335" spans="1:9" s="196" customFormat="1">
      <c r="A335" s="305"/>
      <c r="B335" s="305"/>
      <c r="C335" s="305"/>
      <c r="D335" s="305"/>
      <c r="E335" s="305"/>
      <c r="F335" s="305"/>
      <c r="G335" s="305"/>
      <c r="H335" s="305"/>
      <c r="I335" s="305"/>
    </row>
    <row r="336" spans="1:9" s="196" customFormat="1">
      <c r="A336" s="305"/>
      <c r="B336" s="305"/>
      <c r="C336" s="305"/>
      <c r="D336" s="305"/>
      <c r="E336" s="305"/>
      <c r="F336" s="305"/>
      <c r="G336" s="305"/>
      <c r="H336" s="305"/>
      <c r="I336" s="305"/>
    </row>
    <row r="337" spans="1:9" s="196" customFormat="1">
      <c r="A337" s="305"/>
      <c r="B337" s="305"/>
      <c r="C337" s="305"/>
      <c r="D337" s="305"/>
      <c r="E337" s="305"/>
      <c r="F337" s="305"/>
      <c r="G337" s="305"/>
      <c r="H337" s="305"/>
      <c r="I337" s="305"/>
    </row>
    <row r="338" spans="1:9" s="196" customFormat="1">
      <c r="A338" s="305"/>
      <c r="B338" s="305"/>
      <c r="C338" s="305"/>
      <c r="D338" s="305"/>
      <c r="E338" s="305"/>
      <c r="F338" s="305"/>
      <c r="G338" s="305"/>
      <c r="H338" s="305"/>
      <c r="I338" s="305"/>
    </row>
    <row r="339" spans="1:9" s="196" customFormat="1">
      <c r="A339" s="305"/>
      <c r="B339" s="305"/>
      <c r="C339" s="305"/>
      <c r="D339" s="305"/>
      <c r="E339" s="305"/>
      <c r="F339" s="305"/>
      <c r="G339" s="305"/>
      <c r="H339" s="305"/>
      <c r="I339" s="305"/>
    </row>
    <row r="340" spans="1:9" s="196" customFormat="1">
      <c r="A340" s="305"/>
      <c r="B340" s="305"/>
      <c r="C340" s="305"/>
      <c r="D340" s="305"/>
      <c r="E340" s="305"/>
      <c r="F340" s="305"/>
      <c r="G340" s="305"/>
      <c r="H340" s="305"/>
      <c r="I340" s="305"/>
    </row>
  </sheetData>
  <pageMargins left="0.98425196850393704" right="0.98425196850393704" top="0.94488188976377963" bottom="1.4960629921259843" header="0.51181102362204722" footer="1.1811023622047245"/>
  <pageSetup paperSize="9" firstPageNumber="270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M199"/>
  <sheetViews>
    <sheetView tabSelected="1" zoomScaleNormal="100" workbookViewId="0">
      <selection activeCell="K10" sqref="K10"/>
    </sheetView>
  </sheetViews>
  <sheetFormatPr defaultColWidth="9.109375" defaultRowHeight="13.2"/>
  <cols>
    <col min="1" max="1" width="26.6640625" style="448" customWidth="1"/>
    <col min="2" max="2" width="11.109375" style="448" hidden="1" customWidth="1"/>
    <col min="3" max="3" width="11.6640625" style="448" customWidth="1"/>
    <col min="4" max="4" width="11.109375" style="448" customWidth="1"/>
    <col min="5" max="5" width="11.44140625" style="448" customWidth="1"/>
    <col min="6" max="6" width="11.6640625" style="448" customWidth="1"/>
    <col min="7" max="7" width="11.44140625" style="448" customWidth="1"/>
    <col min="8" max="8" width="10.44140625" style="448" customWidth="1"/>
    <col min="9" max="9" width="9.109375" style="448"/>
    <col min="10" max="16384" width="9.109375" style="191"/>
  </cols>
  <sheetData>
    <row r="1" spans="1:13" s="36" customFormat="1" ht="19.5" customHeight="1">
      <c r="A1" s="1125" t="s">
        <v>642</v>
      </c>
      <c r="B1" s="1126"/>
      <c r="C1" s="1127"/>
      <c r="D1" s="1127"/>
      <c r="E1" s="1127"/>
      <c r="F1" s="1127"/>
      <c r="G1" s="1127"/>
      <c r="H1" s="1127"/>
      <c r="I1" s="799"/>
    </row>
    <row r="2" spans="1:13" s="36" customFormat="1" ht="19.5" customHeight="1">
      <c r="A2" s="1128" t="s">
        <v>50</v>
      </c>
      <c r="B2" s="1126"/>
      <c r="C2" s="1127"/>
      <c r="D2" s="1127"/>
      <c r="E2" s="1127"/>
      <c r="F2" s="1127"/>
      <c r="G2" s="1127"/>
      <c r="H2" s="1127"/>
      <c r="I2" s="799"/>
    </row>
    <row r="3" spans="1:13" s="36" customFormat="1" ht="19.5" customHeight="1">
      <c r="A3" s="1129" t="s">
        <v>358</v>
      </c>
      <c r="B3" s="1126"/>
      <c r="C3" s="1127"/>
      <c r="D3" s="1127"/>
      <c r="E3" s="1127"/>
      <c r="F3" s="1127"/>
      <c r="G3" s="1127"/>
      <c r="H3" s="1127"/>
      <c r="I3" s="799"/>
    </row>
    <row r="4" spans="1:13" ht="20.100000000000001" customHeight="1">
      <c r="A4" s="1130"/>
      <c r="B4" s="1131"/>
      <c r="C4" s="1131"/>
      <c r="D4" s="1131"/>
      <c r="E4" s="1131"/>
      <c r="F4" s="1131"/>
      <c r="G4" s="1131"/>
      <c r="H4" s="1131"/>
    </row>
    <row r="5" spans="1:13" ht="23.25" customHeight="1">
      <c r="A5" s="1132"/>
      <c r="B5" s="1132"/>
      <c r="C5" s="1131"/>
      <c r="D5" s="1131"/>
      <c r="E5" s="1131"/>
      <c r="F5" s="1133"/>
      <c r="G5" s="1131"/>
      <c r="H5" s="1134" t="s">
        <v>679</v>
      </c>
    </row>
    <row r="6" spans="1:13" ht="23.25" customHeight="1">
      <c r="A6" s="1135"/>
      <c r="B6" s="1136">
        <v>2010</v>
      </c>
      <c r="C6" s="1136">
        <v>2014</v>
      </c>
      <c r="D6" s="1136">
        <v>2015</v>
      </c>
      <c r="E6" s="1136">
        <v>2016</v>
      </c>
      <c r="F6" s="1136">
        <v>2017</v>
      </c>
      <c r="G6" s="1136">
        <v>2018</v>
      </c>
      <c r="H6" s="1136">
        <v>2019</v>
      </c>
      <c r="J6" s="192"/>
      <c r="K6" s="192"/>
      <c r="L6" s="192"/>
      <c r="M6" s="192"/>
    </row>
    <row r="7" spans="1:13" ht="12" customHeight="1">
      <c r="A7" s="1131"/>
      <c r="B7" s="1131"/>
      <c r="C7" s="1131"/>
      <c r="D7" s="1131"/>
      <c r="E7" s="1131"/>
      <c r="F7" s="1131"/>
      <c r="G7" s="1131"/>
      <c r="H7" s="1131"/>
      <c r="J7" s="192"/>
      <c r="K7" s="192"/>
      <c r="L7" s="192"/>
      <c r="M7" s="192"/>
    </row>
    <row r="8" spans="1:13" ht="21.75" customHeight="1">
      <c r="A8" s="1137" t="s">
        <v>537</v>
      </c>
      <c r="B8" s="1138">
        <v>3.0712222068136641</v>
      </c>
      <c r="C8" s="1138">
        <v>5.1609170377258398</v>
      </c>
      <c r="D8" s="1138">
        <v>5.9367043347753148</v>
      </c>
      <c r="E8" s="1138">
        <v>5.9426454329529887</v>
      </c>
      <c r="F8" s="1138">
        <v>6.3794582848520589</v>
      </c>
      <c r="G8" s="1138">
        <v>6.5691405771351556</v>
      </c>
      <c r="H8" s="1138">
        <v>7.0928399999999998</v>
      </c>
      <c r="J8" s="192"/>
      <c r="K8" s="192"/>
      <c r="L8" s="192"/>
      <c r="M8" s="192"/>
    </row>
    <row r="9" spans="1:13" ht="9" customHeight="1">
      <c r="A9" s="1137"/>
      <c r="B9" s="1138"/>
      <c r="C9" s="1138"/>
      <c r="D9" s="1138"/>
      <c r="E9" s="1138"/>
      <c r="F9" s="1138"/>
      <c r="G9" s="1138"/>
      <c r="H9" s="1138"/>
      <c r="J9" s="192"/>
      <c r="K9" s="192"/>
      <c r="L9" s="192"/>
      <c r="M9" s="192"/>
    </row>
    <row r="10" spans="1:13" ht="17.25" customHeight="1">
      <c r="A10" s="1139" t="s">
        <v>281</v>
      </c>
      <c r="B10" s="1140">
        <v>3.1978151815181519</v>
      </c>
      <c r="C10" s="1140">
        <v>5.4957623936807751</v>
      </c>
      <c r="D10" s="1140">
        <v>6.562511473557854</v>
      </c>
      <c r="E10" s="1140">
        <v>6.5075681422772087</v>
      </c>
      <c r="F10" s="1140">
        <v>6.9832884442734384</v>
      </c>
      <c r="G10" s="1140">
        <v>7.0392302308902464</v>
      </c>
      <c r="H10" s="1140">
        <v>7.0343200000000001</v>
      </c>
      <c r="J10" s="192"/>
      <c r="K10" s="192"/>
      <c r="L10" s="192"/>
      <c r="M10" s="192"/>
    </row>
    <row r="11" spans="1:13" ht="17.25" customHeight="1">
      <c r="A11" s="1141" t="s">
        <v>278</v>
      </c>
      <c r="B11" s="1142"/>
      <c r="C11" s="1142"/>
      <c r="D11" s="1143"/>
      <c r="E11" s="1143"/>
      <c r="F11" s="1143"/>
      <c r="G11" s="1143"/>
      <c r="H11" s="1143"/>
      <c r="J11" s="192"/>
      <c r="K11" s="192"/>
      <c r="L11" s="192"/>
      <c r="M11" s="192"/>
    </row>
    <row r="12" spans="1:13" s="196" customFormat="1" ht="17.25" customHeight="1">
      <c r="A12" s="1139" t="s">
        <v>282</v>
      </c>
      <c r="B12" s="1140">
        <v>3.0426019910208861</v>
      </c>
      <c r="C12" s="1140">
        <v>4.9708269263625491</v>
      </c>
      <c r="D12" s="1140">
        <v>5.6963938893237094</v>
      </c>
      <c r="E12" s="1140">
        <v>5.5418311276217009</v>
      </c>
      <c r="F12" s="1140">
        <v>6.2030519271085316</v>
      </c>
      <c r="G12" s="1140">
        <v>6.1570496666141645</v>
      </c>
      <c r="H12" s="1140">
        <v>6.8813900000000006</v>
      </c>
      <c r="I12" s="305"/>
      <c r="J12" s="228"/>
      <c r="K12" s="228"/>
      <c r="L12" s="228"/>
      <c r="M12" s="228"/>
    </row>
    <row r="13" spans="1:13" s="196" customFormat="1" ht="17.25" customHeight="1">
      <c r="A13" s="1141" t="s">
        <v>279</v>
      </c>
      <c r="B13" s="1144"/>
      <c r="C13" s="1144"/>
      <c r="D13" s="1145"/>
      <c r="E13" s="1145"/>
      <c r="F13" s="1145"/>
      <c r="G13" s="1145"/>
      <c r="H13" s="1145"/>
      <c r="I13" s="305"/>
      <c r="J13" s="228"/>
      <c r="K13" s="228"/>
      <c r="L13" s="228"/>
      <c r="M13" s="228"/>
    </row>
    <row r="14" spans="1:13" s="196" customFormat="1" ht="17.25" customHeight="1">
      <c r="A14" s="1139" t="s">
        <v>283</v>
      </c>
      <c r="B14" s="1140">
        <v>1.4727564102564104</v>
      </c>
      <c r="C14" s="1140">
        <v>4.6840465465465462</v>
      </c>
      <c r="D14" s="1140">
        <v>5.046858359957402</v>
      </c>
      <c r="E14" s="1140">
        <v>7.0473577235772353</v>
      </c>
      <c r="F14" s="1140">
        <v>5.7483140655105975</v>
      </c>
      <c r="G14" s="1140">
        <v>7.2059424326833801</v>
      </c>
      <c r="H14" s="1140">
        <v>8.2796000000000003</v>
      </c>
      <c r="I14" s="305"/>
      <c r="J14" s="228"/>
      <c r="K14" s="228"/>
      <c r="L14" s="228"/>
      <c r="M14" s="228"/>
    </row>
    <row r="15" spans="1:13" s="196" customFormat="1" ht="17.25" customHeight="1">
      <c r="A15" s="1141" t="s">
        <v>280</v>
      </c>
      <c r="B15" s="1144"/>
      <c r="C15" s="1144"/>
      <c r="D15" s="1145"/>
      <c r="E15" s="1145"/>
      <c r="F15" s="1145"/>
      <c r="G15" s="1145"/>
      <c r="H15" s="1145"/>
      <c r="I15" s="305"/>
      <c r="J15" s="228"/>
      <c r="K15" s="228"/>
      <c r="L15" s="228"/>
      <c r="M15" s="228"/>
    </row>
    <row r="16" spans="1:13" s="196" customFormat="1" ht="17.25" customHeight="1">
      <c r="A16" s="1139" t="s">
        <v>284</v>
      </c>
      <c r="B16" s="1140">
        <v>3.5283267457180503</v>
      </c>
      <c r="C16" s="1140">
        <v>4.438038674033149</v>
      </c>
      <c r="D16" s="1140">
        <v>6.1395544346364019</v>
      </c>
      <c r="E16" s="1140">
        <v>5.5687830687830688</v>
      </c>
      <c r="F16" s="1140">
        <v>5.259169884169884</v>
      </c>
      <c r="G16" s="1140">
        <v>5.4803801631149698</v>
      </c>
      <c r="H16" s="1140">
        <v>5.7714999999999996</v>
      </c>
      <c r="I16" s="305"/>
      <c r="J16" s="228"/>
      <c r="K16" s="228"/>
      <c r="L16" s="228"/>
      <c r="M16" s="228"/>
    </row>
    <row r="17" spans="1:13" s="196" customFormat="1" ht="17.25" customHeight="1">
      <c r="A17" s="1141" t="s">
        <v>285</v>
      </c>
      <c r="B17" s="1144"/>
      <c r="C17" s="1144"/>
      <c r="D17" s="1145"/>
      <c r="E17" s="1145"/>
      <c r="F17" s="1145"/>
      <c r="G17" s="1145"/>
      <c r="H17" s="1145"/>
      <c r="I17" s="305"/>
      <c r="J17" s="228"/>
      <c r="K17" s="228"/>
      <c r="L17" s="228"/>
      <c r="M17" s="228"/>
    </row>
    <row r="18" spans="1:13" s="196" customFormat="1" ht="17.25" customHeight="1">
      <c r="A18" s="1139" t="s">
        <v>286</v>
      </c>
      <c r="B18" s="1140">
        <v>3.5460271317829459</v>
      </c>
      <c r="C18" s="1140">
        <v>4.7741827808471458</v>
      </c>
      <c r="D18" s="1140">
        <v>4.9356029249448126</v>
      </c>
      <c r="E18" s="1140">
        <v>4.7465195692146045</v>
      </c>
      <c r="F18" s="1140">
        <v>4.972098352533135</v>
      </c>
      <c r="G18" s="1140">
        <v>6.2005082785488197</v>
      </c>
      <c r="H18" s="1140">
        <v>6.71624</v>
      </c>
      <c r="I18" s="305"/>
      <c r="J18" s="228"/>
      <c r="K18" s="228"/>
      <c r="L18" s="228"/>
      <c r="M18" s="228"/>
    </row>
    <row r="19" spans="1:13" s="196" customFormat="1" ht="17.25" customHeight="1">
      <c r="A19" s="1141" t="s">
        <v>287</v>
      </c>
      <c r="B19" s="1142"/>
      <c r="C19" s="1142"/>
      <c r="D19" s="1145"/>
      <c r="E19" s="1145"/>
      <c r="F19" s="1145"/>
      <c r="G19" s="1145"/>
      <c r="H19" s="1145"/>
      <c r="I19" s="305"/>
      <c r="J19" s="228"/>
      <c r="K19" s="228"/>
      <c r="L19" s="228"/>
      <c r="M19" s="228"/>
    </row>
    <row r="20" spans="1:13" s="196" customFormat="1" ht="17.25" customHeight="1">
      <c r="A20" s="1139" t="s">
        <v>288</v>
      </c>
      <c r="B20" s="1140">
        <v>2.7072375127421</v>
      </c>
      <c r="C20" s="1140">
        <v>4.7119442705072005</v>
      </c>
      <c r="D20" s="1140">
        <v>5.4461437512618618</v>
      </c>
      <c r="E20" s="1140">
        <v>5.0926891869514819</v>
      </c>
      <c r="F20" s="1140">
        <v>6.3201774691358024</v>
      </c>
      <c r="G20" s="1140">
        <v>6.6911736142238167</v>
      </c>
      <c r="H20" s="1140">
        <v>7.2862900000000002</v>
      </c>
      <c r="I20" s="305"/>
      <c r="J20" s="228"/>
      <c r="K20" s="228"/>
      <c r="L20" s="228"/>
      <c r="M20" s="228"/>
    </row>
    <row r="21" spans="1:13" s="196" customFormat="1" ht="17.25" customHeight="1">
      <c r="A21" s="1141" t="s">
        <v>289</v>
      </c>
      <c r="B21" s="1144"/>
      <c r="C21" s="1144"/>
      <c r="D21" s="1145"/>
      <c r="E21" s="1145"/>
      <c r="F21" s="1145"/>
      <c r="G21" s="1145"/>
      <c r="H21" s="1145"/>
      <c r="I21" s="305"/>
      <c r="J21" s="228"/>
      <c r="K21" s="228"/>
      <c r="L21" s="228"/>
      <c r="M21" s="228"/>
    </row>
    <row r="22" spans="1:13" s="196" customFormat="1" ht="17.25" customHeight="1">
      <c r="A22" s="1139" t="s">
        <v>290</v>
      </c>
      <c r="B22" s="1140">
        <v>3.5930900985452841</v>
      </c>
      <c r="C22" s="1140">
        <v>4.7236690203990133</v>
      </c>
      <c r="D22" s="1140">
        <v>5.0111472041756899</v>
      </c>
      <c r="E22" s="1140">
        <v>5.7978601764129367</v>
      </c>
      <c r="F22" s="1140">
        <v>6.4859115714444817</v>
      </c>
      <c r="G22" s="1140">
        <v>6.6461759799833198</v>
      </c>
      <c r="H22" s="1140">
        <v>6.7446000000000002</v>
      </c>
      <c r="I22" s="305"/>
      <c r="J22" s="228"/>
      <c r="K22" s="228"/>
      <c r="L22" s="228"/>
      <c r="M22" s="228"/>
    </row>
    <row r="23" spans="1:13" s="196" customFormat="1" ht="17.25" customHeight="1">
      <c r="A23" s="1141" t="s">
        <v>291</v>
      </c>
      <c r="B23" s="1144"/>
      <c r="C23" s="1144"/>
      <c r="D23" s="1145"/>
      <c r="E23" s="1145"/>
      <c r="F23" s="1145"/>
      <c r="G23" s="1145"/>
      <c r="H23" s="1145"/>
      <c r="I23" s="305"/>
      <c r="J23" s="228"/>
      <c r="K23" s="228"/>
      <c r="L23" s="228"/>
      <c r="M23" s="228"/>
    </row>
    <row r="24" spans="1:13" s="196" customFormat="1" ht="17.25" customHeight="1">
      <c r="A24" s="1139" t="s">
        <v>292</v>
      </c>
      <c r="B24" s="1140">
        <v>2.9390595903165733</v>
      </c>
      <c r="C24" s="1140">
        <v>5.1686543450064848</v>
      </c>
      <c r="D24" s="1140">
        <v>5.0329331808943092</v>
      </c>
      <c r="E24" s="1140">
        <v>4.863673255036761</v>
      </c>
      <c r="F24" s="1140">
        <v>5.4175514800514799</v>
      </c>
      <c r="G24" s="1140">
        <v>5.9159797869765187</v>
      </c>
      <c r="H24" s="1140">
        <v>7.9533800000000001</v>
      </c>
      <c r="I24" s="305"/>
      <c r="J24" s="228"/>
      <c r="K24" s="228"/>
      <c r="L24" s="228"/>
      <c r="M24" s="228"/>
    </row>
    <row r="25" spans="1:13" s="196" customFormat="1" ht="17.25" customHeight="1">
      <c r="A25" s="1141" t="s">
        <v>293</v>
      </c>
      <c r="B25" s="1144"/>
      <c r="C25" s="1144"/>
      <c r="D25" s="1145"/>
      <c r="E25" s="1145"/>
      <c r="F25" s="1145"/>
      <c r="G25" s="1145"/>
      <c r="H25" s="1145"/>
      <c r="I25" s="305"/>
      <c r="J25" s="228"/>
      <c r="K25" s="228"/>
      <c r="L25" s="228"/>
      <c r="M25" s="228"/>
    </row>
    <row r="26" spans="1:13" s="196" customFormat="1" ht="20.25" customHeight="1">
      <c r="A26" s="1139" t="s">
        <v>294</v>
      </c>
      <c r="B26" s="1140">
        <v>2.238157134604275</v>
      </c>
      <c r="C26" s="1140">
        <v>5.252416592195412</v>
      </c>
      <c r="D26" s="1140">
        <v>6.2891680172879525</v>
      </c>
      <c r="E26" s="1140">
        <v>6.5088221814848763</v>
      </c>
      <c r="F26" s="1140">
        <v>6.5113817255651059</v>
      </c>
      <c r="G26" s="1140">
        <v>6.4348894950342705</v>
      </c>
      <c r="H26" s="1140">
        <v>7.4734799999999995</v>
      </c>
      <c r="I26" s="305"/>
      <c r="J26" s="228"/>
      <c r="K26" s="228"/>
      <c r="L26" s="228"/>
      <c r="M26" s="228"/>
    </row>
    <row r="27" spans="1:13" s="196" customFormat="1" ht="17.25" customHeight="1">
      <c r="A27" s="1141" t="s">
        <v>295</v>
      </c>
      <c r="B27" s="1142"/>
      <c r="C27" s="1142"/>
      <c r="D27" s="1145"/>
      <c r="E27" s="1145"/>
      <c r="F27" s="1145"/>
      <c r="G27" s="1145"/>
      <c r="H27" s="1145"/>
      <c r="I27" s="305"/>
      <c r="J27" s="228"/>
      <c r="K27" s="228"/>
      <c r="L27" s="228"/>
      <c r="M27" s="228"/>
    </row>
    <row r="28" spans="1:13" s="196" customFormat="1" ht="17.25" customHeight="1">
      <c r="A28" s="1139" t="s">
        <v>296</v>
      </c>
      <c r="B28" s="1140">
        <v>2.1951026856240126</v>
      </c>
      <c r="C28" s="1140">
        <v>4.3632928475033737</v>
      </c>
      <c r="D28" s="1140">
        <v>4.8191135024340257</v>
      </c>
      <c r="E28" s="1140">
        <v>5.3745067952652343</v>
      </c>
      <c r="F28" s="1140">
        <v>4.4937123022647087</v>
      </c>
      <c r="G28" s="1140">
        <v>4.7368288144603934</v>
      </c>
      <c r="H28" s="1140">
        <v>8.7826200000000014</v>
      </c>
      <c r="I28" s="305"/>
      <c r="J28" s="228"/>
      <c r="K28" s="228"/>
      <c r="L28" s="228"/>
      <c r="M28" s="228"/>
    </row>
    <row r="29" spans="1:13" s="196" customFormat="1" ht="17.25" customHeight="1">
      <c r="A29" s="1141" t="s">
        <v>297</v>
      </c>
      <c r="B29" s="1144"/>
      <c r="C29" s="1144"/>
      <c r="D29" s="1145"/>
      <c r="E29" s="1145"/>
      <c r="F29" s="1145"/>
      <c r="G29" s="1145"/>
      <c r="H29" s="1145"/>
      <c r="I29" s="305"/>
      <c r="J29" s="228"/>
      <c r="K29" s="228"/>
      <c r="L29" s="228"/>
      <c r="M29" s="228"/>
    </row>
    <row r="30" spans="1:13" s="196" customFormat="1" ht="17.25" customHeight="1">
      <c r="A30" s="1139" t="s">
        <v>298</v>
      </c>
      <c r="B30" s="1140">
        <v>2.4493445692883893</v>
      </c>
      <c r="C30" s="1140">
        <v>5.4259936600829066</v>
      </c>
      <c r="D30" s="1140">
        <v>5.2878381399508161</v>
      </c>
      <c r="E30" s="1140">
        <v>6.0309483248154452</v>
      </c>
      <c r="F30" s="1140">
        <v>6.0986238532110093</v>
      </c>
      <c r="G30" s="1140">
        <v>6.7007348484848483</v>
      </c>
      <c r="H30" s="1140">
        <v>6.9806599999999994</v>
      </c>
      <c r="I30" s="305"/>
      <c r="J30" s="228"/>
      <c r="K30" s="228"/>
      <c r="L30" s="228"/>
      <c r="M30" s="228"/>
    </row>
    <row r="31" spans="1:13" s="196" customFormat="1" ht="17.25" customHeight="1">
      <c r="A31" s="1141" t="s">
        <v>299</v>
      </c>
      <c r="B31" s="1144"/>
      <c r="C31" s="1144"/>
      <c r="D31" s="1145"/>
      <c r="E31" s="1145"/>
      <c r="F31" s="1145"/>
      <c r="G31" s="1145"/>
      <c r="H31" s="1145"/>
      <c r="I31" s="305"/>
      <c r="J31" s="228"/>
      <c r="K31" s="228"/>
      <c r="L31" s="228"/>
      <c r="M31" s="228"/>
    </row>
    <row r="32" spans="1:13" s="196" customFormat="1" ht="17.25" customHeight="1">
      <c r="A32" s="1139" t="s">
        <v>300</v>
      </c>
      <c r="B32" s="1140">
        <v>2.0279947916666665</v>
      </c>
      <c r="C32" s="1140">
        <v>4.5469270833333333</v>
      </c>
      <c r="D32" s="1140">
        <v>6.2014784946236565</v>
      </c>
      <c r="E32" s="1140">
        <v>4.2627118644067794</v>
      </c>
      <c r="F32" s="1140">
        <v>5.3705418381344314</v>
      </c>
      <c r="G32" s="1140">
        <v>4.8900439238653002</v>
      </c>
      <c r="H32" s="1140">
        <v>9.0070300000000003</v>
      </c>
      <c r="I32" s="305"/>
      <c r="J32" s="228"/>
      <c r="K32" s="228"/>
      <c r="L32" s="228"/>
      <c r="M32" s="228"/>
    </row>
    <row r="33" spans="1:13" s="196" customFormat="1" ht="17.25" customHeight="1">
      <c r="A33" s="1141" t="s">
        <v>301</v>
      </c>
      <c r="B33" s="1144"/>
      <c r="C33" s="1144"/>
      <c r="D33" s="1145"/>
      <c r="E33" s="1145"/>
      <c r="F33" s="1145"/>
      <c r="G33" s="1145"/>
      <c r="H33" s="1146"/>
      <c r="I33" s="305"/>
      <c r="J33" s="228"/>
      <c r="K33" s="228"/>
      <c r="L33" s="228"/>
      <c r="M33" s="228"/>
    </row>
    <row r="34" spans="1:13" s="196" customFormat="1" ht="15.75" customHeight="1">
      <c r="A34" s="1147"/>
      <c r="B34" s="1148"/>
      <c r="C34" s="1148"/>
      <c r="D34" s="1149"/>
      <c r="E34" s="1149"/>
      <c r="F34" s="1149"/>
      <c r="G34" s="1149"/>
      <c r="H34" s="1150"/>
      <c r="I34" s="305"/>
      <c r="J34" s="228"/>
      <c r="K34" s="228"/>
      <c r="L34" s="228"/>
      <c r="M34" s="228"/>
    </row>
    <row r="35" spans="1:13" s="196" customFormat="1" ht="13.8">
      <c r="A35" s="1146"/>
      <c r="B35" s="1146"/>
      <c r="C35" s="1146"/>
      <c r="D35" s="1146"/>
      <c r="E35" s="1146"/>
      <c r="F35" s="1146"/>
      <c r="G35" s="1146"/>
      <c r="H35" s="1146"/>
      <c r="I35" s="305"/>
      <c r="J35" s="228"/>
      <c r="K35" s="228"/>
      <c r="L35" s="228"/>
      <c r="M35" s="228"/>
    </row>
    <row r="36" spans="1:13" s="196" customFormat="1" ht="13.8">
      <c r="A36" s="305"/>
      <c r="B36" s="305"/>
      <c r="C36" s="305"/>
      <c r="D36" s="305"/>
      <c r="E36" s="305"/>
      <c r="F36" s="305"/>
      <c r="G36" s="305"/>
      <c r="H36" s="305"/>
      <c r="I36" s="305"/>
      <c r="J36" s="228"/>
      <c r="K36" s="228"/>
      <c r="L36" s="228"/>
      <c r="M36" s="228"/>
    </row>
    <row r="37" spans="1:13" s="196" customFormat="1" ht="13.8">
      <c r="A37" s="305"/>
      <c r="B37" s="305"/>
      <c r="C37" s="305"/>
      <c r="D37" s="305"/>
      <c r="E37" s="305"/>
      <c r="F37" s="305"/>
      <c r="G37" s="305"/>
      <c r="H37" s="305"/>
      <c r="I37" s="305"/>
      <c r="J37" s="228"/>
      <c r="K37" s="228"/>
      <c r="L37" s="228"/>
      <c r="M37" s="228"/>
    </row>
    <row r="38" spans="1:13" s="196" customFormat="1" ht="13.8">
      <c r="A38" s="305"/>
      <c r="B38" s="305"/>
      <c r="C38" s="305"/>
      <c r="D38" s="305"/>
      <c r="E38" s="305"/>
      <c r="F38" s="305"/>
      <c r="G38" s="305"/>
      <c r="H38" s="305"/>
      <c r="I38" s="305"/>
      <c r="J38" s="228"/>
      <c r="K38" s="228"/>
      <c r="L38" s="228"/>
      <c r="M38" s="228"/>
    </row>
    <row r="39" spans="1:13" s="196" customFormat="1" ht="13.8">
      <c r="A39" s="305"/>
      <c r="B39" s="305"/>
      <c r="C39" s="305"/>
      <c r="D39" s="305"/>
      <c r="E39" s="305"/>
      <c r="F39" s="305"/>
      <c r="G39" s="305"/>
      <c r="H39" s="305"/>
      <c r="I39" s="305"/>
      <c r="J39" s="228"/>
      <c r="K39" s="228"/>
      <c r="L39" s="228"/>
      <c r="M39" s="228"/>
    </row>
    <row r="40" spans="1:13" s="196" customFormat="1" ht="13.8">
      <c r="A40" s="305"/>
      <c r="B40" s="305"/>
      <c r="C40" s="305"/>
      <c r="D40" s="305"/>
      <c r="E40" s="305"/>
      <c r="F40" s="305"/>
      <c r="G40" s="305"/>
      <c r="H40" s="305"/>
      <c r="I40" s="305"/>
      <c r="J40" s="228"/>
      <c r="K40" s="228"/>
      <c r="L40" s="228"/>
      <c r="M40" s="228"/>
    </row>
    <row r="41" spans="1:13" s="196" customFormat="1" ht="13.8">
      <c r="A41" s="305"/>
      <c r="B41" s="305"/>
      <c r="C41" s="305"/>
      <c r="D41" s="305"/>
      <c r="E41" s="305"/>
      <c r="F41" s="305"/>
      <c r="G41" s="305"/>
      <c r="H41" s="305"/>
      <c r="I41" s="305"/>
      <c r="J41" s="228"/>
      <c r="K41" s="228"/>
      <c r="L41" s="228"/>
      <c r="M41" s="228"/>
    </row>
    <row r="42" spans="1:13" s="196" customFormat="1" ht="13.8">
      <c r="A42" s="305"/>
      <c r="B42" s="305"/>
      <c r="C42" s="305"/>
      <c r="D42" s="305"/>
      <c r="E42" s="305"/>
      <c r="F42" s="305"/>
      <c r="G42" s="305"/>
      <c r="H42" s="305"/>
      <c r="I42" s="305"/>
      <c r="J42" s="228"/>
      <c r="K42" s="228"/>
      <c r="L42" s="228"/>
      <c r="M42" s="228"/>
    </row>
    <row r="43" spans="1:13" s="196" customFormat="1" ht="13.8">
      <c r="A43" s="305"/>
      <c r="B43" s="305"/>
      <c r="C43" s="305"/>
      <c r="D43" s="305"/>
      <c r="E43" s="305"/>
      <c r="F43" s="305"/>
      <c r="G43" s="305"/>
      <c r="H43" s="305"/>
      <c r="I43" s="305"/>
      <c r="J43" s="228"/>
      <c r="K43" s="228"/>
      <c r="L43" s="228"/>
      <c r="M43" s="228"/>
    </row>
    <row r="44" spans="1:13" s="196" customFormat="1" ht="13.8">
      <c r="A44" s="305"/>
      <c r="B44" s="305"/>
      <c r="C44" s="305"/>
      <c r="D44" s="305"/>
      <c r="E44" s="305"/>
      <c r="F44" s="305"/>
      <c r="G44" s="305"/>
      <c r="H44" s="305"/>
      <c r="I44" s="305"/>
      <c r="J44" s="228"/>
      <c r="K44" s="228"/>
      <c r="L44" s="228"/>
      <c r="M44" s="228"/>
    </row>
    <row r="45" spans="1:13" s="196" customFormat="1" ht="13.8">
      <c r="A45" s="305"/>
      <c r="B45" s="305"/>
      <c r="C45" s="305"/>
      <c r="D45" s="305"/>
      <c r="E45" s="305"/>
      <c r="F45" s="305"/>
      <c r="G45" s="305"/>
      <c r="H45" s="305"/>
      <c r="I45" s="305"/>
      <c r="J45" s="228"/>
      <c r="K45" s="228"/>
      <c r="L45" s="228"/>
      <c r="M45" s="228"/>
    </row>
    <row r="46" spans="1:13" s="196" customFormat="1" ht="13.8">
      <c r="A46" s="305"/>
      <c r="B46" s="305"/>
      <c r="C46" s="305"/>
      <c r="D46" s="305"/>
      <c r="E46" s="305"/>
      <c r="F46" s="305"/>
      <c r="G46" s="305"/>
      <c r="H46" s="305"/>
      <c r="I46" s="305"/>
      <c r="J46" s="228"/>
      <c r="K46" s="228"/>
      <c r="L46" s="228"/>
      <c r="M46" s="228"/>
    </row>
    <row r="47" spans="1:13" s="196" customFormat="1" ht="13.8">
      <c r="A47" s="305"/>
      <c r="B47" s="305"/>
      <c r="C47" s="305"/>
      <c r="D47" s="305"/>
      <c r="E47" s="305"/>
      <c r="F47" s="305"/>
      <c r="G47" s="305"/>
      <c r="H47" s="305"/>
      <c r="I47" s="305"/>
      <c r="J47" s="228"/>
      <c r="K47" s="228"/>
      <c r="L47" s="228"/>
      <c r="M47" s="228"/>
    </row>
    <row r="48" spans="1:13" s="196" customFormat="1" ht="13.8">
      <c r="A48" s="305"/>
      <c r="B48" s="305"/>
      <c r="C48" s="305"/>
      <c r="D48" s="305"/>
      <c r="E48" s="305"/>
      <c r="F48" s="305"/>
      <c r="G48" s="305"/>
      <c r="H48" s="305"/>
      <c r="I48" s="305"/>
      <c r="J48" s="228"/>
      <c r="K48" s="228"/>
      <c r="L48" s="228"/>
      <c r="M48" s="228"/>
    </row>
    <row r="49" spans="1:13" s="196" customFormat="1" ht="13.8">
      <c r="A49" s="305"/>
      <c r="B49" s="305"/>
      <c r="C49" s="305"/>
      <c r="D49" s="305"/>
      <c r="E49" s="305"/>
      <c r="F49" s="305"/>
      <c r="G49" s="305"/>
      <c r="H49" s="305"/>
      <c r="I49" s="305"/>
      <c r="J49" s="228"/>
      <c r="K49" s="228"/>
      <c r="L49" s="228"/>
      <c r="M49" s="228"/>
    </row>
    <row r="50" spans="1:13" s="196" customFormat="1" ht="13.8">
      <c r="A50" s="305"/>
      <c r="B50" s="305"/>
      <c r="C50" s="305"/>
      <c r="D50" s="305"/>
      <c r="E50" s="305"/>
      <c r="F50" s="305"/>
      <c r="G50" s="305"/>
      <c r="H50" s="305"/>
      <c r="I50" s="305"/>
      <c r="J50" s="228"/>
      <c r="K50" s="228"/>
      <c r="L50" s="228"/>
      <c r="M50" s="228"/>
    </row>
    <row r="51" spans="1:13" s="196" customFormat="1" ht="13.8">
      <c r="A51" s="305"/>
      <c r="B51" s="305"/>
      <c r="C51" s="305"/>
      <c r="D51" s="305"/>
      <c r="E51" s="305"/>
      <c r="F51" s="305"/>
      <c r="G51" s="305"/>
      <c r="H51" s="305"/>
      <c r="I51" s="305"/>
      <c r="J51" s="228"/>
      <c r="K51" s="228"/>
      <c r="L51" s="228"/>
      <c r="M51" s="228"/>
    </row>
    <row r="52" spans="1:13" s="196" customFormat="1" ht="13.8">
      <c r="A52" s="305"/>
      <c r="B52" s="305"/>
      <c r="C52" s="305"/>
      <c r="D52" s="305"/>
      <c r="E52" s="305"/>
      <c r="F52" s="305"/>
      <c r="G52" s="305"/>
      <c r="H52" s="305"/>
      <c r="I52" s="305"/>
      <c r="J52" s="228"/>
      <c r="K52" s="228"/>
      <c r="L52" s="228"/>
      <c r="M52" s="228"/>
    </row>
    <row r="53" spans="1:13" s="196" customFormat="1" ht="13.8">
      <c r="A53" s="305"/>
      <c r="B53" s="305"/>
      <c r="C53" s="305"/>
      <c r="D53" s="305"/>
      <c r="E53" s="305"/>
      <c r="F53" s="305"/>
      <c r="G53" s="305"/>
      <c r="H53" s="305"/>
      <c r="I53" s="305"/>
      <c r="J53" s="228"/>
      <c r="K53" s="228"/>
      <c r="L53" s="228"/>
      <c r="M53" s="228"/>
    </row>
    <row r="54" spans="1:13" s="196" customFormat="1" ht="13.8">
      <c r="A54" s="305"/>
      <c r="B54" s="305"/>
      <c r="C54" s="305"/>
      <c r="D54" s="305"/>
      <c r="E54" s="305"/>
      <c r="F54" s="305"/>
      <c r="G54" s="305"/>
      <c r="H54" s="305"/>
      <c r="I54" s="305"/>
      <c r="J54" s="228"/>
      <c r="K54" s="228"/>
      <c r="L54" s="228"/>
      <c r="M54" s="228"/>
    </row>
    <row r="55" spans="1:13" s="196" customFormat="1" ht="13.8">
      <c r="A55" s="305"/>
      <c r="B55" s="305"/>
      <c r="C55" s="305"/>
      <c r="D55" s="305"/>
      <c r="E55" s="305"/>
      <c r="F55" s="305"/>
      <c r="G55" s="305"/>
      <c r="H55" s="305"/>
      <c r="I55" s="305"/>
      <c r="J55" s="228"/>
      <c r="K55" s="228"/>
      <c r="L55" s="228"/>
      <c r="M55" s="228"/>
    </row>
    <row r="56" spans="1:13" s="196" customFormat="1" ht="13.8">
      <c r="A56" s="305"/>
      <c r="B56" s="305"/>
      <c r="C56" s="305"/>
      <c r="D56" s="305"/>
      <c r="E56" s="305"/>
      <c r="F56" s="305"/>
      <c r="G56" s="305"/>
      <c r="H56" s="305"/>
      <c r="I56" s="305"/>
      <c r="J56" s="228"/>
      <c r="K56" s="228"/>
      <c r="L56" s="228"/>
      <c r="M56" s="228"/>
    </row>
    <row r="57" spans="1:13" s="196" customFormat="1" ht="13.8">
      <c r="A57" s="305"/>
      <c r="B57" s="305"/>
      <c r="C57" s="305"/>
      <c r="D57" s="305"/>
      <c r="E57" s="305"/>
      <c r="F57" s="305"/>
      <c r="G57" s="305"/>
      <c r="H57" s="305"/>
      <c r="I57" s="305"/>
      <c r="J57" s="228"/>
      <c r="K57" s="228"/>
      <c r="L57" s="228"/>
      <c r="M57" s="228"/>
    </row>
    <row r="58" spans="1:13" s="196" customFormat="1" ht="13.8">
      <c r="A58" s="305"/>
      <c r="B58" s="305"/>
      <c r="C58" s="305"/>
      <c r="D58" s="305"/>
      <c r="E58" s="305"/>
      <c r="F58" s="305"/>
      <c r="G58" s="305"/>
      <c r="H58" s="305"/>
      <c r="I58" s="305"/>
      <c r="J58" s="228"/>
      <c r="K58" s="228"/>
      <c r="L58" s="228"/>
      <c r="M58" s="228"/>
    </row>
    <row r="59" spans="1:13" s="196" customFormat="1" ht="13.8">
      <c r="A59" s="305"/>
      <c r="B59" s="305"/>
      <c r="C59" s="305"/>
      <c r="D59" s="305"/>
      <c r="E59" s="305"/>
      <c r="F59" s="305"/>
      <c r="G59" s="305"/>
      <c r="H59" s="305"/>
      <c r="I59" s="305"/>
      <c r="J59" s="228"/>
      <c r="K59" s="228"/>
      <c r="L59" s="228"/>
      <c r="M59" s="228"/>
    </row>
    <row r="60" spans="1:13" s="196" customFormat="1" ht="13.8">
      <c r="A60" s="305"/>
      <c r="B60" s="305"/>
      <c r="C60" s="305"/>
      <c r="D60" s="305"/>
      <c r="E60" s="305"/>
      <c r="F60" s="305"/>
      <c r="G60" s="305"/>
      <c r="H60" s="305"/>
      <c r="I60" s="305"/>
      <c r="J60" s="228"/>
      <c r="K60" s="228"/>
      <c r="L60" s="228"/>
      <c r="M60" s="228"/>
    </row>
    <row r="61" spans="1:13" s="196" customFormat="1" ht="13.8">
      <c r="A61" s="305"/>
      <c r="B61" s="305"/>
      <c r="C61" s="305"/>
      <c r="D61" s="305"/>
      <c r="E61" s="305"/>
      <c r="F61" s="305"/>
      <c r="G61" s="305"/>
      <c r="H61" s="305"/>
      <c r="I61" s="305"/>
      <c r="J61" s="228"/>
      <c r="K61" s="228"/>
      <c r="L61" s="228"/>
      <c r="M61" s="228"/>
    </row>
    <row r="62" spans="1:13" s="196" customFormat="1" ht="13.8">
      <c r="A62" s="305"/>
      <c r="B62" s="305"/>
      <c r="C62" s="305"/>
      <c r="D62" s="305"/>
      <c r="E62" s="305"/>
      <c r="F62" s="305"/>
      <c r="G62" s="305"/>
      <c r="H62" s="305"/>
      <c r="I62" s="305"/>
      <c r="J62" s="228"/>
      <c r="K62" s="228"/>
      <c r="L62" s="228"/>
      <c r="M62" s="228"/>
    </row>
    <row r="63" spans="1:13" s="196" customFormat="1" ht="13.8">
      <c r="A63" s="305"/>
      <c r="B63" s="305"/>
      <c r="C63" s="305"/>
      <c r="D63" s="305"/>
      <c r="E63" s="305"/>
      <c r="F63" s="305"/>
      <c r="G63" s="305"/>
      <c r="H63" s="305"/>
      <c r="I63" s="305"/>
      <c r="J63" s="228"/>
      <c r="K63" s="228"/>
      <c r="L63" s="228"/>
      <c r="M63" s="228"/>
    </row>
    <row r="64" spans="1:13" s="196" customFormat="1" ht="13.8">
      <c r="A64" s="305"/>
      <c r="B64" s="305"/>
      <c r="C64" s="305"/>
      <c r="D64" s="305"/>
      <c r="E64" s="305"/>
      <c r="F64" s="305"/>
      <c r="G64" s="305"/>
      <c r="H64" s="305"/>
      <c r="I64" s="305"/>
      <c r="J64" s="228"/>
      <c r="K64" s="228"/>
      <c r="L64" s="228"/>
      <c r="M64" s="228"/>
    </row>
    <row r="65" spans="1:13" s="196" customFormat="1" ht="13.8">
      <c r="A65" s="305"/>
      <c r="B65" s="305"/>
      <c r="C65" s="305"/>
      <c r="D65" s="305"/>
      <c r="E65" s="305"/>
      <c r="F65" s="305"/>
      <c r="G65" s="305"/>
      <c r="H65" s="305"/>
      <c r="I65" s="305"/>
      <c r="J65" s="228"/>
      <c r="K65" s="228"/>
      <c r="L65" s="228"/>
      <c r="M65" s="228"/>
    </row>
    <row r="66" spans="1:13" s="196" customFormat="1" ht="13.8">
      <c r="A66" s="305"/>
      <c r="B66" s="305"/>
      <c r="C66" s="305"/>
      <c r="D66" s="305"/>
      <c r="E66" s="305"/>
      <c r="F66" s="305"/>
      <c r="G66" s="305"/>
      <c r="H66" s="305"/>
      <c r="I66" s="305"/>
      <c r="J66" s="228"/>
      <c r="K66" s="228"/>
      <c r="L66" s="228"/>
      <c r="M66" s="228"/>
    </row>
    <row r="67" spans="1:13" s="196" customFormat="1" ht="13.8">
      <c r="A67" s="305"/>
      <c r="B67" s="305"/>
      <c r="C67" s="305"/>
      <c r="D67" s="305"/>
      <c r="E67" s="305"/>
      <c r="F67" s="305"/>
      <c r="G67" s="305"/>
      <c r="H67" s="305"/>
      <c r="I67" s="305"/>
      <c r="J67" s="228"/>
      <c r="K67" s="228"/>
      <c r="L67" s="228"/>
      <c r="M67" s="228"/>
    </row>
    <row r="68" spans="1:13" s="196" customFormat="1" ht="13.8">
      <c r="A68" s="305"/>
      <c r="B68" s="305"/>
      <c r="C68" s="305"/>
      <c r="D68" s="305"/>
      <c r="E68" s="305"/>
      <c r="F68" s="305"/>
      <c r="G68" s="305"/>
      <c r="H68" s="305"/>
      <c r="I68" s="305"/>
      <c r="J68" s="228"/>
      <c r="K68" s="228"/>
      <c r="L68" s="228"/>
      <c r="M68" s="228"/>
    </row>
    <row r="69" spans="1:13" s="196" customFormat="1" ht="13.8">
      <c r="A69" s="305"/>
      <c r="B69" s="305"/>
      <c r="C69" s="305"/>
      <c r="D69" s="305"/>
      <c r="E69" s="305"/>
      <c r="F69" s="305"/>
      <c r="G69" s="305"/>
      <c r="H69" s="305"/>
      <c r="I69" s="305"/>
      <c r="J69" s="228"/>
      <c r="K69" s="228"/>
      <c r="L69" s="228"/>
      <c r="M69" s="228"/>
    </row>
    <row r="70" spans="1:13" s="196" customFormat="1" ht="13.8">
      <c r="A70" s="305"/>
      <c r="B70" s="305"/>
      <c r="C70" s="305"/>
      <c r="D70" s="305"/>
      <c r="E70" s="305"/>
      <c r="F70" s="305"/>
      <c r="G70" s="305"/>
      <c r="H70" s="305"/>
      <c r="I70" s="305"/>
      <c r="J70" s="228"/>
      <c r="K70" s="228"/>
      <c r="L70" s="228"/>
      <c r="M70" s="228"/>
    </row>
    <row r="71" spans="1:13" s="196" customFormat="1" ht="13.8">
      <c r="A71" s="305"/>
      <c r="B71" s="305"/>
      <c r="C71" s="305"/>
      <c r="D71" s="305"/>
      <c r="E71" s="305"/>
      <c r="F71" s="305"/>
      <c r="G71" s="305"/>
      <c r="H71" s="305"/>
      <c r="I71" s="305"/>
      <c r="J71" s="228"/>
      <c r="K71" s="228"/>
      <c r="L71" s="228"/>
      <c r="M71" s="228"/>
    </row>
    <row r="72" spans="1:13" s="196" customFormat="1" ht="13.8">
      <c r="A72" s="305"/>
      <c r="B72" s="305"/>
      <c r="C72" s="305"/>
      <c r="D72" s="305"/>
      <c r="E72" s="305"/>
      <c r="F72" s="305"/>
      <c r="G72" s="305"/>
      <c r="H72" s="305"/>
      <c r="I72" s="305"/>
      <c r="J72" s="228"/>
      <c r="K72" s="228"/>
      <c r="L72" s="228"/>
      <c r="M72" s="228"/>
    </row>
    <row r="73" spans="1:13" s="196" customFormat="1" ht="13.8">
      <c r="A73" s="305"/>
      <c r="B73" s="305"/>
      <c r="C73" s="305"/>
      <c r="D73" s="305"/>
      <c r="E73" s="305"/>
      <c r="F73" s="305"/>
      <c r="G73" s="305"/>
      <c r="H73" s="305"/>
      <c r="I73" s="305"/>
      <c r="J73" s="228"/>
      <c r="K73" s="228"/>
      <c r="L73" s="228"/>
      <c r="M73" s="228"/>
    </row>
    <row r="74" spans="1:13" s="196" customFormat="1" ht="13.8">
      <c r="A74" s="305"/>
      <c r="B74" s="305"/>
      <c r="C74" s="305"/>
      <c r="D74" s="305"/>
      <c r="E74" s="305"/>
      <c r="F74" s="305"/>
      <c r="G74" s="305"/>
      <c r="H74" s="305"/>
      <c r="I74" s="305"/>
      <c r="J74" s="228"/>
      <c r="K74" s="228"/>
      <c r="L74" s="228"/>
      <c r="M74" s="228"/>
    </row>
    <row r="75" spans="1:13" s="196" customFormat="1" ht="13.8">
      <c r="A75" s="305"/>
      <c r="B75" s="305"/>
      <c r="C75" s="305"/>
      <c r="D75" s="305"/>
      <c r="E75" s="305"/>
      <c r="F75" s="305"/>
      <c r="G75" s="305"/>
      <c r="H75" s="305"/>
      <c r="I75" s="305"/>
      <c r="J75" s="228"/>
      <c r="K75" s="228"/>
      <c r="L75" s="228"/>
      <c r="M75" s="228"/>
    </row>
    <row r="76" spans="1:13" s="196" customFormat="1" ht="13.8">
      <c r="A76" s="305"/>
      <c r="B76" s="305"/>
      <c r="C76" s="305"/>
      <c r="D76" s="305"/>
      <c r="E76" s="305"/>
      <c r="F76" s="305"/>
      <c r="G76" s="305"/>
      <c r="H76" s="305"/>
      <c r="I76" s="305"/>
      <c r="J76" s="228"/>
      <c r="K76" s="228"/>
      <c r="L76" s="228"/>
      <c r="M76" s="228"/>
    </row>
    <row r="77" spans="1:13" s="196" customFormat="1" ht="13.8">
      <c r="A77" s="305"/>
      <c r="B77" s="305"/>
      <c r="C77" s="305"/>
      <c r="D77" s="305"/>
      <c r="E77" s="305"/>
      <c r="F77" s="305"/>
      <c r="G77" s="305"/>
      <c r="H77" s="305"/>
      <c r="I77" s="305"/>
      <c r="J77" s="228"/>
      <c r="K77" s="228"/>
      <c r="L77" s="228"/>
      <c r="M77" s="228"/>
    </row>
    <row r="78" spans="1:13" s="196" customFormat="1" ht="13.8">
      <c r="A78" s="305"/>
      <c r="B78" s="305"/>
      <c r="C78" s="305"/>
      <c r="D78" s="305"/>
      <c r="E78" s="305"/>
      <c r="F78" s="305"/>
      <c r="G78" s="305"/>
      <c r="H78" s="305"/>
      <c r="I78" s="305"/>
      <c r="J78" s="228"/>
      <c r="K78" s="228"/>
      <c r="L78" s="228"/>
      <c r="M78" s="228"/>
    </row>
    <row r="79" spans="1:13" s="196" customFormat="1" ht="13.8">
      <c r="A79" s="305"/>
      <c r="B79" s="305"/>
      <c r="C79" s="305"/>
      <c r="D79" s="305"/>
      <c r="E79" s="305"/>
      <c r="F79" s="305"/>
      <c r="G79" s="305"/>
      <c r="H79" s="305"/>
      <c r="I79" s="305"/>
      <c r="J79" s="228"/>
      <c r="K79" s="228"/>
      <c r="L79" s="228"/>
      <c r="M79" s="228"/>
    </row>
    <row r="80" spans="1:13" s="196" customFormat="1" ht="13.8">
      <c r="A80" s="305"/>
      <c r="B80" s="305"/>
      <c r="C80" s="305"/>
      <c r="D80" s="305"/>
      <c r="E80" s="305"/>
      <c r="F80" s="305"/>
      <c r="G80" s="305"/>
      <c r="H80" s="305"/>
      <c r="I80" s="305"/>
      <c r="J80" s="228"/>
      <c r="K80" s="228"/>
      <c r="L80" s="228"/>
      <c r="M80" s="228"/>
    </row>
    <row r="81" spans="1:13" s="196" customFormat="1" ht="13.8">
      <c r="A81" s="305"/>
      <c r="B81" s="305"/>
      <c r="C81" s="305"/>
      <c r="D81" s="305"/>
      <c r="E81" s="305"/>
      <c r="F81" s="305"/>
      <c r="G81" s="305"/>
      <c r="H81" s="305"/>
      <c r="I81" s="305"/>
      <c r="J81" s="228"/>
      <c r="K81" s="228"/>
      <c r="L81" s="228"/>
      <c r="M81" s="228"/>
    </row>
    <row r="82" spans="1:13" s="196" customFormat="1" ht="13.8">
      <c r="A82" s="305"/>
      <c r="B82" s="305"/>
      <c r="C82" s="305"/>
      <c r="D82" s="305"/>
      <c r="E82" s="305"/>
      <c r="F82" s="305"/>
      <c r="G82" s="305"/>
      <c r="H82" s="305"/>
      <c r="I82" s="305"/>
      <c r="J82" s="228"/>
      <c r="K82" s="228"/>
      <c r="L82" s="228"/>
      <c r="M82" s="228"/>
    </row>
    <row r="83" spans="1:13" s="196" customFormat="1" ht="13.8">
      <c r="A83" s="305"/>
      <c r="B83" s="305"/>
      <c r="C83" s="305"/>
      <c r="D83" s="305"/>
      <c r="E83" s="305"/>
      <c r="F83" s="305"/>
      <c r="G83" s="305"/>
      <c r="H83" s="305"/>
      <c r="I83" s="305"/>
      <c r="J83" s="228"/>
      <c r="K83" s="228"/>
      <c r="L83" s="228"/>
      <c r="M83" s="228"/>
    </row>
    <row r="84" spans="1:13" s="196" customFormat="1" ht="13.8">
      <c r="A84" s="305"/>
      <c r="B84" s="305"/>
      <c r="C84" s="305"/>
      <c r="D84" s="305"/>
      <c r="E84" s="305"/>
      <c r="F84" s="305"/>
      <c r="G84" s="305"/>
      <c r="H84" s="305"/>
      <c r="I84" s="305"/>
      <c r="J84" s="228"/>
      <c r="K84" s="228"/>
      <c r="L84" s="228"/>
      <c r="M84" s="228"/>
    </row>
    <row r="85" spans="1:13" s="196" customFormat="1" ht="13.8">
      <c r="A85" s="305"/>
      <c r="B85" s="305"/>
      <c r="C85" s="305"/>
      <c r="D85" s="305"/>
      <c r="E85" s="305"/>
      <c r="F85" s="305"/>
      <c r="G85" s="305"/>
      <c r="H85" s="305"/>
      <c r="I85" s="305"/>
      <c r="J85" s="228"/>
      <c r="K85" s="228"/>
      <c r="L85" s="228"/>
      <c r="M85" s="228"/>
    </row>
    <row r="86" spans="1:13" s="196" customFormat="1" ht="13.8">
      <c r="A86" s="305"/>
      <c r="B86" s="305"/>
      <c r="C86" s="305"/>
      <c r="D86" s="305"/>
      <c r="E86" s="305"/>
      <c r="F86" s="305"/>
      <c r="G86" s="305"/>
      <c r="H86" s="305"/>
      <c r="I86" s="305"/>
      <c r="J86" s="228"/>
      <c r="K86" s="228"/>
      <c r="L86" s="228"/>
      <c r="M86" s="228"/>
    </row>
    <row r="87" spans="1:13" s="196" customFormat="1" ht="13.8">
      <c r="A87" s="305"/>
      <c r="B87" s="305"/>
      <c r="C87" s="305"/>
      <c r="D87" s="305"/>
      <c r="E87" s="305"/>
      <c r="F87" s="305"/>
      <c r="G87" s="305"/>
      <c r="H87" s="305"/>
      <c r="I87" s="305"/>
      <c r="J87" s="228"/>
      <c r="K87" s="228"/>
      <c r="L87" s="228"/>
      <c r="M87" s="228"/>
    </row>
    <row r="88" spans="1:13" s="196" customFormat="1" ht="13.8">
      <c r="A88" s="305"/>
      <c r="B88" s="305"/>
      <c r="C88" s="305"/>
      <c r="D88" s="305"/>
      <c r="E88" s="305"/>
      <c r="F88" s="305"/>
      <c r="G88" s="305"/>
      <c r="H88" s="305"/>
      <c r="I88" s="305"/>
      <c r="J88" s="228"/>
      <c r="K88" s="228"/>
      <c r="L88" s="228"/>
      <c r="M88" s="228"/>
    </row>
    <row r="89" spans="1:13" s="196" customFormat="1" ht="13.8">
      <c r="A89" s="305"/>
      <c r="B89" s="305"/>
      <c r="C89" s="305"/>
      <c r="D89" s="305"/>
      <c r="E89" s="305"/>
      <c r="F89" s="305"/>
      <c r="G89" s="305"/>
      <c r="H89" s="305"/>
      <c r="I89" s="305"/>
      <c r="J89" s="228"/>
      <c r="K89" s="228"/>
      <c r="L89" s="228"/>
      <c r="M89" s="228"/>
    </row>
    <row r="90" spans="1:13" s="196" customFormat="1" ht="13.8">
      <c r="A90" s="305"/>
      <c r="B90" s="305"/>
      <c r="C90" s="305"/>
      <c r="D90" s="305"/>
      <c r="E90" s="305"/>
      <c r="F90" s="305"/>
      <c r="G90" s="305"/>
      <c r="H90" s="305"/>
      <c r="I90" s="305"/>
      <c r="J90" s="228"/>
      <c r="K90" s="228"/>
      <c r="L90" s="228"/>
      <c r="M90" s="228"/>
    </row>
    <row r="91" spans="1:13" s="196" customFormat="1" ht="13.8">
      <c r="A91" s="305"/>
      <c r="B91" s="305"/>
      <c r="C91" s="305"/>
      <c r="D91" s="305"/>
      <c r="E91" s="305"/>
      <c r="F91" s="305"/>
      <c r="G91" s="305"/>
      <c r="H91" s="305"/>
      <c r="I91" s="305"/>
      <c r="J91" s="228"/>
      <c r="K91" s="228"/>
      <c r="L91" s="228"/>
      <c r="M91" s="228"/>
    </row>
    <row r="92" spans="1:13" s="196" customFormat="1" ht="13.8">
      <c r="A92" s="305"/>
      <c r="B92" s="305"/>
      <c r="C92" s="305"/>
      <c r="D92" s="305"/>
      <c r="E92" s="305"/>
      <c r="F92" s="305"/>
      <c r="G92" s="305"/>
      <c r="H92" s="305"/>
      <c r="I92" s="305"/>
      <c r="J92" s="228"/>
      <c r="K92" s="228"/>
      <c r="L92" s="228"/>
      <c r="M92" s="228"/>
    </row>
    <row r="93" spans="1:13" s="196" customFormat="1" ht="13.8">
      <c r="A93" s="305"/>
      <c r="B93" s="305"/>
      <c r="C93" s="305"/>
      <c r="D93" s="305"/>
      <c r="E93" s="305"/>
      <c r="F93" s="305"/>
      <c r="G93" s="305"/>
      <c r="H93" s="305"/>
      <c r="I93" s="305"/>
      <c r="J93" s="228"/>
      <c r="K93" s="228"/>
      <c r="L93" s="228"/>
      <c r="M93" s="228"/>
    </row>
    <row r="94" spans="1:13" s="196" customFormat="1" ht="13.8">
      <c r="A94" s="305"/>
      <c r="B94" s="305"/>
      <c r="C94" s="305"/>
      <c r="D94" s="305"/>
      <c r="E94" s="305"/>
      <c r="F94" s="305"/>
      <c r="G94" s="305"/>
      <c r="H94" s="305"/>
      <c r="I94" s="305"/>
      <c r="J94" s="228"/>
      <c r="K94" s="228"/>
      <c r="L94" s="228"/>
      <c r="M94" s="228"/>
    </row>
    <row r="95" spans="1:13" s="196" customFormat="1" ht="13.8">
      <c r="A95" s="305"/>
      <c r="B95" s="305"/>
      <c r="C95" s="305"/>
      <c r="D95" s="305"/>
      <c r="E95" s="305"/>
      <c r="F95" s="305"/>
      <c r="G95" s="305"/>
      <c r="H95" s="305"/>
      <c r="I95" s="305"/>
      <c r="J95" s="228"/>
      <c r="K95" s="228"/>
      <c r="L95" s="228"/>
      <c r="M95" s="228"/>
    </row>
    <row r="96" spans="1:13" s="196" customFormat="1" ht="13.8">
      <c r="A96" s="305"/>
      <c r="B96" s="305"/>
      <c r="C96" s="305"/>
      <c r="D96" s="305"/>
      <c r="E96" s="305"/>
      <c r="F96" s="305"/>
      <c r="G96" s="305"/>
      <c r="H96" s="305"/>
      <c r="I96" s="305"/>
      <c r="J96" s="228"/>
      <c r="K96" s="228"/>
      <c r="L96" s="228"/>
      <c r="M96" s="228"/>
    </row>
    <row r="97" spans="1:13" s="196" customFormat="1" ht="13.8">
      <c r="A97" s="305"/>
      <c r="B97" s="305"/>
      <c r="C97" s="305"/>
      <c r="D97" s="305"/>
      <c r="E97" s="305"/>
      <c r="F97" s="305"/>
      <c r="G97" s="305"/>
      <c r="H97" s="305"/>
      <c r="I97" s="305"/>
      <c r="J97" s="228"/>
      <c r="K97" s="228"/>
      <c r="L97" s="228"/>
      <c r="M97" s="228"/>
    </row>
    <row r="98" spans="1:13" s="196" customFormat="1" ht="13.8">
      <c r="A98" s="305"/>
      <c r="B98" s="305"/>
      <c r="C98" s="305"/>
      <c r="D98" s="305"/>
      <c r="E98" s="305"/>
      <c r="F98" s="305"/>
      <c r="G98" s="305"/>
      <c r="H98" s="305"/>
      <c r="I98" s="305"/>
      <c r="J98" s="228"/>
      <c r="K98" s="228"/>
      <c r="L98" s="228"/>
      <c r="M98" s="228"/>
    </row>
    <row r="99" spans="1:13" s="196" customFormat="1" ht="13.8">
      <c r="A99" s="305"/>
      <c r="B99" s="305"/>
      <c r="C99" s="305"/>
      <c r="D99" s="305"/>
      <c r="E99" s="305"/>
      <c r="F99" s="305"/>
      <c r="G99" s="305"/>
      <c r="H99" s="305"/>
      <c r="I99" s="305"/>
      <c r="J99" s="228"/>
      <c r="K99" s="228"/>
      <c r="L99" s="228"/>
      <c r="M99" s="228"/>
    </row>
    <row r="100" spans="1:13" s="196" customFormat="1" ht="13.8">
      <c r="A100" s="305"/>
      <c r="B100" s="305"/>
      <c r="C100" s="305"/>
      <c r="D100" s="305"/>
      <c r="E100" s="305"/>
      <c r="F100" s="305"/>
      <c r="G100" s="305"/>
      <c r="H100" s="305"/>
      <c r="I100" s="305"/>
      <c r="J100" s="228"/>
      <c r="K100" s="228"/>
      <c r="L100" s="228"/>
      <c r="M100" s="228"/>
    </row>
    <row r="101" spans="1:13" s="196" customFormat="1" ht="13.8">
      <c r="A101" s="305"/>
      <c r="B101" s="305"/>
      <c r="C101" s="305"/>
      <c r="D101" s="305"/>
      <c r="E101" s="305"/>
      <c r="F101" s="305"/>
      <c r="G101" s="305"/>
      <c r="H101" s="305"/>
      <c r="I101" s="305"/>
      <c r="J101" s="228"/>
      <c r="K101" s="228"/>
      <c r="L101" s="228"/>
      <c r="M101" s="228"/>
    </row>
    <row r="102" spans="1:13" s="196" customFormat="1" ht="13.8">
      <c r="A102" s="305"/>
      <c r="B102" s="305"/>
      <c r="C102" s="305"/>
      <c r="D102" s="305"/>
      <c r="E102" s="305"/>
      <c r="F102" s="305"/>
      <c r="G102" s="305"/>
      <c r="H102" s="305"/>
      <c r="I102" s="305"/>
      <c r="J102" s="228"/>
      <c r="K102" s="228"/>
      <c r="L102" s="228"/>
      <c r="M102" s="228"/>
    </row>
    <row r="103" spans="1:13" s="196" customFormat="1" ht="13.8">
      <c r="A103" s="305"/>
      <c r="B103" s="305"/>
      <c r="C103" s="305"/>
      <c r="D103" s="305"/>
      <c r="E103" s="305"/>
      <c r="F103" s="305"/>
      <c r="G103" s="305"/>
      <c r="H103" s="305"/>
      <c r="I103" s="305"/>
      <c r="J103" s="228"/>
      <c r="K103" s="228"/>
      <c r="L103" s="228"/>
      <c r="M103" s="228"/>
    </row>
    <row r="104" spans="1:13" s="196" customFormat="1" ht="13.8">
      <c r="A104" s="305"/>
      <c r="B104" s="305"/>
      <c r="C104" s="305"/>
      <c r="D104" s="305"/>
      <c r="E104" s="305"/>
      <c r="F104" s="305"/>
      <c r="G104" s="305"/>
      <c r="H104" s="305"/>
      <c r="I104" s="305"/>
      <c r="J104" s="228"/>
      <c r="K104" s="228"/>
      <c r="L104" s="228"/>
      <c r="M104" s="228"/>
    </row>
    <row r="105" spans="1:13" s="196" customFormat="1" ht="13.8">
      <c r="A105" s="305"/>
      <c r="B105" s="305"/>
      <c r="C105" s="305"/>
      <c r="D105" s="305"/>
      <c r="E105" s="305"/>
      <c r="F105" s="305"/>
      <c r="G105" s="305"/>
      <c r="H105" s="305"/>
      <c r="I105" s="305"/>
      <c r="J105" s="228"/>
      <c r="K105" s="228"/>
      <c r="L105" s="228"/>
      <c r="M105" s="228"/>
    </row>
    <row r="106" spans="1:13" s="196" customFormat="1" ht="13.8">
      <c r="A106" s="305"/>
      <c r="B106" s="305"/>
      <c r="C106" s="305"/>
      <c r="D106" s="305"/>
      <c r="E106" s="305"/>
      <c r="F106" s="305"/>
      <c r="G106" s="305"/>
      <c r="H106" s="305"/>
      <c r="I106" s="305"/>
      <c r="J106" s="228"/>
      <c r="K106" s="228"/>
      <c r="L106" s="228"/>
      <c r="M106" s="228"/>
    </row>
    <row r="107" spans="1:13" s="196" customFormat="1" ht="13.8">
      <c r="A107" s="305"/>
      <c r="B107" s="305"/>
      <c r="C107" s="305"/>
      <c r="D107" s="305"/>
      <c r="E107" s="305"/>
      <c r="F107" s="305"/>
      <c r="G107" s="305"/>
      <c r="H107" s="305"/>
      <c r="I107" s="305"/>
      <c r="J107" s="228"/>
      <c r="K107" s="228"/>
      <c r="L107" s="228"/>
      <c r="M107" s="228"/>
    </row>
    <row r="108" spans="1:13" s="196" customFormat="1" ht="13.8">
      <c r="A108" s="305"/>
      <c r="B108" s="305"/>
      <c r="C108" s="305"/>
      <c r="D108" s="305"/>
      <c r="E108" s="305"/>
      <c r="F108" s="305"/>
      <c r="G108" s="305"/>
      <c r="H108" s="305"/>
      <c r="I108" s="305"/>
      <c r="J108" s="228"/>
      <c r="K108" s="228"/>
      <c r="L108" s="228"/>
      <c r="M108" s="228"/>
    </row>
    <row r="109" spans="1:13" s="196" customFormat="1" ht="13.8">
      <c r="A109" s="305"/>
      <c r="B109" s="305"/>
      <c r="C109" s="305"/>
      <c r="D109" s="305"/>
      <c r="E109" s="305"/>
      <c r="F109" s="305"/>
      <c r="G109" s="305"/>
      <c r="H109" s="305"/>
      <c r="I109" s="305"/>
      <c r="J109" s="228"/>
      <c r="K109" s="228"/>
      <c r="L109" s="228"/>
      <c r="M109" s="228"/>
    </row>
    <row r="110" spans="1:13" s="196" customFormat="1" ht="13.8">
      <c r="A110" s="305"/>
      <c r="B110" s="305"/>
      <c r="C110" s="305"/>
      <c r="D110" s="305"/>
      <c r="E110" s="305"/>
      <c r="F110" s="305"/>
      <c r="G110" s="305"/>
      <c r="H110" s="305"/>
      <c r="I110" s="305"/>
      <c r="J110" s="228"/>
      <c r="K110" s="228"/>
      <c r="L110" s="228"/>
      <c r="M110" s="228"/>
    </row>
    <row r="111" spans="1:13" s="196" customFormat="1" ht="13.8">
      <c r="A111" s="305"/>
      <c r="B111" s="305"/>
      <c r="C111" s="305"/>
      <c r="D111" s="305"/>
      <c r="E111" s="305"/>
      <c r="F111" s="305"/>
      <c r="G111" s="305"/>
      <c r="H111" s="305"/>
      <c r="I111" s="305"/>
      <c r="J111" s="228"/>
      <c r="K111" s="228"/>
      <c r="L111" s="228"/>
      <c r="M111" s="228"/>
    </row>
    <row r="112" spans="1:13" s="196" customFormat="1" ht="13.8">
      <c r="A112" s="305"/>
      <c r="B112" s="305"/>
      <c r="C112" s="305"/>
      <c r="D112" s="305"/>
      <c r="E112" s="305"/>
      <c r="F112" s="305"/>
      <c r="G112" s="305"/>
      <c r="H112" s="305"/>
      <c r="I112" s="305"/>
      <c r="J112" s="228"/>
      <c r="K112" s="228"/>
      <c r="L112" s="228"/>
      <c r="M112" s="228"/>
    </row>
    <row r="113" spans="1:13" s="196" customFormat="1" ht="13.8">
      <c r="A113" s="305"/>
      <c r="B113" s="305"/>
      <c r="C113" s="305"/>
      <c r="D113" s="305"/>
      <c r="E113" s="305"/>
      <c r="F113" s="305"/>
      <c r="G113" s="305"/>
      <c r="H113" s="305"/>
      <c r="I113" s="305"/>
      <c r="J113" s="228"/>
      <c r="K113" s="228"/>
      <c r="L113" s="228"/>
      <c r="M113" s="228"/>
    </row>
    <row r="114" spans="1:13" s="196" customFormat="1" ht="13.8">
      <c r="A114" s="305"/>
      <c r="B114" s="305"/>
      <c r="C114" s="305"/>
      <c r="D114" s="305"/>
      <c r="E114" s="305"/>
      <c r="F114" s="305"/>
      <c r="G114" s="305"/>
      <c r="H114" s="305"/>
      <c r="I114" s="305"/>
      <c r="J114" s="228"/>
      <c r="K114" s="228"/>
      <c r="L114" s="228"/>
      <c r="M114" s="228"/>
    </row>
    <row r="115" spans="1:13" s="196" customFormat="1" ht="13.8">
      <c r="A115" s="305"/>
      <c r="B115" s="305"/>
      <c r="C115" s="305"/>
      <c r="D115" s="305"/>
      <c r="E115" s="305"/>
      <c r="F115" s="305"/>
      <c r="G115" s="305"/>
      <c r="H115" s="305"/>
      <c r="I115" s="305"/>
      <c r="J115" s="228"/>
      <c r="K115" s="228"/>
      <c r="L115" s="228"/>
      <c r="M115" s="228"/>
    </row>
    <row r="116" spans="1:13" s="196" customFormat="1" ht="13.8">
      <c r="A116" s="305"/>
      <c r="B116" s="305"/>
      <c r="C116" s="305"/>
      <c r="D116" s="305"/>
      <c r="E116" s="305"/>
      <c r="F116" s="305"/>
      <c r="G116" s="305"/>
      <c r="H116" s="305"/>
      <c r="I116" s="305"/>
      <c r="J116" s="228"/>
      <c r="K116" s="228"/>
      <c r="L116" s="228"/>
      <c r="M116" s="228"/>
    </row>
    <row r="117" spans="1:13" s="196" customFormat="1" ht="13.8">
      <c r="A117" s="305"/>
      <c r="B117" s="305"/>
      <c r="C117" s="305"/>
      <c r="D117" s="305"/>
      <c r="E117" s="305"/>
      <c r="F117" s="305"/>
      <c r="G117" s="305"/>
      <c r="H117" s="305"/>
      <c r="I117" s="305"/>
      <c r="J117" s="228"/>
      <c r="K117" s="228"/>
      <c r="L117" s="228"/>
      <c r="M117" s="228"/>
    </row>
    <row r="118" spans="1:13" s="196" customFormat="1" ht="13.8">
      <c r="A118" s="305"/>
      <c r="B118" s="305"/>
      <c r="C118" s="305"/>
      <c r="D118" s="305"/>
      <c r="E118" s="305"/>
      <c r="F118" s="305"/>
      <c r="G118" s="305"/>
      <c r="H118" s="305"/>
      <c r="I118" s="305"/>
      <c r="J118" s="228"/>
      <c r="K118" s="228"/>
      <c r="L118" s="228"/>
      <c r="M118" s="228"/>
    </row>
    <row r="119" spans="1:13" s="196" customFormat="1" ht="13.8">
      <c r="A119" s="305"/>
      <c r="B119" s="305"/>
      <c r="C119" s="305"/>
      <c r="D119" s="305"/>
      <c r="E119" s="305"/>
      <c r="F119" s="305"/>
      <c r="G119" s="305"/>
      <c r="H119" s="305"/>
      <c r="I119" s="305"/>
      <c r="J119" s="228"/>
      <c r="K119" s="228"/>
      <c r="L119" s="228"/>
      <c r="M119" s="228"/>
    </row>
    <row r="120" spans="1:13" s="196" customFormat="1" ht="13.8">
      <c r="A120" s="305"/>
      <c r="B120" s="305"/>
      <c r="C120" s="305"/>
      <c r="D120" s="305"/>
      <c r="E120" s="305"/>
      <c r="F120" s="305"/>
      <c r="G120" s="305"/>
      <c r="H120" s="305"/>
      <c r="I120" s="305"/>
      <c r="J120" s="228"/>
      <c r="K120" s="228"/>
      <c r="L120" s="228"/>
      <c r="M120" s="228"/>
    </row>
    <row r="121" spans="1:13" s="196" customFormat="1" ht="13.8">
      <c r="A121" s="305"/>
      <c r="B121" s="305"/>
      <c r="C121" s="305"/>
      <c r="D121" s="305"/>
      <c r="E121" s="305"/>
      <c r="F121" s="305"/>
      <c r="G121" s="305"/>
      <c r="H121" s="305"/>
      <c r="I121" s="305"/>
      <c r="J121" s="228"/>
      <c r="K121" s="228"/>
      <c r="L121" s="228"/>
      <c r="M121" s="228"/>
    </row>
    <row r="122" spans="1:13" s="196" customFormat="1" ht="13.8">
      <c r="A122" s="305"/>
      <c r="B122" s="305"/>
      <c r="C122" s="305"/>
      <c r="D122" s="305"/>
      <c r="E122" s="305"/>
      <c r="F122" s="305"/>
      <c r="G122" s="305"/>
      <c r="H122" s="305"/>
      <c r="I122" s="305"/>
      <c r="J122" s="228"/>
      <c r="K122" s="228"/>
      <c r="L122" s="228"/>
      <c r="M122" s="228"/>
    </row>
    <row r="123" spans="1:13" s="196" customFormat="1" ht="13.8">
      <c r="A123" s="305"/>
      <c r="B123" s="305"/>
      <c r="C123" s="305"/>
      <c r="D123" s="305"/>
      <c r="E123" s="305"/>
      <c r="F123" s="305"/>
      <c r="G123" s="305"/>
      <c r="H123" s="305"/>
      <c r="I123" s="305"/>
      <c r="J123" s="228"/>
      <c r="K123" s="228"/>
      <c r="L123" s="228"/>
      <c r="M123" s="228"/>
    </row>
    <row r="124" spans="1:13" s="196" customFormat="1" ht="13.8">
      <c r="A124" s="305"/>
      <c r="B124" s="305"/>
      <c r="C124" s="305"/>
      <c r="D124" s="305"/>
      <c r="E124" s="305"/>
      <c r="F124" s="305"/>
      <c r="G124" s="305"/>
      <c r="H124" s="305"/>
      <c r="I124" s="305"/>
      <c r="J124" s="228"/>
      <c r="K124" s="228"/>
      <c r="L124" s="228"/>
      <c r="M124" s="228"/>
    </row>
    <row r="125" spans="1:13" s="196" customFormat="1" ht="13.8">
      <c r="A125" s="305"/>
      <c r="B125" s="305"/>
      <c r="C125" s="305"/>
      <c r="D125" s="305"/>
      <c r="E125" s="305"/>
      <c r="F125" s="305"/>
      <c r="G125" s="305"/>
      <c r="H125" s="305"/>
      <c r="I125" s="305"/>
      <c r="J125" s="228"/>
      <c r="K125" s="228"/>
      <c r="L125" s="228"/>
      <c r="M125" s="228"/>
    </row>
    <row r="126" spans="1:13" s="196" customFormat="1" ht="13.8">
      <c r="A126" s="305"/>
      <c r="B126" s="305"/>
      <c r="C126" s="305"/>
      <c r="D126" s="305"/>
      <c r="E126" s="305"/>
      <c r="F126" s="305"/>
      <c r="G126" s="305"/>
      <c r="H126" s="305"/>
      <c r="I126" s="305"/>
      <c r="J126" s="228"/>
      <c r="K126" s="228"/>
      <c r="L126" s="228"/>
      <c r="M126" s="228"/>
    </row>
    <row r="127" spans="1:13" s="196" customFormat="1" ht="13.8">
      <c r="A127" s="305"/>
      <c r="B127" s="305"/>
      <c r="C127" s="305"/>
      <c r="D127" s="305"/>
      <c r="E127" s="305"/>
      <c r="F127" s="305"/>
      <c r="G127" s="305"/>
      <c r="H127" s="305"/>
      <c r="I127" s="305"/>
      <c r="J127" s="228"/>
      <c r="K127" s="228"/>
      <c r="L127" s="228"/>
      <c r="M127" s="228"/>
    </row>
    <row r="128" spans="1:13" s="196" customFormat="1" ht="13.8">
      <c r="A128" s="305"/>
      <c r="B128" s="305"/>
      <c r="C128" s="305"/>
      <c r="D128" s="305"/>
      <c r="E128" s="305"/>
      <c r="F128" s="305"/>
      <c r="G128" s="305"/>
      <c r="H128" s="305"/>
      <c r="I128" s="305"/>
      <c r="J128" s="228"/>
      <c r="K128" s="228"/>
      <c r="L128" s="228"/>
      <c r="M128" s="228"/>
    </row>
    <row r="129" spans="1:13" s="196" customFormat="1" ht="13.8">
      <c r="A129" s="305"/>
      <c r="B129" s="305"/>
      <c r="C129" s="305"/>
      <c r="D129" s="305"/>
      <c r="E129" s="305"/>
      <c r="F129" s="305"/>
      <c r="G129" s="305"/>
      <c r="H129" s="305"/>
      <c r="I129" s="305"/>
      <c r="J129" s="228"/>
      <c r="K129" s="228"/>
      <c r="L129" s="228"/>
      <c r="M129" s="228"/>
    </row>
    <row r="130" spans="1:13" s="196" customFormat="1" ht="13.8">
      <c r="A130" s="305"/>
      <c r="B130" s="305"/>
      <c r="C130" s="305"/>
      <c r="D130" s="305"/>
      <c r="E130" s="305"/>
      <c r="F130" s="305"/>
      <c r="G130" s="305"/>
      <c r="H130" s="305"/>
      <c r="I130" s="305"/>
      <c r="J130" s="228"/>
      <c r="K130" s="228"/>
      <c r="L130" s="228"/>
      <c r="M130" s="228"/>
    </row>
    <row r="131" spans="1:13" s="196" customFormat="1" ht="13.8">
      <c r="A131" s="305"/>
      <c r="B131" s="305"/>
      <c r="C131" s="305"/>
      <c r="D131" s="305"/>
      <c r="E131" s="305"/>
      <c r="F131" s="305"/>
      <c r="G131" s="305"/>
      <c r="H131" s="305"/>
      <c r="I131" s="305"/>
      <c r="J131" s="228"/>
      <c r="K131" s="228"/>
      <c r="L131" s="228"/>
      <c r="M131" s="228"/>
    </row>
    <row r="132" spans="1:13" s="196" customFormat="1" ht="13.8">
      <c r="A132" s="305"/>
      <c r="B132" s="305"/>
      <c r="C132" s="305"/>
      <c r="D132" s="305"/>
      <c r="E132" s="305"/>
      <c r="F132" s="305"/>
      <c r="G132" s="305"/>
      <c r="H132" s="305"/>
      <c r="I132" s="305"/>
      <c r="J132" s="228"/>
      <c r="K132" s="228"/>
      <c r="L132" s="228"/>
      <c r="M132" s="228"/>
    </row>
    <row r="133" spans="1:13" s="196" customFormat="1" ht="13.8">
      <c r="A133" s="305"/>
      <c r="B133" s="305"/>
      <c r="C133" s="305"/>
      <c r="D133" s="305"/>
      <c r="E133" s="305"/>
      <c r="F133" s="305"/>
      <c r="G133" s="305"/>
      <c r="H133" s="305"/>
      <c r="I133" s="305"/>
      <c r="J133" s="228"/>
      <c r="K133" s="228"/>
      <c r="L133" s="228"/>
      <c r="M133" s="228"/>
    </row>
    <row r="134" spans="1:13" s="196" customFormat="1" ht="13.8">
      <c r="A134" s="305"/>
      <c r="B134" s="305"/>
      <c r="C134" s="305"/>
      <c r="D134" s="305"/>
      <c r="E134" s="305"/>
      <c r="F134" s="305"/>
      <c r="G134" s="305"/>
      <c r="H134" s="305"/>
      <c r="I134" s="305"/>
      <c r="J134" s="228"/>
      <c r="K134" s="228"/>
      <c r="L134" s="228"/>
      <c r="M134" s="228"/>
    </row>
    <row r="135" spans="1:13" s="196" customFormat="1" ht="13.8">
      <c r="A135" s="305"/>
      <c r="B135" s="305"/>
      <c r="C135" s="305"/>
      <c r="D135" s="305"/>
      <c r="E135" s="305"/>
      <c r="F135" s="305"/>
      <c r="G135" s="305"/>
      <c r="H135" s="305"/>
      <c r="I135" s="305"/>
      <c r="J135" s="228"/>
      <c r="K135" s="228"/>
      <c r="L135" s="228"/>
      <c r="M135" s="228"/>
    </row>
    <row r="136" spans="1:13" s="196" customFormat="1" ht="13.8">
      <c r="A136" s="305"/>
      <c r="B136" s="305"/>
      <c r="C136" s="305"/>
      <c r="D136" s="305"/>
      <c r="E136" s="305"/>
      <c r="F136" s="305"/>
      <c r="G136" s="305"/>
      <c r="H136" s="305"/>
      <c r="I136" s="305"/>
      <c r="J136" s="228"/>
      <c r="K136" s="228"/>
      <c r="L136" s="228"/>
      <c r="M136" s="228"/>
    </row>
    <row r="137" spans="1:13" s="196" customFormat="1" ht="13.8">
      <c r="A137" s="305"/>
      <c r="B137" s="305"/>
      <c r="C137" s="305"/>
      <c r="D137" s="305"/>
      <c r="E137" s="305"/>
      <c r="F137" s="305"/>
      <c r="G137" s="305"/>
      <c r="H137" s="305"/>
      <c r="I137" s="305"/>
      <c r="J137" s="228"/>
      <c r="K137" s="228"/>
      <c r="L137" s="228"/>
      <c r="M137" s="228"/>
    </row>
    <row r="138" spans="1:13" s="196" customFormat="1" ht="13.8">
      <c r="A138" s="305"/>
      <c r="B138" s="305"/>
      <c r="C138" s="305"/>
      <c r="D138" s="305"/>
      <c r="E138" s="305"/>
      <c r="F138" s="305"/>
      <c r="G138" s="305"/>
      <c r="H138" s="305"/>
      <c r="I138" s="305"/>
      <c r="J138" s="228"/>
      <c r="K138" s="228"/>
      <c r="L138" s="228"/>
      <c r="M138" s="228"/>
    </row>
    <row r="139" spans="1:13" s="196" customFormat="1" ht="13.8">
      <c r="A139" s="305"/>
      <c r="B139" s="305"/>
      <c r="C139" s="305"/>
      <c r="D139" s="305"/>
      <c r="E139" s="305"/>
      <c r="F139" s="305"/>
      <c r="G139" s="305"/>
      <c r="H139" s="305"/>
      <c r="I139" s="305"/>
      <c r="J139" s="228"/>
      <c r="K139" s="228"/>
      <c r="L139" s="228"/>
      <c r="M139" s="228"/>
    </row>
    <row r="140" spans="1:13" s="196" customFormat="1" ht="13.8">
      <c r="A140" s="305"/>
      <c r="B140" s="305"/>
      <c r="C140" s="305"/>
      <c r="D140" s="305"/>
      <c r="E140" s="305"/>
      <c r="F140" s="305"/>
      <c r="G140" s="305"/>
      <c r="H140" s="305"/>
      <c r="I140" s="305"/>
      <c r="J140" s="228"/>
      <c r="K140" s="228"/>
      <c r="L140" s="228"/>
      <c r="M140" s="228"/>
    </row>
    <row r="141" spans="1:13" s="196" customFormat="1" ht="13.8">
      <c r="A141" s="305"/>
      <c r="B141" s="305"/>
      <c r="C141" s="305"/>
      <c r="D141" s="305"/>
      <c r="E141" s="305"/>
      <c r="F141" s="305"/>
      <c r="G141" s="305"/>
      <c r="H141" s="305"/>
      <c r="I141" s="305"/>
      <c r="J141" s="228"/>
      <c r="K141" s="228"/>
      <c r="L141" s="228"/>
      <c r="M141" s="228"/>
    </row>
    <row r="142" spans="1:13" s="196" customFormat="1" ht="13.8">
      <c r="A142" s="305"/>
      <c r="B142" s="305"/>
      <c r="C142" s="305"/>
      <c r="D142" s="305"/>
      <c r="E142" s="305"/>
      <c r="F142" s="305"/>
      <c r="G142" s="305"/>
      <c r="H142" s="305"/>
      <c r="I142" s="305"/>
      <c r="J142" s="228"/>
      <c r="K142" s="228"/>
      <c r="L142" s="228"/>
      <c r="M142" s="228"/>
    </row>
    <row r="143" spans="1:13" s="196" customFormat="1" ht="13.8">
      <c r="A143" s="305"/>
      <c r="B143" s="305"/>
      <c r="C143" s="305"/>
      <c r="D143" s="305"/>
      <c r="E143" s="305"/>
      <c r="F143" s="305"/>
      <c r="G143" s="305"/>
      <c r="H143" s="305"/>
      <c r="I143" s="305"/>
      <c r="J143" s="228"/>
      <c r="K143" s="228"/>
      <c r="L143" s="228"/>
      <c r="M143" s="228"/>
    </row>
    <row r="144" spans="1:13" s="196" customFormat="1" ht="13.8">
      <c r="A144" s="305"/>
      <c r="B144" s="305"/>
      <c r="C144" s="305"/>
      <c r="D144" s="305"/>
      <c r="E144" s="305"/>
      <c r="F144" s="305"/>
      <c r="G144" s="305"/>
      <c r="H144" s="305"/>
      <c r="I144" s="305"/>
      <c r="J144" s="228"/>
      <c r="K144" s="228"/>
      <c r="L144" s="228"/>
      <c r="M144" s="228"/>
    </row>
    <row r="145" spans="1:13" s="196" customFormat="1" ht="13.8">
      <c r="A145" s="305"/>
      <c r="B145" s="305"/>
      <c r="C145" s="305"/>
      <c r="D145" s="305"/>
      <c r="E145" s="305"/>
      <c r="F145" s="305"/>
      <c r="G145" s="305"/>
      <c r="H145" s="305"/>
      <c r="I145" s="305"/>
      <c r="J145" s="228"/>
      <c r="K145" s="228"/>
      <c r="L145" s="228"/>
      <c r="M145" s="228"/>
    </row>
    <row r="146" spans="1:13" s="196" customFormat="1" ht="13.8">
      <c r="A146" s="305"/>
      <c r="B146" s="305"/>
      <c r="C146" s="305"/>
      <c r="D146" s="305"/>
      <c r="E146" s="305"/>
      <c r="F146" s="305"/>
      <c r="G146" s="305"/>
      <c r="H146" s="305"/>
      <c r="I146" s="305"/>
      <c r="J146" s="228"/>
      <c r="K146" s="228"/>
      <c r="L146" s="228"/>
      <c r="M146" s="228"/>
    </row>
    <row r="147" spans="1:13" s="196" customFormat="1" ht="13.8">
      <c r="A147" s="305"/>
      <c r="B147" s="305"/>
      <c r="C147" s="305"/>
      <c r="D147" s="305"/>
      <c r="E147" s="305"/>
      <c r="F147" s="305"/>
      <c r="G147" s="305"/>
      <c r="H147" s="305"/>
      <c r="I147" s="305"/>
      <c r="J147" s="228"/>
      <c r="K147" s="228"/>
      <c r="L147" s="228"/>
      <c r="M147" s="228"/>
    </row>
    <row r="148" spans="1:13" s="196" customFormat="1" ht="13.8">
      <c r="A148" s="305"/>
      <c r="B148" s="305"/>
      <c r="C148" s="305"/>
      <c r="D148" s="305"/>
      <c r="E148" s="305"/>
      <c r="F148" s="305"/>
      <c r="G148" s="305"/>
      <c r="H148" s="305"/>
      <c r="I148" s="305"/>
      <c r="J148" s="228"/>
      <c r="K148" s="228"/>
      <c r="L148" s="228"/>
      <c r="M148" s="228"/>
    </row>
    <row r="149" spans="1:13" s="196" customFormat="1" ht="13.8">
      <c r="A149" s="305"/>
      <c r="B149" s="305"/>
      <c r="C149" s="305"/>
      <c r="D149" s="305"/>
      <c r="E149" s="305"/>
      <c r="F149" s="305"/>
      <c r="G149" s="305"/>
      <c r="H149" s="305"/>
      <c r="I149" s="305"/>
      <c r="J149" s="228"/>
      <c r="K149" s="228"/>
      <c r="L149" s="228"/>
      <c r="M149" s="228"/>
    </row>
    <row r="150" spans="1:13" s="196" customFormat="1" ht="13.8">
      <c r="A150" s="305"/>
      <c r="B150" s="305"/>
      <c r="C150" s="305"/>
      <c r="D150" s="305"/>
      <c r="E150" s="305"/>
      <c r="F150" s="305"/>
      <c r="G150" s="305"/>
      <c r="H150" s="305"/>
      <c r="I150" s="305"/>
      <c r="J150" s="228"/>
      <c r="K150" s="228"/>
      <c r="L150" s="228"/>
      <c r="M150" s="228"/>
    </row>
    <row r="151" spans="1:13" s="196" customFormat="1" ht="13.8">
      <c r="A151" s="305"/>
      <c r="B151" s="305"/>
      <c r="C151" s="305"/>
      <c r="D151" s="305"/>
      <c r="E151" s="305"/>
      <c r="F151" s="305"/>
      <c r="G151" s="305"/>
      <c r="H151" s="305"/>
      <c r="I151" s="305"/>
      <c r="J151" s="228"/>
      <c r="K151" s="228"/>
      <c r="L151" s="228"/>
      <c r="M151" s="228"/>
    </row>
    <row r="152" spans="1:13" s="196" customFormat="1" ht="13.8">
      <c r="A152" s="305"/>
      <c r="B152" s="305"/>
      <c r="C152" s="305"/>
      <c r="D152" s="305"/>
      <c r="E152" s="305"/>
      <c r="F152" s="305"/>
      <c r="G152" s="305"/>
      <c r="H152" s="305"/>
      <c r="I152" s="305"/>
      <c r="J152" s="228"/>
      <c r="K152" s="228"/>
      <c r="L152" s="228"/>
      <c r="M152" s="228"/>
    </row>
    <row r="153" spans="1:13" s="196" customFormat="1" ht="13.8">
      <c r="A153" s="305"/>
      <c r="B153" s="305"/>
      <c r="C153" s="305"/>
      <c r="D153" s="305"/>
      <c r="E153" s="305"/>
      <c r="F153" s="305"/>
      <c r="G153" s="305"/>
      <c r="H153" s="305"/>
      <c r="I153" s="305"/>
      <c r="J153" s="228"/>
      <c r="K153" s="228"/>
      <c r="L153" s="228"/>
      <c r="M153" s="228"/>
    </row>
    <row r="154" spans="1:13" s="196" customFormat="1" ht="13.8">
      <c r="A154" s="305"/>
      <c r="B154" s="305"/>
      <c r="C154" s="305"/>
      <c r="D154" s="305"/>
      <c r="E154" s="305"/>
      <c r="F154" s="305"/>
      <c r="G154" s="305"/>
      <c r="H154" s="305"/>
      <c r="I154" s="305"/>
      <c r="J154" s="228"/>
      <c r="K154" s="228"/>
      <c r="L154" s="228"/>
      <c r="M154" s="228"/>
    </row>
    <row r="155" spans="1:13" s="196" customFormat="1" ht="13.8">
      <c r="A155" s="305"/>
      <c r="B155" s="305"/>
      <c r="C155" s="305"/>
      <c r="D155" s="305"/>
      <c r="E155" s="305"/>
      <c r="F155" s="305"/>
      <c r="G155" s="305"/>
      <c r="H155" s="305"/>
      <c r="I155" s="305"/>
      <c r="J155" s="228"/>
      <c r="K155" s="228"/>
      <c r="L155" s="228"/>
      <c r="M155" s="228"/>
    </row>
    <row r="156" spans="1:13" s="196" customFormat="1" ht="13.8">
      <c r="A156" s="305"/>
      <c r="B156" s="305"/>
      <c r="C156" s="305"/>
      <c r="D156" s="305"/>
      <c r="E156" s="305"/>
      <c r="F156" s="305"/>
      <c r="G156" s="305"/>
      <c r="H156" s="305"/>
      <c r="I156" s="305"/>
      <c r="J156" s="228"/>
      <c r="K156" s="228"/>
      <c r="L156" s="228"/>
      <c r="M156" s="228"/>
    </row>
    <row r="157" spans="1:13" s="196" customFormat="1" ht="13.8">
      <c r="A157" s="305"/>
      <c r="B157" s="305"/>
      <c r="C157" s="305"/>
      <c r="D157" s="305"/>
      <c r="E157" s="305"/>
      <c r="F157" s="305"/>
      <c r="G157" s="305"/>
      <c r="H157" s="305"/>
      <c r="I157" s="305"/>
      <c r="J157" s="228"/>
      <c r="K157" s="228"/>
      <c r="L157" s="228"/>
      <c r="M157" s="228"/>
    </row>
    <row r="158" spans="1:13" s="196" customFormat="1" ht="13.8">
      <c r="A158" s="305"/>
      <c r="B158" s="305"/>
      <c r="C158" s="305"/>
      <c r="D158" s="305"/>
      <c r="E158" s="305"/>
      <c r="F158" s="305"/>
      <c r="G158" s="305"/>
      <c r="H158" s="305"/>
      <c r="I158" s="305"/>
      <c r="J158" s="228"/>
      <c r="K158" s="228"/>
      <c r="L158" s="228"/>
      <c r="M158" s="228"/>
    </row>
    <row r="159" spans="1:13" s="196" customFormat="1" ht="13.8">
      <c r="A159" s="305"/>
      <c r="B159" s="305"/>
      <c r="C159" s="305"/>
      <c r="D159" s="305"/>
      <c r="E159" s="305"/>
      <c r="F159" s="305"/>
      <c r="G159" s="305"/>
      <c r="H159" s="305"/>
      <c r="I159" s="305"/>
      <c r="J159" s="228"/>
      <c r="K159" s="228"/>
      <c r="L159" s="228"/>
      <c r="M159" s="228"/>
    </row>
    <row r="160" spans="1:13" s="196" customFormat="1" ht="13.8">
      <c r="A160" s="305"/>
      <c r="B160" s="305"/>
      <c r="C160" s="305"/>
      <c r="D160" s="305"/>
      <c r="E160" s="305"/>
      <c r="F160" s="305"/>
      <c r="G160" s="305"/>
      <c r="H160" s="305"/>
      <c r="I160" s="305"/>
      <c r="J160" s="228"/>
      <c r="K160" s="228"/>
      <c r="L160" s="228"/>
      <c r="M160" s="228"/>
    </row>
    <row r="161" spans="1:13" s="196" customFormat="1" ht="13.8">
      <c r="A161" s="305"/>
      <c r="B161" s="305"/>
      <c r="C161" s="305"/>
      <c r="D161" s="305"/>
      <c r="E161" s="305"/>
      <c r="F161" s="305"/>
      <c r="G161" s="305"/>
      <c r="H161" s="305"/>
      <c r="I161" s="305"/>
      <c r="J161" s="228"/>
      <c r="K161" s="228"/>
      <c r="L161" s="228"/>
      <c r="M161" s="228"/>
    </row>
    <row r="162" spans="1:13" s="196" customFormat="1" ht="13.8">
      <c r="A162" s="305"/>
      <c r="B162" s="305"/>
      <c r="C162" s="305"/>
      <c r="D162" s="305"/>
      <c r="E162" s="305"/>
      <c r="F162" s="305"/>
      <c r="G162" s="305"/>
      <c r="H162" s="305"/>
      <c r="I162" s="305"/>
      <c r="J162" s="228"/>
      <c r="K162" s="228"/>
      <c r="L162" s="228"/>
      <c r="M162" s="228"/>
    </row>
    <row r="163" spans="1:13" s="196" customFormat="1" ht="13.8">
      <c r="A163" s="305"/>
      <c r="B163" s="305"/>
      <c r="C163" s="305"/>
      <c r="D163" s="305"/>
      <c r="E163" s="305"/>
      <c r="F163" s="305"/>
      <c r="G163" s="305"/>
      <c r="H163" s="305"/>
      <c r="I163" s="305"/>
      <c r="J163" s="228"/>
      <c r="K163" s="228"/>
      <c r="L163" s="228"/>
      <c r="M163" s="228"/>
    </row>
    <row r="164" spans="1:13" s="196" customFormat="1">
      <c r="A164" s="305"/>
      <c r="B164" s="305"/>
      <c r="C164" s="305"/>
      <c r="D164" s="305"/>
      <c r="E164" s="305"/>
      <c r="F164" s="305"/>
      <c r="G164" s="305"/>
      <c r="H164" s="305"/>
      <c r="I164" s="305"/>
    </row>
    <row r="165" spans="1:13" s="196" customFormat="1">
      <c r="A165" s="305"/>
      <c r="B165" s="305"/>
      <c r="C165" s="305"/>
      <c r="D165" s="305"/>
      <c r="E165" s="305"/>
      <c r="F165" s="305"/>
      <c r="G165" s="305"/>
      <c r="H165" s="305"/>
      <c r="I165" s="305"/>
    </row>
    <row r="166" spans="1:13" s="196" customFormat="1">
      <c r="A166" s="305"/>
      <c r="B166" s="305"/>
      <c r="C166" s="305"/>
      <c r="D166" s="305"/>
      <c r="E166" s="305"/>
      <c r="F166" s="305"/>
      <c r="G166" s="305"/>
      <c r="H166" s="305"/>
      <c r="I166" s="305"/>
    </row>
    <row r="167" spans="1:13" s="196" customFormat="1">
      <c r="A167" s="305"/>
      <c r="B167" s="305"/>
      <c r="C167" s="305"/>
      <c r="D167" s="305"/>
      <c r="E167" s="305"/>
      <c r="F167" s="305"/>
      <c r="G167" s="305"/>
      <c r="H167" s="305"/>
      <c r="I167" s="305"/>
    </row>
    <row r="168" spans="1:13" s="196" customFormat="1">
      <c r="A168" s="305"/>
      <c r="B168" s="305"/>
      <c r="C168" s="305"/>
      <c r="D168" s="305"/>
      <c r="E168" s="305"/>
      <c r="F168" s="305"/>
      <c r="G168" s="305"/>
      <c r="H168" s="305"/>
      <c r="I168" s="305"/>
    </row>
    <row r="169" spans="1:13" s="196" customFormat="1">
      <c r="A169" s="305"/>
      <c r="B169" s="305"/>
      <c r="C169" s="305"/>
      <c r="D169" s="305"/>
      <c r="E169" s="305"/>
      <c r="F169" s="305"/>
      <c r="G169" s="305"/>
      <c r="H169" s="305"/>
      <c r="I169" s="305"/>
    </row>
    <row r="170" spans="1:13" s="196" customFormat="1">
      <c r="A170" s="305"/>
      <c r="B170" s="305"/>
      <c r="C170" s="305"/>
      <c r="D170" s="305"/>
      <c r="E170" s="305"/>
      <c r="F170" s="305"/>
      <c r="G170" s="305"/>
      <c r="H170" s="305"/>
      <c r="I170" s="305"/>
    </row>
    <row r="171" spans="1:13" s="196" customFormat="1">
      <c r="A171" s="305"/>
      <c r="B171" s="305"/>
      <c r="C171" s="305"/>
      <c r="D171" s="305"/>
      <c r="E171" s="305"/>
      <c r="F171" s="305"/>
      <c r="G171" s="305"/>
      <c r="H171" s="305"/>
      <c r="I171" s="305"/>
    </row>
    <row r="172" spans="1:13" s="196" customFormat="1">
      <c r="A172" s="305"/>
      <c r="B172" s="305"/>
      <c r="C172" s="305"/>
      <c r="D172" s="305"/>
      <c r="E172" s="305"/>
      <c r="F172" s="305"/>
      <c r="G172" s="305"/>
      <c r="H172" s="305"/>
      <c r="I172" s="305"/>
    </row>
    <row r="173" spans="1:13" s="196" customFormat="1">
      <c r="A173" s="305"/>
      <c r="B173" s="305"/>
      <c r="C173" s="305"/>
      <c r="D173" s="305"/>
      <c r="E173" s="305"/>
      <c r="F173" s="305"/>
      <c r="G173" s="305"/>
      <c r="H173" s="305"/>
      <c r="I173" s="305"/>
    </row>
    <row r="174" spans="1:13" s="196" customFormat="1">
      <c r="A174" s="305"/>
      <c r="B174" s="305"/>
      <c r="C174" s="305"/>
      <c r="D174" s="305"/>
      <c r="E174" s="305"/>
      <c r="F174" s="305"/>
      <c r="G174" s="305"/>
      <c r="H174" s="305"/>
      <c r="I174" s="305"/>
    </row>
    <row r="175" spans="1:13" s="196" customFormat="1">
      <c r="A175" s="305"/>
      <c r="B175" s="305"/>
      <c r="C175" s="305"/>
      <c r="D175" s="305"/>
      <c r="E175" s="305"/>
      <c r="F175" s="305"/>
      <c r="G175" s="305"/>
      <c r="H175" s="305"/>
      <c r="I175" s="305"/>
    </row>
    <row r="176" spans="1:13" s="196" customFormat="1">
      <c r="A176" s="305"/>
      <c r="B176" s="305"/>
      <c r="C176" s="305"/>
      <c r="D176" s="305"/>
      <c r="E176" s="305"/>
      <c r="F176" s="305"/>
      <c r="G176" s="305"/>
      <c r="H176" s="305"/>
      <c r="I176" s="305"/>
    </row>
    <row r="177" spans="1:9" s="196" customFormat="1">
      <c r="A177" s="305"/>
      <c r="B177" s="305"/>
      <c r="C177" s="305"/>
      <c r="D177" s="305"/>
      <c r="E177" s="305"/>
      <c r="F177" s="305"/>
      <c r="G177" s="305"/>
      <c r="H177" s="305"/>
      <c r="I177" s="305"/>
    </row>
    <row r="178" spans="1:9" s="196" customFormat="1">
      <c r="A178" s="305"/>
      <c r="B178" s="305"/>
      <c r="C178" s="305"/>
      <c r="D178" s="305"/>
      <c r="E178" s="305"/>
      <c r="F178" s="305"/>
      <c r="G178" s="305"/>
      <c r="H178" s="305"/>
      <c r="I178" s="305"/>
    </row>
    <row r="179" spans="1:9" s="196" customFormat="1">
      <c r="A179" s="305"/>
      <c r="B179" s="305"/>
      <c r="C179" s="305"/>
      <c r="D179" s="305"/>
      <c r="E179" s="305"/>
      <c r="F179" s="305"/>
      <c r="G179" s="305"/>
      <c r="H179" s="305"/>
      <c r="I179" s="305"/>
    </row>
    <row r="180" spans="1:9" s="196" customFormat="1">
      <c r="A180" s="305"/>
      <c r="B180" s="305"/>
      <c r="C180" s="305"/>
      <c r="D180" s="305"/>
      <c r="E180" s="305"/>
      <c r="F180" s="305"/>
      <c r="G180" s="305"/>
      <c r="H180" s="305"/>
      <c r="I180" s="305"/>
    </row>
    <row r="181" spans="1:9" s="196" customFormat="1">
      <c r="A181" s="305"/>
      <c r="B181" s="305"/>
      <c r="C181" s="305"/>
      <c r="D181" s="305"/>
      <c r="E181" s="305"/>
      <c r="F181" s="305"/>
      <c r="G181" s="305"/>
      <c r="H181" s="305"/>
      <c r="I181" s="305"/>
    </row>
    <row r="182" spans="1:9" s="196" customFormat="1">
      <c r="A182" s="305"/>
      <c r="B182" s="305"/>
      <c r="C182" s="305"/>
      <c r="D182" s="305"/>
      <c r="E182" s="305"/>
      <c r="F182" s="305"/>
      <c r="G182" s="305"/>
      <c r="H182" s="305"/>
      <c r="I182" s="305"/>
    </row>
    <row r="183" spans="1:9" s="196" customFormat="1">
      <c r="A183" s="305"/>
      <c r="B183" s="305"/>
      <c r="C183" s="305"/>
      <c r="D183" s="305"/>
      <c r="E183" s="305"/>
      <c r="F183" s="305"/>
      <c r="G183" s="305"/>
      <c r="H183" s="305"/>
      <c r="I183" s="305"/>
    </row>
    <row r="184" spans="1:9" s="196" customFormat="1">
      <c r="A184" s="305"/>
      <c r="B184" s="305"/>
      <c r="C184" s="305"/>
      <c r="D184" s="305"/>
      <c r="E184" s="305"/>
      <c r="F184" s="305"/>
      <c r="G184" s="305"/>
      <c r="H184" s="305"/>
      <c r="I184" s="305"/>
    </row>
    <row r="185" spans="1:9" s="196" customFormat="1">
      <c r="A185" s="305"/>
      <c r="B185" s="305"/>
      <c r="C185" s="305"/>
      <c r="D185" s="305"/>
      <c r="E185" s="305"/>
      <c r="F185" s="305"/>
      <c r="G185" s="305"/>
      <c r="H185" s="305"/>
      <c r="I185" s="305"/>
    </row>
    <row r="186" spans="1:9" s="196" customFormat="1">
      <c r="A186" s="305"/>
      <c r="B186" s="305"/>
      <c r="C186" s="305"/>
      <c r="D186" s="305"/>
      <c r="E186" s="305"/>
      <c r="F186" s="305"/>
      <c r="G186" s="305"/>
      <c r="H186" s="305"/>
      <c r="I186" s="305"/>
    </row>
    <row r="187" spans="1:9" s="196" customFormat="1">
      <c r="A187" s="305"/>
      <c r="B187" s="305"/>
      <c r="C187" s="305"/>
      <c r="D187" s="305"/>
      <c r="E187" s="305"/>
      <c r="F187" s="305"/>
      <c r="G187" s="305"/>
      <c r="H187" s="305"/>
      <c r="I187" s="305"/>
    </row>
    <row r="188" spans="1:9" s="196" customFormat="1">
      <c r="A188" s="305"/>
      <c r="B188" s="305"/>
      <c r="C188" s="305"/>
      <c r="D188" s="305"/>
      <c r="E188" s="305"/>
      <c r="F188" s="305"/>
      <c r="G188" s="305"/>
      <c r="H188" s="305"/>
      <c r="I188" s="305"/>
    </row>
    <row r="189" spans="1:9" s="196" customFormat="1">
      <c r="A189" s="305"/>
      <c r="B189" s="305"/>
      <c r="C189" s="305"/>
      <c r="D189" s="305"/>
      <c r="E189" s="305"/>
      <c r="F189" s="305"/>
      <c r="G189" s="305"/>
      <c r="H189" s="305"/>
      <c r="I189" s="305"/>
    </row>
    <row r="190" spans="1:9" s="196" customFormat="1">
      <c r="A190" s="305"/>
      <c r="B190" s="305"/>
      <c r="C190" s="305"/>
      <c r="D190" s="305"/>
      <c r="E190" s="305"/>
      <c r="F190" s="305"/>
      <c r="G190" s="305"/>
      <c r="H190" s="305"/>
      <c r="I190" s="305"/>
    </row>
    <row r="191" spans="1:9" s="196" customFormat="1">
      <c r="A191" s="305"/>
      <c r="B191" s="305"/>
      <c r="C191" s="305"/>
      <c r="D191" s="305"/>
      <c r="E191" s="305"/>
      <c r="F191" s="305"/>
      <c r="G191" s="305"/>
      <c r="H191" s="305"/>
      <c r="I191" s="305"/>
    </row>
    <row r="192" spans="1:9" s="196" customFormat="1">
      <c r="A192" s="305"/>
      <c r="B192" s="305"/>
      <c r="C192" s="305"/>
      <c r="D192" s="305"/>
      <c r="E192" s="305"/>
      <c r="F192" s="305"/>
      <c r="G192" s="305"/>
      <c r="H192" s="305"/>
      <c r="I192" s="305"/>
    </row>
    <row r="193" spans="1:9" s="196" customFormat="1">
      <c r="A193" s="305"/>
      <c r="B193" s="305"/>
      <c r="C193" s="305"/>
      <c r="D193" s="305"/>
      <c r="E193" s="305"/>
      <c r="F193" s="305"/>
      <c r="G193" s="305"/>
      <c r="H193" s="305"/>
      <c r="I193" s="305"/>
    </row>
    <row r="194" spans="1:9" s="196" customFormat="1">
      <c r="A194" s="305"/>
      <c r="B194" s="305"/>
      <c r="C194" s="305"/>
      <c r="D194" s="305"/>
      <c r="E194" s="305"/>
      <c r="F194" s="305"/>
      <c r="G194" s="305"/>
      <c r="H194" s="305"/>
      <c r="I194" s="305"/>
    </row>
    <row r="195" spans="1:9" s="196" customFormat="1">
      <c r="A195" s="305"/>
      <c r="B195" s="305"/>
      <c r="C195" s="305"/>
      <c r="D195" s="305"/>
      <c r="E195" s="305"/>
      <c r="F195" s="305"/>
      <c r="G195" s="305"/>
      <c r="H195" s="305"/>
      <c r="I195" s="305"/>
    </row>
    <row r="196" spans="1:9" s="196" customFormat="1">
      <c r="A196" s="305"/>
      <c r="B196" s="305"/>
      <c r="C196" s="305"/>
      <c r="D196" s="305"/>
      <c r="E196" s="305"/>
      <c r="F196" s="305"/>
      <c r="G196" s="305"/>
      <c r="H196" s="305"/>
      <c r="I196" s="305"/>
    </row>
    <row r="197" spans="1:9" s="196" customFormat="1">
      <c r="A197" s="305"/>
      <c r="B197" s="305"/>
      <c r="C197" s="305"/>
      <c r="D197" s="305"/>
      <c r="E197" s="305"/>
      <c r="F197" s="305"/>
      <c r="G197" s="305"/>
      <c r="H197" s="305"/>
      <c r="I197" s="305"/>
    </row>
    <row r="198" spans="1:9" s="196" customFormat="1">
      <c r="A198" s="305"/>
      <c r="B198" s="305"/>
      <c r="C198" s="305"/>
      <c r="D198" s="305"/>
      <c r="E198" s="305"/>
      <c r="F198" s="305"/>
      <c r="G198" s="305"/>
      <c r="H198" s="305"/>
      <c r="I198" s="305"/>
    </row>
    <row r="199" spans="1:9" s="196" customFormat="1">
      <c r="A199" s="305"/>
      <c r="B199" s="305"/>
      <c r="C199" s="305"/>
      <c r="D199" s="305"/>
      <c r="E199" s="305"/>
      <c r="F199" s="305"/>
      <c r="G199" s="305"/>
      <c r="H199" s="305"/>
      <c r="I199" s="305"/>
    </row>
  </sheetData>
  <pageMargins left="0.98425196850393704" right="0.734251969" top="0.94488188976377996" bottom="1.49606299212598" header="0.511811023622047" footer="1.1811023622047201"/>
  <pageSetup paperSize="9" firstPageNumber="276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N337"/>
  <sheetViews>
    <sheetView workbookViewId="0">
      <selection activeCell="M5" sqref="M5"/>
    </sheetView>
  </sheetViews>
  <sheetFormatPr defaultColWidth="9.109375" defaultRowHeight="13.2"/>
  <cols>
    <col min="1" max="1" width="33.109375" style="919" customWidth="1"/>
    <col min="2" max="4" width="9.5546875" style="919" hidden="1" customWidth="1"/>
    <col min="5" max="7" width="9.5546875" style="919" customWidth="1"/>
    <col min="8" max="8" width="10.33203125" style="919" customWidth="1"/>
    <col min="9" max="9" width="9.109375" style="919"/>
    <col min="10" max="10" width="9.109375" style="24"/>
    <col min="11" max="11" width="10.109375" style="24" bestFit="1" customWidth="1"/>
    <col min="12" max="16384" width="9.109375" style="24"/>
  </cols>
  <sheetData>
    <row r="1" spans="1:14" s="36" customFormat="1" ht="19.5" customHeight="1">
      <c r="A1" s="401" t="s">
        <v>641</v>
      </c>
      <c r="B1" s="799"/>
      <c r="C1" s="799"/>
      <c r="D1" s="799"/>
      <c r="E1" s="799"/>
      <c r="F1" s="799"/>
      <c r="G1" s="799"/>
      <c r="H1" s="799"/>
      <c r="I1" s="799"/>
    </row>
    <row r="2" spans="1:14" s="36" customFormat="1" ht="19.5" customHeight="1">
      <c r="A2" s="402" t="s">
        <v>359</v>
      </c>
      <c r="B2" s="799"/>
      <c r="C2" s="799"/>
      <c r="D2" s="799"/>
      <c r="E2" s="799"/>
      <c r="F2" s="799"/>
      <c r="G2" s="799"/>
      <c r="H2" s="799"/>
      <c r="I2" s="799"/>
    </row>
    <row r="3" spans="1:14" ht="12.75" customHeight="1">
      <c r="A3" s="918"/>
      <c r="B3" s="918"/>
      <c r="E3" s="830"/>
    </row>
    <row r="4" spans="1:14" ht="18.75" customHeight="1">
      <c r="A4" s="920"/>
      <c r="B4" s="921">
        <v>2010</v>
      </c>
      <c r="C4" s="921">
        <v>2013</v>
      </c>
      <c r="D4" s="921">
        <v>2014</v>
      </c>
      <c r="E4" s="921">
        <v>2015</v>
      </c>
      <c r="F4" s="921">
        <v>2016</v>
      </c>
      <c r="G4" s="921">
        <v>2017</v>
      </c>
      <c r="H4" s="921">
        <v>2018</v>
      </c>
      <c r="I4" s="921">
        <v>2019</v>
      </c>
    </row>
    <row r="5" spans="1:14" ht="20.100000000000001" customHeight="1">
      <c r="B5" s="1117" t="s">
        <v>503</v>
      </c>
      <c r="C5" s="1117"/>
      <c r="D5" s="1117"/>
      <c r="E5" s="1117"/>
      <c r="F5" s="1117"/>
      <c r="G5" s="1117"/>
      <c r="H5" s="1117"/>
      <c r="I5" s="1117"/>
      <c r="K5" s="100"/>
      <c r="L5" s="100"/>
      <c r="M5" s="100"/>
      <c r="N5" s="100"/>
    </row>
    <row r="6" spans="1:14" ht="20.100000000000001" customHeight="1">
      <c r="A6" s="435" t="s">
        <v>303</v>
      </c>
      <c r="B6" s="416">
        <f>B12+B16+B26</f>
        <v>348254</v>
      </c>
      <c r="C6" s="436">
        <v>1040280</v>
      </c>
      <c r="D6" s="436">
        <f>D12+D16+D26</f>
        <v>1601095</v>
      </c>
      <c r="E6" s="436">
        <f>E12+E16+E26</f>
        <v>1449318</v>
      </c>
      <c r="F6" s="437">
        <f>F12+F16+F26</f>
        <v>1908660</v>
      </c>
      <c r="G6" s="437">
        <v>2634139</v>
      </c>
      <c r="H6" s="437">
        <f>H12+H16+H26</f>
        <v>2378842.5</v>
      </c>
      <c r="I6" s="437">
        <f>2528463.92+53932+64074+3920</f>
        <v>2650389.92</v>
      </c>
      <c r="K6" s="100"/>
      <c r="L6" s="100"/>
      <c r="M6" s="100"/>
      <c r="N6" s="100"/>
    </row>
    <row r="7" spans="1:14" s="184" customFormat="1" ht="20.100000000000001" customHeight="1">
      <c r="A7" s="888" t="s">
        <v>525</v>
      </c>
      <c r="B7" s="889"/>
      <c r="C7" s="838"/>
      <c r="D7" s="838"/>
      <c r="E7" s="838"/>
      <c r="F7" s="838"/>
      <c r="G7" s="838"/>
      <c r="H7" s="838"/>
      <c r="I7" s="838"/>
    </row>
    <row r="8" spans="1:14" s="184" customFormat="1" ht="20.100000000000001" customHeight="1">
      <c r="A8" s="922" t="s">
        <v>521</v>
      </c>
      <c r="B8" s="404" t="s">
        <v>592</v>
      </c>
      <c r="C8" s="405"/>
      <c r="D8" s="405" t="s">
        <v>302</v>
      </c>
      <c r="E8" s="404" t="s">
        <v>592</v>
      </c>
      <c r="F8" s="404" t="s">
        <v>592</v>
      </c>
      <c r="G8" s="404" t="s">
        <v>592</v>
      </c>
      <c r="H8" s="842">
        <v>-158077.79999999999</v>
      </c>
      <c r="I8" s="842">
        <v>-232434.71</v>
      </c>
    </row>
    <row r="9" spans="1:14" s="184" customFormat="1" ht="20.100000000000001" customHeight="1">
      <c r="A9" s="922" t="s">
        <v>522</v>
      </c>
      <c r="B9" s="404" t="s">
        <v>592</v>
      </c>
      <c r="C9" s="405"/>
      <c r="D9" s="405" t="s">
        <v>302</v>
      </c>
      <c r="E9" s="404" t="s">
        <v>592</v>
      </c>
      <c r="F9" s="404" t="s">
        <v>592</v>
      </c>
      <c r="G9" s="404" t="s">
        <v>592</v>
      </c>
      <c r="H9" s="842">
        <v>-56269.599999999999</v>
      </c>
      <c r="I9" s="842">
        <v>-59593.2</v>
      </c>
    </row>
    <row r="10" spans="1:14" s="184" customFormat="1" ht="20.100000000000001" customHeight="1">
      <c r="A10" s="922" t="s">
        <v>523</v>
      </c>
      <c r="B10" s="404" t="s">
        <v>592</v>
      </c>
      <c r="C10" s="405"/>
      <c r="D10" s="405" t="s">
        <v>302</v>
      </c>
      <c r="E10" s="404" t="s">
        <v>592</v>
      </c>
      <c r="F10" s="404" t="s">
        <v>592</v>
      </c>
      <c r="G10" s="404" t="s">
        <v>592</v>
      </c>
      <c r="H10" s="842">
        <v>323555.09999999998</v>
      </c>
      <c r="I10" s="842">
        <f>204630.76+64074+3920</f>
        <v>272624.76</v>
      </c>
    </row>
    <row r="11" spans="1:14" s="184" customFormat="1" ht="20.100000000000001" customHeight="1">
      <c r="A11" s="922" t="s">
        <v>524</v>
      </c>
      <c r="B11" s="404" t="s">
        <v>592</v>
      </c>
      <c r="C11" s="405"/>
      <c r="D11" s="405" t="s">
        <v>302</v>
      </c>
      <c r="E11" s="404" t="s">
        <v>592</v>
      </c>
      <c r="F11" s="404" t="s">
        <v>592</v>
      </c>
      <c r="G11" s="404" t="s">
        <v>592</v>
      </c>
      <c r="H11" s="842">
        <v>2269634.7999999998</v>
      </c>
      <c r="I11" s="842">
        <f>2615861.07+53932</f>
        <v>2669793.0699999998</v>
      </c>
    </row>
    <row r="12" spans="1:14" ht="20.100000000000001" customHeight="1">
      <c r="A12" s="435" t="s">
        <v>55</v>
      </c>
      <c r="B12" s="416">
        <f>B14+B15</f>
        <v>198692</v>
      </c>
      <c r="C12" s="416">
        <v>512562</v>
      </c>
      <c r="D12" s="416">
        <f>SUM(D14:D15)</f>
        <v>1491039</v>
      </c>
      <c r="E12" s="416">
        <f>E14+E15</f>
        <v>1301744</v>
      </c>
      <c r="F12" s="437">
        <f>F14+F15</f>
        <v>1078003</v>
      </c>
      <c r="G12" s="437">
        <f>G14+G15</f>
        <v>1465354</v>
      </c>
      <c r="H12" s="437">
        <f>SUM(H14:H15)</f>
        <v>2412378</v>
      </c>
      <c r="I12" s="437">
        <f>SUM(I14:I15)</f>
        <v>2241363</v>
      </c>
      <c r="K12" s="264"/>
      <c r="L12" s="100"/>
      <c r="M12" s="100"/>
      <c r="N12" s="100"/>
    </row>
    <row r="13" spans="1:14" ht="20.100000000000001" customHeight="1">
      <c r="A13" s="438" t="s">
        <v>56</v>
      </c>
      <c r="F13" s="437"/>
      <c r="G13" s="437"/>
      <c r="H13" s="437"/>
      <c r="I13" s="437"/>
      <c r="K13" s="100"/>
      <c r="L13" s="100"/>
      <c r="M13" s="100"/>
      <c r="N13" s="100"/>
    </row>
    <row r="14" spans="1:14" ht="20.100000000000001" customHeight="1">
      <c r="A14" s="894" t="s">
        <v>402</v>
      </c>
      <c r="B14" s="889">
        <v>77345</v>
      </c>
      <c r="C14" s="889">
        <v>304065</v>
      </c>
      <c r="D14" s="889">
        <v>1297957</v>
      </c>
      <c r="E14" s="889">
        <v>1081795</v>
      </c>
      <c r="F14" s="923">
        <v>813096</v>
      </c>
      <c r="G14" s="923">
        <v>1140455</v>
      </c>
      <c r="H14" s="923">
        <v>2003955.1</v>
      </c>
      <c r="I14" s="923">
        <f>1673079+53932+64074+3920</f>
        <v>1795005</v>
      </c>
      <c r="K14" s="100"/>
      <c r="L14" s="100"/>
      <c r="M14" s="100"/>
      <c r="N14" s="100"/>
    </row>
    <row r="15" spans="1:14" ht="20.100000000000001" customHeight="1">
      <c r="A15" s="894" t="s">
        <v>403</v>
      </c>
      <c r="B15" s="889">
        <v>121347</v>
      </c>
      <c r="C15" s="889">
        <v>208497</v>
      </c>
      <c r="D15" s="889">
        <v>193082</v>
      </c>
      <c r="E15" s="889">
        <v>219949</v>
      </c>
      <c r="F15" s="923">
        <v>264907</v>
      </c>
      <c r="G15" s="923">
        <v>324899</v>
      </c>
      <c r="H15" s="923">
        <v>408422.9</v>
      </c>
      <c r="I15" s="923">
        <v>446358</v>
      </c>
      <c r="K15" s="100"/>
      <c r="L15" s="100"/>
      <c r="M15" s="100"/>
      <c r="N15" s="100"/>
    </row>
    <row r="16" spans="1:14" ht="20.100000000000001" customHeight="1">
      <c r="A16" s="435" t="s">
        <v>57</v>
      </c>
      <c r="B16" s="416">
        <f>B19+B21+B22+B24</f>
        <v>49812</v>
      </c>
      <c r="C16" s="416">
        <v>360601</v>
      </c>
      <c r="D16" s="416">
        <f>D19+D20+D21+D22+D24</f>
        <v>135643</v>
      </c>
      <c r="E16" s="416">
        <f>E19+E20+E21+E22+E24</f>
        <v>58648</v>
      </c>
      <c r="F16" s="437">
        <f>F19+F20+F21+F22+F24</f>
        <v>544078</v>
      </c>
      <c r="G16" s="437">
        <v>920361</v>
      </c>
      <c r="H16" s="437">
        <f>SUM(H19:H24)</f>
        <v>-375.49999999994179</v>
      </c>
      <c r="I16" s="437">
        <f>SUM(I19:I24)</f>
        <v>590897.49</v>
      </c>
      <c r="K16" s="100"/>
      <c r="L16" s="100"/>
      <c r="M16" s="100"/>
      <c r="N16" s="100"/>
    </row>
    <row r="17" spans="1:14" ht="20.100000000000001" customHeight="1">
      <c r="A17" s="438" t="s">
        <v>58</v>
      </c>
      <c r="F17" s="437"/>
      <c r="G17" s="437"/>
      <c r="H17" s="437"/>
      <c r="I17" s="437"/>
      <c r="K17" s="100"/>
      <c r="L17" s="100"/>
      <c r="M17" s="100"/>
      <c r="N17" s="100"/>
    </row>
    <row r="18" spans="1:14" ht="14.4" hidden="1" customHeight="1">
      <c r="A18" s="894" t="s">
        <v>404</v>
      </c>
      <c r="B18" s="889">
        <v>45781</v>
      </c>
      <c r="C18" s="889">
        <v>54151</v>
      </c>
      <c r="D18" s="889">
        <v>82389</v>
      </c>
      <c r="E18" s="889">
        <v>78178</v>
      </c>
      <c r="F18" s="923">
        <v>84760</v>
      </c>
      <c r="I18" s="919" t="s">
        <v>624</v>
      </c>
      <c r="K18" s="100"/>
      <c r="L18" s="100"/>
      <c r="M18" s="100"/>
      <c r="N18" s="100"/>
    </row>
    <row r="19" spans="1:14" ht="20.100000000000001" customHeight="1">
      <c r="A19" s="894" t="s">
        <v>405</v>
      </c>
      <c r="B19" s="889">
        <v>8648</v>
      </c>
      <c r="C19" s="889">
        <v>4966</v>
      </c>
      <c r="D19" s="889">
        <v>29628</v>
      </c>
      <c r="E19" s="889">
        <v>-9246</v>
      </c>
      <c r="F19" s="923">
        <v>-29360</v>
      </c>
      <c r="G19" s="923">
        <v>-35373</v>
      </c>
      <c r="H19" s="923">
        <v>-16165.7</v>
      </c>
      <c r="I19" s="923">
        <v>-32143.93</v>
      </c>
      <c r="K19" s="100"/>
      <c r="L19" s="100"/>
      <c r="M19" s="100"/>
      <c r="N19" s="100"/>
    </row>
    <row r="20" spans="1:14" ht="20.100000000000001" customHeight="1">
      <c r="A20" s="894" t="s">
        <v>406</v>
      </c>
      <c r="B20" s="924">
        <v>0</v>
      </c>
      <c r="C20" s="842">
        <v>490</v>
      </c>
      <c r="D20" s="842">
        <v>907</v>
      </c>
      <c r="E20" s="842">
        <v>925</v>
      </c>
      <c r="F20" s="842">
        <v>-21950</v>
      </c>
      <c r="G20" s="842">
        <v>14998</v>
      </c>
      <c r="H20" s="842">
        <v>15058.6</v>
      </c>
      <c r="I20" s="842">
        <v>15093.56</v>
      </c>
      <c r="K20" s="100"/>
      <c r="L20" s="100"/>
      <c r="M20" s="100"/>
      <c r="N20" s="100"/>
    </row>
    <row r="21" spans="1:14" ht="20.100000000000001" customHeight="1">
      <c r="A21" s="894" t="s">
        <v>407</v>
      </c>
      <c r="B21" s="889">
        <v>-144938</v>
      </c>
      <c r="C21" s="889">
        <v>219554</v>
      </c>
      <c r="D21" s="889">
        <v>-962</v>
      </c>
      <c r="E21" s="889">
        <v>-105680</v>
      </c>
      <c r="F21" s="923">
        <v>270993</v>
      </c>
      <c r="G21" s="923">
        <v>41428</v>
      </c>
      <c r="H21" s="923">
        <v>-649724.6</v>
      </c>
      <c r="I21" s="923">
        <v>92452.17</v>
      </c>
      <c r="K21" s="100"/>
      <c r="L21" s="100"/>
      <c r="M21" s="100"/>
      <c r="N21" s="100"/>
    </row>
    <row r="22" spans="1:14" ht="20.100000000000001" customHeight="1">
      <c r="A22" s="894" t="s">
        <v>59</v>
      </c>
      <c r="B22" s="889">
        <v>174845</v>
      </c>
      <c r="C22" s="889">
        <v>-4440</v>
      </c>
      <c r="D22" s="889">
        <v>43281</v>
      </c>
      <c r="E22" s="889">
        <v>80702</v>
      </c>
      <c r="F22" s="923">
        <v>104235</v>
      </c>
      <c r="G22" s="923">
        <v>153547</v>
      </c>
      <c r="H22" s="923">
        <v>217795</v>
      </c>
      <c r="I22" s="923">
        <v>194038.99</v>
      </c>
      <c r="K22" s="100"/>
      <c r="L22" s="100"/>
      <c r="M22" s="100"/>
      <c r="N22" s="100"/>
    </row>
    <row r="23" spans="1:14" ht="20.100000000000001" customHeight="1">
      <c r="A23" s="439" t="s">
        <v>60</v>
      </c>
      <c r="B23" s="925"/>
      <c r="C23" s="925"/>
      <c r="D23" s="925"/>
      <c r="E23" s="923"/>
      <c r="F23" s="923"/>
      <c r="G23" s="923"/>
      <c r="H23" s="923"/>
      <c r="I23" s="923"/>
      <c r="K23" s="100"/>
      <c r="L23" s="100"/>
      <c r="M23" s="100"/>
      <c r="N23" s="100"/>
    </row>
    <row r="24" spans="1:14" ht="27" customHeight="1">
      <c r="A24" s="894" t="s">
        <v>61</v>
      </c>
      <c r="B24" s="889">
        <v>11257</v>
      </c>
      <c r="C24" s="889">
        <v>85880</v>
      </c>
      <c r="D24" s="889">
        <v>62789</v>
      </c>
      <c r="E24" s="889">
        <v>91947</v>
      </c>
      <c r="F24" s="923">
        <v>220160</v>
      </c>
      <c r="G24" s="923">
        <v>745762</v>
      </c>
      <c r="H24" s="923">
        <v>432661.2</v>
      </c>
      <c r="I24" s="923">
        <v>321456.7</v>
      </c>
      <c r="K24" s="100"/>
      <c r="L24" s="100"/>
      <c r="M24" s="100"/>
      <c r="N24" s="100"/>
    </row>
    <row r="25" spans="1:14" ht="20.100000000000001" customHeight="1">
      <c r="A25" s="439" t="s">
        <v>62</v>
      </c>
      <c r="B25" s="925"/>
      <c r="C25" s="925"/>
      <c r="D25" s="923"/>
      <c r="E25" s="923"/>
      <c r="F25" s="923"/>
      <c r="G25" s="923"/>
      <c r="H25" s="923"/>
      <c r="I25" s="923"/>
      <c r="K25" s="100"/>
      <c r="L25" s="100"/>
      <c r="M25" s="100"/>
      <c r="N25" s="100"/>
    </row>
    <row r="26" spans="1:14" ht="26.25" customHeight="1">
      <c r="A26" s="435" t="s">
        <v>63</v>
      </c>
      <c r="B26" s="416">
        <f>B28+B29</f>
        <v>99750</v>
      </c>
      <c r="C26" s="416">
        <v>167117</v>
      </c>
      <c r="D26" s="416">
        <f>SUM(D28:D29)</f>
        <v>-25587</v>
      </c>
      <c r="E26" s="416">
        <f>E28+E29</f>
        <v>88926</v>
      </c>
      <c r="F26" s="437">
        <v>286579</v>
      </c>
      <c r="G26" s="437">
        <v>248423</v>
      </c>
      <c r="H26" s="437">
        <f>SUM(H28:H29)</f>
        <v>-33160</v>
      </c>
      <c r="I26" s="437">
        <v>-181870.36</v>
      </c>
      <c r="K26" s="264"/>
      <c r="L26" s="100"/>
      <c r="M26" s="100"/>
      <c r="N26" s="100"/>
    </row>
    <row r="27" spans="1:14" ht="20.100000000000001" customHeight="1">
      <c r="A27" s="438" t="s">
        <v>64</v>
      </c>
      <c r="F27" s="437"/>
      <c r="G27" s="437"/>
      <c r="H27" s="437"/>
      <c r="I27" s="437"/>
      <c r="K27" s="100"/>
      <c r="L27" s="100"/>
      <c r="M27" s="100"/>
      <c r="N27" s="100"/>
    </row>
    <row r="28" spans="1:14" ht="28.5" customHeight="1">
      <c r="A28" s="894" t="s">
        <v>408</v>
      </c>
      <c r="B28" s="889">
        <v>95411</v>
      </c>
      <c r="C28" s="889">
        <v>171669</v>
      </c>
      <c r="D28" s="889">
        <v>-5762</v>
      </c>
      <c r="E28" s="889">
        <v>102219</v>
      </c>
      <c r="F28" s="923">
        <v>291640</v>
      </c>
      <c r="G28" s="923">
        <v>262326</v>
      </c>
      <c r="H28" s="923">
        <v>-2944.7</v>
      </c>
      <c r="I28" s="923">
        <v>-153840</v>
      </c>
      <c r="K28" s="100"/>
      <c r="L28" s="100"/>
      <c r="M28" s="100"/>
      <c r="N28" s="100"/>
    </row>
    <row r="29" spans="1:14" ht="24" customHeight="1">
      <c r="A29" s="894" t="s">
        <v>409</v>
      </c>
      <c r="B29" s="889">
        <v>4339</v>
      </c>
      <c r="C29" s="889">
        <v>-4552</v>
      </c>
      <c r="D29" s="889">
        <v>-19825</v>
      </c>
      <c r="E29" s="889">
        <v>-13293</v>
      </c>
      <c r="F29" s="923">
        <v>-5061</v>
      </c>
      <c r="G29" s="923">
        <v>-13903</v>
      </c>
      <c r="H29" s="923">
        <v>-30215.3</v>
      </c>
      <c r="I29" s="923">
        <v>-28030</v>
      </c>
      <c r="K29" s="100"/>
      <c r="L29" s="100"/>
      <c r="M29" s="100"/>
      <c r="N29" s="100"/>
    </row>
    <row r="30" spans="1:14" ht="25.5" customHeight="1">
      <c r="A30" s="435"/>
      <c r="B30" s="1118" t="s">
        <v>445</v>
      </c>
      <c r="C30" s="1118"/>
      <c r="D30" s="1118"/>
      <c r="E30" s="1118"/>
      <c r="F30" s="1118"/>
      <c r="G30" s="1118"/>
      <c r="H30" s="1118"/>
      <c r="I30" s="1118"/>
      <c r="K30" s="100"/>
      <c r="L30" s="100"/>
      <c r="M30" s="100"/>
      <c r="N30" s="100"/>
    </row>
    <row r="31" spans="1:14" ht="20.100000000000001" customHeight="1">
      <c r="A31" s="435" t="s">
        <v>303</v>
      </c>
      <c r="B31" s="440">
        <f>B37+B41+B51</f>
        <v>100</v>
      </c>
      <c r="C31" s="440">
        <v>100</v>
      </c>
      <c r="D31" s="440">
        <f t="shared" ref="D31:I31" si="0">D37+D41+D51</f>
        <v>100</v>
      </c>
      <c r="E31" s="440">
        <f t="shared" si="0"/>
        <v>100</v>
      </c>
      <c r="F31" s="441">
        <f t="shared" si="0"/>
        <v>100</v>
      </c>
      <c r="G31" s="441">
        <f t="shared" si="0"/>
        <v>100</v>
      </c>
      <c r="H31" s="441">
        <f t="shared" si="0"/>
        <v>100.00000000000003</v>
      </c>
      <c r="I31" s="441">
        <f t="shared" si="0"/>
        <v>100.00002150626955</v>
      </c>
      <c r="K31" s="100"/>
      <c r="L31" s="100"/>
      <c r="M31" s="100"/>
      <c r="N31" s="100"/>
    </row>
    <row r="32" spans="1:14" s="184" customFormat="1" ht="20.100000000000001" customHeight="1">
      <c r="A32" s="888" t="s">
        <v>525</v>
      </c>
      <c r="B32" s="889"/>
      <c r="C32" s="838"/>
      <c r="D32" s="838"/>
      <c r="E32" s="838"/>
      <c r="F32" s="838"/>
      <c r="G32" s="838"/>
      <c r="H32" s="838"/>
      <c r="I32" s="919"/>
    </row>
    <row r="33" spans="1:14" s="184" customFormat="1" ht="20.100000000000001" customHeight="1">
      <c r="A33" s="890" t="s">
        <v>521</v>
      </c>
      <c r="B33" s="404" t="s">
        <v>592</v>
      </c>
      <c r="C33" s="405"/>
      <c r="D33" s="405" t="s">
        <v>302</v>
      </c>
      <c r="E33" s="404" t="s">
        <v>592</v>
      </c>
      <c r="F33" s="404" t="s">
        <v>592</v>
      </c>
      <c r="G33" s="404" t="s">
        <v>592</v>
      </c>
      <c r="H33" s="891">
        <f t="shared" ref="H33:I36" si="1">H8/H$6*100</f>
        <v>-6.6451562051712125</v>
      </c>
      <c r="I33" s="891">
        <f t="shared" si="1"/>
        <v>-8.7698307424893915</v>
      </c>
    </row>
    <row r="34" spans="1:14" s="184" customFormat="1" ht="20.100000000000001" customHeight="1">
      <c r="A34" s="890" t="s">
        <v>522</v>
      </c>
      <c r="B34" s="404" t="s">
        <v>592</v>
      </c>
      <c r="C34" s="405"/>
      <c r="D34" s="405" t="s">
        <v>302</v>
      </c>
      <c r="E34" s="404" t="s">
        <v>592</v>
      </c>
      <c r="F34" s="404" t="s">
        <v>592</v>
      </c>
      <c r="G34" s="404" t="s">
        <v>592</v>
      </c>
      <c r="H34" s="891">
        <f t="shared" si="1"/>
        <v>-2.3654193163271633</v>
      </c>
      <c r="I34" s="891">
        <f t="shared" si="1"/>
        <v>-2.2484691610961152</v>
      </c>
    </row>
    <row r="35" spans="1:14" s="184" customFormat="1" ht="20.100000000000001" customHeight="1">
      <c r="A35" s="890" t="s">
        <v>523</v>
      </c>
      <c r="B35" s="404" t="s">
        <v>592</v>
      </c>
      <c r="C35" s="405"/>
      <c r="D35" s="405" t="s">
        <v>302</v>
      </c>
      <c r="E35" s="404" t="s">
        <v>592</v>
      </c>
      <c r="F35" s="404" t="s">
        <v>592</v>
      </c>
      <c r="G35" s="404" t="s">
        <v>592</v>
      </c>
      <c r="H35" s="891">
        <f t="shared" si="1"/>
        <v>13.601367051412607</v>
      </c>
      <c r="I35" s="891">
        <f t="shared" si="1"/>
        <v>10.286213282911973</v>
      </c>
    </row>
    <row r="36" spans="1:14" s="184" customFormat="1" ht="20.100000000000001" customHeight="1">
      <c r="A36" s="890" t="s">
        <v>524</v>
      </c>
      <c r="B36" s="404" t="s">
        <v>592</v>
      </c>
      <c r="C36" s="405"/>
      <c r="D36" s="405" t="s">
        <v>302</v>
      </c>
      <c r="E36" s="404" t="s">
        <v>592</v>
      </c>
      <c r="F36" s="404" t="s">
        <v>592</v>
      </c>
      <c r="G36" s="404" t="s">
        <v>592</v>
      </c>
      <c r="H36" s="891">
        <f t="shared" si="1"/>
        <v>95.409208470085758</v>
      </c>
      <c r="I36" s="891">
        <f t="shared" si="1"/>
        <v>100.73208662067353</v>
      </c>
    </row>
    <row r="37" spans="1:14" s="52" customFormat="1" ht="20.100000000000001" customHeight="1">
      <c r="A37" s="435" t="s">
        <v>55</v>
      </c>
      <c r="B37" s="442">
        <f>B39+B40</f>
        <v>57.053759612237045</v>
      </c>
      <c r="C37" s="442">
        <f>C12/$C$6*100</f>
        <v>49.271542277079249</v>
      </c>
      <c r="D37" s="442">
        <f>D12/$D$6*100</f>
        <v>93.126204253963692</v>
      </c>
      <c r="E37" s="442">
        <f>E12/$E$6*100</f>
        <v>89.817693563455364</v>
      </c>
      <c r="F37" s="442">
        <f>F12/$F$6*100</f>
        <v>56.479572055787827</v>
      </c>
      <c r="G37" s="442">
        <f>G39+G40</f>
        <v>55.629334670645704</v>
      </c>
      <c r="H37" s="442">
        <f>H39+H40</f>
        <v>101.40974024131486</v>
      </c>
      <c r="I37" s="442">
        <f>I39+I40</f>
        <v>84.567292649528341</v>
      </c>
      <c r="K37" s="101"/>
      <c r="L37" s="101"/>
      <c r="M37" s="101"/>
      <c r="N37" s="101"/>
    </row>
    <row r="38" spans="1:14" ht="20.100000000000001" customHeight="1">
      <c r="A38" s="438" t="s">
        <v>56</v>
      </c>
      <c r="B38" s="926"/>
      <c r="C38" s="926"/>
      <c r="D38" s="926"/>
      <c r="E38" s="926"/>
      <c r="F38" s="926"/>
      <c r="G38" s="926"/>
      <c r="H38" s="926"/>
      <c r="K38" s="100"/>
      <c r="L38" s="100"/>
      <c r="M38" s="100"/>
      <c r="N38" s="100"/>
    </row>
    <row r="39" spans="1:14" ht="20.100000000000001" customHeight="1">
      <c r="A39" s="894" t="s">
        <v>402</v>
      </c>
      <c r="B39" s="926">
        <f t="shared" ref="B39:B54" si="2">B14/$B$6*100</f>
        <v>22.209364429410716</v>
      </c>
      <c r="C39" s="926">
        <f t="shared" ref="C39:C54" si="3">C14/$C$6*100</f>
        <v>29.229149844272694</v>
      </c>
      <c r="D39" s="926">
        <f t="shared" ref="D39:D54" si="4">D14/$D$6*100</f>
        <v>81.066832386585432</v>
      </c>
      <c r="E39" s="926">
        <f t="shared" ref="E39:E54" si="5">E14/$E$6*100</f>
        <v>74.64165904239097</v>
      </c>
      <c r="F39" s="926">
        <f>F14/$F$6*100</f>
        <v>42.600358366602748</v>
      </c>
      <c r="G39" s="926">
        <f>G14/G$6*100</f>
        <v>43.295171591172675</v>
      </c>
      <c r="H39" s="926">
        <f>H14/H$6*100</f>
        <v>84.240764153154331</v>
      </c>
      <c r="I39" s="926">
        <f>I14/I$6*100</f>
        <v>67.726072547091491</v>
      </c>
      <c r="K39" s="100"/>
      <c r="L39" s="100"/>
      <c r="M39" s="100"/>
      <c r="N39" s="100"/>
    </row>
    <row r="40" spans="1:14" ht="20.100000000000001" customHeight="1">
      <c r="A40" s="894" t="s">
        <v>403</v>
      </c>
      <c r="B40" s="926">
        <f t="shared" si="2"/>
        <v>34.844395182826325</v>
      </c>
      <c r="C40" s="926">
        <f t="shared" si="3"/>
        <v>20.042392432806551</v>
      </c>
      <c r="D40" s="926">
        <f t="shared" si="4"/>
        <v>12.059371867378262</v>
      </c>
      <c r="E40" s="926">
        <f t="shared" si="5"/>
        <v>15.176034521064391</v>
      </c>
      <c r="F40" s="926">
        <f>F15/$F$6*100</f>
        <v>13.879213689185082</v>
      </c>
      <c r="G40" s="926">
        <f>G15/$G$6*100</f>
        <v>12.334163079473027</v>
      </c>
      <c r="H40" s="926">
        <f>H15/H$6*100</f>
        <v>17.168976088160527</v>
      </c>
      <c r="I40" s="926">
        <f>I15/I$6*100</f>
        <v>16.841220102436854</v>
      </c>
      <c r="K40" s="100"/>
      <c r="L40" s="100"/>
      <c r="M40" s="100"/>
      <c r="N40" s="100"/>
    </row>
    <row r="41" spans="1:14" s="52" customFormat="1" ht="20.100000000000001" customHeight="1">
      <c r="A41" s="435" t="s">
        <v>57</v>
      </c>
      <c r="B41" s="442">
        <f>B44+B46+B47+B49</f>
        <v>14.303353299603161</v>
      </c>
      <c r="C41" s="442">
        <f t="shared" si="3"/>
        <v>34.663840504479566</v>
      </c>
      <c r="D41" s="442">
        <f t="shared" si="4"/>
        <v>8.4718895505888145</v>
      </c>
      <c r="E41" s="442">
        <f>E44+E45+E46+E47+E49</f>
        <v>4.0465929492354329</v>
      </c>
      <c r="F41" s="442">
        <f>F44+F45+F46+F47+F49</f>
        <v>28.505757966321923</v>
      </c>
      <c r="G41" s="442">
        <f>G44+G45+G46+G47+G49</f>
        <v>34.939765896940138</v>
      </c>
      <c r="H41" s="442">
        <f>H44+H45+H46+H47+H49</f>
        <v>-1.5784987866997113E-2</v>
      </c>
      <c r="I41" s="442">
        <f>I44+I45+I46+I47+I49</f>
        <v>22.294738051222289</v>
      </c>
      <c r="K41" s="101"/>
      <c r="L41" s="101"/>
      <c r="M41" s="101"/>
      <c r="N41" s="101"/>
    </row>
    <row r="42" spans="1:14" ht="20.100000000000001" customHeight="1">
      <c r="A42" s="438" t="s">
        <v>58</v>
      </c>
      <c r="B42" s="926"/>
      <c r="C42" s="926"/>
      <c r="D42" s="926"/>
      <c r="E42" s="926"/>
      <c r="F42" s="926"/>
      <c r="G42" s="926"/>
      <c r="H42" s="926"/>
      <c r="K42" s="100"/>
      <c r="L42" s="100"/>
      <c r="M42" s="100"/>
      <c r="N42" s="100"/>
    </row>
    <row r="43" spans="1:14" ht="20.100000000000001" hidden="1" customHeight="1">
      <c r="A43" s="894" t="s">
        <v>404</v>
      </c>
      <c r="B43" s="926">
        <f t="shared" si="2"/>
        <v>13.14586479983001</v>
      </c>
      <c r="C43" s="926">
        <f t="shared" si="3"/>
        <v>5.2054254623755147</v>
      </c>
      <c r="D43" s="926">
        <f t="shared" si="4"/>
        <v>5.1457908493874509</v>
      </c>
      <c r="E43" s="926">
        <f t="shared" si="5"/>
        <v>5.3941233048923705</v>
      </c>
      <c r="F43" s="926">
        <f>F18/$F$6*100</f>
        <v>4.4408118784906687</v>
      </c>
      <c r="G43" s="926">
        <f>G19/$F$6*100</f>
        <v>-1.8532897425418879</v>
      </c>
      <c r="H43" s="926"/>
      <c r="K43" s="100"/>
      <c r="L43" s="100"/>
      <c r="M43" s="100"/>
      <c r="N43" s="100"/>
    </row>
    <row r="44" spans="1:14" ht="20.100000000000001" customHeight="1">
      <c r="A44" s="894" t="s">
        <v>405</v>
      </c>
      <c r="B44" s="926">
        <f t="shared" si="2"/>
        <v>2.4832449878536931</v>
      </c>
      <c r="C44" s="926">
        <f t="shared" si="3"/>
        <v>0.47737147691006271</v>
      </c>
      <c r="D44" s="926">
        <f t="shared" si="4"/>
        <v>1.8504835753031519</v>
      </c>
      <c r="E44" s="926">
        <f t="shared" si="5"/>
        <v>-0.63795523135709353</v>
      </c>
      <c r="F44" s="926">
        <f>F19/$F$6*100</f>
        <v>-1.5382519673488206</v>
      </c>
      <c r="G44" s="926">
        <f>G19/$G$6*100</f>
        <v>-1.3428676315107138</v>
      </c>
      <c r="H44" s="926">
        <f t="shared" ref="H44:I47" si="6">H19/H$6*100</f>
        <v>-0.67956159350608547</v>
      </c>
      <c r="I44" s="926">
        <f t="shared" si="6"/>
        <v>-1.2128000396258676</v>
      </c>
      <c r="K44" s="100"/>
      <c r="L44" s="100"/>
      <c r="M44" s="100"/>
      <c r="N44" s="100"/>
    </row>
    <row r="45" spans="1:14" ht="20.100000000000001" customHeight="1">
      <c r="A45" s="894" t="s">
        <v>406</v>
      </c>
      <c r="B45" s="924">
        <v>0</v>
      </c>
      <c r="C45" s="926">
        <f t="shared" si="3"/>
        <v>4.7102703118391202E-2</v>
      </c>
      <c r="D45" s="926">
        <f t="shared" si="4"/>
        <v>5.6648731024704968E-2</v>
      </c>
      <c r="E45" s="926">
        <f t="shared" si="5"/>
        <v>6.3823122323741238E-2</v>
      </c>
      <c r="F45" s="926">
        <f>F20/$F$6*100</f>
        <v>-1.1500214810390537</v>
      </c>
      <c r="G45" s="926">
        <f>G20/$G$6*100</f>
        <v>0.56937010537408994</v>
      </c>
      <c r="H45" s="926">
        <f t="shared" si="6"/>
        <v>0.63302215258050931</v>
      </c>
      <c r="I45" s="926">
        <f t="shared" si="6"/>
        <v>0.56948450815116292</v>
      </c>
      <c r="K45" s="100"/>
      <c r="L45" s="100"/>
      <c r="M45" s="100"/>
      <c r="N45" s="100"/>
    </row>
    <row r="46" spans="1:14" ht="20.100000000000001" customHeight="1">
      <c r="A46" s="894" t="s">
        <v>407</v>
      </c>
      <c r="B46" s="926">
        <f t="shared" si="2"/>
        <v>-41.618473872518337</v>
      </c>
      <c r="C46" s="926">
        <f t="shared" si="3"/>
        <v>21.105279347867882</v>
      </c>
      <c r="D46" s="926">
        <f t="shared" si="4"/>
        <v>-6.0083880094560282E-2</v>
      </c>
      <c r="E46" s="926">
        <f t="shared" si="5"/>
        <v>-7.291705478024836</v>
      </c>
      <c r="F46" s="926">
        <f>F21/$F$6*100</f>
        <v>14.19807613718525</v>
      </c>
      <c r="G46" s="926">
        <f>G21/$G$6*100</f>
        <v>1.5727340128975729</v>
      </c>
      <c r="H46" s="926">
        <f t="shared" si="6"/>
        <v>-27.312636292650733</v>
      </c>
      <c r="I46" s="926">
        <f t="shared" si="6"/>
        <v>3.4882478725998172</v>
      </c>
      <c r="K46" s="100"/>
      <c r="L46" s="100"/>
      <c r="M46" s="100"/>
      <c r="N46" s="100"/>
    </row>
    <row r="47" spans="1:14" ht="20.100000000000001" customHeight="1">
      <c r="A47" s="894" t="s">
        <v>59</v>
      </c>
      <c r="B47" s="926">
        <f t="shared" si="2"/>
        <v>50.206171357687204</v>
      </c>
      <c r="C47" s="926">
        <f t="shared" si="3"/>
        <v>-0.4268081670319529</v>
      </c>
      <c r="D47" s="926">
        <f t="shared" si="4"/>
        <v>2.703212488952873</v>
      </c>
      <c r="E47" s="926">
        <f t="shared" si="5"/>
        <v>5.5682741813735834</v>
      </c>
      <c r="F47" s="926">
        <f>F22/$F$6*100</f>
        <v>5.4611612335355693</v>
      </c>
      <c r="G47" s="926">
        <f>G22/$G$6*100</f>
        <v>5.8291153200343642</v>
      </c>
      <c r="H47" s="926">
        <f t="shared" si="6"/>
        <v>9.1555031491155887</v>
      </c>
      <c r="I47" s="926">
        <f t="shared" si="6"/>
        <v>7.3211488066631345</v>
      </c>
      <c r="K47" s="100"/>
      <c r="L47" s="100"/>
      <c r="M47" s="100"/>
      <c r="N47" s="100"/>
    </row>
    <row r="48" spans="1:14" ht="20.100000000000001" customHeight="1">
      <c r="A48" s="439" t="s">
        <v>60</v>
      </c>
      <c r="B48" s="926"/>
      <c r="C48" s="926"/>
      <c r="D48" s="926"/>
      <c r="E48" s="926"/>
      <c r="F48" s="926"/>
      <c r="G48" s="926"/>
      <c r="H48" s="926"/>
      <c r="I48" s="926"/>
      <c r="K48" s="100"/>
      <c r="L48" s="100"/>
      <c r="M48" s="100"/>
      <c r="N48" s="100"/>
    </row>
    <row r="49" spans="1:14" ht="26.25" customHeight="1">
      <c r="A49" s="894" t="s">
        <v>61</v>
      </c>
      <c r="B49" s="926">
        <f t="shared" si="2"/>
        <v>3.2324108265805993</v>
      </c>
      <c r="C49" s="926">
        <f t="shared" si="3"/>
        <v>8.2554696812396653</v>
      </c>
      <c r="D49" s="926">
        <f t="shared" si="4"/>
        <v>3.9216286354026462</v>
      </c>
      <c r="E49" s="926">
        <f t="shared" si="5"/>
        <v>6.3441563549200382</v>
      </c>
      <c r="F49" s="926">
        <f>F24/$F$6*100</f>
        <v>11.534794043988976</v>
      </c>
      <c r="G49" s="926">
        <f>G24/$G$6*100</f>
        <v>28.311414090144826</v>
      </c>
      <c r="H49" s="926">
        <f>H24/H$6*100</f>
        <v>18.187887596593722</v>
      </c>
      <c r="I49" s="926">
        <f>I24/I$6*100</f>
        <v>12.128656903434043</v>
      </c>
      <c r="K49" s="100"/>
      <c r="L49" s="100"/>
      <c r="M49" s="100"/>
      <c r="N49" s="100"/>
    </row>
    <row r="50" spans="1:14" ht="18" customHeight="1">
      <c r="A50" s="439" t="s">
        <v>62</v>
      </c>
      <c r="B50" s="926"/>
      <c r="C50" s="926"/>
      <c r="D50" s="926"/>
      <c r="E50" s="926"/>
      <c r="F50" s="926"/>
      <c r="G50" s="926"/>
      <c r="H50" s="926"/>
      <c r="K50" s="100"/>
      <c r="L50" s="100"/>
      <c r="M50" s="100"/>
      <c r="N50" s="100"/>
    </row>
    <row r="51" spans="1:14" s="52" customFormat="1" ht="29.25" customHeight="1">
      <c r="A51" s="435" t="s">
        <v>63</v>
      </c>
      <c r="B51" s="442">
        <f>B53+B54</f>
        <v>28.642887088159789</v>
      </c>
      <c r="C51" s="442">
        <f t="shared" si="3"/>
        <v>16.064617218441189</v>
      </c>
      <c r="D51" s="442">
        <f t="shared" si="4"/>
        <v>-1.5980938045525095</v>
      </c>
      <c r="E51" s="442">
        <f t="shared" si="5"/>
        <v>6.1357134873092036</v>
      </c>
      <c r="F51" s="442">
        <f>F26/$F$6*100</f>
        <v>15.014669977890247</v>
      </c>
      <c r="G51" s="442">
        <f>G53+G54</f>
        <v>9.430899432414158</v>
      </c>
      <c r="H51" s="442">
        <f>H53+H54</f>
        <v>-1.3939552534478428</v>
      </c>
      <c r="I51" s="442">
        <f>I53+I54</f>
        <v>-6.8620091944810904</v>
      </c>
      <c r="K51" s="101"/>
      <c r="L51" s="101"/>
      <c r="M51" s="101"/>
      <c r="N51" s="101"/>
    </row>
    <row r="52" spans="1:14" ht="14.4" customHeight="1">
      <c r="A52" s="438" t="s">
        <v>64</v>
      </c>
      <c r="B52" s="926"/>
      <c r="C52" s="926"/>
      <c r="D52" s="926"/>
      <c r="E52" s="926"/>
      <c r="F52" s="926"/>
      <c r="G52" s="926"/>
      <c r="H52" s="926"/>
      <c r="K52" s="100"/>
      <c r="L52" s="100"/>
      <c r="M52" s="100"/>
      <c r="N52" s="100"/>
    </row>
    <row r="53" spans="1:14" ht="24.75" customHeight="1">
      <c r="A53" s="894" t="s">
        <v>408</v>
      </c>
      <c r="B53" s="926">
        <f t="shared" si="2"/>
        <v>27.396957393167053</v>
      </c>
      <c r="C53" s="926">
        <f t="shared" si="3"/>
        <v>16.50219171761449</v>
      </c>
      <c r="D53" s="926">
        <f t="shared" si="4"/>
        <v>-0.35987870800920618</v>
      </c>
      <c r="E53" s="926">
        <f t="shared" si="5"/>
        <v>7.0529035035789249</v>
      </c>
      <c r="F53" s="926">
        <f>F28/$F$6*100</f>
        <v>15.279829828256473</v>
      </c>
      <c r="G53" s="926">
        <f>G28/$G$6*100</f>
        <v>9.9586999774878997</v>
      </c>
      <c r="H53" s="926">
        <f>H28/H$6*100</f>
        <v>-0.12378709393328897</v>
      </c>
      <c r="I53" s="926">
        <f>I28/I$6*100</f>
        <v>-5.8044289573814867</v>
      </c>
      <c r="K53" s="100"/>
      <c r="L53" s="100"/>
      <c r="M53" s="100"/>
      <c r="N53" s="100"/>
    </row>
    <row r="54" spans="1:14" ht="24.75" customHeight="1">
      <c r="A54" s="927" t="s">
        <v>409</v>
      </c>
      <c r="B54" s="926">
        <f t="shared" si="2"/>
        <v>1.2459296949927352</v>
      </c>
      <c r="C54" s="926">
        <f t="shared" si="3"/>
        <v>-0.43757449917329949</v>
      </c>
      <c r="D54" s="926">
        <f t="shared" si="4"/>
        <v>-1.2382150965433032</v>
      </c>
      <c r="E54" s="926">
        <f t="shared" si="5"/>
        <v>-0.9171900162697213</v>
      </c>
      <c r="F54" s="926">
        <f>F29/$F$6*100</f>
        <v>-0.26515985036622552</v>
      </c>
      <c r="G54" s="926">
        <f>G29/$G$6*100</f>
        <v>-0.5278005450737413</v>
      </c>
      <c r="H54" s="926">
        <f>H29/H$6*100</f>
        <v>-1.2701681595145538</v>
      </c>
      <c r="I54" s="926">
        <f>I29/I$6*100</f>
        <v>-1.0575802370996039</v>
      </c>
      <c r="K54" s="100"/>
      <c r="L54" s="100"/>
      <c r="M54" s="100"/>
      <c r="N54" s="100"/>
    </row>
    <row r="55" spans="1:14" ht="6.75" customHeight="1">
      <c r="A55" s="928"/>
      <c r="B55" s="840"/>
      <c r="C55" s="840"/>
      <c r="D55" s="840"/>
      <c r="E55" s="918"/>
      <c r="F55" s="918"/>
      <c r="G55" s="918"/>
      <c r="H55" s="918"/>
      <c r="I55" s="918"/>
      <c r="K55" s="100"/>
      <c r="L55" s="100"/>
      <c r="M55" s="100"/>
      <c r="N55" s="100"/>
    </row>
    <row r="56" spans="1:14" ht="15" customHeight="1">
      <c r="A56" s="844"/>
      <c r="B56" s="1116"/>
      <c r="C56" s="1116"/>
      <c r="D56" s="1116"/>
      <c r="K56" s="100"/>
      <c r="L56" s="100"/>
      <c r="M56" s="100"/>
      <c r="N56" s="100"/>
    </row>
    <row r="57" spans="1:14" ht="15" customHeight="1">
      <c r="A57" s="320"/>
      <c r="B57" s="834"/>
      <c r="C57" s="836"/>
      <c r="D57" s="822"/>
      <c r="K57" s="100"/>
      <c r="L57" s="100"/>
      <c r="M57" s="100"/>
      <c r="N57" s="100"/>
    </row>
    <row r="58" spans="1:14" ht="15" customHeight="1">
      <c r="A58" s="839"/>
      <c r="B58" s="320"/>
      <c r="C58" s="836"/>
      <c r="D58" s="822"/>
      <c r="K58" s="100"/>
      <c r="L58" s="100"/>
      <c r="M58" s="100"/>
      <c r="N58" s="100"/>
    </row>
    <row r="59" spans="1:14" ht="15" customHeight="1">
      <c r="A59" s="443"/>
      <c r="K59" s="100"/>
      <c r="L59" s="100"/>
      <c r="M59" s="100"/>
      <c r="N59" s="100"/>
    </row>
    <row r="60" spans="1:14" ht="15" customHeight="1">
      <c r="A60" s="443"/>
      <c r="K60" s="100"/>
      <c r="L60" s="100"/>
      <c r="M60" s="100"/>
      <c r="N60" s="100"/>
    </row>
    <row r="61" spans="1:14" ht="15" customHeight="1">
      <c r="A61" s="443"/>
      <c r="K61" s="100"/>
      <c r="L61" s="100"/>
      <c r="M61" s="100"/>
      <c r="N61" s="100"/>
    </row>
    <row r="62" spans="1:14" ht="15" customHeight="1">
      <c r="A62" s="443"/>
      <c r="K62" s="100"/>
      <c r="L62" s="100"/>
      <c r="M62" s="100"/>
      <c r="N62" s="100"/>
    </row>
    <row r="63" spans="1:14" ht="15" customHeight="1">
      <c r="A63" s="443"/>
      <c r="K63" s="100"/>
      <c r="L63" s="100"/>
      <c r="M63" s="100"/>
      <c r="N63" s="100"/>
    </row>
    <row r="64" spans="1:14" ht="15" customHeight="1">
      <c r="A64" s="443"/>
      <c r="K64" s="100"/>
      <c r="L64" s="100"/>
      <c r="M64" s="100"/>
      <c r="N64" s="100"/>
    </row>
    <row r="65" spans="1:14" ht="15" customHeight="1">
      <c r="A65" s="443"/>
      <c r="K65" s="100"/>
      <c r="L65" s="100"/>
      <c r="M65" s="100"/>
      <c r="N65" s="100"/>
    </row>
    <row r="66" spans="1:14" ht="15" customHeight="1">
      <c r="A66" s="443"/>
      <c r="K66" s="100"/>
      <c r="L66" s="100"/>
      <c r="M66" s="100"/>
      <c r="N66" s="100"/>
    </row>
    <row r="67" spans="1:14" ht="15" customHeight="1">
      <c r="A67" s="443"/>
      <c r="K67" s="100"/>
      <c r="L67" s="100"/>
      <c r="M67" s="100"/>
      <c r="N67" s="100"/>
    </row>
    <row r="68" spans="1:14" ht="15" customHeight="1">
      <c r="A68" s="443"/>
      <c r="K68" s="100"/>
      <c r="L68" s="100"/>
      <c r="M68" s="100"/>
      <c r="N68" s="100"/>
    </row>
    <row r="69" spans="1:14" ht="15" customHeight="1">
      <c r="A69" s="443"/>
      <c r="K69" s="100"/>
      <c r="L69" s="100"/>
      <c r="M69" s="100"/>
      <c r="N69" s="100"/>
    </row>
    <row r="70" spans="1:14" ht="14.1" customHeight="1">
      <c r="A70" s="443"/>
      <c r="K70" s="100"/>
      <c r="L70" s="100"/>
      <c r="M70" s="100"/>
      <c r="N70" s="100"/>
    </row>
    <row r="71" spans="1:14" ht="14.1" customHeight="1">
      <c r="A71" s="443"/>
      <c r="K71" s="100"/>
      <c r="L71" s="100"/>
      <c r="M71" s="100"/>
      <c r="N71" s="100"/>
    </row>
    <row r="72" spans="1:14" ht="14.1" customHeight="1">
      <c r="A72" s="443"/>
      <c r="K72" s="100"/>
      <c r="L72" s="100"/>
      <c r="M72" s="100"/>
      <c r="N72" s="100"/>
    </row>
    <row r="73" spans="1:14" ht="14.1" customHeight="1">
      <c r="K73" s="100"/>
      <c r="L73" s="100"/>
      <c r="M73" s="100"/>
      <c r="N73" s="100"/>
    </row>
    <row r="74" spans="1:14" ht="14.1" customHeight="1">
      <c r="K74" s="100"/>
      <c r="L74" s="100"/>
      <c r="M74" s="100"/>
      <c r="N74" s="100"/>
    </row>
    <row r="75" spans="1:14" ht="14.1" customHeight="1">
      <c r="K75" s="100"/>
      <c r="L75" s="100"/>
      <c r="M75" s="100"/>
      <c r="N75" s="100"/>
    </row>
    <row r="76" spans="1:14" ht="14.1" customHeight="1">
      <c r="K76" s="100"/>
      <c r="L76" s="100"/>
      <c r="M76" s="100"/>
      <c r="N76" s="100"/>
    </row>
    <row r="77" spans="1:14" ht="14.1" customHeight="1">
      <c r="K77" s="100"/>
      <c r="L77" s="100"/>
      <c r="M77" s="100"/>
      <c r="N77" s="100"/>
    </row>
    <row r="78" spans="1:14" ht="14.1" customHeight="1">
      <c r="K78" s="100"/>
      <c r="L78" s="100"/>
      <c r="M78" s="100"/>
      <c r="N78" s="100"/>
    </row>
    <row r="79" spans="1:14" ht="14.1" customHeight="1">
      <c r="K79" s="100"/>
      <c r="L79" s="100"/>
      <c r="M79" s="100"/>
      <c r="N79" s="100"/>
    </row>
    <row r="80" spans="1:14" ht="14.1" customHeight="1">
      <c r="K80" s="100"/>
      <c r="L80" s="100"/>
      <c r="M80" s="100"/>
      <c r="N80" s="100"/>
    </row>
    <row r="81" spans="11:14" ht="14.1" customHeight="1">
      <c r="K81" s="100"/>
      <c r="L81" s="100"/>
      <c r="M81" s="100"/>
      <c r="N81" s="100"/>
    </row>
    <row r="82" spans="11:14" ht="14.1" customHeight="1">
      <c r="K82" s="100"/>
      <c r="L82" s="100"/>
      <c r="M82" s="100"/>
      <c r="N82" s="100"/>
    </row>
    <row r="83" spans="11:14" ht="14.1" customHeight="1">
      <c r="K83" s="100"/>
      <c r="L83" s="100"/>
      <c r="M83" s="100"/>
      <c r="N83" s="100"/>
    </row>
    <row r="84" spans="11:14" ht="14.1" customHeight="1">
      <c r="K84" s="100"/>
      <c r="L84" s="100"/>
      <c r="M84" s="100"/>
      <c r="N84" s="100"/>
    </row>
    <row r="85" spans="11:14" ht="14.1" customHeight="1">
      <c r="K85" s="100"/>
      <c r="L85" s="100"/>
      <c r="M85" s="100"/>
      <c r="N85" s="100"/>
    </row>
    <row r="86" spans="11:14" ht="14.1" customHeight="1">
      <c r="K86" s="100"/>
      <c r="L86" s="100"/>
      <c r="M86" s="100"/>
      <c r="N86" s="100"/>
    </row>
    <row r="87" spans="11:14" ht="14.1" customHeight="1">
      <c r="K87" s="100"/>
      <c r="L87" s="100"/>
      <c r="M87" s="100"/>
      <c r="N87" s="100"/>
    </row>
    <row r="88" spans="11:14" ht="15.9" customHeight="1">
      <c r="K88" s="100"/>
      <c r="L88" s="100"/>
      <c r="M88" s="100"/>
      <c r="N88" s="100"/>
    </row>
    <row r="89" spans="11:14" ht="15.9" customHeight="1">
      <c r="K89" s="100"/>
      <c r="L89" s="100"/>
      <c r="M89" s="100"/>
      <c r="N89" s="100"/>
    </row>
    <row r="90" spans="11:14" ht="15.9" customHeight="1">
      <c r="K90" s="100"/>
      <c r="L90" s="100"/>
      <c r="M90" s="100"/>
      <c r="N90" s="100"/>
    </row>
    <row r="91" spans="11:14" ht="15.9" customHeight="1">
      <c r="K91" s="100"/>
      <c r="L91" s="100"/>
      <c r="M91" s="100"/>
      <c r="N91" s="100"/>
    </row>
    <row r="92" spans="11:14" ht="15.9" customHeight="1">
      <c r="K92" s="100"/>
      <c r="L92" s="100"/>
      <c r="M92" s="100"/>
      <c r="N92" s="100"/>
    </row>
    <row r="93" spans="11:14" ht="15.9" customHeight="1">
      <c r="K93" s="100"/>
      <c r="L93" s="100"/>
      <c r="M93" s="100"/>
      <c r="N93" s="100"/>
    </row>
    <row r="94" spans="11:14" ht="15.9" customHeight="1">
      <c r="K94" s="100"/>
      <c r="L94" s="100"/>
      <c r="M94" s="100"/>
      <c r="N94" s="100"/>
    </row>
    <row r="95" spans="11:14" ht="15.9" customHeight="1">
      <c r="K95" s="100"/>
      <c r="L95" s="100"/>
      <c r="M95" s="100"/>
      <c r="N95" s="100"/>
    </row>
    <row r="96" spans="11:14" ht="15.9" customHeight="1">
      <c r="K96" s="100"/>
      <c r="L96" s="100"/>
      <c r="M96" s="100"/>
      <c r="N96" s="100"/>
    </row>
    <row r="97" spans="11:14" ht="15.9" customHeight="1">
      <c r="K97" s="100"/>
      <c r="L97" s="100"/>
      <c r="M97" s="100"/>
      <c r="N97" s="100"/>
    </row>
    <row r="98" spans="11:14" ht="15.9" customHeight="1">
      <c r="K98" s="100"/>
      <c r="L98" s="100"/>
      <c r="M98" s="100"/>
      <c r="N98" s="100"/>
    </row>
    <row r="99" spans="11:14" ht="15.9" customHeight="1">
      <c r="K99" s="100"/>
      <c r="L99" s="100"/>
      <c r="M99" s="100"/>
      <c r="N99" s="100"/>
    </row>
    <row r="100" spans="11:14" ht="15.9" customHeight="1">
      <c r="K100" s="100"/>
      <c r="L100" s="100"/>
      <c r="M100" s="100"/>
      <c r="N100" s="100"/>
    </row>
    <row r="101" spans="11:14" ht="15.9" customHeight="1">
      <c r="K101" s="100"/>
      <c r="L101" s="100"/>
      <c r="M101" s="100"/>
      <c r="N101" s="100"/>
    </row>
    <row r="102" spans="11:14" ht="15.9" customHeight="1">
      <c r="K102" s="100"/>
      <c r="L102" s="100"/>
      <c r="M102" s="100"/>
      <c r="N102" s="100"/>
    </row>
    <row r="103" spans="11:14" ht="15.9" customHeight="1">
      <c r="K103" s="100"/>
      <c r="L103" s="100"/>
      <c r="M103" s="100"/>
      <c r="N103" s="100"/>
    </row>
    <row r="104" spans="11:14" ht="15.9" customHeight="1">
      <c r="K104" s="100"/>
      <c r="L104" s="100"/>
      <c r="M104" s="100"/>
      <c r="N104" s="100"/>
    </row>
    <row r="105" spans="11:14" ht="15.9" customHeight="1">
      <c r="K105" s="100"/>
      <c r="L105" s="100"/>
      <c r="M105" s="100"/>
      <c r="N105" s="100"/>
    </row>
    <row r="106" spans="11:14" ht="15.9" customHeight="1">
      <c r="K106" s="100"/>
      <c r="L106" s="100"/>
      <c r="M106" s="100"/>
      <c r="N106" s="100"/>
    </row>
    <row r="107" spans="11:14" ht="15.9" customHeight="1">
      <c r="K107" s="100"/>
      <c r="L107" s="100"/>
      <c r="M107" s="100"/>
      <c r="N107" s="100"/>
    </row>
    <row r="108" spans="11:14" ht="15.9" customHeight="1">
      <c r="K108" s="100"/>
      <c r="L108" s="100"/>
      <c r="M108" s="100"/>
      <c r="N108" s="100"/>
    </row>
    <row r="109" spans="11:14" ht="15.9" customHeight="1">
      <c r="K109" s="100"/>
      <c r="L109" s="100"/>
      <c r="M109" s="100"/>
      <c r="N109" s="100"/>
    </row>
    <row r="110" spans="11:14" ht="15.9" customHeight="1">
      <c r="K110" s="100"/>
      <c r="L110" s="100"/>
      <c r="M110" s="100"/>
      <c r="N110" s="100"/>
    </row>
    <row r="111" spans="11:14" ht="15.9" customHeight="1">
      <c r="K111" s="100"/>
      <c r="L111" s="100"/>
      <c r="M111" s="100"/>
      <c r="N111" s="100"/>
    </row>
    <row r="112" spans="11:14" ht="15.9" customHeight="1">
      <c r="K112" s="100"/>
      <c r="L112" s="100"/>
      <c r="M112" s="100"/>
      <c r="N112" s="100"/>
    </row>
    <row r="113" spans="11:14" ht="15.9" customHeight="1">
      <c r="K113" s="100"/>
      <c r="L113" s="100"/>
      <c r="M113" s="100"/>
      <c r="N113" s="100"/>
    </row>
    <row r="114" spans="11:14" ht="15.9" customHeight="1">
      <c r="K114" s="100"/>
      <c r="L114" s="100"/>
      <c r="M114" s="100"/>
      <c r="N114" s="100"/>
    </row>
    <row r="115" spans="11:14" ht="15.9" customHeight="1">
      <c r="K115" s="100"/>
      <c r="L115" s="100"/>
      <c r="M115" s="100"/>
      <c r="N115" s="100"/>
    </row>
    <row r="116" spans="11:14" ht="15.9" customHeight="1">
      <c r="K116" s="100"/>
      <c r="L116" s="100"/>
      <c r="M116" s="100"/>
      <c r="N116" s="100"/>
    </row>
    <row r="117" spans="11:14" ht="15.9" customHeight="1">
      <c r="K117" s="100"/>
      <c r="L117" s="100"/>
      <c r="M117" s="100"/>
      <c r="N117" s="100"/>
    </row>
    <row r="118" spans="11:14" ht="15.9" customHeight="1">
      <c r="K118" s="100"/>
      <c r="L118" s="100"/>
      <c r="M118" s="100"/>
      <c r="N118" s="100"/>
    </row>
    <row r="119" spans="11:14" ht="15.9" customHeight="1">
      <c r="K119" s="100"/>
      <c r="L119" s="100"/>
      <c r="M119" s="100"/>
      <c r="N119" s="100"/>
    </row>
    <row r="120" spans="11:14" ht="15.9" customHeight="1">
      <c r="K120" s="100"/>
      <c r="L120" s="100"/>
      <c r="M120" s="100"/>
      <c r="N120" s="100"/>
    </row>
    <row r="121" spans="11:14" ht="15.9" customHeight="1">
      <c r="K121" s="100"/>
      <c r="L121" s="100"/>
      <c r="M121" s="100"/>
      <c r="N121" s="100"/>
    </row>
    <row r="122" spans="11:14" ht="15.9" customHeight="1">
      <c r="K122" s="100"/>
      <c r="L122" s="100"/>
      <c r="M122" s="100"/>
      <c r="N122" s="100"/>
    </row>
    <row r="123" spans="11:14" ht="15.9" customHeight="1">
      <c r="K123" s="100"/>
      <c r="L123" s="100"/>
      <c r="M123" s="100"/>
      <c r="N123" s="100"/>
    </row>
    <row r="124" spans="11:14" ht="15.9" customHeight="1">
      <c r="K124" s="100"/>
      <c r="L124" s="100"/>
      <c r="M124" s="100"/>
      <c r="N124" s="100"/>
    </row>
    <row r="125" spans="11:14" ht="15.9" customHeight="1">
      <c r="K125" s="100"/>
      <c r="L125" s="100"/>
      <c r="M125" s="100"/>
      <c r="N125" s="100"/>
    </row>
    <row r="126" spans="11:14" ht="15.9" customHeight="1">
      <c r="K126" s="100"/>
      <c r="L126" s="100"/>
      <c r="M126" s="100"/>
      <c r="N126" s="100"/>
    </row>
    <row r="127" spans="11:14" ht="15.9" customHeight="1">
      <c r="K127" s="100"/>
      <c r="L127" s="100"/>
      <c r="M127" s="100"/>
      <c r="N127" s="100"/>
    </row>
    <row r="128" spans="11:14" ht="15.9" customHeight="1">
      <c r="K128" s="100"/>
      <c r="L128" s="100"/>
      <c r="M128" s="100"/>
      <c r="N128" s="100"/>
    </row>
    <row r="129" spans="11:14" ht="15.9" customHeight="1">
      <c r="K129" s="100"/>
      <c r="L129" s="100"/>
      <c r="M129" s="100"/>
      <c r="N129" s="100"/>
    </row>
    <row r="130" spans="11:14" ht="15.9" customHeight="1">
      <c r="K130" s="100"/>
      <c r="L130" s="100"/>
      <c r="M130" s="100"/>
      <c r="N130" s="100"/>
    </row>
    <row r="131" spans="11:14" ht="15.9" customHeight="1">
      <c r="K131" s="100"/>
      <c r="L131" s="100"/>
      <c r="M131" s="100"/>
      <c r="N131" s="100"/>
    </row>
    <row r="132" spans="11:14" ht="15.9" customHeight="1">
      <c r="K132" s="100"/>
      <c r="L132" s="100"/>
      <c r="M132" s="100"/>
      <c r="N132" s="100"/>
    </row>
    <row r="133" spans="11:14" ht="15.9" customHeight="1">
      <c r="K133" s="100"/>
      <c r="L133" s="100"/>
      <c r="M133" s="100"/>
      <c r="N133" s="100"/>
    </row>
    <row r="134" spans="11:14" ht="15.9" customHeight="1">
      <c r="K134" s="100"/>
      <c r="L134" s="100"/>
      <c r="M134" s="100"/>
      <c r="N134" s="100"/>
    </row>
    <row r="135" spans="11:14" ht="15.9" customHeight="1">
      <c r="K135" s="100"/>
      <c r="L135" s="100"/>
      <c r="M135" s="100"/>
      <c r="N135" s="100"/>
    </row>
    <row r="136" spans="11:14" ht="15.9" customHeight="1">
      <c r="K136" s="100"/>
      <c r="L136" s="100"/>
      <c r="M136" s="100"/>
      <c r="N136" s="100"/>
    </row>
    <row r="137" spans="11:14" ht="15.9" customHeight="1">
      <c r="K137" s="100"/>
      <c r="L137" s="100"/>
      <c r="M137" s="100"/>
      <c r="N137" s="100"/>
    </row>
    <row r="138" spans="11:14" ht="15.9" customHeight="1">
      <c r="K138" s="100"/>
      <c r="L138" s="100"/>
      <c r="M138" s="100"/>
      <c r="N138" s="100"/>
    </row>
    <row r="139" spans="11:14" ht="15.9" customHeight="1">
      <c r="K139" s="100"/>
      <c r="L139" s="100"/>
      <c r="M139" s="100"/>
      <c r="N139" s="100"/>
    </row>
    <row r="140" spans="11:14" ht="15.9" customHeight="1">
      <c r="K140" s="100"/>
      <c r="L140" s="100"/>
      <c r="M140" s="100"/>
      <c r="N140" s="100"/>
    </row>
    <row r="141" spans="11:14" ht="15.9" customHeight="1">
      <c r="K141" s="100"/>
      <c r="L141" s="100"/>
      <c r="M141" s="100"/>
      <c r="N141" s="100"/>
    </row>
    <row r="142" spans="11:14" ht="15.9" customHeight="1">
      <c r="K142" s="100"/>
      <c r="L142" s="100"/>
      <c r="M142" s="100"/>
      <c r="N142" s="100"/>
    </row>
    <row r="143" spans="11:14" ht="15.9" customHeight="1">
      <c r="K143" s="100"/>
      <c r="L143" s="100"/>
      <c r="M143" s="100"/>
      <c r="N143" s="100"/>
    </row>
    <row r="144" spans="11:14" ht="15.9" customHeight="1">
      <c r="K144" s="100"/>
      <c r="L144" s="100"/>
      <c r="M144" s="100"/>
      <c r="N144" s="100"/>
    </row>
    <row r="145" spans="11:14" ht="15.9" customHeight="1">
      <c r="K145" s="100"/>
      <c r="L145" s="100"/>
      <c r="M145" s="100"/>
      <c r="N145" s="100"/>
    </row>
    <row r="146" spans="11:14" ht="15.9" customHeight="1">
      <c r="K146" s="100"/>
      <c r="L146" s="100"/>
      <c r="M146" s="100"/>
      <c r="N146" s="100"/>
    </row>
    <row r="147" spans="11:14" ht="15.9" customHeight="1">
      <c r="K147" s="100"/>
      <c r="L147" s="100"/>
      <c r="M147" s="100"/>
      <c r="N147" s="100"/>
    </row>
    <row r="148" spans="11:14" ht="15.9" customHeight="1">
      <c r="K148" s="100"/>
      <c r="L148" s="100"/>
      <c r="M148" s="100"/>
      <c r="N148" s="100"/>
    </row>
    <row r="149" spans="11:14" ht="15.9" customHeight="1">
      <c r="K149" s="100"/>
      <c r="L149" s="100"/>
      <c r="M149" s="100"/>
      <c r="N149" s="100"/>
    </row>
    <row r="150" spans="11:14" ht="15.9" customHeight="1">
      <c r="K150" s="100"/>
      <c r="L150" s="100"/>
      <c r="M150" s="100"/>
      <c r="N150" s="100"/>
    </row>
    <row r="151" spans="11:14" ht="15.9" customHeight="1">
      <c r="K151" s="100"/>
      <c r="L151" s="100"/>
      <c r="M151" s="100"/>
      <c r="N151" s="100"/>
    </row>
    <row r="152" spans="11:14" ht="15.9" customHeight="1">
      <c r="K152" s="100"/>
      <c r="L152" s="100"/>
      <c r="M152" s="100"/>
      <c r="N152" s="100"/>
    </row>
    <row r="153" spans="11:14" ht="15.9" customHeight="1">
      <c r="K153" s="100"/>
      <c r="L153" s="100"/>
      <c r="M153" s="100"/>
      <c r="N153" s="100"/>
    </row>
    <row r="154" spans="11:14" ht="15.9" customHeight="1">
      <c r="K154" s="100"/>
      <c r="L154" s="100"/>
      <c r="M154" s="100"/>
      <c r="N154" s="100"/>
    </row>
    <row r="155" spans="11:14" ht="15.9" customHeight="1">
      <c r="K155" s="100"/>
      <c r="L155" s="100"/>
      <c r="M155" s="100"/>
      <c r="N155" s="100"/>
    </row>
    <row r="156" spans="11:14" ht="15.9" customHeight="1">
      <c r="K156" s="100"/>
      <c r="L156" s="100"/>
      <c r="M156" s="100"/>
      <c r="N156" s="100"/>
    </row>
    <row r="157" spans="11:14" ht="15.9" customHeight="1">
      <c r="K157" s="100"/>
      <c r="L157" s="100"/>
      <c r="M157" s="100"/>
      <c r="N157" s="100"/>
    </row>
    <row r="158" spans="11:14" ht="15.9" customHeight="1">
      <c r="K158" s="100"/>
      <c r="L158" s="100"/>
      <c r="M158" s="100"/>
      <c r="N158" s="100"/>
    </row>
    <row r="159" spans="11:14" ht="15.9" customHeight="1">
      <c r="K159" s="100"/>
      <c r="L159" s="100"/>
      <c r="M159" s="100"/>
      <c r="N159" s="100"/>
    </row>
    <row r="160" spans="11:14" ht="15.9" customHeight="1">
      <c r="K160" s="100"/>
      <c r="L160" s="100"/>
      <c r="M160" s="100"/>
      <c r="N160" s="100"/>
    </row>
    <row r="161" spans="11:14" ht="15.9" customHeight="1">
      <c r="K161" s="100"/>
      <c r="L161" s="100"/>
      <c r="M161" s="100"/>
      <c r="N161" s="100"/>
    </row>
    <row r="162" spans="11:14" ht="15.9" customHeight="1">
      <c r="K162" s="100"/>
      <c r="L162" s="100"/>
      <c r="M162" s="100"/>
      <c r="N162" s="100"/>
    </row>
    <row r="163" spans="11:14" ht="15.9" customHeight="1">
      <c r="K163" s="100"/>
      <c r="L163" s="100"/>
      <c r="M163" s="100"/>
      <c r="N163" s="100"/>
    </row>
    <row r="164" spans="11:14" ht="15.9" customHeight="1">
      <c r="K164" s="100"/>
      <c r="L164" s="100"/>
      <c r="M164" s="100"/>
      <c r="N164" s="100"/>
    </row>
    <row r="165" spans="11:14" ht="15.9" customHeight="1">
      <c r="K165" s="100"/>
      <c r="L165" s="100"/>
      <c r="M165" s="100"/>
      <c r="N165" s="100"/>
    </row>
    <row r="166" spans="11:14" ht="15.9" customHeight="1">
      <c r="K166" s="100"/>
      <c r="L166" s="100"/>
      <c r="M166" s="100"/>
      <c r="N166" s="100"/>
    </row>
    <row r="167" spans="11:14" ht="15.9" customHeight="1">
      <c r="K167" s="100"/>
      <c r="L167" s="100"/>
      <c r="M167" s="100"/>
      <c r="N167" s="100"/>
    </row>
    <row r="168" spans="11:14" ht="15.9" customHeight="1">
      <c r="K168" s="100"/>
      <c r="L168" s="100"/>
      <c r="M168" s="100"/>
      <c r="N168" s="100"/>
    </row>
    <row r="169" spans="11:14" ht="15.9" customHeight="1">
      <c r="K169" s="100"/>
      <c r="L169" s="100"/>
      <c r="M169" s="100"/>
      <c r="N169" s="100"/>
    </row>
    <row r="170" spans="11:14" ht="15.9" customHeight="1">
      <c r="K170" s="100"/>
      <c r="L170" s="100"/>
      <c r="M170" s="100"/>
      <c r="N170" s="100"/>
    </row>
    <row r="171" spans="11:14" ht="15.9" customHeight="1"/>
    <row r="172" spans="11:14" ht="15.9" customHeight="1"/>
    <row r="173" spans="11:14" ht="15.9" customHeight="1"/>
    <row r="174" spans="11:14" ht="15.9" customHeight="1"/>
    <row r="175" spans="11:14" ht="15.9" customHeight="1"/>
    <row r="176" spans="11:14" ht="15.9" customHeight="1"/>
    <row r="177" ht="15.9" customHeight="1"/>
    <row r="178" ht="15.9" customHeight="1"/>
    <row r="179" ht="15.9" customHeight="1"/>
    <row r="180" ht="15.9" customHeight="1"/>
    <row r="181" ht="15.9" customHeight="1"/>
    <row r="182" ht="15.9" customHeight="1"/>
    <row r="183" ht="15.9" customHeight="1"/>
    <row r="184" ht="15.9" customHeight="1"/>
    <row r="185" ht="15.9" customHeight="1"/>
    <row r="186" ht="15.9" customHeight="1"/>
    <row r="187" ht="15.9" customHeight="1"/>
    <row r="188" ht="15.9" customHeight="1"/>
    <row r="189" ht="15.9" customHeight="1"/>
    <row r="190" ht="15.9" customHeight="1"/>
    <row r="191" ht="15.9" customHeight="1"/>
    <row r="192" ht="15.9" customHeight="1"/>
    <row r="193" ht="15.9" customHeight="1"/>
    <row r="194" ht="15.9" customHeight="1"/>
    <row r="195" ht="15.9" customHeight="1"/>
    <row r="196" ht="15.9" customHeight="1"/>
    <row r="197" ht="15.9" customHeight="1"/>
    <row r="198" ht="15.9" customHeight="1"/>
    <row r="199" ht="15.9" customHeight="1"/>
    <row r="200" ht="15.9" customHeight="1"/>
    <row r="201" ht="15.9" customHeight="1"/>
    <row r="202" ht="15.9" customHeight="1"/>
    <row r="203" ht="15.9" customHeight="1"/>
    <row r="204" ht="15.9" customHeight="1"/>
    <row r="205" ht="15.9" customHeight="1"/>
    <row r="206" ht="15.9" customHeight="1"/>
    <row r="207" ht="15.9" customHeight="1"/>
    <row r="208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  <row r="266" ht="15.9" customHeight="1"/>
    <row r="267" ht="15.9" customHeight="1"/>
    <row r="268" ht="15.9" customHeight="1"/>
    <row r="269" ht="15.9" customHeight="1"/>
    <row r="270" ht="15.9" customHeight="1"/>
    <row r="271" ht="15.9" customHeight="1"/>
    <row r="272" ht="15.9" customHeight="1"/>
    <row r="273" ht="15.9" customHeight="1"/>
    <row r="274" ht="15.9" customHeight="1"/>
    <row r="275" ht="15.9" customHeight="1"/>
    <row r="276" ht="15.9" customHeight="1"/>
    <row r="277" ht="15.9" customHeight="1"/>
    <row r="278" ht="15.9" customHeight="1"/>
    <row r="279" ht="15.9" customHeight="1"/>
    <row r="280" ht="15.9" customHeight="1"/>
    <row r="281" ht="15.9" customHeight="1"/>
    <row r="282" ht="15.9" customHeight="1"/>
    <row r="283" ht="15.9" customHeight="1"/>
    <row r="284" ht="15.9" customHeight="1"/>
    <row r="285" ht="15.9" customHeight="1"/>
    <row r="286" ht="15.9" customHeight="1"/>
    <row r="287" ht="15.9" customHeight="1"/>
    <row r="288" ht="15.9" customHeight="1"/>
    <row r="289" ht="15.9" customHeight="1"/>
    <row r="290" ht="15.9" customHeight="1"/>
    <row r="291" ht="15.9" customHeight="1"/>
    <row r="292" ht="15.9" customHeight="1"/>
    <row r="293" ht="15.9" customHeight="1"/>
    <row r="294" ht="15.9" customHeight="1"/>
    <row r="295" ht="15.9" customHeight="1"/>
    <row r="296" ht="15.9" customHeight="1"/>
    <row r="297" ht="15.9" customHeight="1"/>
    <row r="298" ht="15.9" customHeight="1"/>
    <row r="299" ht="15.9" customHeight="1"/>
    <row r="300" ht="15.9" customHeight="1"/>
    <row r="301" ht="15.9" customHeight="1"/>
    <row r="302" ht="15.9" customHeight="1"/>
    <row r="303" ht="15.9" customHeight="1"/>
    <row r="304" ht="15.9" customHeight="1"/>
    <row r="305" ht="15.9" customHeight="1"/>
    <row r="306" ht="15.9" customHeight="1"/>
    <row r="307" ht="15.9" customHeight="1"/>
    <row r="308" ht="15.9" customHeight="1"/>
    <row r="309" ht="15.9" customHeight="1"/>
    <row r="310" ht="15.9" customHeight="1"/>
    <row r="311" ht="15.9" customHeight="1"/>
    <row r="312" ht="15.9" customHeight="1"/>
    <row r="313" ht="15.9" customHeight="1"/>
    <row r="314" ht="15.9" customHeight="1"/>
    <row r="315" ht="15.9" customHeight="1"/>
    <row r="316" ht="15.9" customHeight="1"/>
    <row r="317" ht="15.9" customHeight="1"/>
    <row r="318" ht="15.9" customHeight="1"/>
    <row r="319" ht="15.9" customHeight="1"/>
    <row r="320" ht="15.9" customHeight="1"/>
    <row r="321" ht="15.9" customHeight="1"/>
    <row r="322" ht="15.9" customHeight="1"/>
    <row r="323" ht="15.9" customHeight="1"/>
    <row r="324" ht="15.9" customHeight="1"/>
    <row r="325" ht="15.9" customHeight="1"/>
    <row r="326" ht="15.9" customHeight="1"/>
    <row r="327" ht="15.9" customHeight="1"/>
    <row r="328" ht="15.9" customHeight="1"/>
    <row r="329" ht="15.9" customHeight="1"/>
    <row r="330" ht="15.9" customHeight="1"/>
    <row r="331" ht="15.9" customHeight="1"/>
    <row r="332" ht="15.9" customHeight="1"/>
    <row r="333" ht="15.9" customHeight="1"/>
    <row r="334" ht="15.9" customHeight="1"/>
    <row r="335" ht="15.9" customHeight="1"/>
    <row r="336" ht="15.9" customHeight="1"/>
    <row r="337" ht="15.9" customHeight="1"/>
  </sheetData>
  <mergeCells count="3">
    <mergeCell ref="B56:D56"/>
    <mergeCell ref="B5:I5"/>
    <mergeCell ref="B30:I30"/>
  </mergeCells>
  <pageMargins left="0.98425196850393704" right="0.98425196850393704" top="0.94488188976377996" bottom="1.37795275590551" header="0.511811023622047" footer="1.1023622047244099"/>
  <pageSetup paperSize="9" firstPageNumber="277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50"/>
  </sheetPr>
  <dimension ref="A1:J183"/>
  <sheetViews>
    <sheetView workbookViewId="0">
      <selection activeCell="M5" sqref="M5"/>
    </sheetView>
  </sheetViews>
  <sheetFormatPr defaultColWidth="9.109375" defaultRowHeight="13.2"/>
  <cols>
    <col min="1" max="1" width="36.109375" style="325" customWidth="1"/>
    <col min="2" max="2" width="9" style="830" hidden="1" customWidth="1"/>
    <col min="3" max="3" width="9" style="325" hidden="1" customWidth="1"/>
    <col min="4" max="4" width="9" style="830" hidden="1" customWidth="1"/>
    <col min="5" max="5" width="9.109375" style="830" bestFit="1" customWidth="1"/>
    <col min="6" max="7" width="9.109375" style="842" bestFit="1" customWidth="1"/>
    <col min="8" max="9" width="10.33203125" style="325" bestFit="1" customWidth="1"/>
    <col min="10" max="16384" width="9.109375" style="184"/>
  </cols>
  <sheetData>
    <row r="1" spans="1:9" s="40" customFormat="1" ht="19.5" customHeight="1">
      <c r="A1" s="363" t="s">
        <v>640</v>
      </c>
      <c r="B1" s="900"/>
      <c r="C1" s="876"/>
      <c r="D1" s="900"/>
      <c r="E1" s="900"/>
      <c r="F1" s="901"/>
      <c r="G1" s="901"/>
      <c r="H1" s="877"/>
      <c r="I1" s="877"/>
    </row>
    <row r="2" spans="1:9" s="40" customFormat="1" ht="19.5" customHeight="1">
      <c r="A2" s="389" t="s">
        <v>360</v>
      </c>
      <c r="B2" s="900"/>
      <c r="C2" s="876"/>
      <c r="D2" s="900"/>
      <c r="E2" s="900"/>
      <c r="F2" s="901"/>
      <c r="G2" s="901"/>
      <c r="H2" s="877"/>
      <c r="I2" s="877"/>
    </row>
    <row r="3" spans="1:9" ht="11.25" customHeight="1">
      <c r="A3" s="375"/>
    </row>
    <row r="4" spans="1:9" ht="14.25" customHeight="1">
      <c r="A4" s="810"/>
      <c r="B4" s="902"/>
      <c r="C4" s="811"/>
      <c r="G4" s="365"/>
      <c r="I4" s="366" t="s">
        <v>365</v>
      </c>
    </row>
    <row r="5" spans="1:9" ht="16.5" customHeight="1">
      <c r="A5" s="814"/>
      <c r="B5" s="903">
        <v>2010</v>
      </c>
      <c r="C5" s="903">
        <v>2013</v>
      </c>
      <c r="D5" s="903">
        <v>2014</v>
      </c>
      <c r="E5" s="903">
        <v>2015</v>
      </c>
      <c r="F5" s="903">
        <v>2016</v>
      </c>
      <c r="G5" s="903" t="s">
        <v>510</v>
      </c>
      <c r="H5" s="903" t="s">
        <v>526</v>
      </c>
      <c r="I5" s="903" t="s">
        <v>598</v>
      </c>
    </row>
    <row r="6" spans="1:9">
      <c r="A6" s="409" t="s">
        <v>303</v>
      </c>
      <c r="B6" s="410">
        <v>348254</v>
      </c>
      <c r="C6" s="410">
        <v>1040280</v>
      </c>
      <c r="D6" s="410">
        <v>1601095</v>
      </c>
      <c r="E6" s="410">
        <v>1449318</v>
      </c>
      <c r="F6" s="410">
        <v>1908660</v>
      </c>
      <c r="G6" s="410">
        <v>2634139</v>
      </c>
      <c r="H6" s="410">
        <v>2378842.5</v>
      </c>
      <c r="I6" s="410">
        <f>I9+I17+I22+I63+I67+I75+I82+I90+I97+I102+I114+I122+I126+I138+I152+I154+I160+I170</f>
        <v>2650389.9199999995</v>
      </c>
    </row>
    <row r="7" spans="1:9">
      <c r="A7" s="411" t="s">
        <v>594</v>
      </c>
      <c r="B7" s="410"/>
      <c r="C7" s="412"/>
      <c r="D7" s="410"/>
      <c r="E7" s="413"/>
      <c r="F7" s="413"/>
      <c r="G7" s="413"/>
      <c r="H7" s="413"/>
      <c r="I7" s="413"/>
    </row>
    <row r="8" spans="1:9">
      <c r="A8" s="414" t="s">
        <v>234</v>
      </c>
      <c r="B8" s="904"/>
      <c r="C8" s="809"/>
      <c r="D8" s="904"/>
      <c r="E8" s="905"/>
      <c r="F8" s="905"/>
      <c r="G8" s="905"/>
      <c r="H8" s="905"/>
      <c r="I8" s="905"/>
    </row>
    <row r="9" spans="1:9" s="238" customFormat="1">
      <c r="A9" s="415" t="s">
        <v>67</v>
      </c>
      <c r="B9" s="416">
        <v>31771</v>
      </c>
      <c r="C9" s="417">
        <v>135277</v>
      </c>
      <c r="D9" s="416">
        <v>133170</v>
      </c>
      <c r="E9" s="416">
        <v>201030</v>
      </c>
      <c r="F9" s="416">
        <v>299326</v>
      </c>
      <c r="G9" s="416">
        <v>361260</v>
      </c>
      <c r="H9" s="416">
        <f>SUM(H11:H15)</f>
        <v>39739.299999999996</v>
      </c>
      <c r="I9" s="416">
        <f>SUM(I11:I15)</f>
        <v>24792.670000000002</v>
      </c>
    </row>
    <row r="10" spans="1:9" ht="14.4">
      <c r="A10" s="418" t="s">
        <v>68</v>
      </c>
      <c r="B10" s="419"/>
      <c r="C10" s="906"/>
      <c r="D10" s="419"/>
      <c r="E10" s="420"/>
      <c r="F10" s="420"/>
      <c r="G10" s="420"/>
      <c r="H10" s="421"/>
      <c r="I10" s="421"/>
    </row>
    <row r="11" spans="1:9" ht="26.4">
      <c r="A11" s="429" t="s">
        <v>69</v>
      </c>
      <c r="B11" s="889">
        <v>43352</v>
      </c>
      <c r="C11" s="907">
        <v>0</v>
      </c>
      <c r="D11" s="889">
        <v>125035</v>
      </c>
      <c r="E11" s="889">
        <v>193093</v>
      </c>
      <c r="F11" s="889">
        <v>295398</v>
      </c>
      <c r="G11" s="889">
        <v>369277</v>
      </c>
      <c r="H11" s="889">
        <v>38692.1</v>
      </c>
      <c r="I11" s="889">
        <v>36744.94</v>
      </c>
    </row>
    <row r="12" spans="1:9" ht="26.4">
      <c r="A12" s="422" t="s">
        <v>70</v>
      </c>
      <c r="B12" s="419"/>
      <c r="C12" s="907"/>
      <c r="D12" s="419"/>
      <c r="E12" s="420"/>
      <c r="F12" s="420"/>
      <c r="G12" s="420"/>
      <c r="H12" s="421"/>
      <c r="I12" s="421"/>
    </row>
    <row r="13" spans="1:9" ht="26.4">
      <c r="A13" s="429" t="s">
        <v>71</v>
      </c>
      <c r="B13" s="908">
        <v>-9007</v>
      </c>
      <c r="C13" s="907">
        <v>0</v>
      </c>
      <c r="D13" s="889">
        <v>5460</v>
      </c>
      <c r="E13" s="889">
        <v>8567</v>
      </c>
      <c r="F13" s="889">
        <v>4678</v>
      </c>
      <c r="G13" s="889">
        <v>1825</v>
      </c>
      <c r="H13" s="889">
        <v>-2684.5</v>
      </c>
      <c r="I13" s="889">
        <v>-25092.47</v>
      </c>
    </row>
    <row r="14" spans="1:9" ht="14.4">
      <c r="A14" s="422" t="s">
        <v>72</v>
      </c>
      <c r="B14" s="419"/>
      <c r="C14" s="909"/>
      <c r="D14" s="419"/>
      <c r="E14" s="420"/>
      <c r="F14" s="420"/>
      <c r="G14" s="420"/>
      <c r="H14" s="421"/>
      <c r="I14" s="421"/>
    </row>
    <row r="15" spans="1:9">
      <c r="A15" s="429" t="s">
        <v>73</v>
      </c>
      <c r="B15" s="908">
        <v>-2573</v>
      </c>
      <c r="C15" s="909">
        <v>0</v>
      </c>
      <c r="D15" s="889">
        <v>2675</v>
      </c>
      <c r="E15" s="889">
        <v>-630</v>
      </c>
      <c r="F15" s="889">
        <v>-750</v>
      </c>
      <c r="G15" s="889">
        <v>-9843</v>
      </c>
      <c r="H15" s="889">
        <v>3731.7</v>
      </c>
      <c r="I15" s="889">
        <v>13140.2</v>
      </c>
    </row>
    <row r="16" spans="1:9" ht="14.4">
      <c r="A16" s="422" t="s">
        <v>74</v>
      </c>
      <c r="B16" s="419"/>
      <c r="C16" s="863"/>
      <c r="D16" s="419"/>
      <c r="E16" s="420"/>
      <c r="F16" s="420"/>
      <c r="G16" s="420"/>
      <c r="H16" s="421"/>
      <c r="I16" s="421"/>
    </row>
    <row r="17" spans="1:10">
      <c r="A17" s="423" t="s">
        <v>412</v>
      </c>
      <c r="B17" s="416">
        <v>14318</v>
      </c>
      <c r="C17" s="410">
        <v>18579</v>
      </c>
      <c r="D17" s="416">
        <v>-9930</v>
      </c>
      <c r="E17" s="416">
        <v>-5315</v>
      </c>
      <c r="F17" s="416">
        <v>-6465</v>
      </c>
      <c r="G17" s="416">
        <v>-14231</v>
      </c>
      <c r="H17" s="416">
        <f>SUM(H18:H20)</f>
        <v>-15746.599999999999</v>
      </c>
      <c r="I17" s="416">
        <f>SUM(I18:I20)</f>
        <v>-11573.85</v>
      </c>
      <c r="J17" s="186"/>
    </row>
    <row r="18" spans="1:10" s="196" customFormat="1" ht="26.4">
      <c r="A18" s="429" t="s">
        <v>411</v>
      </c>
      <c r="B18" s="419"/>
      <c r="C18" s="424"/>
      <c r="D18" s="419"/>
      <c r="E18" s="908"/>
      <c r="F18" s="908"/>
      <c r="G18" s="908">
        <v>-733</v>
      </c>
      <c r="H18" s="889">
        <v>-190.3</v>
      </c>
      <c r="I18" s="889">
        <v>-50</v>
      </c>
    </row>
    <row r="19" spans="1:10" ht="26.4">
      <c r="A19" s="429" t="s">
        <v>476</v>
      </c>
      <c r="B19" s="889">
        <v>14340</v>
      </c>
      <c r="C19" s="910">
        <v>0</v>
      </c>
      <c r="D19" s="889">
        <v>-9914</v>
      </c>
      <c r="E19" s="889">
        <v>-4256</v>
      </c>
      <c r="F19" s="889">
        <v>-6465</v>
      </c>
      <c r="G19" s="889">
        <v>-9671</v>
      </c>
      <c r="H19" s="889">
        <v>-14701.9</v>
      </c>
      <c r="I19" s="889">
        <v>-11388.65</v>
      </c>
    </row>
    <row r="20" spans="1:10" ht="26.4">
      <c r="A20" s="429" t="s">
        <v>79</v>
      </c>
      <c r="B20" s="908">
        <v>-21</v>
      </c>
      <c r="C20" s="909">
        <v>0</v>
      </c>
      <c r="D20" s="908">
        <v>-16</v>
      </c>
      <c r="E20" s="889">
        <v>-1058</v>
      </c>
      <c r="F20" s="889">
        <v>-5496</v>
      </c>
      <c r="G20" s="889">
        <v>-3827</v>
      </c>
      <c r="H20" s="889">
        <v>-854.4</v>
      </c>
      <c r="I20" s="889">
        <v>-135.19999999999999</v>
      </c>
    </row>
    <row r="21" spans="1:10" ht="14.4">
      <c r="A21" s="422" t="s">
        <v>80</v>
      </c>
      <c r="B21" s="419"/>
      <c r="C21" s="909"/>
      <c r="D21" s="419"/>
      <c r="E21" s="419"/>
      <c r="F21" s="419"/>
      <c r="G21" s="419"/>
      <c r="H21" s="425"/>
      <c r="I21" s="425"/>
    </row>
    <row r="22" spans="1:10">
      <c r="A22" s="423" t="s">
        <v>81</v>
      </c>
      <c r="B22" s="416">
        <v>238117</v>
      </c>
      <c r="C22" s="410">
        <v>143185</v>
      </c>
      <c r="D22" s="416">
        <v>142724</v>
      </c>
      <c r="E22" s="416">
        <v>60621</v>
      </c>
      <c r="F22" s="416">
        <v>172131</v>
      </c>
      <c r="G22" s="416">
        <v>8503</v>
      </c>
      <c r="H22" s="416">
        <f>SUM(H24:H61)</f>
        <v>156866.9</v>
      </c>
      <c r="I22" s="416">
        <f>SUM(I24:I61)</f>
        <v>306568.19</v>
      </c>
    </row>
    <row r="23" spans="1:10" s="238" customFormat="1" ht="14.4">
      <c r="A23" s="426" t="s">
        <v>82</v>
      </c>
      <c r="B23" s="419"/>
      <c r="C23" s="382"/>
      <c r="D23" s="419"/>
      <c r="E23" s="419"/>
      <c r="F23" s="419"/>
      <c r="G23" s="419"/>
      <c r="H23" s="425"/>
      <c r="I23" s="425"/>
    </row>
    <row r="24" spans="1:10">
      <c r="A24" s="429" t="s">
        <v>83</v>
      </c>
      <c r="B24" s="889">
        <v>35229</v>
      </c>
      <c r="C24" s="909">
        <v>0</v>
      </c>
      <c r="D24" s="908">
        <v>-32153</v>
      </c>
      <c r="E24" s="889">
        <v>-127510</v>
      </c>
      <c r="F24" s="889">
        <v>-63707</v>
      </c>
      <c r="G24" s="889">
        <v>22601</v>
      </c>
      <c r="H24" s="889">
        <v>39636.300000000003</v>
      </c>
      <c r="I24" s="889">
        <v>5690.84</v>
      </c>
    </row>
    <row r="25" spans="1:10" ht="14.4">
      <c r="A25" s="422" t="s">
        <v>84</v>
      </c>
      <c r="B25" s="419"/>
      <c r="C25" s="909"/>
      <c r="D25" s="419"/>
      <c r="E25" s="419"/>
      <c r="F25" s="419"/>
      <c r="G25" s="419"/>
      <c r="H25" s="425"/>
      <c r="I25" s="425"/>
    </row>
    <row r="26" spans="1:10" ht="26.4">
      <c r="A26" s="429" t="s">
        <v>413</v>
      </c>
      <c r="B26" s="889">
        <v>2355</v>
      </c>
      <c r="C26" s="909">
        <v>0</v>
      </c>
      <c r="D26" s="889">
        <v>31547</v>
      </c>
      <c r="E26" s="889">
        <v>30434</v>
      </c>
      <c r="F26" s="889">
        <v>27022</v>
      </c>
      <c r="G26" s="889">
        <v>25793</v>
      </c>
      <c r="H26" s="889">
        <v>25441.4</v>
      </c>
      <c r="I26" s="889">
        <v>74024.899999999994</v>
      </c>
    </row>
    <row r="27" spans="1:10" ht="15.75" customHeight="1">
      <c r="A27" s="429" t="s">
        <v>414</v>
      </c>
      <c r="B27" s="889">
        <v>3676</v>
      </c>
      <c r="C27" s="909">
        <v>0</v>
      </c>
      <c r="D27" s="889">
        <v>3055</v>
      </c>
      <c r="E27" s="889">
        <v>663</v>
      </c>
      <c r="F27" s="889">
        <v>673</v>
      </c>
      <c r="G27" s="889">
        <v>22931</v>
      </c>
      <c r="H27" s="889">
        <v>-11532.8</v>
      </c>
      <c r="I27" s="889">
        <v>-47204.87</v>
      </c>
    </row>
    <row r="28" spans="1:10" ht="13.5" customHeight="1">
      <c r="A28" s="429" t="s">
        <v>89</v>
      </c>
      <c r="B28" s="889">
        <v>23822</v>
      </c>
      <c r="C28" s="909">
        <v>0</v>
      </c>
      <c r="D28" s="889">
        <v>-13416</v>
      </c>
      <c r="E28" s="889">
        <v>-13132</v>
      </c>
      <c r="F28" s="889">
        <v>-8503</v>
      </c>
      <c r="G28" s="889">
        <v>-34736</v>
      </c>
      <c r="H28" s="889">
        <v>-54376.5</v>
      </c>
      <c r="I28" s="889">
        <v>-60388.83</v>
      </c>
    </row>
    <row r="29" spans="1:10" ht="14.25" customHeight="1">
      <c r="A29" s="422" t="s">
        <v>90</v>
      </c>
      <c r="B29" s="889"/>
      <c r="C29" s="909"/>
      <c r="D29" s="908"/>
      <c r="E29" s="889"/>
      <c r="F29" s="889"/>
      <c r="G29" s="889"/>
      <c r="H29" s="889"/>
      <c r="I29" s="889"/>
    </row>
    <row r="30" spans="1:10" ht="26.4">
      <c r="A30" s="429" t="s">
        <v>91</v>
      </c>
      <c r="B30" s="908" t="s">
        <v>517</v>
      </c>
      <c r="C30" s="911"/>
      <c r="D30" s="908">
        <v>46</v>
      </c>
      <c r="E30" s="908" t="s">
        <v>517</v>
      </c>
      <c r="F30" s="908" t="s">
        <v>517</v>
      </c>
      <c r="G30" s="908" t="s">
        <v>517</v>
      </c>
      <c r="H30" s="889" t="s">
        <v>517</v>
      </c>
      <c r="I30" s="889" t="s">
        <v>517</v>
      </c>
    </row>
    <row r="31" spans="1:10" ht="28.5" customHeight="1">
      <c r="A31" s="422" t="s">
        <v>92</v>
      </c>
      <c r="B31" s="419"/>
      <c r="C31" s="863"/>
      <c r="D31" s="419"/>
      <c r="E31" s="419"/>
      <c r="F31" s="419"/>
      <c r="G31" s="419"/>
      <c r="H31" s="425"/>
      <c r="I31" s="425"/>
    </row>
    <row r="32" spans="1:10" ht="52.8">
      <c r="A32" s="429" t="s">
        <v>93</v>
      </c>
      <c r="B32" s="908">
        <v>-2585</v>
      </c>
      <c r="C32" s="863">
        <v>0</v>
      </c>
      <c r="D32" s="889">
        <v>2401</v>
      </c>
      <c r="E32" s="889">
        <v>4450</v>
      </c>
      <c r="F32" s="889">
        <v>18078</v>
      </c>
      <c r="G32" s="889">
        <v>18411</v>
      </c>
      <c r="H32" s="889">
        <v>-1224.5</v>
      </c>
      <c r="I32" s="889">
        <v>549.84</v>
      </c>
    </row>
    <row r="33" spans="1:9" ht="52.8">
      <c r="A33" s="422" t="s">
        <v>94</v>
      </c>
      <c r="B33" s="419"/>
      <c r="C33" s="863"/>
      <c r="D33" s="419"/>
      <c r="E33" s="419"/>
      <c r="F33" s="419"/>
      <c r="G33" s="419"/>
      <c r="H33" s="425"/>
      <c r="I33" s="425"/>
    </row>
    <row r="34" spans="1:9" ht="15" customHeight="1">
      <c r="A34" s="429" t="s">
        <v>95</v>
      </c>
      <c r="B34" s="908">
        <v>-38</v>
      </c>
      <c r="C34" s="863">
        <v>0</v>
      </c>
      <c r="D34" s="908">
        <v>-1774</v>
      </c>
      <c r="E34" s="908">
        <v>-10</v>
      </c>
      <c r="F34" s="908">
        <v>-194</v>
      </c>
      <c r="G34" s="908">
        <v>-528</v>
      </c>
      <c r="H34" s="889">
        <v>-650.5</v>
      </c>
      <c r="I34" s="889">
        <v>-827.6</v>
      </c>
    </row>
    <row r="35" spans="1:9" ht="26.4">
      <c r="A35" s="422" t="s">
        <v>96</v>
      </c>
      <c r="B35" s="419"/>
      <c r="C35" s="863"/>
      <c r="D35" s="419"/>
      <c r="E35" s="419"/>
      <c r="F35" s="419"/>
      <c r="G35" s="419"/>
      <c r="H35" s="425"/>
      <c r="I35" s="425"/>
    </row>
    <row r="36" spans="1:9">
      <c r="A36" s="429" t="s">
        <v>97</v>
      </c>
      <c r="B36" s="908">
        <v>36</v>
      </c>
      <c r="C36" s="863"/>
      <c r="D36" s="908">
        <v>-1230</v>
      </c>
      <c r="E36" s="889">
        <v>-95</v>
      </c>
      <c r="F36" s="889">
        <v>734</v>
      </c>
      <c r="G36" s="889">
        <v>1323</v>
      </c>
      <c r="H36" s="889">
        <v>-1210.5</v>
      </c>
      <c r="I36" s="889">
        <v>-829.1</v>
      </c>
    </row>
    <row r="37" spans="1:9" ht="26.4">
      <c r="A37" s="422" t="s">
        <v>98</v>
      </c>
      <c r="B37" s="419"/>
      <c r="C37" s="863"/>
      <c r="D37" s="419"/>
      <c r="E37" s="419"/>
      <c r="F37" s="419"/>
      <c r="G37" s="419"/>
      <c r="H37" s="425"/>
      <c r="I37" s="425" t="s">
        <v>624</v>
      </c>
    </row>
    <row r="38" spans="1:9" ht="26.4">
      <c r="A38" s="429" t="s">
        <v>99</v>
      </c>
      <c r="B38" s="889">
        <v>23157</v>
      </c>
      <c r="C38" s="863"/>
      <c r="D38" s="889">
        <v>98417</v>
      </c>
      <c r="E38" s="889">
        <v>65429</v>
      </c>
      <c r="F38" s="889">
        <v>76169</v>
      </c>
      <c r="G38" s="889">
        <v>74449</v>
      </c>
      <c r="H38" s="889">
        <v>55056.800000000003</v>
      </c>
      <c r="I38" s="889">
        <v>48180.800000000003</v>
      </c>
    </row>
    <row r="39" spans="1:9" ht="26.4">
      <c r="A39" s="422" t="s">
        <v>100</v>
      </c>
      <c r="B39" s="419"/>
      <c r="C39" s="863"/>
      <c r="D39" s="419"/>
      <c r="E39" s="419"/>
      <c r="F39" s="419"/>
      <c r="G39" s="419"/>
      <c r="H39" s="425"/>
      <c r="I39" s="425"/>
    </row>
    <row r="40" spans="1:9">
      <c r="A40" s="429" t="s">
        <v>101</v>
      </c>
      <c r="B40" s="889">
        <v>126571</v>
      </c>
      <c r="C40" s="863"/>
      <c r="D40" s="889">
        <v>27719</v>
      </c>
      <c r="E40" s="889">
        <v>19225</v>
      </c>
      <c r="F40" s="889">
        <v>25193</v>
      </c>
      <c r="G40" s="889">
        <v>19623</v>
      </c>
      <c r="H40" s="889">
        <v>-16746.400000000001</v>
      </c>
      <c r="I40" s="889">
        <v>15174.6</v>
      </c>
    </row>
    <row r="41" spans="1:9" ht="39.6">
      <c r="A41" s="422" t="s">
        <v>102</v>
      </c>
      <c r="B41" s="419"/>
      <c r="C41" s="863"/>
      <c r="D41" s="419"/>
      <c r="E41" s="419"/>
      <c r="F41" s="419"/>
      <c r="G41" s="419"/>
      <c r="H41" s="425"/>
      <c r="I41" s="425"/>
    </row>
    <row r="42" spans="1:9">
      <c r="A42" s="429" t="s">
        <v>103</v>
      </c>
      <c r="B42" s="908">
        <v>-1528</v>
      </c>
      <c r="C42" s="863"/>
      <c r="D42" s="908">
        <v>-1519</v>
      </c>
      <c r="E42" s="889">
        <v>-1248</v>
      </c>
      <c r="F42" s="889">
        <v>2979</v>
      </c>
      <c r="G42" s="889">
        <v>4269</v>
      </c>
      <c r="H42" s="889">
        <v>2773.7</v>
      </c>
      <c r="I42" s="889">
        <v>2001.52</v>
      </c>
    </row>
    <row r="43" spans="1:9" ht="26.4">
      <c r="A43" s="422" t="s">
        <v>104</v>
      </c>
      <c r="B43" s="419"/>
      <c r="C43" s="863"/>
      <c r="D43" s="419"/>
      <c r="E43" s="419"/>
      <c r="F43" s="419"/>
      <c r="G43" s="419"/>
      <c r="H43" s="425"/>
      <c r="I43" s="425"/>
    </row>
    <row r="44" spans="1:9" ht="26.4">
      <c r="A44" s="429" t="s">
        <v>105</v>
      </c>
      <c r="B44" s="889">
        <v>3752</v>
      </c>
      <c r="C44" s="863"/>
      <c r="D44" s="889">
        <v>17761</v>
      </c>
      <c r="E44" s="889">
        <v>56837</v>
      </c>
      <c r="F44" s="889">
        <v>82127</v>
      </c>
      <c r="G44" s="889">
        <v>81283</v>
      </c>
      <c r="H44" s="889">
        <v>86483.199999999997</v>
      </c>
      <c r="I44" s="889">
        <v>89704.7</v>
      </c>
    </row>
    <row r="45" spans="1:9" ht="26.4">
      <c r="A45" s="422" t="s">
        <v>106</v>
      </c>
      <c r="B45" s="419"/>
      <c r="C45" s="863"/>
      <c r="D45" s="419"/>
      <c r="E45" s="419"/>
      <c r="F45" s="419"/>
      <c r="G45" s="419"/>
      <c r="H45" s="425"/>
      <c r="I45" s="425"/>
    </row>
    <row r="46" spans="1:9" ht="26.4">
      <c r="A46" s="429" t="s">
        <v>415</v>
      </c>
      <c r="B46" s="889">
        <v>17495</v>
      </c>
      <c r="C46" s="863"/>
      <c r="D46" s="889">
        <v>9198</v>
      </c>
      <c r="E46" s="889">
        <v>27313</v>
      </c>
      <c r="F46" s="889">
        <v>14102</v>
      </c>
      <c r="G46" s="889">
        <v>21100</v>
      </c>
      <c r="H46" s="889">
        <v>33680.699999999997</v>
      </c>
      <c r="I46" s="889">
        <v>181616.62</v>
      </c>
    </row>
    <row r="47" spans="1:9" ht="26.4">
      <c r="A47" s="429" t="s">
        <v>109</v>
      </c>
      <c r="B47" s="908">
        <v>-454</v>
      </c>
      <c r="C47" s="863"/>
      <c r="D47" s="889">
        <v>2371</v>
      </c>
      <c r="E47" s="889">
        <v>426</v>
      </c>
      <c r="F47" s="889">
        <v>-969</v>
      </c>
      <c r="G47" s="889">
        <v>-2053</v>
      </c>
      <c r="H47" s="889">
        <v>-1280.4000000000001</v>
      </c>
      <c r="I47" s="889">
        <v>-126.7</v>
      </c>
    </row>
    <row r="48" spans="1:9" ht="39.6">
      <c r="A48" s="422" t="s">
        <v>110</v>
      </c>
      <c r="B48" s="419"/>
      <c r="C48" s="863"/>
      <c r="D48" s="419"/>
      <c r="E48" s="419"/>
      <c r="F48" s="419"/>
      <c r="G48" s="419"/>
      <c r="H48" s="425"/>
      <c r="I48" s="425"/>
    </row>
    <row r="49" spans="1:9" ht="26.4">
      <c r="A49" s="429" t="s">
        <v>111</v>
      </c>
      <c r="B49" s="908">
        <v>-552</v>
      </c>
      <c r="C49" s="863"/>
      <c r="D49" s="908">
        <v>-513</v>
      </c>
      <c r="E49" s="908">
        <v>-756</v>
      </c>
      <c r="F49" s="908">
        <v>-574</v>
      </c>
      <c r="G49" s="908">
        <v>-585</v>
      </c>
      <c r="H49" s="889">
        <v>-751.3</v>
      </c>
      <c r="I49" s="889">
        <v>-545.5</v>
      </c>
    </row>
    <row r="50" spans="1:9" ht="26.4">
      <c r="A50" s="422" t="s">
        <v>112</v>
      </c>
      <c r="B50" s="419"/>
      <c r="C50" s="863"/>
      <c r="D50" s="419"/>
      <c r="E50" s="419"/>
      <c r="F50" s="419"/>
      <c r="G50" s="419"/>
      <c r="H50" s="425"/>
      <c r="I50" s="425"/>
    </row>
    <row r="51" spans="1:9">
      <c r="A51" s="429" t="s">
        <v>113</v>
      </c>
      <c r="B51" s="908" t="s">
        <v>517</v>
      </c>
      <c r="C51" s="911"/>
      <c r="D51" s="908" t="s">
        <v>517</v>
      </c>
      <c r="E51" s="908">
        <v>-144</v>
      </c>
      <c r="F51" s="908">
        <v>-16</v>
      </c>
      <c r="G51" s="908">
        <v>-81</v>
      </c>
      <c r="H51" s="889" t="s">
        <v>517</v>
      </c>
      <c r="I51" s="889" t="s">
        <v>517</v>
      </c>
    </row>
    <row r="52" spans="1:9" ht="14.4">
      <c r="A52" s="422" t="s">
        <v>264</v>
      </c>
      <c r="B52" s="419"/>
      <c r="C52" s="863"/>
      <c r="D52" s="419"/>
      <c r="E52" s="419"/>
      <c r="F52" s="419"/>
      <c r="G52" s="419"/>
      <c r="H52" s="425"/>
      <c r="I52" s="425"/>
    </row>
    <row r="53" spans="1:9" ht="26.4">
      <c r="A53" s="429" t="s">
        <v>114</v>
      </c>
      <c r="B53" s="889">
        <v>6327</v>
      </c>
      <c r="C53" s="863"/>
      <c r="D53" s="889">
        <v>1394</v>
      </c>
      <c r="E53" s="889">
        <v>655</v>
      </c>
      <c r="F53" s="889">
        <v>693</v>
      </c>
      <c r="G53" s="889">
        <v>-245290</v>
      </c>
      <c r="H53" s="889">
        <v>1389.3</v>
      </c>
      <c r="I53" s="889">
        <v>1331.8</v>
      </c>
    </row>
    <row r="54" spans="1:9" ht="26.4">
      <c r="A54" s="422" t="s">
        <v>115</v>
      </c>
      <c r="B54" s="419"/>
      <c r="C54" s="863"/>
      <c r="D54" s="419"/>
      <c r="E54" s="419"/>
      <c r="F54" s="419"/>
      <c r="G54" s="419"/>
      <c r="H54" s="425"/>
      <c r="I54" s="425"/>
    </row>
    <row r="55" spans="1:9">
      <c r="A55" s="429" t="s">
        <v>116</v>
      </c>
      <c r="B55" s="908" t="s">
        <v>517</v>
      </c>
      <c r="C55" s="864"/>
      <c r="D55" s="908">
        <v>-37</v>
      </c>
      <c r="E55" s="908" t="s">
        <v>517</v>
      </c>
      <c r="F55" s="908">
        <v>-24</v>
      </c>
      <c r="G55" s="908">
        <v>24</v>
      </c>
      <c r="H55" s="889">
        <v>2.9</v>
      </c>
      <c r="I55" s="889">
        <v>55.9</v>
      </c>
    </row>
    <row r="56" spans="1:9" ht="26.4">
      <c r="A56" s="422" t="s">
        <v>117</v>
      </c>
      <c r="B56" s="419"/>
      <c r="C56" s="863"/>
      <c r="D56" s="419"/>
      <c r="E56" s="419"/>
      <c r="F56" s="419"/>
      <c r="G56" s="419"/>
      <c r="H56" s="425"/>
      <c r="I56" s="425" t="s">
        <v>624</v>
      </c>
    </row>
    <row r="57" spans="1:9">
      <c r="A57" s="429" t="s">
        <v>118</v>
      </c>
      <c r="B57" s="908">
        <v>932</v>
      </c>
      <c r="C57" s="863"/>
      <c r="D57" s="908">
        <v>-540</v>
      </c>
      <c r="E57" s="889">
        <v>-2683</v>
      </c>
      <c r="F57" s="889">
        <v>-2606</v>
      </c>
      <c r="G57" s="908">
        <v>-642</v>
      </c>
      <c r="H57" s="889">
        <v>-107.1</v>
      </c>
      <c r="I57" s="889">
        <v>187.2</v>
      </c>
    </row>
    <row r="58" spans="1:9" ht="14.4">
      <c r="A58" s="422" t="s">
        <v>119</v>
      </c>
      <c r="B58" s="419"/>
      <c r="C58" s="863"/>
      <c r="D58" s="419"/>
      <c r="E58" s="419"/>
      <c r="F58" s="419"/>
      <c r="G58" s="419"/>
      <c r="H58" s="425"/>
      <c r="I58" s="425"/>
    </row>
    <row r="59" spans="1:9">
      <c r="A59" s="429" t="s">
        <v>120</v>
      </c>
      <c r="B59" s="908">
        <v>-78</v>
      </c>
      <c r="C59" s="863"/>
      <c r="D59" s="908">
        <v>-18</v>
      </c>
      <c r="E59" s="908">
        <v>760</v>
      </c>
      <c r="F59" s="908">
        <v>954</v>
      </c>
      <c r="G59" s="908">
        <v>-328</v>
      </c>
      <c r="H59" s="889">
        <v>24.3</v>
      </c>
      <c r="I59" s="889">
        <v>242.07</v>
      </c>
    </row>
    <row r="60" spans="1:9" ht="14.4">
      <c r="A60" s="422" t="s">
        <v>121</v>
      </c>
      <c r="B60" s="419"/>
      <c r="C60" s="863"/>
      <c r="D60" s="419"/>
      <c r="E60" s="419"/>
      <c r="F60" s="419"/>
      <c r="G60" s="419"/>
      <c r="H60" s="425"/>
      <c r="I60" s="425"/>
    </row>
    <row r="61" spans="1:9" ht="26.4">
      <c r="A61" s="429" t="s">
        <v>122</v>
      </c>
      <c r="B61" s="908" t="s">
        <v>517</v>
      </c>
      <c r="C61" s="864"/>
      <c r="D61" s="908">
        <v>14</v>
      </c>
      <c r="E61" s="908">
        <v>7</v>
      </c>
      <c r="F61" s="908" t="s">
        <v>517</v>
      </c>
      <c r="G61" s="908">
        <v>938</v>
      </c>
      <c r="H61" s="889">
        <v>258.3</v>
      </c>
      <c r="I61" s="889">
        <v>-2270</v>
      </c>
    </row>
    <row r="62" spans="1:9" ht="26.4">
      <c r="A62" s="422" t="s">
        <v>123</v>
      </c>
      <c r="B62" s="419"/>
      <c r="C62" s="863"/>
      <c r="D62" s="419"/>
      <c r="E62" s="419"/>
      <c r="F62" s="419"/>
      <c r="G62" s="419"/>
      <c r="H62" s="425"/>
      <c r="I62" s="425"/>
    </row>
    <row r="63" spans="1:9" ht="39.6">
      <c r="A63" s="423" t="s">
        <v>124</v>
      </c>
      <c r="B63" s="416">
        <v>49031</v>
      </c>
      <c r="C63" s="410">
        <v>179953</v>
      </c>
      <c r="D63" s="416">
        <v>1169313</v>
      </c>
      <c r="E63" s="416">
        <v>907368</v>
      </c>
      <c r="F63" s="416">
        <v>784643</v>
      </c>
      <c r="G63" s="416">
        <v>1302473</v>
      </c>
      <c r="H63" s="416">
        <f>SUM(H65)</f>
        <v>1857378.2</v>
      </c>
      <c r="I63" s="416">
        <f>SUM(I65)</f>
        <v>1487074.26</v>
      </c>
    </row>
    <row r="64" spans="1:9" ht="26.4">
      <c r="A64" s="418" t="s">
        <v>125</v>
      </c>
      <c r="B64" s="419"/>
      <c r="C64" s="382"/>
      <c r="D64" s="419"/>
      <c r="E64" s="419"/>
      <c r="F64" s="419"/>
      <c r="G64" s="419"/>
      <c r="H64" s="425"/>
      <c r="I64" s="425"/>
    </row>
    <row r="65" spans="1:9" ht="39.6">
      <c r="A65" s="429" t="s">
        <v>126</v>
      </c>
      <c r="B65" s="889">
        <v>49031</v>
      </c>
      <c r="C65" s="863"/>
      <c r="D65" s="889">
        <v>1169313</v>
      </c>
      <c r="E65" s="889">
        <v>907368</v>
      </c>
      <c r="F65" s="889">
        <v>784643</v>
      </c>
      <c r="G65" s="889">
        <v>1302473</v>
      </c>
      <c r="H65" s="889">
        <v>1857378.2</v>
      </c>
      <c r="I65" s="889">
        <f>1433665.26+53409</f>
        <v>1487074.26</v>
      </c>
    </row>
    <row r="66" spans="1:9" ht="26.4">
      <c r="A66" s="422" t="s">
        <v>125</v>
      </c>
      <c r="B66" s="419"/>
      <c r="C66" s="863"/>
      <c r="D66" s="419"/>
      <c r="E66" s="419"/>
      <c r="F66" s="419"/>
      <c r="G66" s="419"/>
      <c r="H66" s="425"/>
      <c r="I66" s="425"/>
    </row>
    <row r="67" spans="1:9" s="238" customFormat="1" ht="26.4">
      <c r="A67" s="423" t="s">
        <v>127</v>
      </c>
      <c r="B67" s="416">
        <v>11876</v>
      </c>
      <c r="C67" s="410">
        <v>19922</v>
      </c>
      <c r="D67" s="416">
        <v>20428</v>
      </c>
      <c r="E67" s="416">
        <v>30372</v>
      </c>
      <c r="F67" s="416">
        <v>40207</v>
      </c>
      <c r="G67" s="416">
        <v>40292</v>
      </c>
      <c r="H67" s="416">
        <f>SUM(H69:H73)</f>
        <v>31462.199999999997</v>
      </c>
      <c r="I67" s="416">
        <f>SUM(I69:I73)</f>
        <v>60900.160000000003</v>
      </c>
    </row>
    <row r="68" spans="1:9" ht="26.4">
      <c r="A68" s="418" t="s">
        <v>128</v>
      </c>
      <c r="B68" s="419"/>
      <c r="C68" s="382"/>
      <c r="D68" s="419"/>
      <c r="E68" s="419"/>
      <c r="F68" s="419"/>
      <c r="G68" s="419"/>
      <c r="H68" s="425"/>
      <c r="I68" s="425"/>
    </row>
    <row r="69" spans="1:9">
      <c r="A69" s="429" t="s">
        <v>129</v>
      </c>
      <c r="B69" s="889">
        <v>10238</v>
      </c>
      <c r="C69" s="863"/>
      <c r="D69" s="889">
        <v>8805</v>
      </c>
      <c r="E69" s="889">
        <v>13861</v>
      </c>
      <c r="F69" s="889">
        <v>22179</v>
      </c>
      <c r="G69" s="889">
        <v>17077</v>
      </c>
      <c r="H69" s="889">
        <v>29137.599999999999</v>
      </c>
      <c r="I69" s="889">
        <v>59894.9</v>
      </c>
    </row>
    <row r="70" spans="1:9" ht="14.4">
      <c r="A70" s="422" t="s">
        <v>130</v>
      </c>
      <c r="B70" s="419"/>
      <c r="C70" s="863"/>
      <c r="D70" s="419"/>
      <c r="E70" s="419"/>
      <c r="F70" s="419"/>
      <c r="G70" s="419"/>
      <c r="H70" s="425"/>
      <c r="I70" s="425"/>
    </row>
    <row r="71" spans="1:9" ht="26.4">
      <c r="A71" s="429" t="s">
        <v>131</v>
      </c>
      <c r="B71" s="889">
        <v>1638</v>
      </c>
      <c r="C71" s="863"/>
      <c r="D71" s="889">
        <v>11623</v>
      </c>
      <c r="E71" s="889">
        <v>16512</v>
      </c>
      <c r="F71" s="889">
        <v>18028</v>
      </c>
      <c r="G71" s="889">
        <v>23215</v>
      </c>
      <c r="H71" s="889">
        <v>3620.5</v>
      </c>
      <c r="I71" s="889">
        <v>5690.46</v>
      </c>
    </row>
    <row r="72" spans="1:9" ht="26.4">
      <c r="A72" s="422" t="s">
        <v>132</v>
      </c>
      <c r="B72" s="419"/>
      <c r="C72" s="863"/>
      <c r="D72" s="419"/>
      <c r="E72" s="419"/>
      <c r="F72" s="419"/>
      <c r="G72" s="419"/>
      <c r="H72" s="425"/>
      <c r="I72" s="425"/>
    </row>
    <row r="73" spans="1:9" ht="26.4">
      <c r="A73" s="429" t="s">
        <v>133</v>
      </c>
      <c r="B73" s="908" t="s">
        <v>517</v>
      </c>
      <c r="E73" s="908" t="s">
        <v>517</v>
      </c>
      <c r="F73" s="908" t="s">
        <v>517</v>
      </c>
      <c r="G73" s="908" t="s">
        <v>517</v>
      </c>
      <c r="H73" s="842">
        <v>-1295.9000000000001</v>
      </c>
      <c r="I73" s="842">
        <v>-4685.2</v>
      </c>
    </row>
    <row r="74" spans="1:9" ht="26.4">
      <c r="A74" s="422" t="s">
        <v>134</v>
      </c>
      <c r="E74" s="842"/>
      <c r="H74" s="842"/>
      <c r="I74" s="842"/>
    </row>
    <row r="75" spans="1:9">
      <c r="A75" s="426" t="s">
        <v>416</v>
      </c>
      <c r="B75" s="416">
        <v>67648</v>
      </c>
      <c r="C75" s="410">
        <v>19692</v>
      </c>
      <c r="D75" s="416">
        <v>138203</v>
      </c>
      <c r="E75" s="416">
        <v>72990</v>
      </c>
      <c r="F75" s="416">
        <v>92489</v>
      </c>
      <c r="G75" s="416">
        <v>79746</v>
      </c>
      <c r="H75" s="416">
        <f>SUM(H76:H80)</f>
        <v>122943.6</v>
      </c>
      <c r="I75" s="416">
        <f>SUM(I76:I80)</f>
        <v>81258.03</v>
      </c>
    </row>
    <row r="76" spans="1:9" s="238" customFormat="1">
      <c r="A76" s="429" t="s">
        <v>137</v>
      </c>
      <c r="B76" s="889">
        <v>16683</v>
      </c>
      <c r="C76" s="863"/>
      <c r="D76" s="889">
        <v>90568</v>
      </c>
      <c r="E76" s="889">
        <v>15942</v>
      </c>
      <c r="F76" s="889">
        <v>3094</v>
      </c>
      <c r="G76" s="889">
        <v>17301</v>
      </c>
      <c r="H76" s="889">
        <v>27660.799999999999</v>
      </c>
      <c r="I76" s="889">
        <v>15518.58</v>
      </c>
    </row>
    <row r="77" spans="1:9" ht="14.4">
      <c r="A77" s="422" t="s">
        <v>138</v>
      </c>
      <c r="B77" s="419"/>
      <c r="C77" s="863"/>
      <c r="D77" s="419"/>
      <c r="E77" s="419"/>
      <c r="F77" s="419"/>
      <c r="G77" s="419"/>
      <c r="H77" s="425"/>
      <c r="I77" s="425"/>
    </row>
    <row r="78" spans="1:9">
      <c r="A78" s="429" t="s">
        <v>139</v>
      </c>
      <c r="B78" s="889">
        <v>28912</v>
      </c>
      <c r="C78" s="863"/>
      <c r="D78" s="889">
        <v>46188</v>
      </c>
      <c r="E78" s="889">
        <v>43952</v>
      </c>
      <c r="F78" s="889">
        <v>80762</v>
      </c>
      <c r="G78" s="889">
        <v>63845</v>
      </c>
      <c r="H78" s="889">
        <v>59802.2</v>
      </c>
      <c r="I78" s="889">
        <v>65470.66</v>
      </c>
    </row>
    <row r="79" spans="1:9" ht="14.4">
      <c r="A79" s="422" t="s">
        <v>140</v>
      </c>
      <c r="B79" s="419"/>
      <c r="C79" s="863"/>
      <c r="D79" s="419"/>
      <c r="E79" s="419"/>
      <c r="F79" s="419"/>
      <c r="G79" s="419"/>
      <c r="H79" s="425"/>
      <c r="I79" s="425"/>
    </row>
    <row r="80" spans="1:9">
      <c r="A80" s="429" t="s">
        <v>141</v>
      </c>
      <c r="B80" s="889">
        <v>22052</v>
      </c>
      <c r="C80" s="863"/>
      <c r="D80" s="889">
        <v>1447</v>
      </c>
      <c r="E80" s="889">
        <v>13096</v>
      </c>
      <c r="F80" s="889">
        <v>8633</v>
      </c>
      <c r="G80" s="889">
        <v>-1400</v>
      </c>
      <c r="H80" s="889">
        <v>35480.6</v>
      </c>
      <c r="I80" s="889">
        <f>53.79+215</f>
        <v>268.79000000000002</v>
      </c>
    </row>
    <row r="81" spans="1:9" ht="14.4">
      <c r="A81" s="422" t="s">
        <v>142</v>
      </c>
      <c r="B81" s="419"/>
      <c r="C81" s="863"/>
      <c r="D81" s="419"/>
      <c r="E81" s="419"/>
      <c r="F81" s="419"/>
      <c r="G81" s="419"/>
      <c r="H81" s="425"/>
      <c r="I81" s="425"/>
    </row>
    <row r="82" spans="1:9" ht="26.4">
      <c r="A82" s="423" t="s">
        <v>143</v>
      </c>
      <c r="B82" s="416">
        <v>81485</v>
      </c>
      <c r="C82" s="410">
        <v>386706</v>
      </c>
      <c r="D82" s="416">
        <v>-51894</v>
      </c>
      <c r="E82" s="416">
        <v>-55312</v>
      </c>
      <c r="F82" s="416">
        <v>352876</v>
      </c>
      <c r="G82" s="416">
        <v>434530</v>
      </c>
      <c r="H82" s="416">
        <f>SUM(H84:H88)</f>
        <v>-543198.4</v>
      </c>
      <c r="I82" s="416">
        <f>SUM(I84:I88)</f>
        <v>132147.94</v>
      </c>
    </row>
    <row r="83" spans="1:9" s="238" customFormat="1" ht="26.4">
      <c r="A83" s="427" t="s">
        <v>144</v>
      </c>
      <c r="B83" s="419"/>
      <c r="C83" s="382"/>
      <c r="D83" s="419"/>
      <c r="E83" s="419"/>
      <c r="F83" s="419"/>
      <c r="G83" s="419"/>
      <c r="H83" s="425"/>
      <c r="I83" s="425"/>
    </row>
    <row r="84" spans="1:9" ht="26.4">
      <c r="A84" s="429" t="s">
        <v>145</v>
      </c>
      <c r="B84" s="889">
        <v>9400</v>
      </c>
      <c r="C84" s="863"/>
      <c r="D84" s="908">
        <v>-3162</v>
      </c>
      <c r="E84" s="889">
        <v>-10665</v>
      </c>
      <c r="F84" s="889">
        <v>-4509</v>
      </c>
      <c r="G84" s="889">
        <v>-5416</v>
      </c>
      <c r="H84" s="889">
        <v>-19753</v>
      </c>
      <c r="I84" s="889">
        <v>-22909.15</v>
      </c>
    </row>
    <row r="85" spans="1:9" ht="26.4">
      <c r="A85" s="422" t="s">
        <v>146</v>
      </c>
      <c r="B85" s="419"/>
      <c r="C85" s="863"/>
      <c r="D85" s="419"/>
      <c r="E85" s="419"/>
      <c r="F85" s="419"/>
      <c r="G85" s="419"/>
      <c r="H85" s="425"/>
      <c r="I85" s="425"/>
    </row>
    <row r="86" spans="1:9" ht="26.4">
      <c r="A86" s="429" t="s">
        <v>147</v>
      </c>
      <c r="B86" s="889">
        <v>44295</v>
      </c>
      <c r="C86" s="863"/>
      <c r="D86" s="908">
        <v>-62536</v>
      </c>
      <c r="E86" s="889">
        <v>-91164</v>
      </c>
      <c r="F86" s="889">
        <v>286945</v>
      </c>
      <c r="G86" s="889">
        <v>371517</v>
      </c>
      <c r="H86" s="889">
        <v>-601361.4</v>
      </c>
      <c r="I86" s="889">
        <v>78083.210000000006</v>
      </c>
    </row>
    <row r="87" spans="1:9" ht="26.4">
      <c r="A87" s="422" t="s">
        <v>148</v>
      </c>
      <c r="B87" s="419"/>
      <c r="C87" s="863"/>
      <c r="D87" s="419"/>
      <c r="E87" s="419"/>
      <c r="F87" s="419"/>
      <c r="G87" s="419"/>
      <c r="H87" s="425"/>
      <c r="I87" s="425"/>
    </row>
    <row r="88" spans="1:9" ht="26.4">
      <c r="A88" s="429" t="s">
        <v>149</v>
      </c>
      <c r="B88" s="889">
        <v>27790</v>
      </c>
      <c r="C88" s="863"/>
      <c r="D88" s="889">
        <v>13804</v>
      </c>
      <c r="E88" s="889">
        <v>46516</v>
      </c>
      <c r="F88" s="889">
        <v>70440</v>
      </c>
      <c r="G88" s="889">
        <v>68429</v>
      </c>
      <c r="H88" s="889">
        <v>77916</v>
      </c>
      <c r="I88" s="889">
        <f>76971.88+2</f>
        <v>76973.88</v>
      </c>
    </row>
    <row r="89" spans="1:9" ht="26.4">
      <c r="A89" s="422" t="s">
        <v>150</v>
      </c>
      <c r="B89" s="419"/>
      <c r="C89" s="863"/>
      <c r="D89" s="419"/>
      <c r="E89" s="419"/>
      <c r="F89" s="419"/>
      <c r="G89" s="419"/>
      <c r="H89" s="425"/>
      <c r="I89" s="425"/>
    </row>
    <row r="90" spans="1:9" ht="26.4">
      <c r="A90" s="426" t="s">
        <v>417</v>
      </c>
      <c r="B90" s="416">
        <v>-13698</v>
      </c>
      <c r="C90" s="410">
        <v>-1910</v>
      </c>
      <c r="D90" s="416">
        <v>-16460</v>
      </c>
      <c r="E90" s="416">
        <v>-2066</v>
      </c>
      <c r="F90" s="416">
        <v>-6038</v>
      </c>
      <c r="G90" s="416">
        <v>-1489</v>
      </c>
      <c r="H90" s="416">
        <f>SUM(H91:H95)</f>
        <v>67520.200000000012</v>
      </c>
      <c r="I90" s="416">
        <f>SUM(I91:I95)</f>
        <v>82790.3</v>
      </c>
    </row>
    <row r="91" spans="1:9" s="238" customFormat="1" ht="26.4">
      <c r="A91" s="429" t="s">
        <v>153</v>
      </c>
      <c r="B91" s="908">
        <v>-13633</v>
      </c>
      <c r="C91" s="863"/>
      <c r="D91" s="908">
        <v>-9306</v>
      </c>
      <c r="E91" s="889">
        <v>-13895</v>
      </c>
      <c r="F91" s="889">
        <v>-10348</v>
      </c>
      <c r="G91" s="889">
        <v>-1843</v>
      </c>
      <c r="H91" s="889">
        <v>-11580.9</v>
      </c>
      <c r="I91" s="889">
        <v>1191.0999999999999</v>
      </c>
    </row>
    <row r="92" spans="1:9" ht="26.4">
      <c r="A92" s="422" t="s">
        <v>154</v>
      </c>
      <c r="B92" s="419"/>
      <c r="C92" s="863"/>
      <c r="D92" s="428"/>
      <c r="E92" s="419"/>
      <c r="F92" s="419"/>
      <c r="G92" s="419"/>
      <c r="H92" s="425"/>
      <c r="I92" s="425" t="s">
        <v>624</v>
      </c>
    </row>
    <row r="93" spans="1:9" ht="26.4">
      <c r="A93" s="429" t="s">
        <v>155</v>
      </c>
      <c r="B93" s="908">
        <v>390</v>
      </c>
      <c r="C93" s="863"/>
      <c r="D93" s="908">
        <v>-1750</v>
      </c>
      <c r="E93" s="889">
        <v>12288</v>
      </c>
      <c r="F93" s="889">
        <v>8661</v>
      </c>
      <c r="G93" s="889">
        <v>6591</v>
      </c>
      <c r="H93" s="889">
        <v>74614.8</v>
      </c>
      <c r="I93" s="889">
        <v>77804.800000000003</v>
      </c>
    </row>
    <row r="94" spans="1:9" ht="26.4">
      <c r="A94" s="422" t="s">
        <v>156</v>
      </c>
      <c r="B94" s="419"/>
      <c r="C94" s="863"/>
      <c r="D94" s="419"/>
      <c r="E94" s="419"/>
      <c r="F94" s="419"/>
      <c r="G94" s="419"/>
      <c r="H94" s="425"/>
      <c r="I94" s="425"/>
    </row>
    <row r="95" spans="1:9">
      <c r="A95" s="429" t="s">
        <v>157</v>
      </c>
      <c r="B95" s="908">
        <v>-455</v>
      </c>
      <c r="C95" s="864"/>
      <c r="D95" s="908">
        <v>-5404</v>
      </c>
      <c r="E95" s="889">
        <v>-459</v>
      </c>
      <c r="F95" s="889">
        <v>-4351</v>
      </c>
      <c r="G95" s="889">
        <v>-6236</v>
      </c>
      <c r="H95" s="889">
        <f>64486.3-60000</f>
        <v>4486.3000000000029</v>
      </c>
      <c r="I95" s="889">
        <f>-125.6+3920</f>
        <v>3794.4</v>
      </c>
    </row>
    <row r="96" spans="1:9" ht="14.4">
      <c r="A96" s="422" t="s">
        <v>158</v>
      </c>
      <c r="B96" s="419"/>
      <c r="C96" s="863"/>
      <c r="D96" s="419"/>
      <c r="E96" s="419"/>
      <c r="F96" s="419"/>
      <c r="G96" s="419"/>
      <c r="H96" s="425"/>
      <c r="I96" s="425"/>
    </row>
    <row r="97" spans="1:9">
      <c r="A97" s="423" t="s">
        <v>273</v>
      </c>
      <c r="B97" s="416">
        <v>-48111</v>
      </c>
      <c r="C97" s="417">
        <v>-53262</v>
      </c>
      <c r="D97" s="416">
        <v>-64170</v>
      </c>
      <c r="E97" s="416">
        <v>2492</v>
      </c>
      <c r="F97" s="416">
        <v>-70129</v>
      </c>
      <c r="G97" s="416">
        <v>-44301</v>
      </c>
      <c r="H97" s="416">
        <f>SUM(H99:H100)</f>
        <v>-93880.299999999988</v>
      </c>
      <c r="I97" s="416">
        <f>SUM(I99:I100)</f>
        <v>-208917.7</v>
      </c>
    </row>
    <row r="98" spans="1:9" ht="26.4">
      <c r="A98" s="427" t="s">
        <v>274</v>
      </c>
      <c r="B98" s="419"/>
      <c r="C98" s="382"/>
      <c r="D98" s="419"/>
      <c r="E98" s="419"/>
      <c r="F98" s="419"/>
      <c r="G98" s="419"/>
      <c r="H98" s="425"/>
      <c r="I98" s="425"/>
    </row>
    <row r="99" spans="1:9" s="238" customFormat="1">
      <c r="A99" s="429" t="s">
        <v>418</v>
      </c>
      <c r="B99" s="908">
        <v>-51492</v>
      </c>
      <c r="C99" s="863"/>
      <c r="D99" s="908">
        <v>-31598</v>
      </c>
      <c r="E99" s="889">
        <v>18563</v>
      </c>
      <c r="F99" s="889">
        <v>-64725</v>
      </c>
      <c r="G99" s="889">
        <v>-17642</v>
      </c>
      <c r="H99" s="889">
        <f>-141235.3+60000</f>
        <v>-81235.299999999988</v>
      </c>
      <c r="I99" s="889">
        <f>-236775.88+40000</f>
        <v>-196775.88</v>
      </c>
    </row>
    <row r="100" spans="1:9">
      <c r="A100" s="429" t="s">
        <v>161</v>
      </c>
      <c r="B100" s="889">
        <v>3382</v>
      </c>
      <c r="C100" s="863"/>
      <c r="D100" s="908">
        <v>-32572</v>
      </c>
      <c r="E100" s="889">
        <v>-16072</v>
      </c>
      <c r="F100" s="889">
        <v>-5405</v>
      </c>
      <c r="G100" s="889">
        <v>-26659</v>
      </c>
      <c r="H100" s="889">
        <v>-12645</v>
      </c>
      <c r="I100" s="889">
        <v>-12141.82</v>
      </c>
    </row>
    <row r="101" spans="1:9" ht="14.4">
      <c r="A101" s="422" t="s">
        <v>162</v>
      </c>
      <c r="B101" s="419"/>
      <c r="C101" s="863"/>
      <c r="D101" s="419"/>
      <c r="E101" s="419"/>
      <c r="F101" s="419"/>
      <c r="G101" s="419"/>
      <c r="H101" s="425"/>
      <c r="I101" s="425"/>
    </row>
    <row r="102" spans="1:9">
      <c r="A102" s="423" t="s">
        <v>163</v>
      </c>
      <c r="B102" s="416">
        <v>-12625</v>
      </c>
      <c r="C102" s="410">
        <v>24913</v>
      </c>
      <c r="D102" s="416">
        <v>8039</v>
      </c>
      <c r="E102" s="416">
        <v>54337</v>
      </c>
      <c r="F102" s="416">
        <v>27642</v>
      </c>
      <c r="G102" s="416">
        <v>13082</v>
      </c>
      <c r="H102" s="416">
        <f>SUM(H104:H112)</f>
        <v>20155.7</v>
      </c>
      <c r="I102" s="416">
        <f>SUM(I104:I112)</f>
        <v>21365.07</v>
      </c>
    </row>
    <row r="103" spans="1:9" s="239" customFormat="1" ht="14.4">
      <c r="A103" s="427" t="s">
        <v>164</v>
      </c>
      <c r="B103" s="419"/>
      <c r="C103" s="382"/>
      <c r="D103" s="419"/>
      <c r="E103" s="419"/>
      <c r="F103" s="419"/>
      <c r="G103" s="419"/>
      <c r="H103" s="425"/>
      <c r="I103" s="425"/>
    </row>
    <row r="104" spans="1:9" ht="14.4">
      <c r="A104" s="429" t="s">
        <v>419</v>
      </c>
      <c r="B104" s="908" t="s">
        <v>517</v>
      </c>
      <c r="C104" s="382"/>
      <c r="D104" s="419"/>
      <c r="E104" s="908" t="s">
        <v>517</v>
      </c>
      <c r="F104" s="908" t="s">
        <v>517</v>
      </c>
      <c r="G104" s="908">
        <v>-12</v>
      </c>
      <c r="H104" s="889">
        <v>-17.3</v>
      </c>
      <c r="I104" s="889">
        <v>-2</v>
      </c>
    </row>
    <row r="105" spans="1:9" s="238" customFormat="1" ht="39.6">
      <c r="A105" s="429" t="s">
        <v>626</v>
      </c>
      <c r="B105" s="912" t="s">
        <v>302</v>
      </c>
      <c r="C105" s="912">
        <v>0</v>
      </c>
      <c r="D105" s="912">
        <v>0</v>
      </c>
      <c r="E105" s="889">
        <v>0</v>
      </c>
      <c r="F105" s="889">
        <v>0</v>
      </c>
      <c r="G105" s="889">
        <v>-3671</v>
      </c>
      <c r="H105" s="889">
        <v>-7110.1</v>
      </c>
      <c r="I105" s="889">
        <v>-3829.1</v>
      </c>
    </row>
    <row r="106" spans="1:9" ht="39.6">
      <c r="A106" s="422" t="s">
        <v>627</v>
      </c>
      <c r="B106" s="912"/>
      <c r="C106" s="913"/>
      <c r="D106" s="913"/>
      <c r="E106" s="913"/>
      <c r="F106" s="913"/>
      <c r="G106" s="913"/>
      <c r="H106" s="914"/>
      <c r="I106" s="914" t="s">
        <v>624</v>
      </c>
    </row>
    <row r="107" spans="1:9" ht="26.4">
      <c r="A107" s="429" t="s">
        <v>519</v>
      </c>
      <c r="B107" s="889">
        <v>2895</v>
      </c>
      <c r="C107" s="912">
        <v>0</v>
      </c>
      <c r="D107" s="912">
        <v>0</v>
      </c>
      <c r="E107" s="912">
        <v>0</v>
      </c>
      <c r="F107" s="912">
        <v>0</v>
      </c>
      <c r="G107" s="912" t="s">
        <v>302</v>
      </c>
      <c r="H107" s="915" t="s">
        <v>302</v>
      </c>
      <c r="I107" s="915">
        <v>0</v>
      </c>
    </row>
    <row r="108" spans="1:9" s="6" customFormat="1" ht="26.4">
      <c r="A108" s="422" t="s">
        <v>520</v>
      </c>
      <c r="B108" s="912"/>
      <c r="C108" s="913"/>
      <c r="D108" s="913"/>
      <c r="E108" s="913"/>
      <c r="F108" s="913"/>
      <c r="G108" s="913"/>
      <c r="H108" s="914"/>
      <c r="I108" s="914"/>
    </row>
    <row r="109" spans="1:9" s="6" customFormat="1">
      <c r="A109" s="429" t="s">
        <v>420</v>
      </c>
      <c r="B109" s="908">
        <v>-15620</v>
      </c>
      <c r="C109" s="863"/>
      <c r="D109" s="889">
        <v>6584</v>
      </c>
      <c r="E109" s="889">
        <v>52900</v>
      </c>
      <c r="F109" s="889">
        <v>28311</v>
      </c>
      <c r="G109" s="889">
        <v>14870</v>
      </c>
      <c r="H109" s="889">
        <v>25645</v>
      </c>
      <c r="I109" s="889">
        <f>-39.47+24074</f>
        <v>24034.53</v>
      </c>
    </row>
    <row r="110" spans="1:9" s="6" customFormat="1" ht="39.6">
      <c r="A110" s="429" t="s">
        <v>169</v>
      </c>
      <c r="B110" s="908">
        <v>99</v>
      </c>
      <c r="C110" s="863"/>
      <c r="D110" s="889">
        <v>1456</v>
      </c>
      <c r="E110" s="889">
        <v>1509</v>
      </c>
      <c r="F110" s="889">
        <v>-669</v>
      </c>
      <c r="G110" s="889">
        <v>2439</v>
      </c>
      <c r="H110" s="889">
        <v>1916.7</v>
      </c>
      <c r="I110" s="889">
        <v>1186.54</v>
      </c>
    </row>
    <row r="111" spans="1:9" s="6" customFormat="1" ht="26.4">
      <c r="A111" s="422" t="s">
        <v>170</v>
      </c>
      <c r="B111" s="419"/>
      <c r="C111" s="863"/>
      <c r="D111" s="419"/>
      <c r="E111" s="419"/>
      <c r="F111" s="419"/>
      <c r="G111" s="419"/>
      <c r="H111" s="425"/>
      <c r="I111" s="425"/>
    </row>
    <row r="112" spans="1:9" ht="14.4">
      <c r="A112" s="429" t="s">
        <v>236</v>
      </c>
      <c r="B112" s="908" t="s">
        <v>517</v>
      </c>
      <c r="C112" s="863"/>
      <c r="D112" s="419"/>
      <c r="E112" s="908">
        <v>-72</v>
      </c>
      <c r="F112" s="908" t="s">
        <v>517</v>
      </c>
      <c r="G112" s="908">
        <v>-543</v>
      </c>
      <c r="H112" s="889">
        <v>-278.60000000000002</v>
      </c>
      <c r="I112" s="889">
        <v>-24.9</v>
      </c>
    </row>
    <row r="113" spans="1:9" ht="14.4">
      <c r="A113" s="422" t="s">
        <v>265</v>
      </c>
      <c r="B113" s="419"/>
      <c r="C113" s="863"/>
      <c r="D113" s="419"/>
      <c r="E113" s="419"/>
      <c r="F113" s="419"/>
      <c r="G113" s="419"/>
      <c r="H113" s="425"/>
      <c r="I113" s="425"/>
    </row>
    <row r="114" spans="1:9" ht="26.4">
      <c r="A114" s="423" t="s">
        <v>171</v>
      </c>
      <c r="B114" s="430">
        <v>-306</v>
      </c>
      <c r="C114" s="410">
        <v>48466</v>
      </c>
      <c r="D114" s="430">
        <v>-1340</v>
      </c>
      <c r="E114" s="430">
        <v>-830</v>
      </c>
      <c r="F114" s="430">
        <v>-999</v>
      </c>
      <c r="G114" s="430">
        <v>-490</v>
      </c>
      <c r="H114" s="416">
        <f>SUM(H116:H120)</f>
        <v>-4540.8</v>
      </c>
      <c r="I114" s="416">
        <f>SUM(I116:I120)</f>
        <v>-3190.13</v>
      </c>
    </row>
    <row r="115" spans="1:9" ht="26.4">
      <c r="A115" s="427" t="s">
        <v>172</v>
      </c>
      <c r="B115" s="419"/>
      <c r="C115" s="382"/>
      <c r="D115" s="419"/>
      <c r="E115" s="419"/>
      <c r="F115" s="419"/>
      <c r="G115" s="419"/>
      <c r="H115" s="425"/>
      <c r="I115" s="425"/>
    </row>
    <row r="116" spans="1:9" ht="26.4">
      <c r="A116" s="429" t="s">
        <v>173</v>
      </c>
      <c r="B116" s="908" t="s">
        <v>517</v>
      </c>
      <c r="C116" s="863"/>
      <c r="D116" s="908">
        <v>-157</v>
      </c>
      <c r="E116" s="908">
        <v>-254</v>
      </c>
      <c r="F116" s="908">
        <v>-36</v>
      </c>
      <c r="G116" s="908">
        <v>-162</v>
      </c>
      <c r="H116" s="889">
        <v>-696.9</v>
      </c>
      <c r="I116" s="889">
        <v>-939.9</v>
      </c>
    </row>
    <row r="117" spans="1:9" ht="26.4">
      <c r="A117" s="422" t="s">
        <v>174</v>
      </c>
      <c r="B117" s="419"/>
      <c r="C117" s="863"/>
      <c r="D117" s="419"/>
      <c r="E117" s="419"/>
      <c r="F117" s="419"/>
      <c r="G117" s="419"/>
      <c r="H117" s="425"/>
      <c r="I117" s="425"/>
    </row>
    <row r="118" spans="1:9" s="238" customFormat="1" ht="26.4">
      <c r="A118" s="429" t="s">
        <v>175</v>
      </c>
      <c r="B118" s="908">
        <v>-333</v>
      </c>
      <c r="C118" s="863"/>
      <c r="D118" s="908">
        <v>-1239</v>
      </c>
      <c r="E118" s="908">
        <v>305</v>
      </c>
      <c r="F118" s="908">
        <v>258</v>
      </c>
      <c r="G118" s="908">
        <v>-342</v>
      </c>
      <c r="H118" s="889">
        <v>-1325.4</v>
      </c>
      <c r="I118" s="889">
        <v>-1478.03</v>
      </c>
    </row>
    <row r="119" spans="1:9" ht="39.6">
      <c r="A119" s="422" t="s">
        <v>176</v>
      </c>
      <c r="B119" s="419"/>
      <c r="C119" s="863"/>
      <c r="D119" s="419"/>
      <c r="E119" s="419"/>
      <c r="F119" s="419"/>
      <c r="G119" s="419"/>
      <c r="H119" s="425"/>
      <c r="I119" s="425"/>
    </row>
    <row r="120" spans="1:9">
      <c r="A120" s="429" t="s">
        <v>177</v>
      </c>
      <c r="B120" s="908">
        <v>27</v>
      </c>
      <c r="C120" s="864"/>
      <c r="D120" s="908">
        <v>56</v>
      </c>
      <c r="E120" s="908">
        <v>-881</v>
      </c>
      <c r="F120" s="889">
        <v>-1221</v>
      </c>
      <c r="G120" s="908">
        <v>14</v>
      </c>
      <c r="H120" s="889">
        <v>-2518.5</v>
      </c>
      <c r="I120" s="889">
        <v>-772.2</v>
      </c>
    </row>
    <row r="121" spans="1:9" ht="14.4">
      <c r="A121" s="422" t="s">
        <v>178</v>
      </c>
      <c r="B121" s="419"/>
      <c r="C121" s="863"/>
      <c r="D121" s="419"/>
      <c r="E121" s="419"/>
      <c r="F121" s="419"/>
      <c r="G121" s="419"/>
      <c r="H121" s="425"/>
      <c r="I121" s="425"/>
    </row>
    <row r="122" spans="1:9">
      <c r="A122" s="423" t="s">
        <v>275</v>
      </c>
      <c r="B122" s="416">
        <v>-160056</v>
      </c>
      <c r="C122" s="417">
        <v>-19574</v>
      </c>
      <c r="D122" s="416">
        <v>-21132</v>
      </c>
      <c r="E122" s="416">
        <v>-23937</v>
      </c>
      <c r="F122" s="416">
        <v>-29707</v>
      </c>
      <c r="G122" s="416">
        <v>64200</v>
      </c>
      <c r="H122" s="416">
        <f>SUM(H124)</f>
        <v>64406.3</v>
      </c>
      <c r="I122" s="416">
        <f>SUM(I124)</f>
        <v>2950.43</v>
      </c>
    </row>
    <row r="123" spans="1:9" ht="14.4">
      <c r="A123" s="427" t="s">
        <v>276</v>
      </c>
      <c r="B123" s="419"/>
      <c r="C123" s="382"/>
      <c r="D123" s="419"/>
      <c r="E123" s="419"/>
      <c r="F123" s="419"/>
      <c r="G123" s="419"/>
      <c r="H123" s="425"/>
      <c r="I123" s="425"/>
    </row>
    <row r="124" spans="1:9">
      <c r="A124" s="429" t="s">
        <v>275</v>
      </c>
      <c r="B124" s="908">
        <v>-160056</v>
      </c>
      <c r="C124" s="863"/>
      <c r="D124" s="908">
        <v>-21132</v>
      </c>
      <c r="E124" s="889">
        <v>-23937</v>
      </c>
      <c r="F124" s="889">
        <v>-29707</v>
      </c>
      <c r="G124" s="889">
        <v>64200</v>
      </c>
      <c r="H124" s="889">
        <v>64406.3</v>
      </c>
      <c r="I124" s="889">
        <v>2950.43</v>
      </c>
    </row>
    <row r="125" spans="1:9" ht="14.4">
      <c r="A125" s="422" t="s">
        <v>276</v>
      </c>
      <c r="B125" s="419"/>
      <c r="C125" s="863"/>
      <c r="D125" s="419"/>
      <c r="E125" s="419"/>
      <c r="F125" s="419"/>
      <c r="G125" s="419"/>
      <c r="H125" s="425"/>
      <c r="I125" s="425"/>
    </row>
    <row r="126" spans="1:9" s="238" customFormat="1" ht="26.4">
      <c r="A126" s="423" t="s">
        <v>179</v>
      </c>
      <c r="B126" s="416">
        <v>4847</v>
      </c>
      <c r="C126" s="410">
        <v>6731</v>
      </c>
      <c r="D126" s="416">
        <v>8891</v>
      </c>
      <c r="E126" s="416">
        <v>7776</v>
      </c>
      <c r="F126" s="416">
        <v>13175</v>
      </c>
      <c r="G126" s="416">
        <v>26138</v>
      </c>
      <c r="H126" s="416">
        <f>SUM(H128:H136)</f>
        <v>32289.600000000002</v>
      </c>
      <c r="I126" s="416">
        <f>SUM(I128:I136)</f>
        <v>42395.01</v>
      </c>
    </row>
    <row r="127" spans="1:9" ht="26.4">
      <c r="A127" s="427" t="s">
        <v>180</v>
      </c>
      <c r="B127" s="419"/>
      <c r="C127" s="382"/>
      <c r="D127" s="419"/>
      <c r="E127" s="419"/>
      <c r="F127" s="419"/>
      <c r="G127" s="419"/>
      <c r="H127" s="425"/>
      <c r="I127" s="425"/>
    </row>
    <row r="128" spans="1:9" ht="26.4">
      <c r="A128" s="429" t="s">
        <v>181</v>
      </c>
      <c r="B128" s="908">
        <v>-61</v>
      </c>
      <c r="C128" s="863"/>
      <c r="D128" s="889">
        <v>2147</v>
      </c>
      <c r="E128" s="889">
        <v>3185</v>
      </c>
      <c r="F128" s="889">
        <v>8006</v>
      </c>
      <c r="G128" s="889">
        <v>18028</v>
      </c>
      <c r="H128" s="889">
        <v>23009.200000000001</v>
      </c>
      <c r="I128" s="889">
        <v>20748.12</v>
      </c>
    </row>
    <row r="129" spans="1:9" ht="14.4">
      <c r="A129" s="422" t="s">
        <v>182</v>
      </c>
      <c r="B129" s="419"/>
      <c r="C129" s="863"/>
      <c r="D129" s="419"/>
      <c r="E129" s="419"/>
      <c r="F129" s="419"/>
      <c r="G129" s="419"/>
      <c r="H129" s="425"/>
      <c r="I129" s="425"/>
    </row>
    <row r="130" spans="1:9" s="238" customFormat="1" ht="26.4">
      <c r="A130" s="429" t="s">
        <v>183</v>
      </c>
      <c r="B130" s="908" t="s">
        <v>517</v>
      </c>
      <c r="C130" s="864"/>
      <c r="D130" s="908">
        <v>-14</v>
      </c>
      <c r="E130" s="908">
        <v>-1</v>
      </c>
      <c r="F130" s="908">
        <v>-50</v>
      </c>
      <c r="G130" s="908">
        <v>16</v>
      </c>
      <c r="H130" s="889">
        <v>60.1</v>
      </c>
      <c r="I130" s="889">
        <v>-178.7</v>
      </c>
    </row>
    <row r="131" spans="1:9" ht="26.4">
      <c r="A131" s="422" t="s">
        <v>184</v>
      </c>
      <c r="B131" s="419"/>
      <c r="C131" s="863"/>
      <c r="D131" s="419"/>
      <c r="E131" s="419"/>
      <c r="F131" s="419"/>
      <c r="G131" s="419"/>
      <c r="H131" s="425"/>
      <c r="I131" s="425"/>
    </row>
    <row r="132" spans="1:9" ht="26.4">
      <c r="A132" s="429" t="s">
        <v>185</v>
      </c>
      <c r="B132" s="889">
        <v>11255</v>
      </c>
      <c r="C132" s="863"/>
      <c r="D132" s="889">
        <v>6212</v>
      </c>
      <c r="E132" s="889">
        <v>5046</v>
      </c>
      <c r="F132" s="889">
        <v>5300</v>
      </c>
      <c r="G132" s="889">
        <v>4818</v>
      </c>
      <c r="H132" s="889">
        <v>9433</v>
      </c>
      <c r="I132" s="889">
        <v>20237.68</v>
      </c>
    </row>
    <row r="133" spans="1:9" ht="26.4">
      <c r="A133" s="422" t="s">
        <v>186</v>
      </c>
      <c r="B133" s="419"/>
      <c r="C133" s="863"/>
      <c r="D133" s="419"/>
      <c r="E133" s="419"/>
      <c r="F133" s="419"/>
      <c r="G133" s="419"/>
      <c r="H133" s="425"/>
      <c r="I133" s="425" t="s">
        <v>624</v>
      </c>
    </row>
    <row r="134" spans="1:9">
      <c r="A134" s="429" t="s">
        <v>187</v>
      </c>
      <c r="B134" s="908">
        <v>816</v>
      </c>
      <c r="C134" s="863"/>
      <c r="D134" s="908">
        <v>882</v>
      </c>
      <c r="E134" s="889">
        <v>-23</v>
      </c>
      <c r="F134" s="889">
        <v>161</v>
      </c>
      <c r="G134" s="889">
        <v>3602</v>
      </c>
      <c r="H134" s="889">
        <v>923</v>
      </c>
      <c r="I134" s="889">
        <v>2685.43</v>
      </c>
    </row>
    <row r="135" spans="1:9" ht="14.4">
      <c r="A135" s="422" t="s">
        <v>188</v>
      </c>
      <c r="B135" s="419"/>
      <c r="C135" s="863"/>
      <c r="D135" s="419"/>
      <c r="E135" s="419"/>
      <c r="F135" s="419"/>
      <c r="G135" s="419"/>
      <c r="H135" s="425"/>
      <c r="I135" s="425"/>
    </row>
    <row r="136" spans="1:9" ht="26.4">
      <c r="A136" s="429" t="s">
        <v>189</v>
      </c>
      <c r="B136" s="908">
        <v>-7163</v>
      </c>
      <c r="C136" s="863"/>
      <c r="D136" s="908">
        <v>-336</v>
      </c>
      <c r="E136" s="908">
        <v>-430</v>
      </c>
      <c r="F136" s="908">
        <v>-242</v>
      </c>
      <c r="G136" s="908">
        <v>-326</v>
      </c>
      <c r="H136" s="889">
        <v>-1135.7</v>
      </c>
      <c r="I136" s="889">
        <v>-1097.52</v>
      </c>
    </row>
    <row r="137" spans="1:9" ht="26.4">
      <c r="A137" s="422" t="s">
        <v>190</v>
      </c>
      <c r="B137" s="419"/>
      <c r="C137" s="863"/>
      <c r="D137" s="419"/>
      <c r="E137" s="419"/>
      <c r="F137" s="419"/>
      <c r="G137" s="419"/>
      <c r="H137" s="425"/>
      <c r="I137" s="425" t="s">
        <v>624</v>
      </c>
    </row>
    <row r="138" spans="1:9" ht="26.4">
      <c r="A138" s="423" t="s">
        <v>191</v>
      </c>
      <c r="B138" s="416">
        <v>2011</v>
      </c>
      <c r="C138" s="417">
        <v>-1797</v>
      </c>
      <c r="D138" s="430">
        <v>728</v>
      </c>
      <c r="E138" s="416">
        <v>-564</v>
      </c>
      <c r="F138" s="416">
        <v>-2965</v>
      </c>
      <c r="G138" s="416">
        <v>-5356</v>
      </c>
      <c r="H138" s="416">
        <f>SUM(H140:H150)</f>
        <v>-8354.1999999999989</v>
      </c>
      <c r="I138" s="416">
        <f>SUM(I140:I150)</f>
        <v>-5705.0599999999995</v>
      </c>
    </row>
    <row r="139" spans="1:9" ht="26.4">
      <c r="A139" s="427" t="s">
        <v>277</v>
      </c>
      <c r="B139" s="419"/>
      <c r="C139" s="382"/>
      <c r="D139" s="419"/>
      <c r="E139" s="419"/>
      <c r="F139" s="419"/>
      <c r="G139" s="419"/>
      <c r="H139" s="425"/>
      <c r="I139" s="425"/>
    </row>
    <row r="140" spans="1:9" ht="52.8">
      <c r="A140" s="429" t="s">
        <v>192</v>
      </c>
      <c r="B140" s="908" t="s">
        <v>517</v>
      </c>
      <c r="C140" s="863"/>
      <c r="D140" s="908">
        <v>410</v>
      </c>
      <c r="E140" s="908">
        <v>-490</v>
      </c>
      <c r="F140" s="908">
        <v>157</v>
      </c>
      <c r="G140" s="908">
        <v>-418</v>
      </c>
      <c r="H140" s="889">
        <v>-883.2</v>
      </c>
      <c r="I140" s="889">
        <f>279.4+306</f>
        <v>585.4</v>
      </c>
    </row>
    <row r="141" spans="1:9" ht="37.5" customHeight="1">
      <c r="A141" s="422" t="s">
        <v>193</v>
      </c>
      <c r="B141" s="419"/>
      <c r="C141" s="863"/>
      <c r="D141" s="419"/>
      <c r="E141" s="419"/>
      <c r="F141" s="419"/>
      <c r="G141" s="419"/>
      <c r="H141" s="425"/>
      <c r="I141" s="425"/>
    </row>
    <row r="142" spans="1:9" s="238" customFormat="1">
      <c r="A142" s="429" t="s">
        <v>194</v>
      </c>
      <c r="B142" s="908">
        <v>10</v>
      </c>
      <c r="C142" s="863"/>
      <c r="D142" s="908">
        <v>90</v>
      </c>
      <c r="E142" s="908">
        <v>87</v>
      </c>
      <c r="F142" s="908">
        <v>-117</v>
      </c>
      <c r="G142" s="908">
        <v>-320</v>
      </c>
      <c r="H142" s="889">
        <v>-753.9</v>
      </c>
      <c r="I142" s="889">
        <v>-390.1</v>
      </c>
    </row>
    <row r="143" spans="1:9" ht="14.4">
      <c r="A143" s="422" t="s">
        <v>195</v>
      </c>
      <c r="B143" s="419"/>
      <c r="C143" s="863"/>
      <c r="D143" s="419"/>
      <c r="E143" s="419"/>
      <c r="F143" s="419"/>
      <c r="G143" s="419"/>
      <c r="H143" s="425"/>
      <c r="I143" s="425"/>
    </row>
    <row r="144" spans="1:9" ht="52.8">
      <c r="A144" s="429" t="s">
        <v>196</v>
      </c>
      <c r="B144" s="889">
        <v>1903</v>
      </c>
      <c r="C144" s="863"/>
      <c r="D144" s="908">
        <v>259</v>
      </c>
      <c r="E144" s="889">
        <v>-490</v>
      </c>
      <c r="F144" s="889">
        <v>-1479</v>
      </c>
      <c r="G144" s="889">
        <v>-1372</v>
      </c>
      <c r="H144" s="889">
        <v>-4354.5</v>
      </c>
      <c r="I144" s="889">
        <v>-2807.09</v>
      </c>
    </row>
    <row r="145" spans="1:9" ht="26.4">
      <c r="A145" s="422" t="s">
        <v>197</v>
      </c>
      <c r="B145" s="419"/>
      <c r="C145" s="863"/>
      <c r="D145" s="419"/>
      <c r="E145" s="419"/>
      <c r="F145" s="419"/>
      <c r="G145" s="419"/>
      <c r="H145" s="425"/>
      <c r="I145" s="425"/>
    </row>
    <row r="146" spans="1:9">
      <c r="A146" s="429" t="s">
        <v>198</v>
      </c>
      <c r="B146" s="908">
        <v>70</v>
      </c>
      <c r="C146" s="863"/>
      <c r="D146" s="908">
        <v>-256</v>
      </c>
      <c r="E146" s="908">
        <v>-413</v>
      </c>
      <c r="F146" s="908">
        <v>-977</v>
      </c>
      <c r="G146" s="908">
        <v>-13</v>
      </c>
      <c r="H146" s="889">
        <v>-590.4</v>
      </c>
      <c r="I146" s="889">
        <v>-2037.07</v>
      </c>
    </row>
    <row r="147" spans="1:9" ht="14.4">
      <c r="A147" s="422" t="s">
        <v>199</v>
      </c>
      <c r="B147" s="419"/>
      <c r="C147" s="863"/>
      <c r="D147" s="419"/>
      <c r="E147" s="419"/>
      <c r="F147" s="419"/>
      <c r="G147" s="419"/>
      <c r="H147" s="425"/>
      <c r="I147" s="425"/>
    </row>
    <row r="148" spans="1:9" ht="26.4">
      <c r="A148" s="429" t="s">
        <v>200</v>
      </c>
      <c r="B148" s="908">
        <v>5</v>
      </c>
      <c r="C148" s="863"/>
      <c r="D148" s="908">
        <v>222</v>
      </c>
      <c r="E148" s="889">
        <v>181</v>
      </c>
      <c r="F148" s="889">
        <v>-128</v>
      </c>
      <c r="G148" s="889">
        <v>-3120</v>
      </c>
      <c r="H148" s="889">
        <v>-1741.3</v>
      </c>
      <c r="I148" s="889">
        <v>-765.3</v>
      </c>
    </row>
    <row r="149" spans="1:9" ht="26.4">
      <c r="A149" s="422" t="s">
        <v>201</v>
      </c>
      <c r="B149" s="419"/>
      <c r="C149" s="863"/>
      <c r="D149" s="419"/>
      <c r="E149" s="419"/>
      <c r="F149" s="419"/>
      <c r="G149" s="419"/>
      <c r="H149" s="425"/>
      <c r="I149" s="425"/>
    </row>
    <row r="150" spans="1:9" ht="39.6">
      <c r="A150" s="429" t="s">
        <v>202</v>
      </c>
      <c r="B150" s="908">
        <v>24</v>
      </c>
      <c r="C150" s="863"/>
      <c r="D150" s="908">
        <v>4</v>
      </c>
      <c r="E150" s="908">
        <v>561</v>
      </c>
      <c r="F150" s="908">
        <v>-420</v>
      </c>
      <c r="G150" s="908">
        <v>-112</v>
      </c>
      <c r="H150" s="889">
        <v>-30.9</v>
      </c>
      <c r="I150" s="889">
        <v>-290.89999999999998</v>
      </c>
    </row>
    <row r="151" spans="1:9" ht="27.75" customHeight="1">
      <c r="A151" s="422" t="s">
        <v>203</v>
      </c>
      <c r="B151" s="419"/>
      <c r="C151" s="863"/>
      <c r="D151" s="419"/>
      <c r="E151" s="419"/>
      <c r="F151" s="419"/>
      <c r="G151" s="419"/>
      <c r="H151" s="425"/>
      <c r="I151" s="425" t="s">
        <v>624</v>
      </c>
    </row>
    <row r="152" spans="1:9">
      <c r="A152" s="423" t="s">
        <v>421</v>
      </c>
      <c r="B152" s="430">
        <v>572</v>
      </c>
      <c r="C152" s="431">
        <v>129</v>
      </c>
      <c r="D152" s="416">
        <v>1786</v>
      </c>
      <c r="E152" s="416">
        <v>17</v>
      </c>
      <c r="F152" s="416">
        <v>-1947</v>
      </c>
      <c r="G152" s="416">
        <v>-2902</v>
      </c>
      <c r="H152" s="416">
        <f>SUM(H153)</f>
        <v>-1545.5</v>
      </c>
      <c r="I152" s="416">
        <f>SUM(I153)</f>
        <v>1833.03</v>
      </c>
    </row>
    <row r="153" spans="1:9">
      <c r="A153" s="379" t="s">
        <v>422</v>
      </c>
      <c r="B153" s="908">
        <v>572</v>
      </c>
      <c r="C153" s="863"/>
      <c r="D153" s="889">
        <v>1786</v>
      </c>
      <c r="E153" s="889">
        <v>17</v>
      </c>
      <c r="F153" s="889">
        <v>-1947</v>
      </c>
      <c r="G153" s="889">
        <v>-2902</v>
      </c>
      <c r="H153" s="889">
        <v>-1545.5</v>
      </c>
      <c r="I153" s="889">
        <v>1833.03</v>
      </c>
    </row>
    <row r="154" spans="1:9">
      <c r="A154" s="423" t="s">
        <v>206</v>
      </c>
      <c r="B154" s="416">
        <v>-4910</v>
      </c>
      <c r="C154" s="410">
        <v>-611</v>
      </c>
      <c r="D154" s="416">
        <v>1111</v>
      </c>
      <c r="E154" s="416">
        <v>795</v>
      </c>
      <c r="F154" s="416">
        <v>11985</v>
      </c>
      <c r="G154" s="416">
        <v>29510</v>
      </c>
      <c r="H154" s="416">
        <f>SUM(H156:H157)</f>
        <v>41162.699999999997</v>
      </c>
      <c r="I154" s="416">
        <f>SUM(I156:I157)</f>
        <v>58042.3</v>
      </c>
    </row>
    <row r="155" spans="1:9" ht="14.4">
      <c r="A155" s="427" t="s">
        <v>207</v>
      </c>
      <c r="B155" s="419"/>
      <c r="C155" s="382"/>
      <c r="D155" s="419"/>
      <c r="E155" s="419"/>
      <c r="F155" s="419"/>
      <c r="G155" s="419"/>
      <c r="H155" s="425"/>
      <c r="I155" s="425"/>
    </row>
    <row r="156" spans="1:9" s="238" customFormat="1" ht="24.75" customHeight="1">
      <c r="A156" s="429" t="s">
        <v>423</v>
      </c>
      <c r="B156" s="908">
        <v>-4910</v>
      </c>
      <c r="C156" s="863"/>
      <c r="D156" s="889">
        <v>1136</v>
      </c>
      <c r="E156" s="889">
        <v>795</v>
      </c>
      <c r="F156" s="889">
        <v>11985</v>
      </c>
      <c r="G156" s="889">
        <v>29510</v>
      </c>
      <c r="H156" s="889">
        <v>41159.199999999997</v>
      </c>
      <c r="I156" s="889">
        <v>58042.3</v>
      </c>
    </row>
    <row r="157" spans="1:9" ht="26.4">
      <c r="A157" s="429" t="s">
        <v>210</v>
      </c>
      <c r="B157" s="908" t="s">
        <v>517</v>
      </c>
      <c r="C157" s="864"/>
      <c r="D157" s="908">
        <v>-25</v>
      </c>
      <c r="E157" s="419" t="s">
        <v>517</v>
      </c>
      <c r="F157" s="419" t="s">
        <v>517</v>
      </c>
      <c r="G157" s="419"/>
      <c r="H157" s="425">
        <v>3.5</v>
      </c>
      <c r="I157" s="425" t="s">
        <v>624</v>
      </c>
    </row>
    <row r="158" spans="1:9" ht="14.4">
      <c r="A158" s="422" t="s">
        <v>211</v>
      </c>
      <c r="B158" s="419"/>
      <c r="C158" s="863"/>
      <c r="D158" s="419"/>
      <c r="E158" s="419"/>
      <c r="F158" s="419"/>
      <c r="G158" s="419"/>
      <c r="H158" s="425"/>
      <c r="I158" s="425"/>
    </row>
    <row r="159" spans="1:9" ht="39.6">
      <c r="A159" s="429" t="s">
        <v>597</v>
      </c>
      <c r="E159" s="842"/>
      <c r="H159" s="842"/>
      <c r="I159" s="842" t="s">
        <v>624</v>
      </c>
    </row>
    <row r="160" spans="1:9" s="238" customFormat="1">
      <c r="A160" s="423" t="s">
        <v>212</v>
      </c>
      <c r="B160" s="416">
        <v>86460</v>
      </c>
      <c r="C160" s="417">
        <v>133991</v>
      </c>
      <c r="D160" s="416">
        <v>142754</v>
      </c>
      <c r="E160" s="416">
        <v>199733</v>
      </c>
      <c r="F160" s="416">
        <v>232630</v>
      </c>
      <c r="G160" s="416">
        <v>343874</v>
      </c>
      <c r="H160" s="416">
        <f>SUM(H164:H168)</f>
        <v>614535.19999999995</v>
      </c>
      <c r="I160" s="416">
        <f>SUM(I162:I168)</f>
        <v>582926.94999999995</v>
      </c>
    </row>
    <row r="161" spans="1:9" ht="14.4">
      <c r="A161" s="427" t="s">
        <v>213</v>
      </c>
      <c r="B161" s="419"/>
      <c r="C161" s="382"/>
      <c r="D161" s="419"/>
      <c r="E161" s="419"/>
      <c r="F161" s="419"/>
      <c r="G161" s="419"/>
      <c r="H161" s="425"/>
      <c r="I161" s="425"/>
    </row>
    <row r="162" spans="1:9" ht="26.4">
      <c r="A162" s="429" t="s">
        <v>214</v>
      </c>
      <c r="B162" s="908" t="s">
        <v>518</v>
      </c>
      <c r="C162" s="863"/>
      <c r="D162" s="908" t="s">
        <v>517</v>
      </c>
      <c r="E162" s="908" t="s">
        <v>517</v>
      </c>
      <c r="F162" s="908" t="s">
        <v>517</v>
      </c>
      <c r="G162" s="908" t="s">
        <v>517</v>
      </c>
      <c r="H162" s="889" t="s">
        <v>517</v>
      </c>
      <c r="I162" s="889">
        <v>-90</v>
      </c>
    </row>
    <row r="163" spans="1:9" ht="26.4">
      <c r="A163" s="422" t="s">
        <v>215</v>
      </c>
      <c r="B163" s="419"/>
      <c r="C163" s="863"/>
      <c r="D163" s="419"/>
      <c r="E163" s="419"/>
      <c r="F163" s="419"/>
      <c r="G163" s="419"/>
      <c r="H163" s="425"/>
      <c r="I163" s="425"/>
    </row>
    <row r="164" spans="1:9" ht="26.4">
      <c r="A164" s="429" t="s">
        <v>216</v>
      </c>
      <c r="B164" s="908" t="s">
        <v>517</v>
      </c>
      <c r="C164" s="864"/>
      <c r="D164" s="908">
        <v>17</v>
      </c>
      <c r="E164" s="908">
        <v>9</v>
      </c>
      <c r="F164" s="908">
        <v>-2</v>
      </c>
      <c r="G164" s="908" t="s">
        <v>517</v>
      </c>
      <c r="H164" s="425">
        <v>15.7</v>
      </c>
      <c r="I164" s="425">
        <v>93.2</v>
      </c>
    </row>
    <row r="165" spans="1:9" ht="27" customHeight="1">
      <c r="A165" s="422" t="s">
        <v>217</v>
      </c>
      <c r="B165" s="419"/>
      <c r="C165" s="863"/>
      <c r="D165" s="419"/>
      <c r="E165" s="419"/>
      <c r="F165" s="419"/>
      <c r="G165" s="419"/>
      <c r="H165" s="425"/>
      <c r="I165" s="425"/>
    </row>
    <row r="166" spans="1:9" s="238" customFormat="1" ht="26.4">
      <c r="A166" s="429" t="s">
        <v>218</v>
      </c>
      <c r="B166" s="889">
        <v>77826</v>
      </c>
      <c r="C166" s="863"/>
      <c r="D166" s="889">
        <v>150339</v>
      </c>
      <c r="E166" s="889">
        <v>168352</v>
      </c>
      <c r="F166" s="889">
        <v>198503</v>
      </c>
      <c r="G166" s="889">
        <v>274399</v>
      </c>
      <c r="H166" s="889">
        <v>394219.6</v>
      </c>
      <c r="I166" s="889">
        <v>425769.6</v>
      </c>
    </row>
    <row r="167" spans="1:9" ht="26.4">
      <c r="A167" s="422" t="s">
        <v>219</v>
      </c>
      <c r="B167" s="419"/>
      <c r="C167" s="863"/>
      <c r="D167" s="419"/>
      <c r="E167" s="419"/>
      <c r="F167" s="419"/>
      <c r="G167" s="419"/>
      <c r="H167" s="425"/>
      <c r="I167" s="425"/>
    </row>
    <row r="168" spans="1:9">
      <c r="A168" s="429" t="s">
        <v>220</v>
      </c>
      <c r="B168" s="889">
        <v>8635</v>
      </c>
      <c r="C168" s="863"/>
      <c r="D168" s="908">
        <v>-7603</v>
      </c>
      <c r="E168" s="889">
        <v>31494</v>
      </c>
      <c r="F168" s="889">
        <v>34128</v>
      </c>
      <c r="G168" s="889">
        <v>69475</v>
      </c>
      <c r="H168" s="889">
        <v>220299.9</v>
      </c>
      <c r="I168" s="889">
        <v>157154.15</v>
      </c>
    </row>
    <row r="169" spans="1:9" ht="26.4">
      <c r="A169" s="422" t="s">
        <v>221</v>
      </c>
      <c r="B169" s="419"/>
      <c r="C169" s="863"/>
      <c r="D169" s="419"/>
      <c r="E169" s="419"/>
      <c r="F169" s="419"/>
      <c r="G169" s="419"/>
      <c r="H169" s="425"/>
      <c r="I169" s="425"/>
    </row>
    <row r="170" spans="1:9" ht="27.75" customHeight="1">
      <c r="A170" s="423" t="s">
        <v>222</v>
      </c>
      <c r="B170" s="430">
        <v>-176</v>
      </c>
      <c r="C170" s="431">
        <v>-111</v>
      </c>
      <c r="D170" s="416">
        <v>-1126</v>
      </c>
      <c r="E170" s="430">
        <v>-189</v>
      </c>
      <c r="F170" s="430">
        <v>-194</v>
      </c>
      <c r="G170" s="430">
        <v>-697</v>
      </c>
      <c r="H170" s="416">
        <f>SUM(H174:H176)</f>
        <v>-2351.6000000000004</v>
      </c>
      <c r="I170" s="416">
        <f>SUM(I174:I176)</f>
        <v>-5267.68</v>
      </c>
    </row>
    <row r="171" spans="1:9" ht="14.4">
      <c r="A171" s="427" t="s">
        <v>223</v>
      </c>
      <c r="B171" s="419"/>
      <c r="C171" s="382"/>
      <c r="D171" s="419"/>
      <c r="E171" s="419"/>
      <c r="F171" s="419"/>
      <c r="G171" s="419"/>
      <c r="H171" s="425"/>
      <c r="I171" s="425"/>
    </row>
    <row r="172" spans="1:9" ht="26.4">
      <c r="A172" s="429" t="s">
        <v>224</v>
      </c>
      <c r="E172" s="842"/>
      <c r="H172" s="842"/>
      <c r="I172" s="842" t="s">
        <v>624</v>
      </c>
    </row>
    <row r="173" spans="1:9" ht="26.4">
      <c r="A173" s="422" t="s">
        <v>225</v>
      </c>
      <c r="E173" s="842"/>
      <c r="H173" s="842"/>
      <c r="I173" s="842"/>
    </row>
    <row r="174" spans="1:9" ht="26.4">
      <c r="A174" s="429" t="s">
        <v>226</v>
      </c>
      <c r="B174" s="908" t="s">
        <v>518</v>
      </c>
      <c r="C174" s="864"/>
      <c r="D174" s="908">
        <v>68</v>
      </c>
      <c r="E174" s="908">
        <v>-85</v>
      </c>
      <c r="F174" s="908">
        <v>-67</v>
      </c>
      <c r="G174" s="908">
        <v>-26</v>
      </c>
      <c r="H174" s="889">
        <v>-100.8</v>
      </c>
      <c r="I174" s="889">
        <v>-112.6</v>
      </c>
    </row>
    <row r="175" spans="1:9" ht="26.4">
      <c r="A175" s="422" t="s">
        <v>227</v>
      </c>
      <c r="B175" s="419"/>
      <c r="C175" s="863"/>
      <c r="D175" s="419"/>
      <c r="E175" s="419"/>
      <c r="F175" s="419"/>
      <c r="G175" s="419"/>
      <c r="H175" s="425"/>
      <c r="I175" s="425"/>
    </row>
    <row r="176" spans="1:9" s="238" customFormat="1" ht="26.4">
      <c r="A176" s="429" t="s">
        <v>228</v>
      </c>
      <c r="B176" s="908">
        <v>-175</v>
      </c>
      <c r="C176" s="864"/>
      <c r="D176" s="908">
        <v>-1194</v>
      </c>
      <c r="E176" s="908">
        <v>-103</v>
      </c>
      <c r="F176" s="908">
        <v>-127</v>
      </c>
      <c r="G176" s="908">
        <v>-672</v>
      </c>
      <c r="H176" s="889">
        <v>-2250.8000000000002</v>
      </c>
      <c r="I176" s="889">
        <v>-5155.08</v>
      </c>
    </row>
    <row r="177" spans="1:9">
      <c r="A177" s="422" t="s">
        <v>229</v>
      </c>
      <c r="B177" s="432"/>
      <c r="C177" s="433"/>
      <c r="D177" s="432"/>
      <c r="E177" s="904"/>
      <c r="F177" s="905"/>
      <c r="G177" s="905"/>
      <c r="H177" s="817"/>
      <c r="I177" s="817"/>
    </row>
    <row r="178" spans="1:9">
      <c r="H178" s="817"/>
      <c r="I178" s="817"/>
    </row>
    <row r="179" spans="1:9">
      <c r="A179" s="810"/>
      <c r="B179" s="902"/>
      <c r="C179" s="810"/>
      <c r="D179" s="902"/>
      <c r="E179" s="902"/>
      <c r="F179" s="916"/>
      <c r="G179" s="916"/>
      <c r="H179" s="917"/>
      <c r="I179" s="917"/>
    </row>
    <row r="182" spans="1:9" ht="9" customHeight="1"/>
    <row r="183" spans="1:9">
      <c r="A183" s="834"/>
    </row>
  </sheetData>
  <pageMargins left="0.98425196850393704" right="0.98425196850393704" top="0.94488188976377996" bottom="1.4173228346456701" header="0.511811023622047" footer="1.1023622047244099"/>
  <pageSetup paperSize="9" scale="95" firstPageNumber="278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K163"/>
  <sheetViews>
    <sheetView zoomScaleNormal="100" workbookViewId="0">
      <selection activeCell="M5" sqref="M5"/>
    </sheetView>
  </sheetViews>
  <sheetFormatPr defaultColWidth="9.109375" defaultRowHeight="13.2"/>
  <cols>
    <col min="1" max="1" width="33.109375" style="325" customWidth="1"/>
    <col min="2" max="4" width="9.5546875" style="325" hidden="1" customWidth="1"/>
    <col min="5" max="7" width="9.5546875" style="325" customWidth="1"/>
    <col min="8" max="8" width="9.109375" style="325"/>
    <col min="9" max="9" width="9.5546875" style="325" customWidth="1"/>
    <col min="10" max="10" width="9.5546875" style="240" customWidth="1"/>
    <col min="11" max="16384" width="9.109375" style="240"/>
  </cols>
  <sheetData>
    <row r="1" spans="1:11" s="36" customFormat="1" ht="19.5" customHeight="1">
      <c r="A1" s="363" t="s">
        <v>639</v>
      </c>
      <c r="B1" s="848"/>
      <c r="C1" s="799"/>
      <c r="D1" s="799"/>
      <c r="E1" s="799"/>
      <c r="F1" s="799"/>
      <c r="G1" s="799"/>
      <c r="H1" s="799"/>
      <c r="I1" s="799"/>
    </row>
    <row r="2" spans="1:11" s="36" customFormat="1" ht="19.5" customHeight="1">
      <c r="A2" s="363" t="s">
        <v>50</v>
      </c>
      <c r="B2" s="848"/>
      <c r="C2" s="799"/>
      <c r="D2" s="799"/>
      <c r="E2" s="799"/>
      <c r="F2" s="799"/>
      <c r="G2" s="799"/>
      <c r="H2" s="799"/>
      <c r="I2" s="799"/>
    </row>
    <row r="3" spans="1:11" s="36" customFormat="1" ht="19.5" customHeight="1">
      <c r="A3" s="384" t="s">
        <v>361</v>
      </c>
      <c r="B3" s="848"/>
      <c r="C3" s="799"/>
      <c r="D3" s="799"/>
      <c r="E3" s="799"/>
      <c r="F3" s="799"/>
      <c r="G3" s="799"/>
      <c r="H3" s="799"/>
      <c r="I3" s="799"/>
    </row>
    <row r="4" spans="1:11" s="36" customFormat="1" ht="19.5" customHeight="1">
      <c r="A4" s="402"/>
      <c r="B4" s="848"/>
      <c r="C4" s="865"/>
      <c r="D4" s="865"/>
      <c r="E4" s="799"/>
      <c r="F4" s="799"/>
      <c r="G4" s="799"/>
      <c r="H4" s="799"/>
      <c r="I4" s="799"/>
    </row>
    <row r="5" spans="1:11" s="36" customFormat="1" ht="19.5" customHeight="1">
      <c r="A5" s="810"/>
      <c r="B5" s="811"/>
      <c r="C5" s="811"/>
      <c r="D5" s="325"/>
      <c r="E5" s="830"/>
      <c r="F5" s="365"/>
      <c r="G5" s="799"/>
      <c r="H5" s="799"/>
      <c r="I5" s="366" t="s">
        <v>365</v>
      </c>
    </row>
    <row r="6" spans="1:11" s="36" customFormat="1" ht="27" customHeight="1">
      <c r="A6" s="814"/>
      <c r="B6" s="815">
        <v>2010</v>
      </c>
      <c r="C6" s="815">
        <v>2013</v>
      </c>
      <c r="D6" s="815">
        <v>2014</v>
      </c>
      <c r="E6" s="815">
        <v>2015</v>
      </c>
      <c r="F6" s="815">
        <v>2016</v>
      </c>
      <c r="G6" s="815">
        <v>2017</v>
      </c>
      <c r="H6" s="815">
        <v>2018</v>
      </c>
      <c r="I6" s="815">
        <v>2019</v>
      </c>
      <c r="J6" s="98"/>
      <c r="K6" s="98"/>
    </row>
    <row r="7" spans="1:11" s="36" customFormat="1" ht="19.5" customHeight="1">
      <c r="A7" s="369" t="s">
        <v>303</v>
      </c>
      <c r="B7" s="301">
        <v>348253.9</v>
      </c>
      <c r="C7" s="301">
        <v>263486</v>
      </c>
      <c r="D7" s="301">
        <v>1601095</v>
      </c>
      <c r="E7" s="301">
        <v>1449318</v>
      </c>
      <c r="F7" s="301">
        <v>1908660</v>
      </c>
      <c r="G7" s="301">
        <v>2634139</v>
      </c>
      <c r="H7" s="301">
        <f>SUM(H9:H31)</f>
        <v>2378842.4999999995</v>
      </c>
      <c r="I7" s="301">
        <f>2528463.92+53932+64074+3920</f>
        <v>2650389.92</v>
      </c>
      <c r="J7" s="161"/>
      <c r="K7" s="98"/>
    </row>
    <row r="8" spans="1:11" s="36" customFormat="1" ht="13.5" customHeight="1">
      <c r="A8" s="369"/>
      <c r="B8" s="301"/>
      <c r="C8" s="301"/>
      <c r="D8" s="301"/>
      <c r="E8" s="301"/>
      <c r="F8" s="301"/>
      <c r="G8" s="301"/>
      <c r="H8" s="301"/>
      <c r="I8" s="301" t="s">
        <v>624</v>
      </c>
      <c r="J8" s="160"/>
      <c r="K8" s="98"/>
    </row>
    <row r="9" spans="1:11" s="41" customFormat="1" ht="18.75" customHeight="1">
      <c r="A9" s="854" t="s">
        <v>281</v>
      </c>
      <c r="B9" s="899">
        <v>278475</v>
      </c>
      <c r="C9" s="899">
        <v>242992</v>
      </c>
      <c r="D9" s="899">
        <v>251382</v>
      </c>
      <c r="E9" s="899">
        <v>609002</v>
      </c>
      <c r="F9" s="899">
        <v>805653</v>
      </c>
      <c r="G9" s="899">
        <v>824213</v>
      </c>
      <c r="H9" s="899">
        <v>995402.5</v>
      </c>
      <c r="I9" s="899">
        <f>719393.63+53932+64074+3920</f>
        <v>841319.63</v>
      </c>
      <c r="J9" s="160"/>
    </row>
    <row r="10" spans="1:11" s="41" customFormat="1" ht="18.75" customHeight="1">
      <c r="A10" s="372" t="s">
        <v>278</v>
      </c>
      <c r="B10" s="408"/>
      <c r="C10" s="408"/>
      <c r="D10" s="408"/>
      <c r="E10" s="408"/>
      <c r="F10" s="408"/>
      <c r="G10" s="408"/>
      <c r="H10" s="408"/>
      <c r="I10" s="408" t="s">
        <v>624</v>
      </c>
      <c r="J10" s="160"/>
    </row>
    <row r="11" spans="1:11" s="184" customFormat="1" ht="18.75" customHeight="1">
      <c r="A11" s="854" t="s">
        <v>282</v>
      </c>
      <c r="B11" s="817">
        <v>82611.899999999994</v>
      </c>
      <c r="C11" s="817">
        <v>129500</v>
      </c>
      <c r="D11" s="817">
        <v>1208991</v>
      </c>
      <c r="E11" s="817">
        <v>856991</v>
      </c>
      <c r="F11" s="817">
        <v>610598</v>
      </c>
      <c r="G11" s="817">
        <v>891756</v>
      </c>
      <c r="H11" s="817">
        <v>1546945.4</v>
      </c>
      <c r="I11" s="817">
        <v>1158922.22</v>
      </c>
      <c r="J11" s="186"/>
    </row>
    <row r="12" spans="1:11" s="184" customFormat="1" ht="18.75" customHeight="1">
      <c r="A12" s="372" t="s">
        <v>279</v>
      </c>
      <c r="B12" s="817"/>
      <c r="C12" s="817"/>
      <c r="D12" s="817"/>
      <c r="E12" s="817"/>
      <c r="F12" s="817"/>
      <c r="G12" s="817"/>
      <c r="H12" s="817"/>
      <c r="I12" s="817" t="s">
        <v>624</v>
      </c>
      <c r="J12" s="186"/>
    </row>
    <row r="13" spans="1:11" s="184" customFormat="1" ht="18.75" customHeight="1">
      <c r="A13" s="854" t="s">
        <v>283</v>
      </c>
      <c r="B13" s="817">
        <v>171</v>
      </c>
      <c r="C13" s="817">
        <v>1267</v>
      </c>
      <c r="D13" s="817">
        <v>7670</v>
      </c>
      <c r="E13" s="817">
        <v>6573</v>
      </c>
      <c r="F13" s="817">
        <v>19028</v>
      </c>
      <c r="G13" s="817">
        <v>17374</v>
      </c>
      <c r="H13" s="817">
        <v>345.6</v>
      </c>
      <c r="I13" s="817">
        <v>3667.82</v>
      </c>
      <c r="J13" s="186"/>
    </row>
    <row r="14" spans="1:11" s="184" customFormat="1" ht="18.75" customHeight="1">
      <c r="A14" s="372" t="s">
        <v>280</v>
      </c>
      <c r="B14" s="817"/>
      <c r="C14" s="817"/>
      <c r="D14" s="817"/>
      <c r="E14" s="817"/>
      <c r="F14" s="817"/>
      <c r="G14" s="817"/>
      <c r="H14" s="817"/>
      <c r="I14" s="817" t="s">
        <v>624</v>
      </c>
      <c r="J14" s="186"/>
    </row>
    <row r="15" spans="1:11" s="184" customFormat="1" ht="18.75" customHeight="1">
      <c r="A15" s="854" t="s">
        <v>284</v>
      </c>
      <c r="B15" s="817">
        <v>-20828</v>
      </c>
      <c r="C15" s="817">
        <v>-131</v>
      </c>
      <c r="D15" s="817">
        <v>-55480</v>
      </c>
      <c r="E15" s="817">
        <v>-11892</v>
      </c>
      <c r="F15" s="817">
        <v>12952</v>
      </c>
      <c r="G15" s="817">
        <v>-22364</v>
      </c>
      <c r="H15" s="817">
        <v>38551.599999999999</v>
      </c>
      <c r="I15" s="817">
        <v>40898.370000000003</v>
      </c>
      <c r="J15" s="186"/>
    </row>
    <row r="16" spans="1:11" s="184" customFormat="1" ht="18.75" customHeight="1">
      <c r="A16" s="372" t="s">
        <v>285</v>
      </c>
      <c r="B16" s="817"/>
      <c r="C16" s="817"/>
      <c r="D16" s="817"/>
      <c r="E16" s="817"/>
      <c r="F16" s="817"/>
      <c r="G16" s="817"/>
      <c r="H16" s="817"/>
      <c r="I16" s="817" t="s">
        <v>624</v>
      </c>
      <c r="J16" s="186"/>
    </row>
    <row r="17" spans="1:10" s="184" customFormat="1" ht="18.75" customHeight="1">
      <c r="A17" s="854" t="s">
        <v>286</v>
      </c>
      <c r="B17" s="817">
        <v>-40739</v>
      </c>
      <c r="C17" s="817">
        <v>-87678</v>
      </c>
      <c r="D17" s="817">
        <v>-3900</v>
      </c>
      <c r="E17" s="817">
        <v>-26493</v>
      </c>
      <c r="F17" s="817">
        <v>-43561</v>
      </c>
      <c r="G17" s="817">
        <v>-3362</v>
      </c>
      <c r="H17" s="817">
        <v>-13302</v>
      </c>
      <c r="I17" s="817">
        <v>-22644.2</v>
      </c>
      <c r="J17" s="186"/>
    </row>
    <row r="18" spans="1:10" s="184" customFormat="1" ht="18.75" customHeight="1">
      <c r="A18" s="372" t="s">
        <v>287</v>
      </c>
      <c r="B18" s="817"/>
      <c r="C18" s="817"/>
      <c r="D18" s="817"/>
      <c r="E18" s="817"/>
      <c r="F18" s="817"/>
      <c r="G18" s="817"/>
      <c r="H18" s="817"/>
      <c r="I18" s="817" t="s">
        <v>624</v>
      </c>
      <c r="J18" s="186"/>
    </row>
    <row r="19" spans="1:10" s="184" customFormat="1" ht="18.75" customHeight="1">
      <c r="A19" s="854" t="s">
        <v>288</v>
      </c>
      <c r="B19" s="817">
        <v>-51655.8</v>
      </c>
      <c r="C19" s="817">
        <v>-12733</v>
      </c>
      <c r="D19" s="817">
        <v>-45717</v>
      </c>
      <c r="E19" s="817">
        <v>-74217</v>
      </c>
      <c r="F19" s="817">
        <v>16322</v>
      </c>
      <c r="G19" s="817">
        <v>-54103</v>
      </c>
      <c r="H19" s="817">
        <v>57640.9</v>
      </c>
      <c r="I19" s="817">
        <v>62472.04</v>
      </c>
      <c r="J19" s="186"/>
    </row>
    <row r="20" spans="1:10" s="184" customFormat="1" ht="18.75" customHeight="1">
      <c r="A20" s="372" t="s">
        <v>289</v>
      </c>
      <c r="B20" s="899"/>
      <c r="C20" s="899"/>
      <c r="D20" s="899"/>
      <c r="E20" s="899"/>
      <c r="F20" s="899"/>
      <c r="G20" s="899"/>
      <c r="H20" s="899"/>
      <c r="I20" s="899" t="s">
        <v>624</v>
      </c>
    </row>
    <row r="21" spans="1:10" s="184" customFormat="1" ht="18.75" customHeight="1">
      <c r="A21" s="854" t="s">
        <v>290</v>
      </c>
      <c r="B21" s="817">
        <v>51572</v>
      </c>
      <c r="C21" s="817">
        <v>65886</v>
      </c>
      <c r="D21" s="817">
        <v>82113</v>
      </c>
      <c r="E21" s="817">
        <v>37178</v>
      </c>
      <c r="F21" s="817">
        <v>65032</v>
      </c>
      <c r="G21" s="817">
        <v>87953</v>
      </c>
      <c r="H21" s="817">
        <v>45534.2</v>
      </c>
      <c r="I21" s="817">
        <v>5150.16</v>
      </c>
    </row>
    <row r="22" spans="1:10" s="184" customFormat="1" ht="18.75" customHeight="1">
      <c r="A22" s="372" t="s">
        <v>291</v>
      </c>
      <c r="B22" s="817"/>
      <c r="C22" s="817"/>
      <c r="D22" s="817"/>
      <c r="E22" s="817"/>
      <c r="F22" s="817"/>
      <c r="G22" s="817"/>
      <c r="H22" s="817"/>
      <c r="I22" s="817" t="s">
        <v>624</v>
      </c>
    </row>
    <row r="23" spans="1:10" s="184" customFormat="1" ht="18.75" customHeight="1">
      <c r="A23" s="854" t="s">
        <v>292</v>
      </c>
      <c r="B23" s="817">
        <v>20323.7</v>
      </c>
      <c r="C23" s="817">
        <v>42521</v>
      </c>
      <c r="D23" s="817">
        <v>63381</v>
      </c>
      <c r="E23" s="817">
        <v>-20873</v>
      </c>
      <c r="F23" s="817">
        <v>41210</v>
      </c>
      <c r="G23" s="817">
        <v>332999</v>
      </c>
      <c r="H23" s="817">
        <v>172945.9</v>
      </c>
      <c r="I23" s="817">
        <v>58150.77</v>
      </c>
    </row>
    <row r="24" spans="1:10" s="184" customFormat="1" ht="18.75" customHeight="1">
      <c r="A24" s="372" t="s">
        <v>293</v>
      </c>
      <c r="B24" s="817"/>
      <c r="C24" s="817"/>
      <c r="D24" s="817"/>
      <c r="E24" s="817"/>
      <c r="F24" s="817"/>
      <c r="G24" s="817"/>
      <c r="H24" s="817"/>
      <c r="I24" s="817" t="s">
        <v>624</v>
      </c>
    </row>
    <row r="25" spans="1:10" s="184" customFormat="1" ht="18.75" customHeight="1">
      <c r="A25" s="854" t="s">
        <v>294</v>
      </c>
      <c r="B25" s="817">
        <v>21183.5</v>
      </c>
      <c r="C25" s="817">
        <v>17363</v>
      </c>
      <c r="D25" s="817">
        <v>1043</v>
      </c>
      <c r="E25" s="817">
        <v>29036</v>
      </c>
      <c r="F25" s="817">
        <v>71884</v>
      </c>
      <c r="G25" s="817">
        <v>69200</v>
      </c>
      <c r="H25" s="817">
        <v>84675</v>
      </c>
      <c r="I25" s="817">
        <v>209058.08</v>
      </c>
    </row>
    <row r="26" spans="1:10" s="184" customFormat="1" ht="18.75" customHeight="1">
      <c r="A26" s="372" t="s">
        <v>295</v>
      </c>
      <c r="B26" s="817"/>
      <c r="C26" s="817"/>
      <c r="D26" s="817"/>
      <c r="E26" s="817"/>
      <c r="F26" s="817"/>
      <c r="G26" s="817"/>
      <c r="H26" s="817"/>
      <c r="I26" s="817" t="s">
        <v>624</v>
      </c>
    </row>
    <row r="27" spans="1:10" s="184" customFormat="1" ht="18.75" customHeight="1">
      <c r="A27" s="854" t="s">
        <v>296</v>
      </c>
      <c r="B27" s="817">
        <v>6206</v>
      </c>
      <c r="C27" s="817">
        <v>-129952</v>
      </c>
      <c r="D27" s="817">
        <v>84366</v>
      </c>
      <c r="E27" s="817">
        <v>31639</v>
      </c>
      <c r="F27" s="817">
        <v>288639</v>
      </c>
      <c r="G27" s="817">
        <v>473678</v>
      </c>
      <c r="H27" s="817">
        <v>-577121.80000000005</v>
      </c>
      <c r="I27" s="817">
        <v>266163.58</v>
      </c>
    </row>
    <row r="28" spans="1:10" s="184" customFormat="1" ht="18.75" customHeight="1">
      <c r="A28" s="372" t="s">
        <v>297</v>
      </c>
      <c r="B28" s="817"/>
      <c r="C28" s="817"/>
      <c r="D28" s="817"/>
      <c r="E28" s="817"/>
      <c r="F28" s="817"/>
      <c r="G28" s="817"/>
      <c r="H28" s="817"/>
      <c r="I28" s="817" t="s">
        <v>624</v>
      </c>
    </row>
    <row r="29" spans="1:10" s="184" customFormat="1" ht="18.75" customHeight="1">
      <c r="A29" s="854" t="s">
        <v>298</v>
      </c>
      <c r="B29" s="817">
        <v>1065</v>
      </c>
      <c r="C29" s="817">
        <v>-6011</v>
      </c>
      <c r="D29" s="817">
        <v>4806</v>
      </c>
      <c r="E29" s="817">
        <v>9708</v>
      </c>
      <c r="F29" s="817">
        <v>16324</v>
      </c>
      <c r="G29" s="817">
        <v>14877</v>
      </c>
      <c r="H29" s="817">
        <v>24365.3</v>
      </c>
      <c r="I29" s="817">
        <v>21900.89</v>
      </c>
    </row>
    <row r="30" spans="1:10" s="184" customFormat="1" ht="18.75" customHeight="1">
      <c r="A30" s="372" t="s">
        <v>299</v>
      </c>
      <c r="B30" s="817"/>
      <c r="C30" s="817"/>
      <c r="D30" s="817"/>
      <c r="E30" s="817"/>
      <c r="F30" s="817"/>
      <c r="G30" s="817"/>
      <c r="H30" s="817"/>
      <c r="I30" s="817" t="s">
        <v>624</v>
      </c>
    </row>
    <row r="31" spans="1:10" s="184" customFormat="1" ht="18.75" customHeight="1">
      <c r="A31" s="854" t="s">
        <v>300</v>
      </c>
      <c r="B31" s="817">
        <v>-130.9</v>
      </c>
      <c r="C31" s="817">
        <v>463</v>
      </c>
      <c r="D31" s="817">
        <v>2440</v>
      </c>
      <c r="E31" s="817">
        <v>2666</v>
      </c>
      <c r="F31" s="817">
        <v>4579</v>
      </c>
      <c r="G31" s="817">
        <v>1918</v>
      </c>
      <c r="H31" s="817">
        <v>2859.9</v>
      </c>
      <c r="I31" s="817">
        <v>5330.56</v>
      </c>
    </row>
    <row r="32" spans="1:10" s="184" customFormat="1" ht="18.75" customHeight="1">
      <c r="A32" s="372" t="s">
        <v>301</v>
      </c>
      <c r="B32" s="325"/>
      <c r="C32" s="325"/>
      <c r="D32" s="325"/>
      <c r="E32" s="325"/>
      <c r="F32" s="325"/>
      <c r="G32" s="325"/>
      <c r="H32" s="874"/>
      <c r="I32" s="325"/>
    </row>
    <row r="33" spans="1:11" ht="13.8">
      <c r="A33" s="856"/>
      <c r="B33" s="810"/>
      <c r="C33" s="810"/>
      <c r="D33" s="810"/>
      <c r="E33" s="810"/>
      <c r="F33" s="810"/>
      <c r="G33" s="810"/>
      <c r="H33" s="856"/>
      <c r="I33" s="810"/>
      <c r="J33" s="189"/>
      <c r="K33" s="189"/>
    </row>
    <row r="34" spans="1:11" ht="13.8">
      <c r="J34" s="189"/>
      <c r="K34" s="189"/>
    </row>
    <row r="35" spans="1:11" ht="13.8">
      <c r="I35" s="290"/>
      <c r="J35" s="189"/>
      <c r="K35" s="189"/>
    </row>
    <row r="36" spans="1:11" ht="13.8">
      <c r="I36" s="290"/>
      <c r="J36" s="189"/>
      <c r="K36" s="189"/>
    </row>
    <row r="37" spans="1:11" ht="13.8">
      <c r="I37" s="290"/>
      <c r="J37" s="189"/>
      <c r="K37" s="189"/>
    </row>
    <row r="38" spans="1:11" ht="13.8">
      <c r="I38" s="290"/>
      <c r="J38" s="189"/>
      <c r="K38" s="189"/>
    </row>
    <row r="39" spans="1:11" ht="13.8">
      <c r="I39" s="290"/>
      <c r="J39" s="189"/>
      <c r="K39" s="189"/>
    </row>
    <row r="40" spans="1:11" ht="13.8">
      <c r="I40" s="290"/>
      <c r="J40" s="189"/>
      <c r="K40" s="189"/>
    </row>
    <row r="41" spans="1:11" ht="13.8">
      <c r="I41" s="290"/>
      <c r="J41" s="189"/>
      <c r="K41" s="189"/>
    </row>
    <row r="42" spans="1:11" ht="13.8">
      <c r="I42" s="290"/>
      <c r="J42" s="189"/>
      <c r="K42" s="189"/>
    </row>
    <row r="43" spans="1:11" ht="13.8">
      <c r="I43" s="290"/>
      <c r="J43" s="189"/>
      <c r="K43" s="189"/>
    </row>
    <row r="44" spans="1:11" ht="13.8">
      <c r="I44" s="290"/>
      <c r="J44" s="189"/>
      <c r="K44" s="189"/>
    </row>
    <row r="45" spans="1:11" ht="13.8">
      <c r="I45" s="290"/>
      <c r="J45" s="189"/>
      <c r="K45" s="189"/>
    </row>
    <row r="46" spans="1:11" ht="13.8">
      <c r="I46" s="290"/>
      <c r="J46" s="189"/>
      <c r="K46" s="189"/>
    </row>
    <row r="47" spans="1:11" ht="13.8">
      <c r="I47" s="290"/>
      <c r="J47" s="189"/>
      <c r="K47" s="189"/>
    </row>
    <row r="48" spans="1:11" ht="13.8">
      <c r="I48" s="290"/>
      <c r="J48" s="189"/>
      <c r="K48" s="189"/>
    </row>
    <row r="49" spans="9:11" ht="13.8">
      <c r="I49" s="290"/>
      <c r="J49" s="189"/>
      <c r="K49" s="189"/>
    </row>
    <row r="50" spans="9:11" ht="13.8">
      <c r="I50" s="290"/>
      <c r="J50" s="189"/>
      <c r="K50" s="189"/>
    </row>
    <row r="51" spans="9:11" ht="13.8">
      <c r="I51" s="290"/>
      <c r="J51" s="189"/>
      <c r="K51" s="189"/>
    </row>
    <row r="52" spans="9:11" ht="13.8">
      <c r="I52" s="290"/>
      <c r="J52" s="189"/>
      <c r="K52" s="189"/>
    </row>
    <row r="53" spans="9:11" ht="13.8">
      <c r="I53" s="290"/>
      <c r="J53" s="189"/>
      <c r="K53" s="189"/>
    </row>
    <row r="54" spans="9:11" ht="13.8">
      <c r="I54" s="290"/>
      <c r="J54" s="189"/>
      <c r="K54" s="189"/>
    </row>
    <row r="55" spans="9:11" ht="13.8">
      <c r="I55" s="290"/>
      <c r="J55" s="189"/>
      <c r="K55" s="189"/>
    </row>
    <row r="56" spans="9:11" ht="13.8">
      <c r="I56" s="290"/>
      <c r="J56" s="189"/>
      <c r="K56" s="189"/>
    </row>
    <row r="57" spans="9:11" ht="13.8">
      <c r="I57" s="290"/>
      <c r="J57" s="189"/>
      <c r="K57" s="189"/>
    </row>
    <row r="58" spans="9:11" ht="13.8">
      <c r="I58" s="290"/>
      <c r="J58" s="189"/>
      <c r="K58" s="189"/>
    </row>
    <row r="59" spans="9:11" ht="13.8">
      <c r="I59" s="290"/>
      <c r="J59" s="189"/>
      <c r="K59" s="189"/>
    </row>
    <row r="60" spans="9:11" ht="13.8">
      <c r="I60" s="290"/>
      <c r="J60" s="189"/>
      <c r="K60" s="189"/>
    </row>
    <row r="61" spans="9:11" ht="13.8">
      <c r="I61" s="290"/>
      <c r="J61" s="189"/>
      <c r="K61" s="189"/>
    </row>
    <row r="62" spans="9:11" ht="13.8">
      <c r="I62" s="290"/>
      <c r="J62" s="189"/>
      <c r="K62" s="189"/>
    </row>
    <row r="63" spans="9:11" ht="13.8">
      <c r="I63" s="290"/>
      <c r="J63" s="189"/>
      <c r="K63" s="189"/>
    </row>
    <row r="64" spans="9:11" ht="13.8">
      <c r="I64" s="290"/>
      <c r="J64" s="189"/>
      <c r="K64" s="189"/>
    </row>
    <row r="65" spans="9:11" ht="13.8">
      <c r="I65" s="290"/>
      <c r="J65" s="189"/>
      <c r="K65" s="189"/>
    </row>
    <row r="66" spans="9:11" ht="13.8">
      <c r="I66" s="290"/>
      <c r="J66" s="189"/>
      <c r="K66" s="189"/>
    </row>
    <row r="67" spans="9:11" ht="13.8">
      <c r="I67" s="290"/>
      <c r="J67" s="189"/>
      <c r="K67" s="189"/>
    </row>
    <row r="68" spans="9:11" ht="13.8">
      <c r="I68" s="290"/>
      <c r="J68" s="189"/>
      <c r="K68" s="189"/>
    </row>
    <row r="69" spans="9:11" ht="13.8">
      <c r="I69" s="290"/>
      <c r="J69" s="189"/>
      <c r="K69" s="189"/>
    </row>
    <row r="70" spans="9:11" ht="13.8">
      <c r="I70" s="290"/>
      <c r="J70" s="189"/>
      <c r="K70" s="189"/>
    </row>
    <row r="71" spans="9:11" ht="13.8">
      <c r="I71" s="290"/>
      <c r="J71" s="189"/>
      <c r="K71" s="189"/>
    </row>
    <row r="72" spans="9:11" ht="13.8">
      <c r="I72" s="290"/>
      <c r="J72" s="189"/>
      <c r="K72" s="189"/>
    </row>
    <row r="73" spans="9:11" ht="13.8">
      <c r="I73" s="290"/>
      <c r="J73" s="189"/>
      <c r="K73" s="189"/>
    </row>
    <row r="74" spans="9:11" ht="13.8">
      <c r="I74" s="290"/>
      <c r="J74" s="189"/>
      <c r="K74" s="189"/>
    </row>
    <row r="75" spans="9:11" ht="13.8">
      <c r="I75" s="290"/>
      <c r="J75" s="189"/>
      <c r="K75" s="189"/>
    </row>
    <row r="76" spans="9:11" ht="13.8">
      <c r="I76" s="290"/>
      <c r="J76" s="189"/>
      <c r="K76" s="189"/>
    </row>
    <row r="77" spans="9:11" ht="13.8">
      <c r="I77" s="290"/>
      <c r="J77" s="189"/>
      <c r="K77" s="189"/>
    </row>
    <row r="78" spans="9:11" ht="13.8">
      <c r="I78" s="290"/>
      <c r="J78" s="189"/>
      <c r="K78" s="189"/>
    </row>
    <row r="79" spans="9:11" ht="13.8">
      <c r="I79" s="290"/>
      <c r="J79" s="189"/>
      <c r="K79" s="189"/>
    </row>
    <row r="80" spans="9:11" ht="13.8">
      <c r="I80" s="290"/>
      <c r="J80" s="189"/>
      <c r="K80" s="189"/>
    </row>
    <row r="81" spans="9:11" ht="13.8">
      <c r="I81" s="290"/>
      <c r="J81" s="189"/>
      <c r="K81" s="189"/>
    </row>
    <row r="82" spans="9:11" ht="13.8">
      <c r="I82" s="290"/>
      <c r="J82" s="189"/>
      <c r="K82" s="189"/>
    </row>
    <row r="83" spans="9:11" ht="13.8">
      <c r="I83" s="290"/>
      <c r="J83" s="189"/>
      <c r="K83" s="189"/>
    </row>
    <row r="84" spans="9:11" ht="13.8">
      <c r="I84" s="290"/>
      <c r="J84" s="189"/>
      <c r="K84" s="189"/>
    </row>
    <row r="85" spans="9:11" ht="13.8">
      <c r="I85" s="290"/>
      <c r="J85" s="189"/>
      <c r="K85" s="189"/>
    </row>
    <row r="86" spans="9:11" ht="13.8">
      <c r="I86" s="290"/>
      <c r="J86" s="189"/>
      <c r="K86" s="189"/>
    </row>
    <row r="87" spans="9:11" ht="13.8">
      <c r="I87" s="290"/>
      <c r="J87" s="189"/>
      <c r="K87" s="189"/>
    </row>
    <row r="88" spans="9:11" ht="13.8">
      <c r="I88" s="290"/>
      <c r="J88" s="189"/>
      <c r="K88" s="189"/>
    </row>
    <row r="89" spans="9:11" ht="13.8">
      <c r="I89" s="290"/>
      <c r="J89" s="189"/>
      <c r="K89" s="189"/>
    </row>
    <row r="90" spans="9:11" ht="13.8">
      <c r="I90" s="290"/>
      <c r="J90" s="189"/>
      <c r="K90" s="189"/>
    </row>
    <row r="91" spans="9:11" ht="13.8">
      <c r="I91" s="290"/>
      <c r="J91" s="189"/>
      <c r="K91" s="189"/>
    </row>
    <row r="92" spans="9:11" ht="13.8">
      <c r="I92" s="290"/>
      <c r="J92" s="189"/>
      <c r="K92" s="189"/>
    </row>
    <row r="93" spans="9:11" ht="13.8">
      <c r="I93" s="290"/>
      <c r="J93" s="189"/>
      <c r="K93" s="189"/>
    </row>
    <row r="94" spans="9:11" ht="13.8">
      <c r="I94" s="290"/>
      <c r="J94" s="189"/>
      <c r="K94" s="189"/>
    </row>
    <row r="95" spans="9:11" ht="13.8">
      <c r="I95" s="290"/>
      <c r="J95" s="189"/>
      <c r="K95" s="189"/>
    </row>
    <row r="96" spans="9:11" ht="13.8">
      <c r="I96" s="290"/>
      <c r="J96" s="189"/>
      <c r="K96" s="189"/>
    </row>
    <row r="97" spans="9:11" ht="13.8">
      <c r="I97" s="290"/>
      <c r="J97" s="189"/>
      <c r="K97" s="189"/>
    </row>
    <row r="98" spans="9:11" ht="13.8">
      <c r="I98" s="290"/>
      <c r="J98" s="189"/>
      <c r="K98" s="189"/>
    </row>
    <row r="99" spans="9:11" ht="13.8">
      <c r="I99" s="290"/>
      <c r="J99" s="189"/>
      <c r="K99" s="189"/>
    </row>
    <row r="100" spans="9:11" ht="13.8">
      <c r="I100" s="290"/>
      <c r="J100" s="189"/>
      <c r="K100" s="189"/>
    </row>
    <row r="101" spans="9:11" ht="13.8">
      <c r="I101" s="290"/>
      <c r="J101" s="189"/>
      <c r="K101" s="189"/>
    </row>
    <row r="102" spans="9:11" ht="13.8">
      <c r="I102" s="290"/>
      <c r="J102" s="189"/>
      <c r="K102" s="189"/>
    </row>
    <row r="103" spans="9:11" ht="13.8">
      <c r="I103" s="290"/>
      <c r="J103" s="189"/>
      <c r="K103" s="189"/>
    </row>
    <row r="104" spans="9:11" ht="13.8">
      <c r="I104" s="290"/>
      <c r="J104" s="189"/>
      <c r="K104" s="189"/>
    </row>
    <row r="105" spans="9:11" ht="13.8">
      <c r="I105" s="290"/>
      <c r="J105" s="189"/>
      <c r="K105" s="189"/>
    </row>
    <row r="106" spans="9:11" ht="13.8">
      <c r="I106" s="290"/>
      <c r="J106" s="189"/>
      <c r="K106" s="189"/>
    </row>
    <row r="107" spans="9:11" ht="13.8">
      <c r="I107" s="290"/>
      <c r="J107" s="189"/>
      <c r="K107" s="189"/>
    </row>
    <row r="108" spans="9:11" ht="13.8">
      <c r="I108" s="290"/>
      <c r="J108" s="189"/>
      <c r="K108" s="189"/>
    </row>
    <row r="109" spans="9:11" ht="13.8">
      <c r="I109" s="290"/>
      <c r="J109" s="189"/>
      <c r="K109" s="189"/>
    </row>
    <row r="110" spans="9:11" ht="13.8">
      <c r="I110" s="290"/>
      <c r="J110" s="189"/>
      <c r="K110" s="189"/>
    </row>
    <row r="111" spans="9:11" ht="13.8">
      <c r="I111" s="290"/>
      <c r="J111" s="189"/>
      <c r="K111" s="189"/>
    </row>
    <row r="112" spans="9:11" ht="13.8">
      <c r="I112" s="290"/>
      <c r="J112" s="189"/>
      <c r="K112" s="189"/>
    </row>
    <row r="113" spans="9:11" ht="13.8">
      <c r="I113" s="290"/>
      <c r="J113" s="189"/>
      <c r="K113" s="189"/>
    </row>
    <row r="114" spans="9:11" ht="13.8">
      <c r="I114" s="290"/>
      <c r="J114" s="189"/>
      <c r="K114" s="189"/>
    </row>
    <row r="115" spans="9:11" ht="13.8">
      <c r="I115" s="290"/>
      <c r="J115" s="189"/>
      <c r="K115" s="189"/>
    </row>
    <row r="116" spans="9:11" ht="13.8">
      <c r="I116" s="290"/>
      <c r="J116" s="189"/>
      <c r="K116" s="189"/>
    </row>
    <row r="117" spans="9:11" ht="13.8">
      <c r="I117" s="290"/>
      <c r="J117" s="189"/>
      <c r="K117" s="189"/>
    </row>
    <row r="118" spans="9:11" ht="13.8">
      <c r="I118" s="290"/>
      <c r="J118" s="189"/>
      <c r="K118" s="189"/>
    </row>
    <row r="119" spans="9:11" ht="13.8">
      <c r="I119" s="290"/>
      <c r="J119" s="189"/>
      <c r="K119" s="189"/>
    </row>
    <row r="120" spans="9:11" ht="13.8">
      <c r="I120" s="290"/>
      <c r="J120" s="189"/>
      <c r="K120" s="189"/>
    </row>
    <row r="121" spans="9:11" ht="13.8">
      <c r="I121" s="290"/>
      <c r="J121" s="189"/>
      <c r="K121" s="189"/>
    </row>
    <row r="122" spans="9:11" ht="13.8">
      <c r="I122" s="290"/>
      <c r="J122" s="189"/>
      <c r="K122" s="189"/>
    </row>
    <row r="123" spans="9:11" ht="13.8">
      <c r="I123" s="290"/>
      <c r="J123" s="189"/>
      <c r="K123" s="189"/>
    </row>
    <row r="124" spans="9:11" ht="13.8">
      <c r="I124" s="290"/>
      <c r="J124" s="189"/>
      <c r="K124" s="189"/>
    </row>
    <row r="125" spans="9:11" ht="13.8">
      <c r="I125" s="290"/>
      <c r="J125" s="189"/>
      <c r="K125" s="189"/>
    </row>
    <row r="126" spans="9:11" ht="13.8">
      <c r="I126" s="290"/>
      <c r="J126" s="189"/>
      <c r="K126" s="189"/>
    </row>
    <row r="127" spans="9:11" ht="13.8">
      <c r="I127" s="290"/>
      <c r="J127" s="189"/>
      <c r="K127" s="189"/>
    </row>
    <row r="128" spans="9:11" ht="13.8">
      <c r="I128" s="290"/>
      <c r="J128" s="189"/>
      <c r="K128" s="189"/>
    </row>
    <row r="129" spans="9:11" ht="13.8">
      <c r="I129" s="290"/>
      <c r="J129" s="189"/>
      <c r="K129" s="189"/>
    </row>
    <row r="130" spans="9:11" ht="13.8">
      <c r="I130" s="290"/>
      <c r="J130" s="189"/>
      <c r="K130" s="189"/>
    </row>
    <row r="131" spans="9:11" ht="13.8">
      <c r="I131" s="290"/>
      <c r="J131" s="189"/>
      <c r="K131" s="189"/>
    </row>
    <row r="132" spans="9:11" ht="13.8">
      <c r="I132" s="290"/>
      <c r="J132" s="189"/>
      <c r="K132" s="189"/>
    </row>
    <row r="133" spans="9:11" ht="13.8">
      <c r="I133" s="290"/>
      <c r="J133" s="189"/>
      <c r="K133" s="189"/>
    </row>
    <row r="134" spans="9:11" ht="13.8">
      <c r="I134" s="290"/>
      <c r="J134" s="189"/>
      <c r="K134" s="189"/>
    </row>
    <row r="135" spans="9:11" ht="13.8">
      <c r="I135" s="290"/>
      <c r="J135" s="189"/>
      <c r="K135" s="189"/>
    </row>
    <row r="136" spans="9:11" ht="13.8">
      <c r="I136" s="290"/>
      <c r="J136" s="189"/>
      <c r="K136" s="189"/>
    </row>
    <row r="137" spans="9:11" ht="13.8">
      <c r="I137" s="290"/>
      <c r="J137" s="189"/>
      <c r="K137" s="189"/>
    </row>
    <row r="138" spans="9:11" ht="13.8">
      <c r="I138" s="290"/>
      <c r="J138" s="189"/>
      <c r="K138" s="189"/>
    </row>
    <row r="139" spans="9:11" ht="13.8">
      <c r="I139" s="290"/>
      <c r="J139" s="189"/>
      <c r="K139" s="189"/>
    </row>
    <row r="140" spans="9:11" ht="13.8">
      <c r="I140" s="290"/>
      <c r="J140" s="189"/>
      <c r="K140" s="189"/>
    </row>
    <row r="141" spans="9:11" ht="13.8">
      <c r="I141" s="290"/>
      <c r="J141" s="189"/>
      <c r="K141" s="189"/>
    </row>
    <row r="142" spans="9:11" ht="13.8">
      <c r="I142" s="290"/>
      <c r="J142" s="189"/>
      <c r="K142" s="189"/>
    </row>
    <row r="143" spans="9:11" ht="13.8">
      <c r="I143" s="290"/>
      <c r="J143" s="189"/>
      <c r="K143" s="189"/>
    </row>
    <row r="144" spans="9:11" ht="13.8">
      <c r="I144" s="290"/>
      <c r="J144" s="189"/>
      <c r="K144" s="189"/>
    </row>
    <row r="145" spans="9:11" ht="13.8">
      <c r="I145" s="290"/>
      <c r="J145" s="189"/>
      <c r="K145" s="189"/>
    </row>
    <row r="146" spans="9:11" ht="13.8">
      <c r="I146" s="290"/>
      <c r="J146" s="189"/>
      <c r="K146" s="189"/>
    </row>
    <row r="147" spans="9:11" ht="13.8">
      <c r="I147" s="290"/>
      <c r="J147" s="189"/>
      <c r="K147" s="189"/>
    </row>
    <row r="148" spans="9:11" ht="13.8">
      <c r="I148" s="290"/>
      <c r="J148" s="189"/>
      <c r="K148" s="189"/>
    </row>
    <row r="149" spans="9:11" ht="13.8">
      <c r="I149" s="290"/>
      <c r="J149" s="189"/>
      <c r="K149" s="189"/>
    </row>
    <row r="150" spans="9:11" ht="13.8">
      <c r="I150" s="290"/>
      <c r="J150" s="189"/>
      <c r="K150" s="189"/>
    </row>
    <row r="151" spans="9:11" ht="13.8">
      <c r="I151" s="290"/>
      <c r="J151" s="189"/>
      <c r="K151" s="189"/>
    </row>
    <row r="152" spans="9:11" ht="13.8">
      <c r="I152" s="290"/>
      <c r="J152" s="189"/>
      <c r="K152" s="189"/>
    </row>
    <row r="153" spans="9:11" ht="13.8">
      <c r="I153" s="290"/>
      <c r="J153" s="189"/>
      <c r="K153" s="189"/>
    </row>
    <row r="154" spans="9:11" ht="13.8">
      <c r="I154" s="290"/>
      <c r="J154" s="189"/>
      <c r="K154" s="189"/>
    </row>
    <row r="155" spans="9:11" ht="13.8">
      <c r="I155" s="290"/>
      <c r="J155" s="189"/>
      <c r="K155" s="189"/>
    </row>
    <row r="156" spans="9:11" ht="13.8">
      <c r="I156" s="290"/>
      <c r="J156" s="189"/>
      <c r="K156" s="189"/>
    </row>
    <row r="157" spans="9:11" ht="13.8">
      <c r="I157" s="290"/>
      <c r="J157" s="189"/>
      <c r="K157" s="189"/>
    </row>
    <row r="158" spans="9:11" ht="13.8">
      <c r="I158" s="290"/>
      <c r="J158" s="189"/>
      <c r="K158" s="189"/>
    </row>
    <row r="159" spans="9:11" ht="13.8">
      <c r="I159" s="290"/>
      <c r="J159" s="189"/>
      <c r="K159" s="189"/>
    </row>
    <row r="160" spans="9:11" ht="13.8">
      <c r="I160" s="290"/>
      <c r="J160" s="189"/>
      <c r="K160" s="189"/>
    </row>
    <row r="161" spans="9:11" ht="13.8">
      <c r="I161" s="290"/>
      <c r="J161" s="189"/>
      <c r="K161" s="189"/>
    </row>
    <row r="162" spans="9:11" ht="13.8">
      <c r="I162" s="290"/>
      <c r="J162" s="189"/>
      <c r="K162" s="189"/>
    </row>
    <row r="163" spans="9:11" ht="13.8">
      <c r="I163" s="290"/>
      <c r="J163" s="189"/>
      <c r="K163" s="189"/>
    </row>
  </sheetData>
  <pageMargins left="0.98425196850393704" right="0.98425196850393704" top="0.94488188976377963" bottom="1.4960629921259843" header="0.51181102362204722" footer="1.1811023622047245"/>
  <pageSetup paperSize="9" firstPageNumber="283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N167"/>
  <sheetViews>
    <sheetView zoomScaleNormal="100" workbookViewId="0">
      <selection activeCell="M5" sqref="M5"/>
    </sheetView>
  </sheetViews>
  <sheetFormatPr defaultColWidth="9.109375" defaultRowHeight="13.2"/>
  <cols>
    <col min="1" max="1" width="33.109375" style="305" customWidth="1"/>
    <col min="2" max="4" width="9.5546875" style="305" hidden="1" customWidth="1"/>
    <col min="5" max="7" width="9.5546875" style="305" customWidth="1"/>
    <col min="8" max="9" width="9.109375" style="305"/>
    <col min="10" max="16384" width="9.109375" style="196"/>
  </cols>
  <sheetData>
    <row r="1" spans="1:14" ht="15.6">
      <c r="A1" s="401" t="s">
        <v>638</v>
      </c>
      <c r="B1" s="799"/>
      <c r="C1" s="799"/>
      <c r="D1" s="799"/>
    </row>
    <row r="2" spans="1:14" ht="15.6">
      <c r="A2" s="401" t="s">
        <v>362</v>
      </c>
      <c r="B2" s="799"/>
      <c r="C2" s="799"/>
      <c r="D2" s="799"/>
    </row>
    <row r="3" spans="1:14" ht="15.6">
      <c r="A3" s="402" t="s">
        <v>363</v>
      </c>
      <c r="B3" s="799"/>
      <c r="C3" s="799"/>
      <c r="D3" s="799"/>
    </row>
    <row r="4" spans="1:14" ht="15">
      <c r="A4" s="882"/>
      <c r="B4" s="799"/>
      <c r="C4" s="865"/>
      <c r="D4" s="865"/>
    </row>
    <row r="5" spans="1:14" ht="15">
      <c r="A5" s="883"/>
      <c r="B5" s="884"/>
      <c r="C5" s="799"/>
      <c r="G5" s="885"/>
      <c r="I5" s="879" t="s">
        <v>669</v>
      </c>
    </row>
    <row r="6" spans="1:14" ht="21.75" customHeight="1">
      <c r="A6" s="814"/>
      <c r="B6" s="815">
        <v>2010</v>
      </c>
      <c r="C6" s="815">
        <v>2013</v>
      </c>
      <c r="D6" s="815">
        <v>2014</v>
      </c>
      <c r="E6" s="815">
        <v>2015</v>
      </c>
      <c r="F6" s="815">
        <v>2016</v>
      </c>
      <c r="G6" s="815">
        <v>2017</v>
      </c>
      <c r="H6" s="815">
        <v>2018</v>
      </c>
      <c r="I6" s="815">
        <v>2019</v>
      </c>
      <c r="K6" s="228"/>
      <c r="L6" s="228"/>
      <c r="M6" s="228"/>
      <c r="N6" s="228"/>
    </row>
    <row r="7" spans="1:14" ht="13.8">
      <c r="A7" s="886"/>
      <c r="B7" s="403"/>
      <c r="C7" s="403"/>
      <c r="D7" s="403"/>
      <c r="E7" s="403"/>
      <c r="F7" s="403"/>
      <c r="G7" s="403"/>
      <c r="H7" s="403"/>
      <c r="I7" s="403"/>
      <c r="K7" s="228"/>
      <c r="L7" s="228"/>
      <c r="M7" s="228"/>
      <c r="N7" s="228"/>
    </row>
    <row r="8" spans="1:14" ht="27" customHeight="1">
      <c r="A8" s="887" t="s">
        <v>303</v>
      </c>
      <c r="B8" s="403">
        <f>('[18]94'!B6/'[18]79'!B8)*100</f>
        <v>1.1891418206318738</v>
      </c>
      <c r="C8" s="403">
        <v>2.5560333177719352</v>
      </c>
      <c r="D8" s="403">
        <f>'[18]94'!D6/'[18]79'!D8*100</f>
        <v>2.4231335256681712</v>
      </c>
      <c r="E8" s="403">
        <v>2.2383128140218664</v>
      </c>
      <c r="F8" s="403">
        <v>2.3803437526863922</v>
      </c>
      <c r="G8" s="403">
        <v>2.8017251419524332</v>
      </c>
      <c r="H8" s="403">
        <v>2.3867416937239327</v>
      </c>
      <c r="I8" s="403">
        <f>'95'!I6/'80'!I8*100</f>
        <v>2.5460036692482761</v>
      </c>
      <c r="J8" s="246"/>
      <c r="K8" s="228"/>
      <c r="L8" s="228"/>
      <c r="M8" s="228"/>
      <c r="N8" s="228"/>
    </row>
    <row r="9" spans="1:14" s="184" customFormat="1" ht="14.25" customHeight="1">
      <c r="A9" s="888" t="s">
        <v>525</v>
      </c>
      <c r="B9" s="889"/>
      <c r="C9" s="838"/>
      <c r="D9" s="838"/>
      <c r="E9" s="838"/>
      <c r="F9" s="838"/>
      <c r="G9" s="838"/>
      <c r="H9" s="838"/>
      <c r="I9" s="838"/>
    </row>
    <row r="10" spans="1:14" s="184" customFormat="1" ht="14.25" customHeight="1">
      <c r="A10" s="890" t="s">
        <v>521</v>
      </c>
      <c r="B10" s="404" t="s">
        <v>592</v>
      </c>
      <c r="C10" s="405"/>
      <c r="D10" s="405" t="s">
        <v>302</v>
      </c>
      <c r="E10" s="404" t="s">
        <v>592</v>
      </c>
      <c r="F10" s="404" t="s">
        <v>592</v>
      </c>
      <c r="G10" s="404" t="s">
        <v>592</v>
      </c>
      <c r="H10" s="891">
        <v>-2.8842335942061128</v>
      </c>
      <c r="I10" s="891">
        <f>'95'!I8/'80'!I10*100</f>
        <v>-3.7984589286366508</v>
      </c>
    </row>
    <row r="11" spans="1:14" s="184" customFormat="1" ht="14.25" customHeight="1">
      <c r="A11" s="890" t="s">
        <v>522</v>
      </c>
      <c r="B11" s="404" t="s">
        <v>592</v>
      </c>
      <c r="C11" s="405"/>
      <c r="D11" s="405" t="s">
        <v>302</v>
      </c>
      <c r="E11" s="404" t="s">
        <v>592</v>
      </c>
      <c r="F11" s="404" t="s">
        <v>592</v>
      </c>
      <c r="G11" s="404" t="s">
        <v>592</v>
      </c>
      <c r="H11" s="891">
        <v>-0.17722848546325851</v>
      </c>
      <c r="I11" s="891">
        <f>'95'!I9/'80'!I11*100</f>
        <v>-0.17657046413475302</v>
      </c>
    </row>
    <row r="12" spans="1:14" s="184" customFormat="1" ht="14.25" customHeight="1">
      <c r="A12" s="890" t="s">
        <v>523</v>
      </c>
      <c r="B12" s="404" t="s">
        <v>592</v>
      </c>
      <c r="C12" s="405"/>
      <c r="D12" s="405" t="s">
        <v>302</v>
      </c>
      <c r="E12" s="404" t="s">
        <v>592</v>
      </c>
      <c r="F12" s="404" t="s">
        <v>592</v>
      </c>
      <c r="G12" s="404" t="s">
        <v>592</v>
      </c>
      <c r="H12" s="891">
        <v>2.2817243970863101</v>
      </c>
      <c r="I12" s="891">
        <f>'95'!I10/'80'!I12*100</f>
        <v>1.8990442620243346</v>
      </c>
    </row>
    <row r="13" spans="1:14" s="184" customFormat="1" ht="14.25" customHeight="1">
      <c r="A13" s="890" t="s">
        <v>524</v>
      </c>
      <c r="B13" s="404" t="s">
        <v>592</v>
      </c>
      <c r="C13" s="405"/>
      <c r="D13" s="405" t="s">
        <v>302</v>
      </c>
      <c r="E13" s="404" t="s">
        <v>592</v>
      </c>
      <c r="F13" s="404" t="s">
        <v>592</v>
      </c>
      <c r="G13" s="404" t="s">
        <v>592</v>
      </c>
      <c r="H13" s="891">
        <v>4.7031026511635465</v>
      </c>
      <c r="I13" s="891">
        <f>'95'!I11/'80'!I13*100</f>
        <v>5.3530170696660617</v>
      </c>
    </row>
    <row r="14" spans="1:14" ht="13.8">
      <c r="A14" s="887" t="s">
        <v>55</v>
      </c>
      <c r="B14" s="403">
        <f>('[18]94'!B12/'[18]79'!B14)*100</f>
        <v>3.4047246183153455</v>
      </c>
      <c r="C14" s="403">
        <v>2.5560333177719352</v>
      </c>
      <c r="D14" s="403">
        <f>'[18]94'!D12/'[18]79'!D14*100</f>
        <v>12.751507499204015</v>
      </c>
      <c r="E14" s="403">
        <v>11.22659200578447</v>
      </c>
      <c r="F14" s="403">
        <v>8.8404429951698358</v>
      </c>
      <c r="G14" s="403">
        <v>11.014125868186374</v>
      </c>
      <c r="H14" s="403">
        <v>15.798320950086836</v>
      </c>
      <c r="I14" s="403">
        <f>'95'!I12/'80'!I14*100</f>
        <v>14.26595576811124</v>
      </c>
      <c r="K14" s="228"/>
      <c r="L14" s="228"/>
      <c r="M14" s="228"/>
      <c r="N14" s="228"/>
    </row>
    <row r="15" spans="1:14" ht="13.8">
      <c r="A15" s="887" t="s">
        <v>56</v>
      </c>
      <c r="B15" s="403"/>
      <c r="C15" s="403"/>
      <c r="D15" s="403"/>
      <c r="E15" s="403"/>
      <c r="F15" s="403"/>
      <c r="G15" s="403"/>
      <c r="H15" s="403"/>
      <c r="I15" s="403"/>
      <c r="K15" s="228"/>
      <c r="L15" s="228"/>
      <c r="M15" s="228"/>
      <c r="N15" s="228"/>
    </row>
    <row r="16" spans="1:14" ht="13.8">
      <c r="A16" s="892" t="s">
        <v>402</v>
      </c>
      <c r="B16" s="893">
        <f>'[18]94'!B14/'[18]79'!B15*100</f>
        <v>1.6462470590188456</v>
      </c>
      <c r="C16" s="893">
        <v>2.5560333177719352</v>
      </c>
      <c r="D16" s="893">
        <f>'[18]94'!D14/'[18]79'!D15*100</f>
        <v>13.015691146068569</v>
      </c>
      <c r="E16" s="893">
        <v>11.215320003027259</v>
      </c>
      <c r="F16" s="893">
        <v>8.0443250326953812</v>
      </c>
      <c r="G16" s="893">
        <v>10.343565023820615</v>
      </c>
      <c r="H16" s="893">
        <v>15.710812805430358</v>
      </c>
      <c r="I16" s="893">
        <f>'95'!I14/'80'!I15*100</f>
        <v>14.173489774850518</v>
      </c>
      <c r="K16" s="228"/>
      <c r="L16" s="228"/>
      <c r="M16" s="228"/>
      <c r="N16" s="228"/>
    </row>
    <row r="17" spans="1:14" ht="27" customHeight="1">
      <c r="A17" s="892" t="s">
        <v>403</v>
      </c>
      <c r="B17" s="893">
        <f>'[18]94'!B15/'[18]79'!B16*100</f>
        <v>10.667764971064015</v>
      </c>
      <c r="C17" s="893">
        <v>2.5560333177719352</v>
      </c>
      <c r="D17" s="893">
        <f>'[18]94'!D15/'[18]79'!D16*100</f>
        <v>11.220524490743513</v>
      </c>
      <c r="E17" s="893">
        <v>11.28236352612524</v>
      </c>
      <c r="F17" s="893">
        <v>12.6974791688236</v>
      </c>
      <c r="G17" s="893">
        <v>14.258892964055104</v>
      </c>
      <c r="H17" s="893">
        <v>16.2422083328992</v>
      </c>
      <c r="I17" s="893">
        <f>'95'!I15/'80'!I16*100</f>
        <v>14.650312482430033</v>
      </c>
      <c r="K17" s="228"/>
      <c r="L17" s="228"/>
      <c r="M17" s="228"/>
      <c r="N17" s="228"/>
    </row>
    <row r="18" spans="1:14" ht="27" customHeight="1">
      <c r="A18" s="887" t="s">
        <v>54</v>
      </c>
      <c r="B18" s="403">
        <f>'[18]94'!B16/'[18]79'!B17*100</f>
        <v>0.24222812528599619</v>
      </c>
      <c r="C18" s="403">
        <v>2.5560333177719352</v>
      </c>
      <c r="D18" s="403">
        <f>'[18]94'!D16/'[18]79'!D17*100</f>
        <v>0.27699489243252357</v>
      </c>
      <c r="E18" s="403">
        <v>0.1208170386138655</v>
      </c>
      <c r="F18" s="403">
        <v>0.85917185433111498</v>
      </c>
      <c r="G18" s="403">
        <v>1.2395142869771709</v>
      </c>
      <c r="H18" s="403">
        <v>-4.8445392139806443E-4</v>
      </c>
      <c r="I18" s="403">
        <f>'95'!I16/'80'!I17*100</f>
        <v>0.72282454295606335</v>
      </c>
      <c r="K18" s="228"/>
      <c r="L18" s="228"/>
      <c r="M18" s="228"/>
      <c r="N18" s="228"/>
    </row>
    <row r="19" spans="1:14" ht="27" customHeight="1">
      <c r="A19" s="887" t="s">
        <v>58</v>
      </c>
      <c r="B19" s="403"/>
      <c r="C19" s="403"/>
      <c r="D19" s="403"/>
      <c r="E19" s="403"/>
      <c r="F19" s="403"/>
      <c r="G19" s="403"/>
      <c r="H19" s="403"/>
      <c r="I19" s="403"/>
      <c r="K19" s="228"/>
      <c r="L19" s="228"/>
      <c r="M19" s="228"/>
      <c r="N19" s="228"/>
    </row>
    <row r="20" spans="1:14" ht="27" hidden="1" customHeight="1">
      <c r="A20" s="894" t="s">
        <v>478</v>
      </c>
      <c r="B20" s="889">
        <v>11.275552928427171</v>
      </c>
      <c r="C20" s="838">
        <v>8.4831366503899979</v>
      </c>
      <c r="D20" s="838">
        <v>13.091833037774345</v>
      </c>
      <c r="E20" s="838">
        <v>12.930767843940263</v>
      </c>
      <c r="F20" s="838">
        <v>10.172656724442939</v>
      </c>
      <c r="G20" s="838"/>
      <c r="H20" s="838"/>
      <c r="I20" s="838"/>
      <c r="K20" s="228"/>
      <c r="L20" s="228"/>
      <c r="M20" s="228"/>
      <c r="N20" s="228"/>
    </row>
    <row r="21" spans="1:14" ht="27" customHeight="1">
      <c r="A21" s="892" t="s">
        <v>405</v>
      </c>
      <c r="B21" s="893">
        <f>'[18]94'!B19/'[18]79'!B19*100</f>
        <v>0.19296615171093456</v>
      </c>
      <c r="C21" s="893">
        <v>0.10139697507872251</v>
      </c>
      <c r="D21" s="893">
        <f>'[18]94'!D19/'[18]79'!D19*100</f>
        <v>0.24705580986408762</v>
      </c>
      <c r="E21" s="893">
        <v>-9.4067271019548412E-2</v>
      </c>
      <c r="F21" s="893">
        <v>-0.25549694809069551</v>
      </c>
      <c r="G21" s="893">
        <v>-0.36657322277585247</v>
      </c>
      <c r="H21" s="893">
        <v>-0.20532929983200307</v>
      </c>
      <c r="I21" s="893">
        <f>'95'!I19/'80'!I19*100</f>
        <v>-0.4756809909342159</v>
      </c>
      <c r="K21" s="228"/>
      <c r="L21" s="228"/>
      <c r="M21" s="228"/>
      <c r="N21" s="228"/>
    </row>
    <row r="22" spans="1:14" ht="27" customHeight="1">
      <c r="A22" s="892" t="s">
        <v>406</v>
      </c>
      <c r="B22" s="893" t="s">
        <v>302</v>
      </c>
      <c r="C22" s="893">
        <v>0.10139697507872251</v>
      </c>
      <c r="D22" s="893">
        <f>'[18]94'!D20/'[18]79'!D20*100</f>
        <v>16.681993746551406</v>
      </c>
      <c r="E22" s="893">
        <v>13.537245719303382</v>
      </c>
      <c r="F22" s="893">
        <v>-54.176127949452066</v>
      </c>
      <c r="G22" s="893">
        <v>34.93594223153972</v>
      </c>
      <c r="H22" s="893">
        <v>41.973085670962853</v>
      </c>
      <c r="I22" s="893">
        <f>'95'!I20/'80'!I20*100</f>
        <v>35.264742103577248</v>
      </c>
      <c r="K22" s="228"/>
      <c r="L22" s="228"/>
      <c r="M22" s="228"/>
      <c r="N22" s="228"/>
    </row>
    <row r="23" spans="1:14" ht="27" customHeight="1">
      <c r="A23" s="892" t="s">
        <v>407</v>
      </c>
      <c r="B23" s="893">
        <f>'[18]94'!B21/'[18]79'!B21*100</f>
        <v>-1.4173702519666111</v>
      </c>
      <c r="C23" s="893">
        <v>0.10139697507872251</v>
      </c>
      <c r="D23" s="893">
        <f>'[18]94'!D21/'[18]79'!D21*100</f>
        <v>-3.0647060109079321E-3</v>
      </c>
      <c r="E23" s="893">
        <v>-0.31651735072461601</v>
      </c>
      <c r="F23" s="893">
        <v>0.62654785594409512</v>
      </c>
      <c r="G23" s="893">
        <v>7.6957645876238254E-2</v>
      </c>
      <c r="H23" s="893">
        <v>-1.1946116512095588</v>
      </c>
      <c r="I23" s="893">
        <f>'95'!I21/'80'!I21*100</f>
        <v>0.17330203517929507</v>
      </c>
      <c r="K23" s="228"/>
      <c r="L23" s="228"/>
      <c r="M23" s="228"/>
      <c r="N23" s="228"/>
    </row>
    <row r="24" spans="1:14" ht="27" customHeight="1">
      <c r="A24" s="892" t="s">
        <v>59</v>
      </c>
      <c r="B24" s="893">
        <f>'[18]94'!B22/'[18]79'!B22*100</f>
        <v>16.330199825345456</v>
      </c>
      <c r="C24" s="893">
        <v>0.10139697507872251</v>
      </c>
      <c r="D24" s="893">
        <f>'[18]94'!D22/'[18]79'!D22*100</f>
        <v>3.9096466133288041</v>
      </c>
      <c r="E24" s="893">
        <v>8.8464881846951879</v>
      </c>
      <c r="F24" s="893">
        <v>9.6303181095436567</v>
      </c>
      <c r="G24" s="893">
        <v>14.252854571630927</v>
      </c>
      <c r="H24" s="893">
        <v>19.732911001894056</v>
      </c>
      <c r="I24" s="893">
        <f>'95'!I22/'80'!I22*100</f>
        <v>19.159441388195052</v>
      </c>
      <c r="K24" s="228"/>
      <c r="L24" s="228"/>
      <c r="M24" s="228"/>
      <c r="N24" s="228"/>
    </row>
    <row r="25" spans="1:14" ht="27" customHeight="1">
      <c r="A25" s="895" t="s">
        <v>60</v>
      </c>
      <c r="B25" s="893"/>
      <c r="C25" s="893"/>
      <c r="D25" s="893"/>
      <c r="E25" s="893"/>
      <c r="F25" s="893"/>
      <c r="G25" s="893"/>
      <c r="H25" s="893"/>
      <c r="I25" s="893"/>
      <c r="K25" s="228"/>
      <c r="L25" s="228"/>
      <c r="M25" s="228"/>
      <c r="N25" s="228"/>
    </row>
    <row r="26" spans="1:14" ht="27" customHeight="1">
      <c r="A26" s="892" t="s">
        <v>61</v>
      </c>
      <c r="B26" s="893">
        <f>'[18]94'!B24/'[18]79'!B24*100</f>
        <v>0.23520945802366805</v>
      </c>
      <c r="C26" s="893">
        <v>0.10139697507872251</v>
      </c>
      <c r="D26" s="893">
        <f>'[18]94'!D24/'[18]79'!D24*100</f>
        <v>1.4031183735456019</v>
      </c>
      <c r="E26" s="893">
        <v>2.0867503708953845</v>
      </c>
      <c r="F26" s="893">
        <v>2.95124995140679</v>
      </c>
      <c r="G26" s="893">
        <v>7.7283759220532131</v>
      </c>
      <c r="H26" s="893">
        <v>3.0664823304775823</v>
      </c>
      <c r="I26" s="893">
        <f>'95'!I24/'80'!I24*100</f>
        <v>1.5613819459313605</v>
      </c>
      <c r="K26" s="228"/>
      <c r="L26" s="228"/>
      <c r="M26" s="228"/>
      <c r="N26" s="228"/>
    </row>
    <row r="27" spans="1:14" ht="27" customHeight="1">
      <c r="A27" s="895" t="s">
        <v>62</v>
      </c>
      <c r="B27" s="893"/>
      <c r="C27" s="893"/>
      <c r="D27" s="893"/>
      <c r="E27" s="893"/>
      <c r="F27" s="893"/>
      <c r="G27" s="893"/>
      <c r="H27" s="893"/>
      <c r="I27" s="893"/>
      <c r="K27" s="228"/>
      <c r="L27" s="228"/>
      <c r="M27" s="228"/>
      <c r="N27" s="228"/>
    </row>
    <row r="28" spans="1:14" ht="27" customHeight="1">
      <c r="A28" s="887" t="s">
        <v>63</v>
      </c>
      <c r="B28" s="403">
        <f>'[18]94'!B26/'[18]79'!B26*100</f>
        <v>3.4559781145638553</v>
      </c>
      <c r="C28" s="403">
        <v>0.10139697507872251</v>
      </c>
      <c r="D28" s="403">
        <f>'[18]94'!D26/'[18]79'!D26*100</f>
        <v>-0.47270785095560441</v>
      </c>
      <c r="E28" s="403">
        <v>1.9279512607261069</v>
      </c>
      <c r="F28" s="403">
        <v>6.1440154705039918</v>
      </c>
      <c r="G28" s="403">
        <v>3.8441261418929953</v>
      </c>
      <c r="H28" s="403">
        <v>-0.48132967060227222</v>
      </c>
      <c r="I28" s="403">
        <f>'95'!I26/'80'!I26*100</f>
        <v>-2.7388737018849385</v>
      </c>
      <c r="K28" s="228"/>
      <c r="L28" s="228"/>
      <c r="M28" s="228"/>
      <c r="N28" s="228"/>
    </row>
    <row r="29" spans="1:14" ht="27" customHeight="1">
      <c r="A29" s="896" t="s">
        <v>64</v>
      </c>
      <c r="B29" s="403"/>
      <c r="C29" s="403"/>
      <c r="D29" s="403"/>
      <c r="E29" s="403"/>
      <c r="F29" s="403"/>
      <c r="G29" s="403"/>
      <c r="H29" s="403"/>
      <c r="I29" s="403"/>
      <c r="K29" s="228"/>
      <c r="L29" s="228"/>
      <c r="M29" s="228"/>
      <c r="N29" s="228"/>
    </row>
    <row r="30" spans="1:14" ht="27" customHeight="1">
      <c r="A30" s="892" t="s">
        <v>408</v>
      </c>
      <c r="B30" s="893">
        <f>'[18]94'!B28/'[18]79'!B28*100</f>
        <v>3.4852276625037488</v>
      </c>
      <c r="C30" s="893">
        <v>0.10139697507872251</v>
      </c>
      <c r="D30" s="893">
        <f>'[18]94'!D28/'[18]79'!D28*100</f>
        <v>-0.10792897741321102</v>
      </c>
      <c r="E30" s="893">
        <v>2.2517038286608884</v>
      </c>
      <c r="F30" s="893">
        <v>6.6798944671712812</v>
      </c>
      <c r="G30" s="893">
        <v>4.0930121234617483</v>
      </c>
      <c r="H30" s="893">
        <v>-4.334121738145455E-2</v>
      </c>
      <c r="I30" s="893">
        <f>'95'!I28/'80'!I28*100</f>
        <v>-2.3429757854000859</v>
      </c>
      <c r="K30" s="228"/>
      <c r="L30" s="228"/>
      <c r="M30" s="228"/>
      <c r="N30" s="228"/>
    </row>
    <row r="31" spans="1:14" ht="27" customHeight="1">
      <c r="A31" s="892" t="s">
        <v>409</v>
      </c>
      <c r="B31" s="893">
        <f>'[18]94'!B29/'[18]79'!B29*100</f>
        <v>2.9175632060247447</v>
      </c>
      <c r="C31" s="893">
        <v>0.10139697507872251</v>
      </c>
      <c r="D31" s="893">
        <f>'[18]94'!D29/'[18]79'!D29*100</f>
        <v>-26.732379552595031</v>
      </c>
      <c r="E31" s="893">
        <v>-18.251592706502638</v>
      </c>
      <c r="F31" s="893">
        <v>-8.4468255557780889</v>
      </c>
      <c r="G31" s="893">
        <v>-26.103037813074987</v>
      </c>
      <c r="H31" s="893">
        <v>-31.797646271403874</v>
      </c>
      <c r="I31" s="893">
        <f>'95'!I29/'80'!I29*100</f>
        <v>-37.71275821399481</v>
      </c>
      <c r="K31" s="228"/>
      <c r="L31" s="228"/>
      <c r="M31" s="228"/>
      <c r="N31" s="228"/>
    </row>
    <row r="32" spans="1:14" ht="13.8">
      <c r="A32" s="897"/>
      <c r="B32" s="898"/>
      <c r="C32" s="406"/>
      <c r="D32" s="406"/>
      <c r="E32" s="875"/>
      <c r="F32" s="875"/>
      <c r="G32" s="875"/>
      <c r="H32" s="875"/>
      <c r="I32" s="875"/>
      <c r="K32" s="228"/>
      <c r="L32" s="228"/>
      <c r="M32" s="228"/>
      <c r="N32" s="228"/>
    </row>
    <row r="33" spans="11:14" ht="13.8">
      <c r="K33" s="228"/>
      <c r="L33" s="228"/>
      <c r="M33" s="228"/>
      <c r="N33" s="228"/>
    </row>
    <row r="34" spans="11:14" ht="13.8">
      <c r="K34" s="228"/>
      <c r="L34" s="228"/>
      <c r="M34" s="228"/>
      <c r="N34" s="228"/>
    </row>
    <row r="35" spans="11:14" ht="13.8">
      <c r="K35" s="228"/>
      <c r="L35" s="228"/>
      <c r="M35" s="228"/>
      <c r="N35" s="228"/>
    </row>
    <row r="36" spans="11:14" ht="13.8">
      <c r="K36" s="228"/>
      <c r="L36" s="228"/>
      <c r="M36" s="228"/>
      <c r="N36" s="228"/>
    </row>
    <row r="37" spans="11:14" ht="13.8">
      <c r="K37" s="228"/>
      <c r="L37" s="228"/>
      <c r="M37" s="228"/>
      <c r="N37" s="228"/>
    </row>
    <row r="38" spans="11:14" ht="13.8">
      <c r="K38" s="228"/>
      <c r="L38" s="228"/>
      <c r="M38" s="228"/>
      <c r="N38" s="228"/>
    </row>
    <row r="39" spans="11:14" ht="13.8">
      <c r="K39" s="228"/>
      <c r="L39" s="228"/>
      <c r="M39" s="228"/>
      <c r="N39" s="228"/>
    </row>
    <row r="40" spans="11:14" ht="13.8">
      <c r="K40" s="228"/>
      <c r="L40" s="228"/>
      <c r="M40" s="228"/>
      <c r="N40" s="228"/>
    </row>
    <row r="41" spans="11:14" ht="13.8">
      <c r="K41" s="228"/>
      <c r="L41" s="228"/>
      <c r="M41" s="228"/>
      <c r="N41" s="228"/>
    </row>
    <row r="42" spans="11:14" ht="13.8">
      <c r="K42" s="228"/>
      <c r="L42" s="228"/>
      <c r="M42" s="228"/>
      <c r="N42" s="228"/>
    </row>
    <row r="43" spans="11:14" ht="13.8">
      <c r="K43" s="228"/>
      <c r="L43" s="228"/>
      <c r="M43" s="228"/>
      <c r="N43" s="228"/>
    </row>
    <row r="44" spans="11:14" ht="13.8">
      <c r="K44" s="228"/>
      <c r="L44" s="228"/>
      <c r="M44" s="228"/>
      <c r="N44" s="228"/>
    </row>
    <row r="45" spans="11:14" ht="13.8">
      <c r="K45" s="228"/>
      <c r="L45" s="228"/>
      <c r="M45" s="228"/>
      <c r="N45" s="228"/>
    </row>
    <row r="46" spans="11:14" ht="13.8">
      <c r="K46" s="228"/>
      <c r="L46" s="228"/>
      <c r="M46" s="228"/>
      <c r="N46" s="228"/>
    </row>
    <row r="47" spans="11:14" ht="13.8">
      <c r="K47" s="228"/>
      <c r="L47" s="228"/>
      <c r="M47" s="228"/>
      <c r="N47" s="228"/>
    </row>
    <row r="48" spans="11:14" ht="13.8">
      <c r="K48" s="228"/>
      <c r="L48" s="228"/>
      <c r="M48" s="228"/>
      <c r="N48" s="228"/>
    </row>
    <row r="49" spans="11:14" ht="13.8">
      <c r="K49" s="228"/>
      <c r="L49" s="228"/>
      <c r="M49" s="228"/>
      <c r="N49" s="228"/>
    </row>
    <row r="50" spans="11:14" ht="13.8">
      <c r="K50" s="228"/>
      <c r="L50" s="228"/>
      <c r="M50" s="228"/>
      <c r="N50" s="228"/>
    </row>
    <row r="51" spans="11:14" ht="13.8">
      <c r="K51" s="228"/>
      <c r="L51" s="228"/>
      <c r="M51" s="228"/>
      <c r="N51" s="228"/>
    </row>
    <row r="52" spans="11:14" ht="13.8">
      <c r="K52" s="228"/>
      <c r="L52" s="228"/>
      <c r="M52" s="228"/>
      <c r="N52" s="228"/>
    </row>
    <row r="53" spans="11:14" ht="13.8">
      <c r="K53" s="228"/>
      <c r="L53" s="228"/>
      <c r="M53" s="228"/>
      <c r="N53" s="228"/>
    </row>
    <row r="54" spans="11:14" ht="13.8">
      <c r="K54" s="228"/>
      <c r="L54" s="228"/>
      <c r="M54" s="228"/>
      <c r="N54" s="228"/>
    </row>
    <row r="55" spans="11:14" ht="13.8">
      <c r="K55" s="228"/>
      <c r="L55" s="228"/>
      <c r="M55" s="228"/>
      <c r="N55" s="228"/>
    </row>
    <row r="56" spans="11:14" ht="13.8">
      <c r="K56" s="228"/>
      <c r="L56" s="228"/>
      <c r="M56" s="228"/>
      <c r="N56" s="228"/>
    </row>
    <row r="57" spans="11:14" ht="13.8">
      <c r="K57" s="228"/>
      <c r="L57" s="228"/>
      <c r="M57" s="228"/>
      <c r="N57" s="228"/>
    </row>
    <row r="58" spans="11:14" ht="13.8">
      <c r="K58" s="228"/>
      <c r="L58" s="228"/>
      <c r="M58" s="228"/>
      <c r="N58" s="228"/>
    </row>
    <row r="59" spans="11:14" ht="13.8">
      <c r="K59" s="228"/>
      <c r="L59" s="228"/>
      <c r="M59" s="228"/>
      <c r="N59" s="228"/>
    </row>
    <row r="60" spans="11:14" ht="13.8">
      <c r="K60" s="228"/>
      <c r="L60" s="228"/>
      <c r="M60" s="228"/>
      <c r="N60" s="228"/>
    </row>
    <row r="61" spans="11:14" ht="13.8">
      <c r="K61" s="228"/>
      <c r="L61" s="228"/>
      <c r="M61" s="228"/>
      <c r="N61" s="228"/>
    </row>
    <row r="62" spans="11:14" ht="13.8">
      <c r="K62" s="228"/>
      <c r="L62" s="228"/>
      <c r="M62" s="228"/>
      <c r="N62" s="228"/>
    </row>
    <row r="63" spans="11:14" ht="13.8">
      <c r="K63" s="228"/>
      <c r="L63" s="228"/>
      <c r="M63" s="228"/>
      <c r="N63" s="228"/>
    </row>
    <row r="64" spans="11:14" ht="13.8">
      <c r="K64" s="228"/>
      <c r="L64" s="228"/>
      <c r="M64" s="228"/>
      <c r="N64" s="228"/>
    </row>
    <row r="65" spans="11:14" ht="13.8">
      <c r="K65" s="228"/>
      <c r="L65" s="228"/>
      <c r="M65" s="228"/>
      <c r="N65" s="228"/>
    </row>
    <row r="66" spans="11:14" ht="13.8">
      <c r="K66" s="228"/>
      <c r="L66" s="228"/>
      <c r="M66" s="228"/>
      <c r="N66" s="228"/>
    </row>
    <row r="67" spans="11:14" ht="13.8">
      <c r="K67" s="228"/>
      <c r="L67" s="228"/>
      <c r="M67" s="228"/>
      <c r="N67" s="228"/>
    </row>
    <row r="68" spans="11:14" ht="13.8">
      <c r="K68" s="228"/>
      <c r="L68" s="228"/>
      <c r="M68" s="228"/>
      <c r="N68" s="228"/>
    </row>
    <row r="69" spans="11:14" ht="13.8">
      <c r="K69" s="228"/>
      <c r="L69" s="228"/>
      <c r="M69" s="228"/>
      <c r="N69" s="228"/>
    </row>
    <row r="70" spans="11:14" ht="13.8">
      <c r="K70" s="228"/>
      <c r="L70" s="228"/>
      <c r="M70" s="228"/>
      <c r="N70" s="228"/>
    </row>
    <row r="71" spans="11:14" ht="13.8">
      <c r="K71" s="228"/>
      <c r="L71" s="228"/>
      <c r="M71" s="228"/>
      <c r="N71" s="228"/>
    </row>
    <row r="72" spans="11:14" ht="13.8">
      <c r="K72" s="228"/>
      <c r="L72" s="228"/>
      <c r="M72" s="228"/>
      <c r="N72" s="228"/>
    </row>
    <row r="73" spans="11:14" ht="13.8">
      <c r="K73" s="228"/>
      <c r="L73" s="228"/>
      <c r="M73" s="228"/>
      <c r="N73" s="228"/>
    </row>
    <row r="74" spans="11:14" ht="13.8">
      <c r="K74" s="228"/>
      <c r="L74" s="228"/>
      <c r="M74" s="228"/>
      <c r="N74" s="228"/>
    </row>
    <row r="75" spans="11:14" ht="13.8">
      <c r="K75" s="228"/>
      <c r="L75" s="228"/>
      <c r="M75" s="228"/>
      <c r="N75" s="228"/>
    </row>
    <row r="76" spans="11:14" ht="13.8">
      <c r="K76" s="228"/>
      <c r="L76" s="228"/>
      <c r="M76" s="228"/>
      <c r="N76" s="228"/>
    </row>
    <row r="77" spans="11:14" ht="13.8">
      <c r="K77" s="228"/>
      <c r="L77" s="228"/>
      <c r="M77" s="228"/>
      <c r="N77" s="228"/>
    </row>
    <row r="78" spans="11:14" ht="13.8">
      <c r="K78" s="228"/>
      <c r="L78" s="228"/>
      <c r="M78" s="228"/>
      <c r="N78" s="228"/>
    </row>
    <row r="79" spans="11:14" ht="13.8">
      <c r="K79" s="228"/>
      <c r="L79" s="228"/>
      <c r="M79" s="228"/>
      <c r="N79" s="228"/>
    </row>
    <row r="80" spans="11:14" ht="13.8">
      <c r="K80" s="228"/>
      <c r="L80" s="228"/>
      <c r="M80" s="228"/>
      <c r="N80" s="228"/>
    </row>
    <row r="81" spans="11:14" ht="13.8">
      <c r="K81" s="228"/>
      <c r="L81" s="228"/>
      <c r="M81" s="228"/>
      <c r="N81" s="228"/>
    </row>
    <row r="82" spans="11:14" ht="13.8">
      <c r="K82" s="228"/>
      <c r="L82" s="228"/>
      <c r="M82" s="228"/>
      <c r="N82" s="228"/>
    </row>
    <row r="83" spans="11:14" ht="13.8">
      <c r="K83" s="228"/>
      <c r="L83" s="228"/>
      <c r="M83" s="228"/>
      <c r="N83" s="228"/>
    </row>
    <row r="84" spans="11:14" ht="13.8">
      <c r="K84" s="228"/>
      <c r="L84" s="228"/>
      <c r="M84" s="228"/>
      <c r="N84" s="228"/>
    </row>
    <row r="85" spans="11:14" ht="13.8">
      <c r="K85" s="228"/>
      <c r="L85" s="228"/>
      <c r="M85" s="228"/>
      <c r="N85" s="228"/>
    </row>
    <row r="86" spans="11:14" ht="13.8">
      <c r="K86" s="228"/>
      <c r="L86" s="228"/>
      <c r="M86" s="228"/>
      <c r="N86" s="228"/>
    </row>
    <row r="87" spans="11:14" ht="13.8">
      <c r="K87" s="228"/>
      <c r="L87" s="228"/>
      <c r="M87" s="228"/>
      <c r="N87" s="228"/>
    </row>
    <row r="88" spans="11:14" ht="13.8">
      <c r="K88" s="228"/>
      <c r="L88" s="228"/>
      <c r="M88" s="228"/>
      <c r="N88" s="228"/>
    </row>
    <row r="89" spans="11:14" ht="13.8">
      <c r="K89" s="228"/>
      <c r="L89" s="228"/>
      <c r="M89" s="228"/>
      <c r="N89" s="228"/>
    </row>
    <row r="90" spans="11:14" ht="13.8">
      <c r="K90" s="228"/>
      <c r="L90" s="228"/>
      <c r="M90" s="228"/>
      <c r="N90" s="228"/>
    </row>
    <row r="91" spans="11:14" ht="13.8">
      <c r="K91" s="228"/>
      <c r="L91" s="228"/>
      <c r="M91" s="228"/>
      <c r="N91" s="228"/>
    </row>
    <row r="92" spans="11:14" ht="13.8">
      <c r="K92" s="228"/>
      <c r="L92" s="228"/>
      <c r="M92" s="228"/>
      <c r="N92" s="228"/>
    </row>
    <row r="93" spans="11:14" ht="13.8">
      <c r="K93" s="228"/>
      <c r="L93" s="228"/>
      <c r="M93" s="228"/>
      <c r="N93" s="228"/>
    </row>
    <row r="94" spans="11:14" ht="13.8">
      <c r="K94" s="228"/>
      <c r="L94" s="228"/>
      <c r="M94" s="228"/>
      <c r="N94" s="228"/>
    </row>
    <row r="95" spans="11:14" ht="13.8">
      <c r="K95" s="228"/>
      <c r="L95" s="228"/>
      <c r="M95" s="228"/>
      <c r="N95" s="228"/>
    </row>
    <row r="96" spans="11:14" ht="13.8">
      <c r="K96" s="228"/>
      <c r="L96" s="228"/>
      <c r="M96" s="228"/>
      <c r="N96" s="228"/>
    </row>
    <row r="97" spans="11:14" ht="13.8">
      <c r="K97" s="228"/>
      <c r="L97" s="228"/>
      <c r="M97" s="228"/>
      <c r="N97" s="228"/>
    </row>
    <row r="98" spans="11:14" ht="13.8">
      <c r="K98" s="228"/>
      <c r="L98" s="228"/>
      <c r="M98" s="228"/>
      <c r="N98" s="228"/>
    </row>
    <row r="99" spans="11:14" ht="13.8">
      <c r="K99" s="228"/>
      <c r="L99" s="228"/>
      <c r="M99" s="228"/>
      <c r="N99" s="228"/>
    </row>
    <row r="100" spans="11:14" ht="13.8">
      <c r="K100" s="228"/>
      <c r="L100" s="228"/>
      <c r="M100" s="228"/>
      <c r="N100" s="228"/>
    </row>
    <row r="101" spans="11:14" ht="13.8">
      <c r="K101" s="228"/>
      <c r="L101" s="228"/>
      <c r="M101" s="228"/>
      <c r="N101" s="228"/>
    </row>
    <row r="102" spans="11:14" ht="13.8">
      <c r="K102" s="228"/>
      <c r="L102" s="228"/>
      <c r="M102" s="228"/>
      <c r="N102" s="228"/>
    </row>
    <row r="103" spans="11:14" ht="13.8">
      <c r="K103" s="228"/>
      <c r="L103" s="228"/>
      <c r="M103" s="228"/>
      <c r="N103" s="228"/>
    </row>
    <row r="104" spans="11:14" ht="13.8">
      <c r="K104" s="228"/>
      <c r="L104" s="228"/>
      <c r="M104" s="228"/>
      <c r="N104" s="228"/>
    </row>
    <row r="105" spans="11:14" ht="13.8">
      <c r="K105" s="228"/>
      <c r="L105" s="228"/>
      <c r="M105" s="228"/>
      <c r="N105" s="228"/>
    </row>
    <row r="106" spans="11:14" ht="13.8">
      <c r="K106" s="228"/>
      <c r="L106" s="228"/>
      <c r="M106" s="228"/>
      <c r="N106" s="228"/>
    </row>
    <row r="107" spans="11:14" ht="13.8">
      <c r="K107" s="228"/>
      <c r="L107" s="228"/>
      <c r="M107" s="228"/>
      <c r="N107" s="228"/>
    </row>
    <row r="108" spans="11:14" ht="13.8">
      <c r="K108" s="228"/>
      <c r="L108" s="228"/>
      <c r="M108" s="228"/>
      <c r="N108" s="228"/>
    </row>
    <row r="109" spans="11:14" ht="13.8">
      <c r="K109" s="228"/>
      <c r="L109" s="228"/>
      <c r="M109" s="228"/>
      <c r="N109" s="228"/>
    </row>
    <row r="110" spans="11:14" ht="13.8">
      <c r="K110" s="228"/>
      <c r="L110" s="228"/>
      <c r="M110" s="228"/>
      <c r="N110" s="228"/>
    </row>
    <row r="111" spans="11:14" ht="13.8">
      <c r="K111" s="228"/>
      <c r="L111" s="228"/>
      <c r="M111" s="228"/>
      <c r="N111" s="228"/>
    </row>
    <row r="112" spans="11:14" ht="13.8">
      <c r="K112" s="228"/>
      <c r="L112" s="228"/>
      <c r="M112" s="228"/>
      <c r="N112" s="228"/>
    </row>
    <row r="113" spans="11:14" ht="13.8">
      <c r="K113" s="228"/>
      <c r="L113" s="228"/>
      <c r="M113" s="228"/>
      <c r="N113" s="228"/>
    </row>
    <row r="114" spans="11:14" ht="13.8">
      <c r="K114" s="228"/>
      <c r="L114" s="228"/>
      <c r="M114" s="228"/>
      <c r="N114" s="228"/>
    </row>
    <row r="115" spans="11:14" ht="13.8">
      <c r="K115" s="228"/>
      <c r="L115" s="228"/>
      <c r="M115" s="228"/>
      <c r="N115" s="228"/>
    </row>
    <row r="116" spans="11:14" ht="13.8">
      <c r="K116" s="228"/>
      <c r="L116" s="228"/>
      <c r="M116" s="228"/>
      <c r="N116" s="228"/>
    </row>
    <row r="117" spans="11:14" ht="13.8">
      <c r="K117" s="228"/>
      <c r="L117" s="228"/>
      <c r="M117" s="228"/>
      <c r="N117" s="228"/>
    </row>
    <row r="118" spans="11:14" ht="13.8">
      <c r="K118" s="228"/>
      <c r="L118" s="228"/>
      <c r="M118" s="228"/>
      <c r="N118" s="228"/>
    </row>
    <row r="119" spans="11:14" ht="13.8">
      <c r="K119" s="228"/>
      <c r="L119" s="228"/>
      <c r="M119" s="228"/>
      <c r="N119" s="228"/>
    </row>
    <row r="120" spans="11:14" ht="13.8">
      <c r="K120" s="228"/>
      <c r="L120" s="228"/>
      <c r="M120" s="228"/>
      <c r="N120" s="228"/>
    </row>
    <row r="121" spans="11:14" ht="13.8">
      <c r="K121" s="228"/>
      <c r="L121" s="228"/>
      <c r="M121" s="228"/>
      <c r="N121" s="228"/>
    </row>
    <row r="122" spans="11:14" ht="13.8">
      <c r="K122" s="228"/>
      <c r="L122" s="228"/>
      <c r="M122" s="228"/>
      <c r="N122" s="228"/>
    </row>
    <row r="123" spans="11:14" ht="13.8">
      <c r="K123" s="228"/>
      <c r="L123" s="228"/>
      <c r="M123" s="228"/>
      <c r="N123" s="228"/>
    </row>
    <row r="124" spans="11:14" ht="13.8">
      <c r="K124" s="228"/>
      <c r="L124" s="228"/>
      <c r="M124" s="228"/>
      <c r="N124" s="228"/>
    </row>
    <row r="125" spans="11:14" ht="13.8">
      <c r="K125" s="228"/>
      <c r="L125" s="228"/>
      <c r="M125" s="228"/>
      <c r="N125" s="228"/>
    </row>
    <row r="126" spans="11:14" ht="13.8">
      <c r="K126" s="228"/>
      <c r="L126" s="228"/>
      <c r="M126" s="228"/>
      <c r="N126" s="228"/>
    </row>
    <row r="127" spans="11:14" ht="13.8">
      <c r="K127" s="228"/>
      <c r="L127" s="228"/>
      <c r="M127" s="228"/>
      <c r="N127" s="228"/>
    </row>
    <row r="128" spans="11:14" ht="13.8">
      <c r="K128" s="228"/>
      <c r="L128" s="228"/>
      <c r="M128" s="228"/>
      <c r="N128" s="228"/>
    </row>
    <row r="129" spans="11:14" ht="13.8">
      <c r="K129" s="228"/>
      <c r="L129" s="228"/>
      <c r="M129" s="228"/>
      <c r="N129" s="228"/>
    </row>
    <row r="130" spans="11:14" ht="13.8">
      <c r="K130" s="228"/>
      <c r="L130" s="228"/>
      <c r="M130" s="228"/>
      <c r="N130" s="228"/>
    </row>
    <row r="131" spans="11:14" ht="13.8">
      <c r="K131" s="228"/>
      <c r="L131" s="228"/>
      <c r="M131" s="228"/>
      <c r="N131" s="228"/>
    </row>
    <row r="132" spans="11:14" ht="13.8">
      <c r="K132" s="228"/>
      <c r="L132" s="228"/>
      <c r="M132" s="228"/>
      <c r="N132" s="228"/>
    </row>
    <row r="133" spans="11:14" ht="13.8">
      <c r="K133" s="228"/>
      <c r="L133" s="228"/>
      <c r="M133" s="228"/>
      <c r="N133" s="228"/>
    </row>
    <row r="134" spans="11:14" ht="13.8">
      <c r="K134" s="228"/>
      <c r="L134" s="228"/>
      <c r="M134" s="228"/>
      <c r="N134" s="228"/>
    </row>
    <row r="135" spans="11:14" ht="13.8">
      <c r="K135" s="228"/>
      <c r="L135" s="228"/>
      <c r="M135" s="228"/>
      <c r="N135" s="228"/>
    </row>
    <row r="136" spans="11:14" ht="13.8">
      <c r="K136" s="228"/>
      <c r="L136" s="228"/>
      <c r="M136" s="228"/>
      <c r="N136" s="228"/>
    </row>
    <row r="137" spans="11:14" ht="13.8">
      <c r="K137" s="228"/>
      <c r="L137" s="228"/>
      <c r="M137" s="228"/>
      <c r="N137" s="228"/>
    </row>
    <row r="138" spans="11:14" ht="13.8">
      <c r="K138" s="228"/>
      <c r="L138" s="228"/>
      <c r="M138" s="228"/>
      <c r="N138" s="228"/>
    </row>
    <row r="139" spans="11:14" ht="13.8">
      <c r="K139" s="228"/>
      <c r="L139" s="228"/>
      <c r="M139" s="228"/>
      <c r="N139" s="228"/>
    </row>
    <row r="140" spans="11:14" ht="13.8">
      <c r="K140" s="228"/>
      <c r="L140" s="228"/>
      <c r="M140" s="228"/>
      <c r="N140" s="228"/>
    </row>
    <row r="141" spans="11:14" ht="13.8">
      <c r="K141" s="228"/>
      <c r="L141" s="228"/>
      <c r="M141" s="228"/>
      <c r="N141" s="228"/>
    </row>
    <row r="142" spans="11:14" ht="13.8">
      <c r="K142" s="228"/>
      <c r="L142" s="228"/>
      <c r="M142" s="228"/>
      <c r="N142" s="228"/>
    </row>
    <row r="143" spans="11:14" ht="13.8">
      <c r="K143" s="228"/>
      <c r="L143" s="228"/>
      <c r="M143" s="228"/>
      <c r="N143" s="228"/>
    </row>
    <row r="144" spans="11:14" ht="13.8">
      <c r="K144" s="228"/>
      <c r="L144" s="228"/>
      <c r="M144" s="228"/>
      <c r="N144" s="228"/>
    </row>
    <row r="145" spans="11:14" ht="13.8">
      <c r="K145" s="228"/>
      <c r="L145" s="228"/>
      <c r="M145" s="228"/>
      <c r="N145" s="228"/>
    </row>
    <row r="146" spans="11:14" ht="13.8">
      <c r="K146" s="228"/>
      <c r="L146" s="228"/>
      <c r="M146" s="228"/>
      <c r="N146" s="228"/>
    </row>
    <row r="147" spans="11:14" ht="13.8">
      <c r="K147" s="228"/>
      <c r="L147" s="228"/>
      <c r="M147" s="228"/>
      <c r="N147" s="228"/>
    </row>
    <row r="148" spans="11:14" ht="13.8">
      <c r="K148" s="228"/>
      <c r="L148" s="228"/>
      <c r="M148" s="228"/>
      <c r="N148" s="228"/>
    </row>
    <row r="149" spans="11:14" ht="13.8">
      <c r="K149" s="228"/>
      <c r="L149" s="228"/>
      <c r="M149" s="228"/>
      <c r="N149" s="228"/>
    </row>
    <row r="150" spans="11:14" ht="13.8">
      <c r="K150" s="228"/>
      <c r="L150" s="228"/>
      <c r="M150" s="228"/>
      <c r="N150" s="228"/>
    </row>
    <row r="151" spans="11:14" ht="13.8">
      <c r="K151" s="228"/>
      <c r="L151" s="228"/>
      <c r="M151" s="228"/>
      <c r="N151" s="228"/>
    </row>
    <row r="152" spans="11:14" ht="13.8">
      <c r="K152" s="228"/>
      <c r="L152" s="228"/>
      <c r="M152" s="228"/>
      <c r="N152" s="228"/>
    </row>
    <row r="153" spans="11:14" ht="13.8">
      <c r="K153" s="228"/>
      <c r="L153" s="228"/>
      <c r="M153" s="228"/>
      <c r="N153" s="228"/>
    </row>
    <row r="154" spans="11:14" ht="13.8">
      <c r="K154" s="228"/>
      <c r="L154" s="228"/>
      <c r="M154" s="228"/>
      <c r="N154" s="228"/>
    </row>
    <row r="155" spans="11:14" ht="13.8">
      <c r="K155" s="228"/>
      <c r="L155" s="228"/>
      <c r="M155" s="228"/>
      <c r="N155" s="228"/>
    </row>
    <row r="156" spans="11:14" ht="13.8">
      <c r="K156" s="228"/>
      <c r="L156" s="228"/>
      <c r="M156" s="228"/>
      <c r="N156" s="228"/>
    </row>
    <row r="157" spans="11:14" ht="13.8">
      <c r="K157" s="228"/>
      <c r="L157" s="228"/>
      <c r="M157" s="228"/>
      <c r="N157" s="228"/>
    </row>
    <row r="158" spans="11:14" ht="13.8">
      <c r="K158" s="228"/>
      <c r="L158" s="228"/>
      <c r="M158" s="228"/>
      <c r="N158" s="228"/>
    </row>
    <row r="159" spans="11:14" ht="13.8">
      <c r="K159" s="228"/>
      <c r="L159" s="228"/>
      <c r="M159" s="228"/>
      <c r="N159" s="228"/>
    </row>
    <row r="160" spans="11:14" ht="13.8">
      <c r="K160" s="228"/>
      <c r="L160" s="228"/>
      <c r="M160" s="228"/>
      <c r="N160" s="228"/>
    </row>
    <row r="161" spans="11:14" ht="13.8">
      <c r="K161" s="228"/>
      <c r="L161" s="228"/>
      <c r="M161" s="228"/>
      <c r="N161" s="228"/>
    </row>
    <row r="162" spans="11:14" ht="13.8">
      <c r="K162" s="228"/>
      <c r="L162" s="228"/>
      <c r="M162" s="228"/>
      <c r="N162" s="228"/>
    </row>
    <row r="163" spans="11:14" ht="13.8">
      <c r="K163" s="228"/>
      <c r="L163" s="228"/>
      <c r="M163" s="228"/>
      <c r="N163" s="228"/>
    </row>
    <row r="164" spans="11:14" ht="13.8">
      <c r="K164" s="228"/>
      <c r="L164" s="228"/>
      <c r="M164" s="228"/>
      <c r="N164" s="228"/>
    </row>
    <row r="165" spans="11:14" ht="13.8">
      <c r="K165" s="228"/>
      <c r="L165" s="228"/>
      <c r="M165" s="228"/>
      <c r="N165" s="228"/>
    </row>
    <row r="166" spans="11:14" ht="13.8">
      <c r="K166" s="228"/>
      <c r="L166" s="228"/>
      <c r="M166" s="228"/>
      <c r="N166" s="228"/>
    </row>
    <row r="167" spans="11:14" ht="13.8">
      <c r="K167" s="228"/>
      <c r="L167" s="228"/>
      <c r="M167" s="228"/>
      <c r="N167" s="228"/>
    </row>
  </sheetData>
  <pageMargins left="0.98425196850393704" right="0.98425196850393704" top="0.94488188976377963" bottom="1.4960629921259843" header="0.51181102362204722" footer="1.1811023622047245"/>
  <pageSetup paperSize="9" firstPageNumber="284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B050"/>
  </sheetPr>
  <dimension ref="A1:N171"/>
  <sheetViews>
    <sheetView workbookViewId="0">
      <selection activeCell="M5" sqref="M5"/>
    </sheetView>
  </sheetViews>
  <sheetFormatPr defaultColWidth="9.109375" defaultRowHeight="13.2"/>
  <cols>
    <col min="1" max="1" width="43.5546875" style="637" customWidth="1"/>
    <col min="2" max="4" width="7" style="637" hidden="1" customWidth="1"/>
    <col min="5" max="8" width="7" style="637" customWidth="1"/>
    <col min="9" max="9" width="9.109375" style="637"/>
    <col min="10" max="16384" width="9.109375" style="4"/>
  </cols>
  <sheetData>
    <row r="1" spans="1:14" ht="15.6">
      <c r="A1" s="363" t="s">
        <v>637</v>
      </c>
      <c r="B1" s="876"/>
      <c r="C1" s="877"/>
      <c r="D1" s="877"/>
      <c r="E1" s="877"/>
    </row>
    <row r="2" spans="1:14" ht="15.6">
      <c r="A2" s="363" t="s">
        <v>271</v>
      </c>
      <c r="B2" s="876"/>
      <c r="C2" s="877"/>
      <c r="D2" s="877"/>
      <c r="E2" s="877"/>
    </row>
    <row r="3" spans="1:14" ht="15.6">
      <c r="A3" s="389" t="s">
        <v>499</v>
      </c>
      <c r="B3" s="876"/>
      <c r="C3" s="877"/>
      <c r="D3" s="877"/>
      <c r="E3" s="877"/>
    </row>
    <row r="4" spans="1:14" ht="10.5" customHeight="1">
      <c r="A4" s="389"/>
      <c r="B4" s="876"/>
      <c r="C4" s="865"/>
      <c r="D4" s="865"/>
      <c r="E4" s="877"/>
    </row>
    <row r="5" spans="1:14" ht="15">
      <c r="A5" s="878"/>
      <c r="B5" s="867"/>
      <c r="C5" s="877"/>
      <c r="D5" s="868" t="s">
        <v>668</v>
      </c>
      <c r="E5" s="877"/>
      <c r="I5" s="879" t="s">
        <v>669</v>
      </c>
    </row>
    <row r="6" spans="1:14" ht="18.75" customHeight="1">
      <c r="A6" s="880"/>
      <c r="B6" s="815">
        <v>2010</v>
      </c>
      <c r="C6" s="815">
        <v>2013</v>
      </c>
      <c r="D6" s="815">
        <v>2014</v>
      </c>
      <c r="E6" s="815">
        <v>2015</v>
      </c>
      <c r="F6" s="815">
        <v>2016</v>
      </c>
      <c r="G6" s="815">
        <v>2017</v>
      </c>
      <c r="H6" s="815">
        <v>2018</v>
      </c>
      <c r="I6" s="815">
        <v>2019</v>
      </c>
    </row>
    <row r="7" spans="1:14" ht="21.75" customHeight="1">
      <c r="A7" s="860" t="s">
        <v>303</v>
      </c>
      <c r="B7" s="390">
        <f>'[18]95'!B6/'[18]80'!B8*100</f>
        <v>1.1891418206318738</v>
      </c>
      <c r="C7" s="390">
        <v>2.5560333177719352</v>
      </c>
      <c r="D7" s="390">
        <f>'[18]95'!D6/'[18]80'!D8*100</f>
        <v>2.4231335256681712</v>
      </c>
      <c r="E7" s="390">
        <v>2.2383128140218664</v>
      </c>
      <c r="F7" s="390">
        <v>2.3803437823723312</v>
      </c>
      <c r="G7" s="390">
        <v>2.8017251419524332</v>
      </c>
      <c r="H7" s="390">
        <v>2.3867416937239323</v>
      </c>
      <c r="I7" s="390">
        <f>'96'!I6/'81'!I8*100</f>
        <v>2.5460036692482753</v>
      </c>
      <c r="K7" s="95"/>
      <c r="L7" s="95"/>
      <c r="M7" s="95"/>
      <c r="N7" s="95"/>
    </row>
    <row r="8" spans="1:14" ht="16.5" customHeight="1">
      <c r="A8" s="391" t="s">
        <v>67</v>
      </c>
      <c r="B8" s="881">
        <f>'[18]95'!B9/'[18]80'!B11*100</f>
        <v>2.8782642176069575</v>
      </c>
      <c r="C8" s="881"/>
      <c r="D8" s="881">
        <f>'[18]95'!D9/'[18]80'!D11*100</f>
        <v>6.5941966909680252</v>
      </c>
      <c r="E8" s="881">
        <v>8.6288228350681404</v>
      </c>
      <c r="F8" s="881">
        <v>12.116450305819681</v>
      </c>
      <c r="G8" s="881">
        <v>12.059908964812747</v>
      </c>
      <c r="H8" s="881">
        <v>1.0917396708316689</v>
      </c>
      <c r="I8" s="881">
        <f>'96'!I9/'81'!I11*100</f>
        <v>0.55300164390196216</v>
      </c>
      <c r="K8" s="95"/>
      <c r="L8" s="95"/>
      <c r="M8" s="95"/>
      <c r="N8" s="95"/>
    </row>
    <row r="9" spans="1:14" ht="16.5" customHeight="1">
      <c r="A9" s="392" t="s">
        <v>479</v>
      </c>
      <c r="B9" s="393"/>
      <c r="C9" s="393"/>
      <c r="D9" s="393"/>
      <c r="E9" s="394"/>
      <c r="K9" s="95"/>
      <c r="L9" s="95"/>
      <c r="M9" s="95"/>
      <c r="N9" s="95"/>
    </row>
    <row r="10" spans="1:14" ht="16.5" customHeight="1">
      <c r="A10" s="391" t="s">
        <v>480</v>
      </c>
      <c r="B10" s="395">
        <f>'[18]95'!B17/'[18]80'!B19*100</f>
        <v>4.4087127347074508</v>
      </c>
      <c r="C10" s="395">
        <v>5.5477089834127113</v>
      </c>
      <c r="D10" s="395">
        <f>'[18]95'!D17/'[18]80'!D19*100</f>
        <v>-2.2979249251959484</v>
      </c>
      <c r="E10" s="395">
        <v>-1.3406955977761859</v>
      </c>
      <c r="F10" s="395">
        <v>-1.1773811691859406</v>
      </c>
      <c r="G10" s="395">
        <v>-3.1010910802500744</v>
      </c>
      <c r="H10" s="395">
        <v>-3.0860860958951091</v>
      </c>
      <c r="I10" s="395">
        <f>'96'!I17/'81'!I19*100</f>
        <v>-2.9358521685166488</v>
      </c>
      <c r="K10" s="95"/>
      <c r="L10" s="95"/>
      <c r="M10" s="95"/>
      <c r="N10" s="95"/>
    </row>
    <row r="11" spans="1:14" ht="16.5" customHeight="1">
      <c r="A11" s="391" t="s">
        <v>481</v>
      </c>
      <c r="B11" s="395">
        <f>'[18]95'!B22/'[18]80'!B26*100</f>
        <v>8.0257763735450744</v>
      </c>
      <c r="C11" s="395">
        <v>2.527100788760424</v>
      </c>
      <c r="D11" s="395">
        <f>'[18]95'!D22/'[18]80'!D26*100</f>
        <v>1.7329721618792506</v>
      </c>
      <c r="E11" s="395">
        <v>0.6508793275460214</v>
      </c>
      <c r="F11" s="395">
        <v>1.7745996297414697</v>
      </c>
      <c r="G11" s="395">
        <v>6.9400698887809517E-2</v>
      </c>
      <c r="H11" s="395">
        <v>1.3199495361548284</v>
      </c>
      <c r="I11" s="395">
        <f>'96'!I22/'81'!I26*100</f>
        <v>2.309920403132911</v>
      </c>
      <c r="K11" s="95"/>
      <c r="L11" s="95"/>
      <c r="M11" s="95"/>
      <c r="N11" s="95"/>
    </row>
    <row r="12" spans="1:14" ht="16.5" customHeight="1">
      <c r="A12" s="391" t="s">
        <v>482</v>
      </c>
      <c r="B12" s="395"/>
      <c r="C12" s="395"/>
      <c r="D12" s="395"/>
      <c r="E12" s="395"/>
      <c r="F12" s="395"/>
      <c r="G12" s="395"/>
      <c r="H12" s="395"/>
      <c r="I12" s="395"/>
      <c r="K12" s="95"/>
      <c r="L12" s="95"/>
      <c r="M12" s="95"/>
      <c r="N12" s="95"/>
    </row>
    <row r="13" spans="1:14" ht="16.5" customHeight="1">
      <c r="A13" s="391" t="s">
        <v>483</v>
      </c>
      <c r="B13" s="395">
        <f>'[18]95'!B63/'[18]80'!B70*100</f>
        <v>2.1508031899493787</v>
      </c>
      <c r="C13" s="395">
        <v>4.5603093710957987</v>
      </c>
      <c r="D13" s="395">
        <f>'[18]95'!D63/'[18]80'!D70*100</f>
        <v>29.442670271693931</v>
      </c>
      <c r="E13" s="395">
        <v>21.509935005655031</v>
      </c>
      <c r="F13" s="395">
        <v>16.209930858496673</v>
      </c>
      <c r="G13" s="395">
        <v>27.034982435718717</v>
      </c>
      <c r="H13" s="395">
        <v>32.761946335746543</v>
      </c>
      <c r="I13" s="395">
        <f>'96'!I63/'81'!I70*100</f>
        <v>25.569690476900782</v>
      </c>
      <c r="K13" s="95"/>
      <c r="L13" s="95"/>
      <c r="M13" s="95"/>
      <c r="N13" s="95"/>
    </row>
    <row r="14" spans="1:14" ht="16.5" customHeight="1">
      <c r="A14" s="392" t="s">
        <v>484</v>
      </c>
      <c r="B14" s="395"/>
      <c r="C14" s="395"/>
      <c r="D14" s="395"/>
      <c r="E14" s="877"/>
      <c r="K14" s="95"/>
      <c r="L14" s="95"/>
      <c r="M14" s="95"/>
      <c r="N14" s="95"/>
    </row>
    <row r="15" spans="1:14" ht="16.5" customHeight="1">
      <c r="A15" s="391" t="s">
        <v>485</v>
      </c>
      <c r="B15" s="395"/>
      <c r="C15" s="395"/>
      <c r="D15" s="395"/>
      <c r="E15" s="877"/>
      <c r="K15" s="95"/>
      <c r="L15" s="95"/>
      <c r="M15" s="95"/>
      <c r="N15" s="95"/>
    </row>
    <row r="16" spans="1:14" ht="16.5" customHeight="1">
      <c r="A16" s="391" t="s">
        <v>486</v>
      </c>
      <c r="B16" s="395">
        <f>'[18]95'!B67/'[18]80'!B74*100</f>
        <v>6.3140321868902491</v>
      </c>
      <c r="C16" s="395">
        <v>6.1178363704481669</v>
      </c>
      <c r="D16" s="395">
        <f>'[18]95'!D67/'[18]80'!D74*100</f>
        <v>5.6014697414242232</v>
      </c>
      <c r="E16" s="395">
        <v>6.4251896543699836</v>
      </c>
      <c r="F16" s="395">
        <v>9.0493327841659745</v>
      </c>
      <c r="G16" s="395">
        <v>9.2872948552461736</v>
      </c>
      <c r="H16" s="395">
        <v>6.481397362424655</v>
      </c>
      <c r="I16" s="395">
        <f>'96'!I67/'81'!I74*100</f>
        <v>11.197681773384522</v>
      </c>
      <c r="K16" s="95"/>
      <c r="L16" s="95"/>
      <c r="M16" s="95"/>
      <c r="N16" s="95"/>
    </row>
    <row r="17" spans="1:14" ht="16.5" customHeight="1">
      <c r="A17" s="392" t="s">
        <v>487</v>
      </c>
      <c r="B17" s="395"/>
      <c r="C17" s="395"/>
      <c r="D17" s="395"/>
      <c r="E17" s="877"/>
      <c r="K17" s="95"/>
      <c r="L17" s="95"/>
      <c r="M17" s="95"/>
      <c r="N17" s="95"/>
    </row>
    <row r="18" spans="1:14" ht="16.5" customHeight="1">
      <c r="A18" s="392" t="s">
        <v>488</v>
      </c>
      <c r="B18" s="395"/>
      <c r="C18" s="395"/>
      <c r="D18" s="395"/>
      <c r="E18" s="877"/>
      <c r="K18" s="95"/>
      <c r="L18" s="95"/>
      <c r="M18" s="95"/>
      <c r="N18" s="95"/>
    </row>
    <row r="19" spans="1:14" ht="16.5" customHeight="1">
      <c r="A19" s="391" t="s">
        <v>489</v>
      </c>
      <c r="B19" s="395">
        <f>'[18]95'!B76/'[18]80'!B83*100</f>
        <v>2.9324379271450778</v>
      </c>
      <c r="C19" s="395">
        <v>0.50581694625476614</v>
      </c>
      <c r="D19" s="395">
        <f>'[18]95'!D76/'[18]80'!D83*100</f>
        <v>4.2134534293931081</v>
      </c>
      <c r="E19" s="395">
        <v>1.7513756781211931</v>
      </c>
      <c r="F19" s="395">
        <v>1.923021344748914</v>
      </c>
      <c r="G19" s="395">
        <v>1.9278789632591904</v>
      </c>
      <c r="H19" s="395">
        <v>1.6859734734775917</v>
      </c>
      <c r="I19" s="395">
        <f>'96'!I75/'81'!I82*100</f>
        <v>0.54834781241492669</v>
      </c>
      <c r="K19" s="95"/>
      <c r="L19" s="95"/>
      <c r="M19" s="95"/>
      <c r="N19" s="95"/>
    </row>
    <row r="20" spans="1:14" ht="26.25" customHeight="1">
      <c r="A20" s="396" t="s">
        <v>490</v>
      </c>
      <c r="B20" s="395">
        <f>'[18]95'!B83/'[18]80'!B91*100</f>
        <v>0.45838669036540203</v>
      </c>
      <c r="C20" s="395">
        <v>1.8509465048861453</v>
      </c>
      <c r="D20" s="395">
        <f>'[18]95'!D83/'[18]80'!D91*100</f>
        <v>-0.11859034756748102</v>
      </c>
      <c r="E20" s="395">
        <v>-0.14171073905153109</v>
      </c>
      <c r="F20" s="395">
        <v>0.68574621812639713</v>
      </c>
      <c r="G20" s="395">
        <v>0.70880345207981033</v>
      </c>
      <c r="H20" s="395">
        <v>-0.88237119608222392</v>
      </c>
      <c r="I20" s="395">
        <f>'96'!I82/'81'!I90*100</f>
        <v>0.23973393855790159</v>
      </c>
      <c r="K20" s="95"/>
      <c r="L20" s="95"/>
      <c r="M20" s="95"/>
      <c r="N20" s="95"/>
    </row>
    <row r="21" spans="1:14" ht="24" customHeight="1">
      <c r="A21" s="397" t="s">
        <v>491</v>
      </c>
      <c r="B21" s="395"/>
      <c r="C21" s="395"/>
      <c r="D21" s="395"/>
      <c r="E21" s="877"/>
      <c r="K21" s="95"/>
      <c r="L21" s="95"/>
      <c r="M21" s="95"/>
      <c r="N21" s="95"/>
    </row>
    <row r="22" spans="1:14" ht="16.5" customHeight="1">
      <c r="A22" s="391" t="s">
        <v>492</v>
      </c>
      <c r="B22" s="395">
        <f>'[18]95'!B91/'[18]80'!B99*100</f>
        <v>-3.4719353162583801</v>
      </c>
      <c r="C22" s="395">
        <v>-0.25403293916110609</v>
      </c>
      <c r="D22" s="395">
        <f>'[18]95'!D91/'[18]80'!D99*100</f>
        <v>-1.9169202568160724</v>
      </c>
      <c r="E22" s="395">
        <v>-0.18817760103616088</v>
      </c>
      <c r="F22" s="395">
        <v>-0.37144579647378717</v>
      </c>
      <c r="G22" s="395">
        <v>-9.383085743381113E-2</v>
      </c>
      <c r="H22" s="395">
        <v>7.0784483124210817</v>
      </c>
      <c r="I22" s="395">
        <f>'96'!I90/'81'!I98*100</f>
        <v>4.5775724312925679</v>
      </c>
      <c r="K22" s="95"/>
      <c r="L22" s="95"/>
      <c r="M22" s="95"/>
      <c r="N22" s="95"/>
    </row>
    <row r="23" spans="1:14" ht="17.25" customHeight="1">
      <c r="A23" s="391" t="s">
        <v>273</v>
      </c>
      <c r="B23" s="395">
        <f>'[18]95'!B98/'[18]80'!B107*100</f>
        <v>-12.183547108651887</v>
      </c>
      <c r="C23" s="395">
        <v>9.6733593047647588</v>
      </c>
      <c r="D23" s="395">
        <f>'[18]95'!D98/'[18]80'!D107*100</f>
        <v>-8.9439030373310739</v>
      </c>
      <c r="E23" s="395">
        <v>0.25536763922250183</v>
      </c>
      <c r="F23" s="395">
        <v>-6.6699638106741874</v>
      </c>
      <c r="G23" s="395">
        <v>-3.1231978568155383</v>
      </c>
      <c r="H23" s="395">
        <v>-11.563779439748453</v>
      </c>
      <c r="I23" s="395">
        <f>'96'!I97/'81'!I106*100</f>
        <v>-11.251319056922494</v>
      </c>
      <c r="K23" s="95"/>
      <c r="L23" s="95"/>
      <c r="M23" s="95"/>
      <c r="N23" s="95"/>
    </row>
    <row r="24" spans="1:14" ht="18" customHeight="1">
      <c r="A24" s="392" t="s">
        <v>493</v>
      </c>
      <c r="B24" s="877"/>
      <c r="C24" s="877"/>
      <c r="D24" s="877"/>
      <c r="E24" s="877"/>
      <c r="F24" s="877"/>
      <c r="G24" s="877"/>
      <c r="H24" s="877"/>
      <c r="I24" s="877"/>
      <c r="K24" s="95"/>
      <c r="L24" s="95"/>
      <c r="M24" s="95"/>
      <c r="N24" s="95"/>
    </row>
    <row r="25" spans="1:14" ht="15.75" customHeight="1">
      <c r="A25" s="391" t="s">
        <v>494</v>
      </c>
      <c r="B25" s="395">
        <f>'[18]95'!B103/'[18]80'!B113*100</f>
        <v>-2.7845047000233785</v>
      </c>
      <c r="C25" s="395">
        <v>4.6649277500753676</v>
      </c>
      <c r="D25" s="395">
        <f>'[18]95'!D103/'[18]80'!D113*100</f>
        <v>1.433119883624747</v>
      </c>
      <c r="E25" s="395">
        <v>8.7482149210862303</v>
      </c>
      <c r="F25" s="395">
        <v>5.2177753951744732</v>
      </c>
      <c r="G25" s="395">
        <v>1.4803247616622817</v>
      </c>
      <c r="H25" s="395">
        <v>2.053230978578378</v>
      </c>
      <c r="I25" s="395">
        <f>'96'!I102/'81'!I112*100</f>
        <v>1.7276624808880241</v>
      </c>
      <c r="K25" s="95"/>
      <c r="L25" s="95"/>
      <c r="M25" s="95"/>
      <c r="N25" s="95"/>
    </row>
    <row r="26" spans="1:14" ht="15.75" customHeight="1">
      <c r="A26" s="391" t="s">
        <v>171</v>
      </c>
      <c r="B26" s="395">
        <f>'[18]95'!B115/'[18]80'!B127*100</f>
        <v>-14.711538461538462</v>
      </c>
      <c r="C26" s="395">
        <v>12.057208676334128</v>
      </c>
      <c r="D26" s="395">
        <f>'[18]95'!D115/'[18]80'!D127*100</f>
        <v>-8.7029940897577465</v>
      </c>
      <c r="E26" s="395">
        <v>-5.4234187140616834</v>
      </c>
      <c r="F26" s="395">
        <v>-5.0785420161659296</v>
      </c>
      <c r="G26" s="395">
        <v>-1.7179720917186732</v>
      </c>
      <c r="H26" s="395">
        <v>-22.816255979418742</v>
      </c>
      <c r="I26" s="395">
        <f>'96'!I114/'81'!I126*100</f>
        <v>-17.978843314284422</v>
      </c>
      <c r="K26" s="95"/>
      <c r="L26" s="95"/>
      <c r="M26" s="95"/>
      <c r="N26" s="95"/>
    </row>
    <row r="27" spans="1:14" ht="15.75" customHeight="1">
      <c r="A27" s="392" t="s">
        <v>172</v>
      </c>
      <c r="B27" s="877"/>
      <c r="C27" s="877"/>
      <c r="D27" s="877"/>
      <c r="E27" s="877"/>
      <c r="F27" s="877"/>
      <c r="G27" s="877"/>
      <c r="H27" s="877"/>
      <c r="I27" s="877"/>
      <c r="K27" s="95"/>
      <c r="L27" s="95"/>
      <c r="M27" s="95"/>
      <c r="N27" s="95"/>
    </row>
    <row r="28" spans="1:14" ht="15.75" customHeight="1">
      <c r="A28" s="392" t="s">
        <v>180</v>
      </c>
      <c r="B28" s="877"/>
      <c r="C28" s="877"/>
      <c r="D28" s="877"/>
      <c r="E28" s="877"/>
      <c r="F28" s="877"/>
      <c r="G28" s="877"/>
      <c r="H28" s="877"/>
      <c r="I28" s="877"/>
      <c r="K28" s="95"/>
      <c r="L28" s="95"/>
      <c r="M28" s="95"/>
      <c r="N28" s="95"/>
    </row>
    <row r="29" spans="1:14" s="238" customFormat="1" ht="15.75" customHeight="1">
      <c r="A29" s="398" t="s">
        <v>275</v>
      </c>
      <c r="B29" s="395">
        <f>'[18]95'!B123/'[18]80'!B135*100</f>
        <v>-854.81734672078619</v>
      </c>
      <c r="C29" s="395">
        <v>-377.0030816640986</v>
      </c>
      <c r="D29" s="395">
        <f>'[18]95'!D123/'[18]80'!D135*100</f>
        <v>-68.997942991478112</v>
      </c>
      <c r="E29" s="395">
        <v>-26.555947547094455</v>
      </c>
      <c r="F29" s="395">
        <v>-33.969880275811597</v>
      </c>
      <c r="G29" s="395">
        <v>11.650062605476618</v>
      </c>
      <c r="H29" s="395">
        <v>7.1375630709353395</v>
      </c>
      <c r="I29" s="395">
        <f>'96'!I122/'81'!I134*100</f>
        <v>1.3423530558285619</v>
      </c>
      <c r="K29" s="241"/>
      <c r="L29" s="241"/>
      <c r="M29" s="241"/>
      <c r="N29" s="241"/>
    </row>
    <row r="30" spans="1:14" s="184" customFormat="1" ht="15.75" customHeight="1">
      <c r="A30" s="399" t="s">
        <v>276</v>
      </c>
      <c r="B30" s="863"/>
      <c r="C30" s="863"/>
      <c r="D30" s="863"/>
      <c r="E30" s="863"/>
      <c r="F30" s="863"/>
      <c r="G30" s="863"/>
      <c r="H30" s="863"/>
      <c r="I30" s="863"/>
      <c r="K30" s="189"/>
      <c r="L30" s="189"/>
      <c r="M30" s="189"/>
      <c r="N30" s="189"/>
    </row>
    <row r="31" spans="1:14" s="238" customFormat="1" ht="15.75" customHeight="1">
      <c r="A31" s="398" t="s">
        <v>179</v>
      </c>
      <c r="B31" s="395">
        <f>'[18]95'!B127/'[18]80'!B139*100</f>
        <v>2.8279869773737705</v>
      </c>
      <c r="C31" s="395">
        <v>3.164863479704155</v>
      </c>
      <c r="D31" s="395">
        <f>'[18]95'!D127/'[18]80'!D139*100</f>
        <v>3.5449286110147562</v>
      </c>
      <c r="E31" s="395">
        <v>2.848476856125544</v>
      </c>
      <c r="F31" s="395">
        <v>4.6075777605248618</v>
      </c>
      <c r="G31" s="395">
        <v>5.7770047010823316</v>
      </c>
      <c r="H31" s="395">
        <v>6.6088976226299323</v>
      </c>
      <c r="I31" s="395">
        <f>'96'!I126/'81'!I138*100</f>
        <v>7.0520613838425046</v>
      </c>
      <c r="K31" s="241"/>
      <c r="L31" s="241"/>
      <c r="M31" s="241"/>
      <c r="N31" s="241"/>
    </row>
    <row r="32" spans="1:14" s="184" customFormat="1" ht="15.75" customHeight="1">
      <c r="A32" s="399" t="s">
        <v>180</v>
      </c>
      <c r="B32" s="382"/>
      <c r="C32" s="382"/>
      <c r="D32" s="382"/>
      <c r="E32" s="382"/>
      <c r="F32" s="382"/>
      <c r="G32" s="382"/>
      <c r="H32" s="382"/>
      <c r="I32" s="382"/>
      <c r="K32" s="189"/>
      <c r="L32" s="189"/>
      <c r="M32" s="189"/>
      <c r="N32" s="189"/>
    </row>
    <row r="33" spans="1:14" ht="15.75" customHeight="1">
      <c r="A33" s="391" t="s">
        <v>191</v>
      </c>
      <c r="B33" s="395">
        <f>'[18]95'!B139/'[18]80'!B151*100</f>
        <v>2.6874607438292641</v>
      </c>
      <c r="C33" s="395">
        <v>-4.4111149295498056</v>
      </c>
      <c r="D33" s="395">
        <f>'[18]95'!D139/'[18]80'!D151*100</f>
        <v>1.2995358800428418</v>
      </c>
      <c r="E33" s="395">
        <v>-0.70944288607403871</v>
      </c>
      <c r="F33" s="395">
        <v>-2.4727497143619637</v>
      </c>
      <c r="G33" s="395">
        <v>-4.0111437301539752</v>
      </c>
      <c r="H33" s="395">
        <v>-6.4927232568224804</v>
      </c>
      <c r="I33" s="395">
        <f>'96'!I138/'81'!I150*100</f>
        <v>-3.8443106283525332</v>
      </c>
      <c r="K33" s="95"/>
      <c r="L33" s="95"/>
      <c r="M33" s="95"/>
      <c r="N33" s="95"/>
    </row>
    <row r="34" spans="1:14" ht="17.25" customHeight="1">
      <c r="A34" s="391" t="s">
        <v>495</v>
      </c>
      <c r="B34" s="395">
        <f>'[18]95'!B153/'[18]80'!B165*100</f>
        <v>4.7630943459072368</v>
      </c>
      <c r="C34" s="395">
        <v>0.23194347052160311</v>
      </c>
      <c r="D34" s="395">
        <f>'[18]95'!D153/'[18]80'!D165*100</f>
        <v>3.1565366465774729</v>
      </c>
      <c r="E34" s="395">
        <v>2.8456645463675927E-2</v>
      </c>
      <c r="F34" s="395">
        <v>-3.2238835626645472</v>
      </c>
      <c r="G34" s="395">
        <v>-5.1210559751535261</v>
      </c>
      <c r="H34" s="395">
        <v>-1.9897032374679595</v>
      </c>
      <c r="I34" s="395">
        <f>'96'!I152/'81'!I164*100</f>
        <v>2.1924037860866092</v>
      </c>
      <c r="K34" s="95"/>
      <c r="L34" s="95"/>
      <c r="M34" s="95"/>
      <c r="N34" s="95"/>
    </row>
    <row r="35" spans="1:14" ht="17.25" customHeight="1">
      <c r="A35" s="392" t="s">
        <v>207</v>
      </c>
      <c r="B35" s="877"/>
      <c r="C35" s="877"/>
      <c r="D35" s="877"/>
      <c r="E35" s="877"/>
      <c r="F35" s="877"/>
      <c r="G35" s="877"/>
      <c r="H35" s="877"/>
      <c r="I35" s="877"/>
      <c r="K35" s="95"/>
      <c r="L35" s="95"/>
      <c r="M35" s="95"/>
      <c r="N35" s="95"/>
    </row>
    <row r="36" spans="1:14" s="242" customFormat="1" ht="17.25" customHeight="1">
      <c r="A36" s="398" t="s">
        <v>206</v>
      </c>
      <c r="B36" s="395">
        <f>'[18]95'!B155/'[18]80'!B169*100</f>
        <v>-17.630161579892281</v>
      </c>
      <c r="C36" s="395">
        <v>-1.1537009063444108</v>
      </c>
      <c r="D36" s="395">
        <f>'[18]95'!D155/'[18]80'!D169*100</f>
        <v>1.8024302795308165</v>
      </c>
      <c r="E36" s="395">
        <v>1.0553844519966016</v>
      </c>
      <c r="F36" s="395">
        <v>10.69535419157936</v>
      </c>
      <c r="G36" s="395">
        <v>17.318176749863557</v>
      </c>
      <c r="H36" s="395">
        <v>19.457356865926048</v>
      </c>
      <c r="I36" s="395">
        <f>'96'!I154/'81'!I168*100</f>
        <v>23.142595241123608</v>
      </c>
      <c r="J36" s="184"/>
      <c r="K36" s="189"/>
      <c r="L36" s="189"/>
      <c r="M36" s="189"/>
      <c r="N36" s="189"/>
    </row>
    <row r="37" spans="1:14" s="242" customFormat="1" ht="17.25" customHeight="1">
      <c r="A37" s="399" t="s">
        <v>207</v>
      </c>
      <c r="B37" s="400"/>
      <c r="C37" s="400"/>
      <c r="D37" s="400"/>
      <c r="E37" s="400"/>
      <c r="F37" s="400"/>
      <c r="G37" s="400"/>
      <c r="H37" s="400"/>
      <c r="I37" s="400"/>
      <c r="J37" s="184"/>
      <c r="K37" s="189"/>
      <c r="L37" s="189"/>
      <c r="M37" s="189"/>
      <c r="N37" s="189"/>
    </row>
    <row r="38" spans="1:14" ht="17.25" customHeight="1">
      <c r="A38" s="391" t="s">
        <v>496</v>
      </c>
      <c r="B38" s="395">
        <f>'[18]95'!B161/'[18]80'!B176*100</f>
        <v>10.973501646152167</v>
      </c>
      <c r="C38" s="395">
        <v>9.9393436773739374</v>
      </c>
      <c r="D38" s="395">
        <f>'[18]95'!D161/'[18]80'!D176*100</f>
        <v>10.20326624024999</v>
      </c>
      <c r="E38" s="395">
        <v>13.059096214010873</v>
      </c>
      <c r="F38" s="395">
        <v>11.540709240405727</v>
      </c>
      <c r="G38" s="395">
        <v>14.765150236779812</v>
      </c>
      <c r="H38" s="395">
        <v>23.032014014955447</v>
      </c>
      <c r="I38" s="395">
        <f>'96'!I160/'81'!I175*100</f>
        <v>17.133090980913018</v>
      </c>
      <c r="K38" s="95"/>
      <c r="L38" s="95"/>
      <c r="M38" s="95"/>
      <c r="N38" s="95"/>
    </row>
    <row r="39" spans="1:14" ht="17.25" customHeight="1">
      <c r="A39" s="392" t="s">
        <v>497</v>
      </c>
      <c r="B39" s="877"/>
      <c r="C39" s="877"/>
      <c r="D39" s="877"/>
      <c r="E39" s="877"/>
      <c r="F39" s="877"/>
      <c r="G39" s="877"/>
      <c r="H39" s="877"/>
      <c r="I39" s="877"/>
      <c r="K39" s="95"/>
      <c r="L39" s="95"/>
      <c r="M39" s="95"/>
      <c r="N39" s="95"/>
    </row>
    <row r="40" spans="1:14" ht="17.25" customHeight="1">
      <c r="A40" s="391" t="s">
        <v>498</v>
      </c>
      <c r="B40" s="395">
        <f>'[18]95'!B171/'[18]80'!B186*100</f>
        <v>-9.0210148641722192</v>
      </c>
      <c r="C40" s="395">
        <v>-4.4223107569721112</v>
      </c>
      <c r="D40" s="395">
        <f>'[18]95'!D171/'[18]80'!D186*100</f>
        <v>-20.679522497704315</v>
      </c>
      <c r="E40" s="395">
        <v>-6.3401543106340146</v>
      </c>
      <c r="F40" s="395">
        <v>-4.7913064954309705</v>
      </c>
      <c r="G40" s="395">
        <v>-8.1444262678195845</v>
      </c>
      <c r="H40" s="395">
        <v>-15.090029389494223</v>
      </c>
      <c r="I40" s="395">
        <f>'96'!I170/'81'!I185*100</f>
        <v>-22.279734234163744</v>
      </c>
      <c r="K40" s="95"/>
      <c r="L40" s="95"/>
      <c r="M40" s="95"/>
      <c r="N40" s="95"/>
    </row>
    <row r="41" spans="1:14" ht="3" customHeight="1">
      <c r="A41" s="856"/>
      <c r="B41" s="856"/>
      <c r="C41" s="856"/>
      <c r="D41" s="856"/>
      <c r="E41" s="856"/>
      <c r="F41" s="856"/>
      <c r="G41" s="856"/>
      <c r="H41" s="856"/>
      <c r="I41" s="856"/>
    </row>
    <row r="142" ht="37.5" customHeight="1"/>
    <row r="152" ht="27.75" customHeight="1"/>
    <row r="166" ht="27" customHeight="1"/>
    <row r="171" ht="27.75" customHeight="1"/>
  </sheetData>
  <pageMargins left="1.0236220472440944" right="1.0236220472440944" top="0.94488188976377963" bottom="1.4960629921259843" header="0.51181102362204722" footer="1.1811023622047245"/>
  <pageSetup paperSize="9" firstPageNumber="285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N163"/>
  <sheetViews>
    <sheetView workbookViewId="0">
      <selection activeCell="M5" sqref="M5"/>
    </sheetView>
  </sheetViews>
  <sheetFormatPr defaultColWidth="9.109375" defaultRowHeight="13.2"/>
  <cols>
    <col min="1" max="1" width="33.109375" style="305" customWidth="1"/>
    <col min="2" max="4" width="9.5546875" style="305" hidden="1" customWidth="1"/>
    <col min="5" max="7" width="9.5546875" style="305" customWidth="1"/>
    <col min="8" max="9" width="9.109375" style="305"/>
    <col min="10" max="16384" width="9.109375" style="196"/>
  </cols>
  <sheetData>
    <row r="1" spans="1:14" ht="15.6">
      <c r="A1" s="363" t="s">
        <v>636</v>
      </c>
      <c r="B1" s="848"/>
      <c r="C1" s="799"/>
      <c r="D1" s="799"/>
    </row>
    <row r="2" spans="1:14" ht="15.6">
      <c r="A2" s="363" t="s">
        <v>1</v>
      </c>
      <c r="B2" s="848"/>
      <c r="C2" s="799"/>
      <c r="D2" s="799"/>
    </row>
    <row r="3" spans="1:14" ht="15.6">
      <c r="A3" s="384" t="s">
        <v>596</v>
      </c>
      <c r="B3" s="848"/>
      <c r="C3" s="799"/>
      <c r="D3" s="799"/>
    </row>
    <row r="4" spans="1:14" ht="15.6">
      <c r="A4" s="402"/>
      <c r="B4" s="848"/>
      <c r="C4" s="865"/>
      <c r="D4" s="865"/>
    </row>
    <row r="5" spans="1:14" ht="15">
      <c r="A5" s="866"/>
      <c r="B5" s="867"/>
      <c r="C5" s="799"/>
      <c r="D5" s="868"/>
      <c r="G5" s="869"/>
      <c r="I5" s="870" t="s">
        <v>668</v>
      </c>
    </row>
    <row r="6" spans="1:14" ht="26.25" customHeight="1">
      <c r="A6" s="814"/>
      <c r="B6" s="815">
        <v>2010</v>
      </c>
      <c r="C6" s="815">
        <v>2013</v>
      </c>
      <c r="D6" s="815">
        <v>2014</v>
      </c>
      <c r="E6" s="815">
        <v>2015</v>
      </c>
      <c r="F6" s="815">
        <v>2016</v>
      </c>
      <c r="G6" s="815">
        <v>2017</v>
      </c>
      <c r="H6" s="815">
        <v>2018</v>
      </c>
      <c r="I6" s="815">
        <v>2019</v>
      </c>
      <c r="K6" s="228"/>
      <c r="L6" s="228"/>
      <c r="M6" s="228"/>
      <c r="N6" s="228"/>
    </row>
    <row r="7" spans="1:14" ht="19.5" customHeight="1">
      <c r="A7" s="386" t="s">
        <v>303</v>
      </c>
      <c r="B7" s="387">
        <f>'[18]96'!B7/'[18]81'!B8*100</f>
        <v>1.1891414669924165</v>
      </c>
      <c r="C7" s="387">
        <v>0.64740165606034539</v>
      </c>
      <c r="D7" s="387">
        <f>'[18]96'!D7/'[18]81'!D8*100</f>
        <v>2.4231335256681712</v>
      </c>
      <c r="E7" s="387">
        <v>2.2383128140218664</v>
      </c>
      <c r="F7" s="387">
        <v>2.3803437823723312</v>
      </c>
      <c r="G7" s="387">
        <v>2.8017251419524332</v>
      </c>
      <c r="H7" s="387">
        <v>2.3867416937239319</v>
      </c>
      <c r="I7" s="387">
        <f>'97'!I7/'82'!I8*100</f>
        <v>2.5460036692482761</v>
      </c>
      <c r="J7" s="162"/>
      <c r="K7" s="162"/>
      <c r="L7" s="162"/>
      <c r="M7" s="162"/>
      <c r="N7" s="228"/>
    </row>
    <row r="8" spans="1:14" ht="19.5" customHeight="1">
      <c r="A8" s="369"/>
      <c r="B8" s="871"/>
      <c r="C8" s="871"/>
      <c r="D8" s="871"/>
      <c r="E8" s="871"/>
      <c r="F8" s="871"/>
      <c r="G8" s="871"/>
      <c r="H8" s="871"/>
      <c r="I8" s="871"/>
      <c r="J8" s="163"/>
      <c r="K8" s="163"/>
      <c r="L8" s="163"/>
      <c r="M8" s="163"/>
      <c r="N8" s="228"/>
    </row>
    <row r="9" spans="1:14" ht="19.5" customHeight="1">
      <c r="A9" s="854" t="s">
        <v>281</v>
      </c>
      <c r="B9" s="871">
        <f>'[18]96'!B9/'[18]81'!B10*100</f>
        <v>2.721786451317965</v>
      </c>
      <c r="C9" s="871">
        <v>1.6408124630872565</v>
      </c>
      <c r="D9" s="871">
        <f>'[18]96'!D9/'[18]81'!D10*100</f>
        <v>1.557107089253092</v>
      </c>
      <c r="E9" s="871">
        <v>3.4636355575772355</v>
      </c>
      <c r="F9" s="871">
        <v>3.9978132566428259</v>
      </c>
      <c r="G9" s="871">
        <v>3.6943357832910451</v>
      </c>
      <c r="H9" s="871">
        <v>4.0089988063330679</v>
      </c>
      <c r="I9" s="871">
        <f>'97'!I9/'82'!I10*100</f>
        <v>3.0415767374729326</v>
      </c>
      <c r="J9" s="163"/>
      <c r="K9" s="163"/>
      <c r="L9" s="163"/>
      <c r="M9" s="163"/>
      <c r="N9" s="228"/>
    </row>
    <row r="10" spans="1:14" ht="19.5" customHeight="1">
      <c r="A10" s="372" t="s">
        <v>278</v>
      </c>
      <c r="B10" s="872"/>
      <c r="C10" s="872"/>
      <c r="D10" s="872"/>
      <c r="E10" s="388"/>
      <c r="F10" s="388"/>
      <c r="G10" s="388"/>
      <c r="H10" s="388"/>
      <c r="I10" s="388"/>
      <c r="J10" s="163"/>
      <c r="K10" s="163"/>
      <c r="L10" s="163"/>
      <c r="M10" s="163"/>
      <c r="N10" s="228"/>
    </row>
    <row r="11" spans="1:14" ht="19.5" customHeight="1">
      <c r="A11" s="854" t="s">
        <v>282</v>
      </c>
      <c r="B11" s="871">
        <f>'[18]96'!B11/'[18]81'!B12*100</f>
        <v>1.0087125558417802</v>
      </c>
      <c r="C11" s="871">
        <v>1.1018497121236821</v>
      </c>
      <c r="D11" s="871">
        <f>'[18]96'!D11/'[18]81'!D12*100</f>
        <v>6.2632677747189947</v>
      </c>
      <c r="E11" s="871">
        <v>5.332320285541595</v>
      </c>
      <c r="F11" s="871">
        <v>3.0844305256773872</v>
      </c>
      <c r="G11" s="871">
        <v>4.0395967053239241</v>
      </c>
      <c r="H11" s="871">
        <v>6.4622099432650568</v>
      </c>
      <c r="I11" s="871">
        <f>'97'!I11/'82'!I12*100</f>
        <v>5.4147261632073187</v>
      </c>
      <c r="J11" s="243"/>
      <c r="K11" s="243"/>
      <c r="L11" s="243"/>
      <c r="M11" s="243"/>
      <c r="N11" s="228"/>
    </row>
    <row r="12" spans="1:14" ht="19.5" customHeight="1">
      <c r="A12" s="372" t="s">
        <v>279</v>
      </c>
      <c r="B12" s="873"/>
      <c r="C12" s="873"/>
      <c r="D12" s="873"/>
      <c r="E12" s="873"/>
      <c r="F12" s="873"/>
      <c r="G12" s="873"/>
      <c r="H12" s="873"/>
      <c r="I12" s="873"/>
      <c r="J12" s="243"/>
      <c r="K12" s="243"/>
      <c r="L12" s="243"/>
      <c r="M12" s="243"/>
      <c r="N12" s="228"/>
    </row>
    <row r="13" spans="1:14" ht="19.5" customHeight="1">
      <c r="A13" s="854" t="s">
        <v>283</v>
      </c>
      <c r="B13" s="871">
        <f>'[18]96'!B13/'[18]81'!B14*100</f>
        <v>0.58754810335349095</v>
      </c>
      <c r="C13" s="871">
        <v>1.5735416485549996</v>
      </c>
      <c r="D13" s="871">
        <f>'[18]96'!D13/'[18]81'!D14*100</f>
        <v>4.3753315725523532</v>
      </c>
      <c r="E13" s="871">
        <v>3.5127003382837843</v>
      </c>
      <c r="F13" s="871">
        <v>8.9598342515421194</v>
      </c>
      <c r="G13" s="871">
        <v>4.2059751282442344</v>
      </c>
      <c r="H13" s="871">
        <v>7.5485413142849164E-2</v>
      </c>
      <c r="I13" s="871">
        <f>'97'!I13/'82'!I14*100</f>
        <v>0.77912607758020969</v>
      </c>
      <c r="J13" s="243"/>
      <c r="K13" s="243"/>
      <c r="L13" s="243"/>
      <c r="M13" s="243"/>
      <c r="N13" s="228"/>
    </row>
    <row r="14" spans="1:14" ht="19.5" customHeight="1">
      <c r="A14" s="372" t="s">
        <v>280</v>
      </c>
      <c r="B14" s="873"/>
      <c r="C14" s="873"/>
      <c r="D14" s="873"/>
      <c r="E14" s="873"/>
      <c r="F14" s="873"/>
      <c r="G14" s="873"/>
      <c r="H14" s="873"/>
      <c r="I14" s="873"/>
      <c r="J14" s="243"/>
      <c r="K14" s="243"/>
      <c r="L14" s="243"/>
      <c r="M14" s="243"/>
      <c r="N14" s="228"/>
    </row>
    <row r="15" spans="1:14" ht="19.5" customHeight="1">
      <c r="A15" s="854" t="s">
        <v>284</v>
      </c>
      <c r="B15" s="871">
        <f>'[18]96'!B15/'[18]81'!B16*100</f>
        <v>-24.505835843373493</v>
      </c>
      <c r="C15" s="871">
        <v>-6.5987316331105217E-2</v>
      </c>
      <c r="D15" s="871">
        <f>'[18]96'!D15/'[18]81'!D16*100</f>
        <v>-11.05710111826594</v>
      </c>
      <c r="E15" s="871">
        <v>-1.9182439647579934</v>
      </c>
      <c r="F15" s="871">
        <v>1.826865301125288</v>
      </c>
      <c r="G15" s="871">
        <v>-4.5831155923068252</v>
      </c>
      <c r="H15" s="871">
        <v>5.454760265807713</v>
      </c>
      <c r="I15" s="871">
        <f>'97'!I15/'82'!I16*100</f>
        <v>5.0389298098877706</v>
      </c>
      <c r="J15" s="243"/>
      <c r="K15" s="243"/>
      <c r="L15" s="243"/>
      <c r="M15" s="243"/>
      <c r="N15" s="228"/>
    </row>
    <row r="16" spans="1:14" ht="19.5" customHeight="1">
      <c r="A16" s="372" t="s">
        <v>285</v>
      </c>
      <c r="B16" s="873"/>
      <c r="C16" s="873"/>
      <c r="D16" s="873"/>
      <c r="E16" s="873"/>
      <c r="F16" s="873"/>
      <c r="G16" s="873"/>
      <c r="H16" s="873"/>
      <c r="I16" s="873"/>
      <c r="J16" s="243"/>
      <c r="K16" s="243"/>
      <c r="L16" s="243"/>
      <c r="M16" s="243"/>
      <c r="N16" s="228"/>
    </row>
    <row r="17" spans="1:14" ht="19.5" customHeight="1">
      <c r="A17" s="854" t="s">
        <v>286</v>
      </c>
      <c r="B17" s="871">
        <f>'[18]96'!B17/'[18]81'!B18*100</f>
        <v>-1.5728701728273096</v>
      </c>
      <c r="C17" s="871">
        <v>-4.6607774458303828</v>
      </c>
      <c r="D17" s="871">
        <f>'[18]96'!D17/'[18]81'!D18*100</f>
        <v>-6.4523323196002333E-2</v>
      </c>
      <c r="E17" s="871">
        <v>-0.43725527865306957</v>
      </c>
      <c r="F17" s="871">
        <v>-0.51193873423350689</v>
      </c>
      <c r="G17" s="871">
        <v>-3.4828987289698757E-2</v>
      </c>
      <c r="H17" s="871">
        <v>-0.161371544089843</v>
      </c>
      <c r="I17" s="871">
        <f>'97'!I17/'82'!I18*100</f>
        <v>-0.25770744385701611</v>
      </c>
      <c r="J17" s="243"/>
      <c r="K17" s="243"/>
      <c r="L17" s="243"/>
      <c r="M17" s="243"/>
      <c r="N17" s="228"/>
    </row>
    <row r="18" spans="1:14" ht="19.5" customHeight="1">
      <c r="A18" s="372" t="s">
        <v>287</v>
      </c>
      <c r="B18" s="873"/>
      <c r="C18" s="873"/>
      <c r="D18" s="873"/>
      <c r="E18" s="873"/>
      <c r="F18" s="873"/>
      <c r="G18" s="873"/>
      <c r="H18" s="873"/>
      <c r="I18" s="873"/>
      <c r="J18" s="243"/>
      <c r="K18" s="243"/>
      <c r="L18" s="243"/>
      <c r="M18" s="243"/>
      <c r="N18" s="228"/>
    </row>
    <row r="19" spans="1:14" ht="19.5" customHeight="1">
      <c r="A19" s="854" t="s">
        <v>288</v>
      </c>
      <c r="B19" s="871">
        <f>'[18]96'!B19/'[18]81'!B20*100</f>
        <v>-16.12549565113153</v>
      </c>
      <c r="C19" s="871">
        <v>-2.1144468213220202</v>
      </c>
      <c r="D19" s="871">
        <f>'[18]96'!D19/'[18]81'!D20*100</f>
        <v>-4.7199196363399842</v>
      </c>
      <c r="E19" s="871">
        <v>-7.3604828640199464</v>
      </c>
      <c r="F19" s="871">
        <v>1.1510846162146227</v>
      </c>
      <c r="G19" s="871">
        <v>-3.3114196021497939</v>
      </c>
      <c r="H19" s="871">
        <v>3.1819196037964721</v>
      </c>
      <c r="I19" s="871">
        <f>'97'!I19/'82'!I20*100</f>
        <v>2.8835435932781541</v>
      </c>
      <c r="J19" s="243"/>
      <c r="K19" s="243"/>
      <c r="L19" s="243"/>
      <c r="M19" s="243"/>
      <c r="N19" s="228"/>
    </row>
    <row r="20" spans="1:14" ht="19.5" customHeight="1">
      <c r="A20" s="372" t="s">
        <v>289</v>
      </c>
      <c r="B20" s="871"/>
      <c r="C20" s="871"/>
      <c r="D20" s="871"/>
      <c r="E20" s="871"/>
      <c r="F20" s="871"/>
      <c r="G20" s="871"/>
      <c r="H20" s="871"/>
      <c r="I20" s="871"/>
      <c r="J20" s="243"/>
      <c r="K20" s="243"/>
      <c r="L20" s="243"/>
      <c r="M20" s="243"/>
      <c r="N20" s="228"/>
    </row>
    <row r="21" spans="1:14" ht="19.5" customHeight="1">
      <c r="A21" s="854" t="s">
        <v>290</v>
      </c>
      <c r="B21" s="871">
        <f>'[18]96'!B21/'[18]81'!B22*100</f>
        <v>1.2148436023132723</v>
      </c>
      <c r="C21" s="871">
        <v>1.276080127280306</v>
      </c>
      <c r="D21" s="871">
        <f>'[18]96'!D21/'[18]81'!D22*100</f>
        <v>1.1131240268484761</v>
      </c>
      <c r="E21" s="871">
        <v>0.53035443933256199</v>
      </c>
      <c r="F21" s="871">
        <v>0.87325068210960033</v>
      </c>
      <c r="G21" s="871">
        <v>0.97415600761842658</v>
      </c>
      <c r="H21" s="871">
        <v>0.49912415243864711</v>
      </c>
      <c r="I21" s="871">
        <f>'97'!I21/'82'!I22*100</f>
        <v>5.0728618915359409E-2</v>
      </c>
      <c r="K21" s="228"/>
      <c r="L21" s="228"/>
      <c r="M21" s="228"/>
      <c r="N21" s="228"/>
    </row>
    <row r="22" spans="1:14" ht="19.5" customHeight="1">
      <c r="A22" s="372" t="s">
        <v>291</v>
      </c>
      <c r="B22" s="873"/>
      <c r="C22" s="873"/>
      <c r="D22" s="873"/>
      <c r="E22" s="873"/>
      <c r="F22" s="873"/>
      <c r="G22" s="873"/>
      <c r="H22" s="873"/>
      <c r="I22" s="873"/>
      <c r="K22" s="228"/>
      <c r="L22" s="228"/>
      <c r="M22" s="228"/>
      <c r="N22" s="228"/>
    </row>
    <row r="23" spans="1:14" ht="19.5" customHeight="1">
      <c r="A23" s="854" t="s">
        <v>292</v>
      </c>
      <c r="B23" s="871">
        <f>'[18]96'!B23/'[18]81'!B24*100</f>
        <v>1.0728571784516592</v>
      </c>
      <c r="C23" s="871">
        <v>1.1617125064672016</v>
      </c>
      <c r="D23" s="871">
        <f>'[18]96'!D23/'[18]81'!D24*100</f>
        <v>0.78585600538013978</v>
      </c>
      <c r="E23" s="871">
        <v>-0.30651828242855639</v>
      </c>
      <c r="F23" s="871">
        <v>0.45309260163880771</v>
      </c>
      <c r="G23" s="871">
        <v>3.2765681771264941</v>
      </c>
      <c r="H23" s="871">
        <v>1.4721809137787762</v>
      </c>
      <c r="I23" s="871">
        <f>'97'!I23/'82'!I24*100</f>
        <v>0.30158831037529593</v>
      </c>
      <c r="K23" s="228"/>
      <c r="L23" s="228"/>
      <c r="M23" s="228"/>
      <c r="N23" s="228"/>
    </row>
    <row r="24" spans="1:14" ht="19.5" customHeight="1">
      <c r="A24" s="372" t="s">
        <v>293</v>
      </c>
      <c r="B24" s="873"/>
      <c r="C24" s="873"/>
      <c r="D24" s="873"/>
      <c r="E24" s="873"/>
      <c r="F24" s="873"/>
      <c r="G24" s="873"/>
      <c r="H24" s="873"/>
      <c r="I24" s="873"/>
      <c r="K24" s="228"/>
      <c r="L24" s="228"/>
      <c r="M24" s="228"/>
      <c r="N24" s="228"/>
    </row>
    <row r="25" spans="1:14" ht="19.5" customHeight="1">
      <c r="A25" s="854" t="s">
        <v>294</v>
      </c>
      <c r="B25" s="871">
        <f>'[18]96'!B25/'[18]81'!B26*100</f>
        <v>1.6483298866520799</v>
      </c>
      <c r="C25" s="871">
        <v>1.0444632260276652</v>
      </c>
      <c r="D25" s="871">
        <f>'[18]96'!D25/'[18]81'!D26*100</f>
        <v>1.8424339205686639E-2</v>
      </c>
      <c r="E25" s="871">
        <v>0.47918904235466059</v>
      </c>
      <c r="F25" s="871">
        <v>1.0959336841508267</v>
      </c>
      <c r="G25" s="871">
        <v>0.84028633849842282</v>
      </c>
      <c r="H25" s="871">
        <v>1.044355707887116</v>
      </c>
      <c r="I25" s="871">
        <f>'97'!I25/'82'!I26*100</f>
        <v>2.7706996386857066</v>
      </c>
      <c r="K25" s="228"/>
      <c r="L25" s="228"/>
      <c r="M25" s="228"/>
      <c r="N25" s="228"/>
    </row>
    <row r="26" spans="1:14" ht="19.5" customHeight="1">
      <c r="A26" s="372" t="s">
        <v>295</v>
      </c>
      <c r="B26" s="873"/>
      <c r="C26" s="873"/>
      <c r="D26" s="873"/>
      <c r="E26" s="873"/>
      <c r="F26" s="873"/>
      <c r="G26" s="873"/>
      <c r="H26" s="873"/>
      <c r="I26" s="873"/>
      <c r="K26" s="228"/>
      <c r="L26" s="228"/>
      <c r="M26" s="228"/>
      <c r="N26" s="228"/>
    </row>
    <row r="27" spans="1:14" ht="19.5" customHeight="1">
      <c r="A27" s="854" t="s">
        <v>296</v>
      </c>
      <c r="B27" s="871">
        <f>'[18]96'!B27/'[18]81'!B28*100</f>
        <v>2.7314419513569184</v>
      </c>
      <c r="C27" s="871">
        <v>-35.094655540252234</v>
      </c>
      <c r="D27" s="871">
        <f>'[18]96'!D27/'[18]81'!D28*100</f>
        <v>7.0923154393165095</v>
      </c>
      <c r="E27" s="871">
        <v>1.1470707983306765</v>
      </c>
      <c r="F27" s="871">
        <v>5.1363721861208207</v>
      </c>
      <c r="G27" s="871">
        <v>5.108027340700219</v>
      </c>
      <c r="H27" s="871">
        <v>-5.8420706917705001</v>
      </c>
      <c r="I27" s="871">
        <f>'97'!I27/'82'!I28*100</f>
        <v>5.608015183711796</v>
      </c>
      <c r="K27" s="228"/>
      <c r="L27" s="228"/>
      <c r="M27" s="228"/>
      <c r="N27" s="228"/>
    </row>
    <row r="28" spans="1:14" ht="19.5" customHeight="1">
      <c r="A28" s="372" t="s">
        <v>297</v>
      </c>
      <c r="B28" s="873"/>
      <c r="C28" s="873"/>
      <c r="D28" s="873"/>
      <c r="E28" s="873"/>
      <c r="F28" s="873"/>
      <c r="G28" s="873"/>
      <c r="H28" s="873"/>
      <c r="I28" s="873"/>
      <c r="K28" s="228"/>
      <c r="L28" s="228"/>
      <c r="M28" s="228"/>
      <c r="N28" s="228"/>
    </row>
    <row r="29" spans="1:14" ht="19.5" customHeight="1">
      <c r="A29" s="854" t="s">
        <v>298</v>
      </c>
      <c r="B29" s="871">
        <f>'[18]96'!B29/'[18]81'!B30*100</f>
        <v>0.86769486471292745</v>
      </c>
      <c r="C29" s="871">
        <v>-1.6273553810071844</v>
      </c>
      <c r="D29" s="871">
        <f>'[18]96'!D29/'[18]81'!D30*100</f>
        <v>1.2879539059359508</v>
      </c>
      <c r="E29" s="871">
        <v>2.3245345184277069</v>
      </c>
      <c r="F29" s="871">
        <v>3.1293732435137009</v>
      </c>
      <c r="G29" s="871">
        <v>2.6533378515757371</v>
      </c>
      <c r="H29" s="871">
        <v>3.7409417814371118</v>
      </c>
      <c r="I29" s="871">
        <f>'97'!I29/'82'!I30*100</f>
        <v>2.6464654259324485</v>
      </c>
      <c r="K29" s="228"/>
      <c r="L29" s="228"/>
      <c r="M29" s="228"/>
      <c r="N29" s="228"/>
    </row>
    <row r="30" spans="1:14" ht="19.5" customHeight="1">
      <c r="A30" s="372" t="s">
        <v>299</v>
      </c>
      <c r="B30" s="873"/>
      <c r="C30" s="873"/>
      <c r="D30" s="873"/>
      <c r="E30" s="873"/>
      <c r="F30" s="873"/>
      <c r="G30" s="873"/>
      <c r="H30" s="873"/>
      <c r="I30" s="873"/>
      <c r="K30" s="228"/>
      <c r="L30" s="228"/>
      <c r="M30" s="228"/>
      <c r="N30" s="228"/>
    </row>
    <row r="31" spans="1:14" ht="19.5" customHeight="1">
      <c r="A31" s="854" t="s">
        <v>300</v>
      </c>
      <c r="B31" s="871">
        <f>'[18]96'!B31/'[18]81'!B32*100</f>
        <v>-0.19875946157291768</v>
      </c>
      <c r="C31" s="871">
        <v>0.31081397682791179</v>
      </c>
      <c r="D31" s="871">
        <f>'[18]96'!D31/'[18]81'!D32*100</f>
        <v>0.89489725185856217</v>
      </c>
      <c r="E31" s="871">
        <v>1.5986472062650661</v>
      </c>
      <c r="F31" s="871">
        <v>3.1642595535899383</v>
      </c>
      <c r="G31" s="871">
        <v>1.0407227542798232</v>
      </c>
      <c r="H31" s="871">
        <v>1.6437453875811268</v>
      </c>
      <c r="I31" s="871">
        <f>'97'!I31/'82'!I32*100</f>
        <v>2.1526196405704772</v>
      </c>
      <c r="K31" s="228"/>
      <c r="L31" s="228"/>
      <c r="M31" s="228"/>
      <c r="N31" s="228"/>
    </row>
    <row r="32" spans="1:14" ht="19.5" customHeight="1">
      <c r="A32" s="372" t="s">
        <v>301</v>
      </c>
      <c r="B32" s="325"/>
      <c r="C32" s="325"/>
      <c r="D32" s="325"/>
      <c r="E32" s="325"/>
      <c r="F32" s="325"/>
      <c r="G32" s="325"/>
      <c r="H32" s="874"/>
      <c r="K32" s="228"/>
      <c r="L32" s="228"/>
      <c r="M32" s="228"/>
      <c r="N32" s="228"/>
    </row>
    <row r="33" spans="1:14" ht="13.8">
      <c r="A33" s="856"/>
      <c r="B33" s="810"/>
      <c r="C33" s="810"/>
      <c r="D33" s="810"/>
      <c r="E33" s="810"/>
      <c r="F33" s="810"/>
      <c r="G33" s="810"/>
      <c r="H33" s="856"/>
      <c r="I33" s="875"/>
      <c r="K33" s="228"/>
      <c r="L33" s="228"/>
      <c r="M33" s="228"/>
      <c r="N33" s="228"/>
    </row>
    <row r="34" spans="1:14" ht="13.8">
      <c r="K34" s="228"/>
      <c r="L34" s="228"/>
      <c r="M34" s="228"/>
      <c r="N34" s="228"/>
    </row>
    <row r="35" spans="1:14" ht="13.8">
      <c r="K35" s="228"/>
      <c r="L35" s="228"/>
      <c r="M35" s="228"/>
      <c r="N35" s="228"/>
    </row>
    <row r="36" spans="1:14" ht="13.8">
      <c r="K36" s="228"/>
      <c r="L36" s="228"/>
      <c r="M36" s="228"/>
      <c r="N36" s="228"/>
    </row>
    <row r="37" spans="1:14" ht="13.8">
      <c r="K37" s="228"/>
      <c r="L37" s="228"/>
      <c r="M37" s="228"/>
      <c r="N37" s="228"/>
    </row>
    <row r="38" spans="1:14" ht="13.8">
      <c r="K38" s="228"/>
      <c r="L38" s="228"/>
      <c r="M38" s="228"/>
      <c r="N38" s="228"/>
    </row>
    <row r="39" spans="1:14" ht="13.8">
      <c r="K39" s="228"/>
      <c r="L39" s="228"/>
      <c r="M39" s="228"/>
      <c r="N39" s="228"/>
    </row>
    <row r="40" spans="1:14" ht="13.8">
      <c r="K40" s="228"/>
      <c r="L40" s="228"/>
      <c r="M40" s="228"/>
      <c r="N40" s="228"/>
    </row>
    <row r="41" spans="1:14" ht="13.8">
      <c r="K41" s="228"/>
      <c r="L41" s="228"/>
      <c r="M41" s="228"/>
      <c r="N41" s="228"/>
    </row>
    <row r="42" spans="1:14" ht="13.8">
      <c r="K42" s="228"/>
      <c r="L42" s="228"/>
      <c r="M42" s="228"/>
      <c r="N42" s="228"/>
    </row>
    <row r="43" spans="1:14" ht="13.8">
      <c r="K43" s="228"/>
      <c r="L43" s="228"/>
      <c r="M43" s="228"/>
      <c r="N43" s="228"/>
    </row>
    <row r="44" spans="1:14" ht="13.8">
      <c r="K44" s="228"/>
      <c r="L44" s="228"/>
      <c r="M44" s="228"/>
      <c r="N44" s="228"/>
    </row>
    <row r="45" spans="1:14" ht="13.8">
      <c r="K45" s="228"/>
      <c r="L45" s="228"/>
      <c r="M45" s="228"/>
      <c r="N45" s="228"/>
    </row>
    <row r="46" spans="1:14" ht="13.8">
      <c r="K46" s="228"/>
      <c r="L46" s="228"/>
      <c r="M46" s="228"/>
      <c r="N46" s="228"/>
    </row>
    <row r="47" spans="1:14" ht="13.8">
      <c r="K47" s="228"/>
      <c r="L47" s="228"/>
      <c r="M47" s="228"/>
      <c r="N47" s="228"/>
    </row>
    <row r="48" spans="1:14" ht="13.8">
      <c r="K48" s="228"/>
      <c r="L48" s="228"/>
      <c r="M48" s="228"/>
      <c r="N48" s="228"/>
    </row>
    <row r="49" spans="11:14" ht="13.8">
      <c r="K49" s="228"/>
      <c r="L49" s="228"/>
      <c r="M49" s="228"/>
      <c r="N49" s="228"/>
    </row>
    <row r="50" spans="11:14" ht="13.8">
      <c r="K50" s="228"/>
      <c r="L50" s="228"/>
      <c r="M50" s="228"/>
      <c r="N50" s="228"/>
    </row>
    <row r="51" spans="11:14" ht="13.8">
      <c r="K51" s="228"/>
      <c r="L51" s="228"/>
      <c r="M51" s="228"/>
      <c r="N51" s="228"/>
    </row>
    <row r="52" spans="11:14" ht="13.8">
      <c r="K52" s="228"/>
      <c r="L52" s="228"/>
      <c r="M52" s="228"/>
      <c r="N52" s="228"/>
    </row>
    <row r="53" spans="11:14" ht="13.8">
      <c r="K53" s="228"/>
      <c r="L53" s="228"/>
      <c r="M53" s="228"/>
      <c r="N53" s="228"/>
    </row>
    <row r="54" spans="11:14" ht="13.8">
      <c r="K54" s="228"/>
      <c r="L54" s="228"/>
      <c r="M54" s="228"/>
      <c r="N54" s="228"/>
    </row>
    <row r="55" spans="11:14" ht="13.8">
      <c r="K55" s="228"/>
      <c r="L55" s="228"/>
      <c r="M55" s="228"/>
      <c r="N55" s="228"/>
    </row>
    <row r="56" spans="11:14" ht="13.8">
      <c r="K56" s="228"/>
      <c r="L56" s="228"/>
      <c r="M56" s="228"/>
      <c r="N56" s="228"/>
    </row>
    <row r="57" spans="11:14" ht="13.8">
      <c r="K57" s="228"/>
      <c r="L57" s="228"/>
      <c r="M57" s="228"/>
      <c r="N57" s="228"/>
    </row>
    <row r="58" spans="11:14" ht="13.8">
      <c r="K58" s="228"/>
      <c r="L58" s="228"/>
      <c r="M58" s="228"/>
      <c r="N58" s="228"/>
    </row>
    <row r="59" spans="11:14" ht="13.8">
      <c r="K59" s="228"/>
      <c r="L59" s="228"/>
      <c r="M59" s="228"/>
      <c r="N59" s="228"/>
    </row>
    <row r="60" spans="11:14" ht="13.8">
      <c r="K60" s="228"/>
      <c r="L60" s="228"/>
      <c r="M60" s="228"/>
      <c r="N60" s="228"/>
    </row>
    <row r="61" spans="11:14" ht="13.8">
      <c r="K61" s="228"/>
      <c r="L61" s="228"/>
      <c r="M61" s="228"/>
      <c r="N61" s="228"/>
    </row>
    <row r="62" spans="11:14" ht="13.8">
      <c r="K62" s="228"/>
      <c r="L62" s="228"/>
      <c r="M62" s="228"/>
      <c r="N62" s="228"/>
    </row>
    <row r="63" spans="11:14" ht="13.8">
      <c r="K63" s="228"/>
      <c r="L63" s="228"/>
      <c r="M63" s="228"/>
      <c r="N63" s="228"/>
    </row>
    <row r="64" spans="11:14" ht="13.8">
      <c r="K64" s="228"/>
      <c r="L64" s="228"/>
      <c r="M64" s="228"/>
      <c r="N64" s="228"/>
    </row>
    <row r="65" spans="11:14" ht="13.8">
      <c r="K65" s="228"/>
      <c r="L65" s="228"/>
      <c r="M65" s="228"/>
      <c r="N65" s="228"/>
    </row>
    <row r="66" spans="11:14" ht="13.8">
      <c r="K66" s="228"/>
      <c r="L66" s="228"/>
      <c r="M66" s="228"/>
      <c r="N66" s="228"/>
    </row>
    <row r="67" spans="11:14" ht="13.8">
      <c r="K67" s="228"/>
      <c r="L67" s="228"/>
      <c r="M67" s="228"/>
      <c r="N67" s="228"/>
    </row>
    <row r="68" spans="11:14" ht="13.8">
      <c r="K68" s="228"/>
      <c r="L68" s="228"/>
      <c r="M68" s="228"/>
      <c r="N68" s="228"/>
    </row>
    <row r="69" spans="11:14" ht="13.8">
      <c r="K69" s="228"/>
      <c r="L69" s="228"/>
      <c r="M69" s="228"/>
      <c r="N69" s="228"/>
    </row>
    <row r="70" spans="11:14" ht="13.8">
      <c r="K70" s="228"/>
      <c r="L70" s="228"/>
      <c r="M70" s="228"/>
      <c r="N70" s="228"/>
    </row>
    <row r="71" spans="11:14" ht="13.8">
      <c r="K71" s="228"/>
      <c r="L71" s="228"/>
      <c r="M71" s="228"/>
      <c r="N71" s="228"/>
    </row>
    <row r="72" spans="11:14" ht="13.8">
      <c r="K72" s="228"/>
      <c r="L72" s="228"/>
      <c r="M72" s="228"/>
      <c r="N72" s="228"/>
    </row>
    <row r="73" spans="11:14" ht="13.8">
      <c r="K73" s="228"/>
      <c r="L73" s="228"/>
      <c r="M73" s="228"/>
      <c r="N73" s="228"/>
    </row>
    <row r="74" spans="11:14" ht="13.8">
      <c r="K74" s="228"/>
      <c r="L74" s="228"/>
      <c r="M74" s="228"/>
      <c r="N74" s="228"/>
    </row>
    <row r="75" spans="11:14" ht="13.8">
      <c r="K75" s="228"/>
      <c r="L75" s="228"/>
      <c r="M75" s="228"/>
      <c r="N75" s="228"/>
    </row>
    <row r="76" spans="11:14" ht="13.8">
      <c r="K76" s="228"/>
      <c r="L76" s="228"/>
      <c r="M76" s="228"/>
      <c r="N76" s="228"/>
    </row>
    <row r="77" spans="11:14" ht="13.8">
      <c r="K77" s="228"/>
      <c r="L77" s="228"/>
      <c r="M77" s="228"/>
      <c r="N77" s="228"/>
    </row>
    <row r="78" spans="11:14" ht="13.8">
      <c r="K78" s="228"/>
      <c r="L78" s="228"/>
      <c r="M78" s="228"/>
      <c r="N78" s="228"/>
    </row>
    <row r="79" spans="11:14" ht="13.8">
      <c r="K79" s="228"/>
      <c r="L79" s="228"/>
      <c r="M79" s="228"/>
      <c r="N79" s="228"/>
    </row>
    <row r="80" spans="11:14" ht="13.8">
      <c r="K80" s="228"/>
      <c r="L80" s="228"/>
      <c r="M80" s="228"/>
      <c r="N80" s="228"/>
    </row>
    <row r="81" spans="11:14" ht="13.8">
      <c r="K81" s="228"/>
      <c r="L81" s="228"/>
      <c r="M81" s="228"/>
      <c r="N81" s="228"/>
    </row>
    <row r="82" spans="11:14" ht="13.8">
      <c r="K82" s="228"/>
      <c r="L82" s="228"/>
      <c r="M82" s="228"/>
      <c r="N82" s="228"/>
    </row>
    <row r="83" spans="11:14" ht="13.8">
      <c r="K83" s="228"/>
      <c r="L83" s="228"/>
      <c r="M83" s="228"/>
      <c r="N83" s="228"/>
    </row>
    <row r="84" spans="11:14" ht="13.8">
      <c r="K84" s="228"/>
      <c r="L84" s="228"/>
      <c r="M84" s="228"/>
      <c r="N84" s="228"/>
    </row>
    <row r="85" spans="11:14" ht="13.8">
      <c r="K85" s="228"/>
      <c r="L85" s="228"/>
      <c r="M85" s="228"/>
      <c r="N85" s="228"/>
    </row>
    <row r="86" spans="11:14" ht="13.8">
      <c r="K86" s="228"/>
      <c r="L86" s="228"/>
      <c r="M86" s="228"/>
      <c r="N86" s="228"/>
    </row>
    <row r="87" spans="11:14" ht="13.8">
      <c r="K87" s="228"/>
      <c r="L87" s="228"/>
      <c r="M87" s="228"/>
      <c r="N87" s="228"/>
    </row>
    <row r="88" spans="11:14" ht="13.8">
      <c r="K88" s="228"/>
      <c r="L88" s="228"/>
      <c r="M88" s="228"/>
      <c r="N88" s="228"/>
    </row>
    <row r="89" spans="11:14" ht="13.8">
      <c r="K89" s="228"/>
      <c r="L89" s="228"/>
      <c r="M89" s="228"/>
      <c r="N89" s="228"/>
    </row>
    <row r="90" spans="11:14" ht="13.8">
      <c r="K90" s="228"/>
      <c r="L90" s="228"/>
      <c r="M90" s="228"/>
      <c r="N90" s="228"/>
    </row>
    <row r="91" spans="11:14" ht="13.8">
      <c r="K91" s="228"/>
      <c r="L91" s="228"/>
      <c r="M91" s="228"/>
      <c r="N91" s="228"/>
    </row>
    <row r="92" spans="11:14" ht="13.8">
      <c r="K92" s="228"/>
      <c r="L92" s="228"/>
      <c r="M92" s="228"/>
      <c r="N92" s="228"/>
    </row>
    <row r="93" spans="11:14" ht="13.8">
      <c r="K93" s="228"/>
      <c r="L93" s="228"/>
      <c r="M93" s="228"/>
      <c r="N93" s="228"/>
    </row>
    <row r="94" spans="11:14" ht="13.8">
      <c r="K94" s="228"/>
      <c r="L94" s="228"/>
      <c r="M94" s="228"/>
      <c r="N94" s="228"/>
    </row>
    <row r="95" spans="11:14" ht="13.8">
      <c r="K95" s="228"/>
      <c r="L95" s="228"/>
      <c r="M95" s="228"/>
      <c r="N95" s="228"/>
    </row>
    <row r="96" spans="11:14" ht="13.8">
      <c r="K96" s="228"/>
      <c r="L96" s="228"/>
      <c r="M96" s="228"/>
      <c r="N96" s="228"/>
    </row>
    <row r="97" spans="11:14" ht="13.8">
      <c r="K97" s="228"/>
      <c r="L97" s="228"/>
      <c r="M97" s="228"/>
      <c r="N97" s="228"/>
    </row>
    <row r="98" spans="11:14" ht="13.8">
      <c r="K98" s="228"/>
      <c r="L98" s="228"/>
      <c r="M98" s="228"/>
      <c r="N98" s="228"/>
    </row>
    <row r="99" spans="11:14" ht="13.8">
      <c r="K99" s="228"/>
      <c r="L99" s="228"/>
      <c r="M99" s="228"/>
      <c r="N99" s="228"/>
    </row>
    <row r="100" spans="11:14" ht="13.8">
      <c r="K100" s="228"/>
      <c r="L100" s="228"/>
      <c r="M100" s="228"/>
      <c r="N100" s="228"/>
    </row>
    <row r="101" spans="11:14" ht="13.8">
      <c r="K101" s="228"/>
      <c r="L101" s="228"/>
      <c r="M101" s="228"/>
      <c r="N101" s="228"/>
    </row>
    <row r="102" spans="11:14" ht="13.8">
      <c r="K102" s="228"/>
      <c r="L102" s="228"/>
      <c r="M102" s="228"/>
      <c r="N102" s="228"/>
    </row>
    <row r="103" spans="11:14" ht="13.8">
      <c r="K103" s="228"/>
      <c r="L103" s="228"/>
      <c r="M103" s="228"/>
      <c r="N103" s="228"/>
    </row>
    <row r="104" spans="11:14" ht="13.8">
      <c r="K104" s="228"/>
      <c r="L104" s="228"/>
      <c r="M104" s="228"/>
      <c r="N104" s="228"/>
    </row>
    <row r="105" spans="11:14" ht="13.8">
      <c r="K105" s="228"/>
      <c r="L105" s="228"/>
      <c r="M105" s="228"/>
      <c r="N105" s="228"/>
    </row>
    <row r="106" spans="11:14" ht="13.8">
      <c r="K106" s="228"/>
      <c r="L106" s="228"/>
      <c r="M106" s="228"/>
      <c r="N106" s="228"/>
    </row>
    <row r="107" spans="11:14" ht="13.8">
      <c r="K107" s="228"/>
      <c r="L107" s="228"/>
      <c r="M107" s="228"/>
      <c r="N107" s="228"/>
    </row>
    <row r="108" spans="11:14" ht="13.8">
      <c r="K108" s="228"/>
      <c r="L108" s="228"/>
      <c r="M108" s="228"/>
      <c r="N108" s="228"/>
    </row>
    <row r="109" spans="11:14" ht="13.8">
      <c r="K109" s="228"/>
      <c r="L109" s="228"/>
      <c r="M109" s="228"/>
      <c r="N109" s="228"/>
    </row>
    <row r="110" spans="11:14" ht="13.8">
      <c r="K110" s="228"/>
      <c r="L110" s="228"/>
      <c r="M110" s="228"/>
      <c r="N110" s="228"/>
    </row>
    <row r="111" spans="11:14" ht="13.8">
      <c r="K111" s="228"/>
      <c r="L111" s="228"/>
      <c r="M111" s="228"/>
      <c r="N111" s="228"/>
    </row>
    <row r="112" spans="11:14" ht="13.8">
      <c r="K112" s="228"/>
      <c r="L112" s="228"/>
      <c r="M112" s="228"/>
      <c r="N112" s="228"/>
    </row>
    <row r="113" spans="11:14" ht="13.8">
      <c r="K113" s="228"/>
      <c r="L113" s="228"/>
      <c r="M113" s="228"/>
      <c r="N113" s="228"/>
    </row>
    <row r="114" spans="11:14" ht="13.8">
      <c r="K114" s="228"/>
      <c r="L114" s="228"/>
      <c r="M114" s="228"/>
      <c r="N114" s="228"/>
    </row>
    <row r="115" spans="11:14" ht="13.8">
      <c r="K115" s="228"/>
      <c r="L115" s="228"/>
      <c r="M115" s="228"/>
      <c r="N115" s="228"/>
    </row>
    <row r="116" spans="11:14" ht="13.8">
      <c r="K116" s="228"/>
      <c r="L116" s="228"/>
      <c r="M116" s="228"/>
      <c r="N116" s="228"/>
    </row>
    <row r="117" spans="11:14" ht="13.8">
      <c r="K117" s="228"/>
      <c r="L117" s="228"/>
      <c r="M117" s="228"/>
      <c r="N117" s="228"/>
    </row>
    <row r="118" spans="11:14" ht="13.8">
      <c r="K118" s="228"/>
      <c r="L118" s="228"/>
      <c r="M118" s="228"/>
      <c r="N118" s="228"/>
    </row>
    <row r="119" spans="11:14" ht="13.8">
      <c r="K119" s="228"/>
      <c r="L119" s="228"/>
      <c r="M119" s="228"/>
      <c r="N119" s="228"/>
    </row>
    <row r="120" spans="11:14" ht="13.8">
      <c r="K120" s="228"/>
      <c r="L120" s="228"/>
      <c r="M120" s="228"/>
      <c r="N120" s="228"/>
    </row>
    <row r="121" spans="11:14" ht="13.8">
      <c r="K121" s="228"/>
      <c r="L121" s="228"/>
      <c r="M121" s="228"/>
      <c r="N121" s="228"/>
    </row>
    <row r="122" spans="11:14" ht="13.8">
      <c r="K122" s="228"/>
      <c r="L122" s="228"/>
      <c r="M122" s="228"/>
      <c r="N122" s="228"/>
    </row>
    <row r="123" spans="11:14" ht="13.8">
      <c r="K123" s="228"/>
      <c r="L123" s="228"/>
      <c r="M123" s="228"/>
      <c r="N123" s="228"/>
    </row>
    <row r="124" spans="11:14" ht="13.8">
      <c r="K124" s="228"/>
      <c r="L124" s="228"/>
      <c r="M124" s="228"/>
      <c r="N124" s="228"/>
    </row>
    <row r="125" spans="11:14" ht="13.8">
      <c r="K125" s="228"/>
      <c r="L125" s="228"/>
      <c r="M125" s="228"/>
      <c r="N125" s="228"/>
    </row>
    <row r="126" spans="11:14" ht="13.8">
      <c r="K126" s="228"/>
      <c r="L126" s="228"/>
      <c r="M126" s="228"/>
      <c r="N126" s="228"/>
    </row>
    <row r="127" spans="11:14" ht="13.8">
      <c r="K127" s="228"/>
      <c r="L127" s="228"/>
      <c r="M127" s="228"/>
      <c r="N127" s="228"/>
    </row>
    <row r="128" spans="11:14" ht="13.8">
      <c r="K128" s="228"/>
      <c r="L128" s="228"/>
      <c r="M128" s="228"/>
      <c r="N128" s="228"/>
    </row>
    <row r="129" spans="11:14" ht="13.8">
      <c r="K129" s="228"/>
      <c r="L129" s="228"/>
      <c r="M129" s="228"/>
      <c r="N129" s="228"/>
    </row>
    <row r="130" spans="11:14" ht="13.8">
      <c r="K130" s="228"/>
      <c r="L130" s="228"/>
      <c r="M130" s="228"/>
      <c r="N130" s="228"/>
    </row>
    <row r="131" spans="11:14" ht="13.8">
      <c r="K131" s="228"/>
      <c r="L131" s="228"/>
      <c r="M131" s="228"/>
      <c r="N131" s="228"/>
    </row>
    <row r="132" spans="11:14" ht="13.8">
      <c r="K132" s="228"/>
      <c r="L132" s="228"/>
      <c r="M132" s="228"/>
      <c r="N132" s="228"/>
    </row>
    <row r="133" spans="11:14" ht="13.8">
      <c r="K133" s="228"/>
      <c r="L133" s="228"/>
      <c r="M133" s="228"/>
      <c r="N133" s="228"/>
    </row>
    <row r="134" spans="11:14" ht="13.8">
      <c r="K134" s="228"/>
      <c r="L134" s="228"/>
      <c r="M134" s="228"/>
      <c r="N134" s="228"/>
    </row>
    <row r="135" spans="11:14" ht="13.8">
      <c r="K135" s="228"/>
      <c r="L135" s="228"/>
      <c r="M135" s="228"/>
      <c r="N135" s="228"/>
    </row>
    <row r="136" spans="11:14" ht="13.8">
      <c r="K136" s="228"/>
      <c r="L136" s="228"/>
      <c r="M136" s="228"/>
      <c r="N136" s="228"/>
    </row>
    <row r="137" spans="11:14" ht="13.8">
      <c r="K137" s="228"/>
      <c r="L137" s="228"/>
      <c r="M137" s="228"/>
      <c r="N137" s="228"/>
    </row>
    <row r="138" spans="11:14" ht="13.8">
      <c r="K138" s="228"/>
      <c r="L138" s="228"/>
      <c r="M138" s="228"/>
      <c r="N138" s="228"/>
    </row>
    <row r="139" spans="11:14" ht="13.8">
      <c r="K139" s="228"/>
      <c r="L139" s="228"/>
      <c r="M139" s="228"/>
      <c r="N139" s="228"/>
    </row>
    <row r="140" spans="11:14" ht="13.8">
      <c r="K140" s="228"/>
      <c r="L140" s="228"/>
      <c r="M140" s="228"/>
      <c r="N140" s="228"/>
    </row>
    <row r="141" spans="11:14" ht="13.8">
      <c r="K141" s="228"/>
      <c r="L141" s="228"/>
      <c r="M141" s="228"/>
      <c r="N141" s="228"/>
    </row>
    <row r="142" spans="11:14" ht="13.8">
      <c r="K142" s="228"/>
      <c r="L142" s="228"/>
      <c r="M142" s="228"/>
      <c r="N142" s="228"/>
    </row>
    <row r="143" spans="11:14" ht="13.8">
      <c r="K143" s="228"/>
      <c r="L143" s="228"/>
      <c r="M143" s="228"/>
      <c r="N143" s="228"/>
    </row>
    <row r="144" spans="11:14" ht="13.8">
      <c r="K144" s="228"/>
      <c r="L144" s="228"/>
      <c r="M144" s="228"/>
      <c r="N144" s="228"/>
    </row>
    <row r="145" spans="11:14" ht="13.8">
      <c r="K145" s="228"/>
      <c r="L145" s="228"/>
      <c r="M145" s="228"/>
      <c r="N145" s="228"/>
    </row>
    <row r="146" spans="11:14" ht="13.8">
      <c r="K146" s="228"/>
      <c r="L146" s="228"/>
      <c r="M146" s="228"/>
      <c r="N146" s="228"/>
    </row>
    <row r="147" spans="11:14" ht="13.8">
      <c r="K147" s="228"/>
      <c r="L147" s="228"/>
      <c r="M147" s="228"/>
      <c r="N147" s="228"/>
    </row>
    <row r="148" spans="11:14" ht="13.8">
      <c r="K148" s="228"/>
      <c r="L148" s="228"/>
      <c r="M148" s="228"/>
      <c r="N148" s="228"/>
    </row>
    <row r="149" spans="11:14" ht="13.8">
      <c r="K149" s="228"/>
      <c r="L149" s="228"/>
      <c r="M149" s="228"/>
      <c r="N149" s="228"/>
    </row>
    <row r="150" spans="11:14" ht="13.8">
      <c r="K150" s="228"/>
      <c r="L150" s="228"/>
      <c r="M150" s="228"/>
      <c r="N150" s="228"/>
    </row>
    <row r="151" spans="11:14" ht="13.8">
      <c r="K151" s="228"/>
      <c r="L151" s="228"/>
      <c r="M151" s="228"/>
      <c r="N151" s="228"/>
    </row>
    <row r="152" spans="11:14" ht="13.8">
      <c r="K152" s="228"/>
      <c r="L152" s="228"/>
      <c r="M152" s="228"/>
      <c r="N152" s="228"/>
    </row>
    <row r="153" spans="11:14" ht="13.8">
      <c r="K153" s="228"/>
      <c r="L153" s="228"/>
      <c r="M153" s="228"/>
      <c r="N153" s="228"/>
    </row>
    <row r="154" spans="11:14" ht="13.8">
      <c r="K154" s="228"/>
      <c r="L154" s="228"/>
      <c r="M154" s="228"/>
      <c r="N154" s="228"/>
    </row>
    <row r="155" spans="11:14" ht="13.8">
      <c r="K155" s="228"/>
      <c r="L155" s="228"/>
      <c r="M155" s="228"/>
      <c r="N155" s="228"/>
    </row>
    <row r="156" spans="11:14" ht="13.8">
      <c r="K156" s="228"/>
      <c r="L156" s="228"/>
      <c r="M156" s="228"/>
      <c r="N156" s="228"/>
    </row>
    <row r="157" spans="11:14" ht="13.8">
      <c r="K157" s="228"/>
      <c r="L157" s="228"/>
      <c r="M157" s="228"/>
      <c r="N157" s="228"/>
    </row>
    <row r="158" spans="11:14" ht="13.8">
      <c r="K158" s="228"/>
      <c r="L158" s="228"/>
      <c r="M158" s="228"/>
      <c r="N158" s="228"/>
    </row>
    <row r="159" spans="11:14" ht="13.8">
      <c r="K159" s="228"/>
      <c r="L159" s="228"/>
      <c r="M159" s="228"/>
      <c r="N159" s="228"/>
    </row>
    <row r="160" spans="11:14" ht="13.8">
      <c r="K160" s="228"/>
      <c r="L160" s="228"/>
      <c r="M160" s="228"/>
      <c r="N160" s="228"/>
    </row>
    <row r="161" spans="11:14" ht="13.8">
      <c r="K161" s="228"/>
      <c r="L161" s="228"/>
      <c r="M161" s="228"/>
      <c r="N161" s="228"/>
    </row>
    <row r="162" spans="11:14" ht="13.8">
      <c r="K162" s="228"/>
      <c r="L162" s="228"/>
      <c r="M162" s="228"/>
      <c r="N162" s="228"/>
    </row>
    <row r="163" spans="11:14" ht="13.8">
      <c r="K163" s="228"/>
      <c r="L163" s="228"/>
      <c r="M163" s="228"/>
      <c r="N163" s="228"/>
    </row>
  </sheetData>
  <pageMargins left="0.98425196850393704" right="0.98425196850393704" top="0.94488188976377963" bottom="1.4960629921259843" header="0.51181102362204722" footer="1.1811023622047245"/>
  <pageSetup paperSize="9" firstPageNumber="286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318"/>
  <sheetViews>
    <sheetView workbookViewId="0">
      <selection activeCell="M5" sqref="M5"/>
    </sheetView>
  </sheetViews>
  <sheetFormatPr defaultColWidth="9.109375" defaultRowHeight="13.2"/>
  <cols>
    <col min="1" max="1" width="45.109375" style="801" customWidth="1"/>
    <col min="2" max="4" width="6.6640625" style="801" hidden="1" customWidth="1"/>
    <col min="5" max="7" width="6.6640625" style="801" customWidth="1"/>
    <col min="8" max="8" width="8.109375" style="801" customWidth="1"/>
    <col min="9" max="9" width="8" style="801" customWidth="1"/>
    <col min="10" max="16384" width="9.109375" style="1"/>
  </cols>
  <sheetData>
    <row r="1" spans="1:9" s="36" customFormat="1" ht="19.5" customHeight="1">
      <c r="A1" s="401" t="s">
        <v>505</v>
      </c>
      <c r="B1" s="799"/>
      <c r="C1" s="799"/>
      <c r="D1" s="799"/>
      <c r="E1" s="799"/>
      <c r="F1" s="799"/>
      <c r="G1" s="799"/>
      <c r="H1" s="799"/>
      <c r="I1" s="799"/>
    </row>
    <row r="2" spans="1:9" s="36" customFormat="1" ht="15.75" customHeight="1">
      <c r="A2" s="401" t="s">
        <v>307</v>
      </c>
      <c r="B2" s="799"/>
      <c r="C2" s="799"/>
      <c r="D2" s="799"/>
      <c r="E2" s="799"/>
      <c r="F2" s="799"/>
      <c r="G2" s="799"/>
      <c r="H2" s="799"/>
      <c r="I2" s="799"/>
    </row>
    <row r="3" spans="1:9" s="36" customFormat="1" ht="16.5" customHeight="1">
      <c r="A3" s="800" t="s">
        <v>583</v>
      </c>
      <c r="B3" s="266"/>
      <c r="C3" s="266"/>
      <c r="D3" s="266"/>
      <c r="E3" s="266"/>
      <c r="F3" s="266"/>
      <c r="G3" s="266"/>
      <c r="H3" s="266"/>
      <c r="I3" s="799"/>
    </row>
    <row r="4" spans="1:9" ht="12.75" customHeight="1">
      <c r="A4" s="267"/>
      <c r="B4" s="268"/>
      <c r="C4" s="268"/>
    </row>
    <row r="5" spans="1:9" ht="17.25" customHeight="1">
      <c r="A5" s="802"/>
      <c r="B5" s="803">
        <v>2010</v>
      </c>
      <c r="C5" s="803">
        <v>2013</v>
      </c>
      <c r="D5" s="803">
        <v>2014</v>
      </c>
      <c r="E5" s="803">
        <v>2015</v>
      </c>
      <c r="F5" s="803">
        <v>2016</v>
      </c>
      <c r="G5" s="803">
        <v>2017</v>
      </c>
      <c r="H5" s="803">
        <v>2018</v>
      </c>
      <c r="I5" s="803">
        <v>2019</v>
      </c>
    </row>
    <row r="6" spans="1:9" ht="12.75" customHeight="1">
      <c r="A6" s="269"/>
      <c r="B6" s="1076" t="s">
        <v>573</v>
      </c>
      <c r="C6" s="1076"/>
      <c r="D6" s="1076"/>
      <c r="E6" s="1076"/>
      <c r="F6" s="1076"/>
      <c r="G6" s="1076"/>
      <c r="H6" s="1076"/>
      <c r="I6" s="1076"/>
    </row>
    <row r="7" spans="1:9" ht="14.25" customHeight="1">
      <c r="A7" s="270" t="s">
        <v>446</v>
      </c>
      <c r="B7" s="271">
        <f>B13+B16+B25</f>
        <v>1871</v>
      </c>
      <c r="C7" s="271">
        <f>C13+C16+C25</f>
        <v>2645</v>
      </c>
      <c r="D7" s="271">
        <f>D13+D16+D25</f>
        <v>3298</v>
      </c>
      <c r="E7" s="271">
        <f>E13+E16+E25</f>
        <v>3474</v>
      </c>
      <c r="F7" s="271">
        <f>F13+F16+F25</f>
        <v>3813</v>
      </c>
      <c r="G7" s="271">
        <f>SUM(G13+G16+G25)</f>
        <v>4357</v>
      </c>
      <c r="H7" s="271">
        <f t="shared" ref="H7:I7" si="0">SUM(H13+H16+H25)</f>
        <v>4627</v>
      </c>
      <c r="I7" s="271">
        <f t="shared" si="0"/>
        <v>5235</v>
      </c>
    </row>
    <row r="8" spans="1:9">
      <c r="A8" s="804" t="s">
        <v>662</v>
      </c>
      <c r="B8" s="272"/>
      <c r="C8" s="273"/>
      <c r="D8" s="273"/>
      <c r="E8" s="273"/>
      <c r="F8" s="273"/>
      <c r="G8" s="273"/>
      <c r="H8" s="271"/>
    </row>
    <row r="9" spans="1:9">
      <c r="A9" s="805" t="s">
        <v>663</v>
      </c>
      <c r="B9" s="272" t="s">
        <v>592</v>
      </c>
      <c r="C9" s="274"/>
      <c r="D9" s="274" t="s">
        <v>302</v>
      </c>
      <c r="E9" s="272" t="s">
        <v>592</v>
      </c>
      <c r="F9" s="272" t="s">
        <v>592</v>
      </c>
      <c r="G9" s="272" t="s">
        <v>592</v>
      </c>
      <c r="H9" s="272">
        <v>3084</v>
      </c>
      <c r="I9" s="806">
        <v>3787</v>
      </c>
    </row>
    <row r="10" spans="1:9">
      <c r="A10" s="805" t="s">
        <v>664</v>
      </c>
      <c r="B10" s="272" t="s">
        <v>592</v>
      </c>
      <c r="C10" s="274"/>
      <c r="D10" s="274" t="s">
        <v>302</v>
      </c>
      <c r="E10" s="272" t="s">
        <v>592</v>
      </c>
      <c r="F10" s="272" t="s">
        <v>592</v>
      </c>
      <c r="G10" s="272" t="s">
        <v>592</v>
      </c>
      <c r="H10" s="272">
        <v>1342</v>
      </c>
      <c r="I10" s="806">
        <v>1236</v>
      </c>
    </row>
    <row r="11" spans="1:9">
      <c r="A11" s="805" t="s">
        <v>665</v>
      </c>
      <c r="B11" s="272" t="s">
        <v>592</v>
      </c>
      <c r="C11" s="274"/>
      <c r="D11" s="274" t="s">
        <v>302</v>
      </c>
      <c r="E11" s="272" t="s">
        <v>592</v>
      </c>
      <c r="F11" s="272" t="s">
        <v>592</v>
      </c>
      <c r="G11" s="272" t="s">
        <v>592</v>
      </c>
      <c r="H11" s="272">
        <v>114</v>
      </c>
      <c r="I11" s="801">
        <v>122</v>
      </c>
    </row>
    <row r="12" spans="1:9">
      <c r="A12" s="805" t="s">
        <v>666</v>
      </c>
      <c r="B12" s="272" t="s">
        <v>592</v>
      </c>
      <c r="C12" s="274"/>
      <c r="D12" s="274" t="s">
        <v>302</v>
      </c>
      <c r="E12" s="272" t="s">
        <v>592</v>
      </c>
      <c r="F12" s="272" t="s">
        <v>592</v>
      </c>
      <c r="G12" s="272" t="s">
        <v>592</v>
      </c>
      <c r="H12" s="272">
        <f>87</f>
        <v>87</v>
      </c>
      <c r="I12" s="801">
        <f>87+3</f>
        <v>90</v>
      </c>
    </row>
    <row r="13" spans="1:9" ht="16.5" customHeight="1">
      <c r="A13" s="275" t="s">
        <v>574</v>
      </c>
      <c r="B13" s="271">
        <f t="shared" ref="B13:G13" si="1">B14+B15</f>
        <v>41</v>
      </c>
      <c r="C13" s="271">
        <f t="shared" si="1"/>
        <v>33</v>
      </c>
      <c r="D13" s="271">
        <f t="shared" si="1"/>
        <v>32</v>
      </c>
      <c r="E13" s="271">
        <f t="shared" si="1"/>
        <v>31</v>
      </c>
      <c r="F13" s="271">
        <f t="shared" si="1"/>
        <v>30</v>
      </c>
      <c r="G13" s="271">
        <f t="shared" si="1"/>
        <v>27</v>
      </c>
      <c r="H13" s="271">
        <f t="shared" ref="H13:I13" si="2">H14+H15</f>
        <v>27</v>
      </c>
      <c r="I13" s="271">
        <f t="shared" si="2"/>
        <v>25</v>
      </c>
    </row>
    <row r="14" spans="1:9">
      <c r="A14" s="276" t="s">
        <v>575</v>
      </c>
      <c r="B14" s="272">
        <v>18</v>
      </c>
      <c r="C14" s="273">
        <v>12</v>
      </c>
      <c r="D14" s="269">
        <v>15</v>
      </c>
      <c r="E14" s="273">
        <v>13</v>
      </c>
      <c r="F14" s="273">
        <v>13</v>
      </c>
      <c r="G14" s="273">
        <f>11+2</f>
        <v>13</v>
      </c>
      <c r="H14" s="273">
        <f>14-1</f>
        <v>13</v>
      </c>
      <c r="I14" s="273">
        <f>12+1</f>
        <v>13</v>
      </c>
    </row>
    <row r="15" spans="1:9">
      <c r="A15" s="276" t="s">
        <v>576</v>
      </c>
      <c r="B15" s="272">
        <v>23</v>
      </c>
      <c r="C15" s="273">
        <v>21</v>
      </c>
      <c r="D15" s="273">
        <v>17</v>
      </c>
      <c r="E15" s="273">
        <v>18</v>
      </c>
      <c r="F15" s="273">
        <v>17</v>
      </c>
      <c r="G15" s="273">
        <f>16-2</f>
        <v>14</v>
      </c>
      <c r="H15" s="273">
        <f>17-3</f>
        <v>14</v>
      </c>
      <c r="I15" s="273">
        <v>12</v>
      </c>
    </row>
    <row r="16" spans="1:9" ht="24.6">
      <c r="A16" s="275" t="s">
        <v>577</v>
      </c>
      <c r="B16" s="271">
        <f>B17+B18+B19+B21+B23</f>
        <v>1758</v>
      </c>
      <c r="C16" s="271">
        <f>C17+C18+C19+C21+C23</f>
        <v>2541</v>
      </c>
      <c r="D16" s="271">
        <f>D17+D18+D19+D21+D23</f>
        <v>3194</v>
      </c>
      <c r="E16" s="271">
        <f>E17+E18+E19+E21+E23</f>
        <v>3374</v>
      </c>
      <c r="F16" s="271">
        <f>F17+F18+F19+F21+F23</f>
        <v>3706</v>
      </c>
      <c r="G16" s="271">
        <f>SUM(G17:G23)</f>
        <v>4260</v>
      </c>
      <c r="H16" s="271">
        <f>SUM(H17:H23)</f>
        <v>4526</v>
      </c>
      <c r="I16" s="271">
        <f>SUM(I17:I23)</f>
        <v>5134</v>
      </c>
    </row>
    <row r="17" spans="1:10">
      <c r="A17" s="276" t="s">
        <v>578</v>
      </c>
      <c r="B17" s="272">
        <v>666</v>
      </c>
      <c r="C17" s="273">
        <v>779</v>
      </c>
      <c r="D17" s="269">
        <v>974</v>
      </c>
      <c r="E17" s="273">
        <v>974</v>
      </c>
      <c r="F17" s="273">
        <v>960</v>
      </c>
      <c r="G17" s="273">
        <v>910</v>
      </c>
      <c r="H17" s="273">
        <f>788+1</f>
        <v>789</v>
      </c>
      <c r="I17" s="273">
        <v>766</v>
      </c>
    </row>
    <row r="18" spans="1:10">
      <c r="A18" s="276" t="s">
        <v>579</v>
      </c>
      <c r="B18" s="277">
        <v>0</v>
      </c>
      <c r="C18" s="273">
        <v>6</v>
      </c>
      <c r="D18" s="269">
        <v>7</v>
      </c>
      <c r="E18" s="273">
        <v>7</v>
      </c>
      <c r="F18" s="273">
        <v>16</v>
      </c>
      <c r="G18" s="273">
        <v>23</v>
      </c>
      <c r="H18" s="273">
        <v>22</v>
      </c>
      <c r="I18" s="273">
        <v>22</v>
      </c>
    </row>
    <row r="19" spans="1:10">
      <c r="A19" s="276" t="s">
        <v>580</v>
      </c>
      <c r="B19" s="272">
        <v>957</v>
      </c>
      <c r="C19" s="273">
        <v>1552</v>
      </c>
      <c r="D19" s="273">
        <v>2003</v>
      </c>
      <c r="E19" s="273">
        <v>2175</v>
      </c>
      <c r="F19" s="273">
        <v>2469</v>
      </c>
      <c r="G19" s="273">
        <v>3026</v>
      </c>
      <c r="H19" s="273">
        <f>3393+1</f>
        <v>3394</v>
      </c>
      <c r="I19" s="273">
        <v>3958</v>
      </c>
      <c r="J19" s="88"/>
    </row>
    <row r="20" spans="1:10">
      <c r="A20" s="276" t="s">
        <v>59</v>
      </c>
      <c r="B20" s="272"/>
      <c r="C20" s="274"/>
      <c r="D20" s="274"/>
      <c r="E20" s="274"/>
      <c r="F20" s="274"/>
      <c r="G20" s="274"/>
      <c r="H20" s="739"/>
      <c r="I20" s="273"/>
    </row>
    <row r="21" spans="1:10">
      <c r="A21" s="278" t="s">
        <v>60</v>
      </c>
      <c r="B21" s="272">
        <v>18</v>
      </c>
      <c r="C21" s="273">
        <v>15</v>
      </c>
      <c r="D21" s="269">
        <v>17</v>
      </c>
      <c r="E21" s="273">
        <v>12</v>
      </c>
      <c r="F21" s="273">
        <v>13</v>
      </c>
      <c r="G21" s="273">
        <v>18</v>
      </c>
      <c r="H21" s="273">
        <v>27</v>
      </c>
      <c r="I21" s="273">
        <f>16+2</f>
        <v>18</v>
      </c>
    </row>
    <row r="22" spans="1:10">
      <c r="A22" s="276" t="s">
        <v>61</v>
      </c>
      <c r="B22" s="279"/>
      <c r="C22" s="273"/>
      <c r="D22" s="269"/>
      <c r="E22" s="273"/>
      <c r="F22" s="273"/>
      <c r="G22" s="273"/>
      <c r="H22" s="273"/>
      <c r="I22" s="273"/>
    </row>
    <row r="23" spans="1:10">
      <c r="A23" s="278" t="s">
        <v>62</v>
      </c>
      <c r="B23" s="272">
        <v>117</v>
      </c>
      <c r="C23" s="273">
        <v>189</v>
      </c>
      <c r="D23" s="269">
        <v>193</v>
      </c>
      <c r="E23" s="273">
        <v>206</v>
      </c>
      <c r="F23" s="273">
        <v>248</v>
      </c>
      <c r="G23" s="273">
        <v>283</v>
      </c>
      <c r="H23" s="273">
        <f>292+2</f>
        <v>294</v>
      </c>
      <c r="I23" s="273">
        <v>370</v>
      </c>
    </row>
    <row r="24" spans="1:10">
      <c r="A24" s="275" t="s">
        <v>63</v>
      </c>
      <c r="B24" s="271"/>
      <c r="C24" s="280"/>
      <c r="D24" s="280"/>
      <c r="E24" s="280"/>
      <c r="F24" s="280"/>
      <c r="G24" s="280"/>
      <c r="H24" s="280"/>
      <c r="I24" s="807"/>
    </row>
    <row r="25" spans="1:10">
      <c r="A25" s="281" t="s">
        <v>64</v>
      </c>
      <c r="B25" s="271">
        <f>B26+B27</f>
        <v>72</v>
      </c>
      <c r="C25" s="271">
        <f>C26+C27</f>
        <v>71</v>
      </c>
      <c r="D25" s="271">
        <f>D26+D27</f>
        <v>72</v>
      </c>
      <c r="E25" s="271">
        <f>E26+E27</f>
        <v>69</v>
      </c>
      <c r="F25" s="271">
        <f>F26+F27</f>
        <v>77</v>
      </c>
      <c r="G25" s="271">
        <v>70</v>
      </c>
      <c r="H25" s="271">
        <v>74</v>
      </c>
      <c r="I25" s="282">
        <v>76</v>
      </c>
    </row>
    <row r="26" spans="1:10">
      <c r="A26" s="276" t="s">
        <v>581</v>
      </c>
      <c r="B26" s="272">
        <v>62</v>
      </c>
      <c r="C26" s="273">
        <v>65</v>
      </c>
      <c r="D26" s="283">
        <v>63</v>
      </c>
      <c r="E26" s="273">
        <v>63</v>
      </c>
      <c r="F26" s="273">
        <v>70</v>
      </c>
      <c r="G26" s="273">
        <v>63</v>
      </c>
      <c r="H26" s="273">
        <v>64</v>
      </c>
      <c r="I26" s="273">
        <v>66</v>
      </c>
    </row>
    <row r="27" spans="1:10">
      <c r="A27" s="276" t="s">
        <v>582</v>
      </c>
      <c r="B27" s="272">
        <v>10</v>
      </c>
      <c r="C27" s="273">
        <v>6</v>
      </c>
      <c r="D27" s="269">
        <v>9</v>
      </c>
      <c r="E27" s="273">
        <v>6</v>
      </c>
      <c r="F27" s="273">
        <v>7</v>
      </c>
      <c r="G27" s="273">
        <v>7</v>
      </c>
      <c r="H27" s="273">
        <v>10</v>
      </c>
      <c r="I27" s="273">
        <v>10</v>
      </c>
    </row>
    <row r="28" spans="1:10" ht="12.75" customHeight="1">
      <c r="A28" s="275"/>
      <c r="B28" s="1077" t="s">
        <v>593</v>
      </c>
      <c r="C28" s="1077"/>
      <c r="D28" s="1077"/>
      <c r="E28" s="1077"/>
      <c r="F28" s="1077"/>
      <c r="G28" s="1077"/>
      <c r="H28" s="1077"/>
      <c r="I28" s="1077"/>
    </row>
    <row r="29" spans="1:10">
      <c r="A29" s="270" t="s">
        <v>446</v>
      </c>
      <c r="B29" s="284">
        <f>B35+B38+B47</f>
        <v>100</v>
      </c>
      <c r="C29" s="284">
        <f>C35+C38+C46</f>
        <v>97.315689981096412</v>
      </c>
      <c r="D29" s="284">
        <f t="shared" ref="D29:I29" si="3">D35+D38+D47</f>
        <v>100</v>
      </c>
      <c r="E29" s="284">
        <f t="shared" si="3"/>
        <v>100</v>
      </c>
      <c r="F29" s="284">
        <f t="shared" si="3"/>
        <v>99.999999999999986</v>
      </c>
      <c r="G29" s="284">
        <f t="shared" si="3"/>
        <v>100</v>
      </c>
      <c r="H29" s="284">
        <f t="shared" si="3"/>
        <v>100</v>
      </c>
      <c r="I29" s="284">
        <f t="shared" si="3"/>
        <v>100.00000000000001</v>
      </c>
    </row>
    <row r="30" spans="1:10">
      <c r="A30" s="804" t="s">
        <v>525</v>
      </c>
      <c r="B30" s="272"/>
      <c r="C30" s="273"/>
      <c r="D30" s="273"/>
      <c r="E30" s="273"/>
      <c r="F30" s="273"/>
      <c r="G30" s="273"/>
      <c r="H30" s="271"/>
    </row>
    <row r="31" spans="1:10">
      <c r="A31" s="805" t="s">
        <v>663</v>
      </c>
      <c r="B31" s="272" t="s">
        <v>592</v>
      </c>
      <c r="C31" s="274"/>
      <c r="D31" s="274" t="s">
        <v>302</v>
      </c>
      <c r="E31" s="272" t="s">
        <v>592</v>
      </c>
      <c r="F31" s="272" t="s">
        <v>592</v>
      </c>
      <c r="G31" s="272" t="s">
        <v>592</v>
      </c>
      <c r="H31" s="285">
        <f t="shared" ref="H31:I41" si="4">H9/H$7*100</f>
        <v>66.65225848281824</v>
      </c>
      <c r="I31" s="285">
        <f t="shared" si="4"/>
        <v>72.340019102196749</v>
      </c>
    </row>
    <row r="32" spans="1:10">
      <c r="A32" s="805" t="s">
        <v>664</v>
      </c>
      <c r="B32" s="272" t="s">
        <v>592</v>
      </c>
      <c r="C32" s="274"/>
      <c r="D32" s="274" t="s">
        <v>302</v>
      </c>
      <c r="E32" s="272" t="s">
        <v>592</v>
      </c>
      <c r="F32" s="272" t="s">
        <v>592</v>
      </c>
      <c r="G32" s="272" t="s">
        <v>592</v>
      </c>
      <c r="H32" s="285">
        <f t="shared" si="4"/>
        <v>29.003674086881347</v>
      </c>
      <c r="I32" s="285">
        <f t="shared" si="4"/>
        <v>23.610315186246421</v>
      </c>
    </row>
    <row r="33" spans="1:9">
      <c r="A33" s="805" t="s">
        <v>665</v>
      </c>
      <c r="B33" s="272" t="s">
        <v>592</v>
      </c>
      <c r="C33" s="274"/>
      <c r="D33" s="274" t="s">
        <v>302</v>
      </c>
      <c r="E33" s="272" t="s">
        <v>592</v>
      </c>
      <c r="F33" s="272" t="s">
        <v>592</v>
      </c>
      <c r="G33" s="272" t="s">
        <v>592</v>
      </c>
      <c r="H33" s="285">
        <f t="shared" si="4"/>
        <v>2.4637994380808297</v>
      </c>
      <c r="I33" s="285">
        <f t="shared" si="4"/>
        <v>2.3304680038204393</v>
      </c>
    </row>
    <row r="34" spans="1:9">
      <c r="A34" s="805" t="s">
        <v>666</v>
      </c>
      <c r="B34" s="272" t="s">
        <v>592</v>
      </c>
      <c r="C34" s="274"/>
      <c r="D34" s="274" t="s">
        <v>302</v>
      </c>
      <c r="E34" s="272" t="s">
        <v>592</v>
      </c>
      <c r="F34" s="272" t="s">
        <v>592</v>
      </c>
      <c r="G34" s="272" t="s">
        <v>592</v>
      </c>
      <c r="H34" s="285">
        <f t="shared" si="4"/>
        <v>1.8802679922195809</v>
      </c>
      <c r="I34" s="285">
        <f t="shared" si="4"/>
        <v>1.7191977077363898</v>
      </c>
    </row>
    <row r="35" spans="1:9" ht="18.75" customHeight="1">
      <c r="A35" s="275" t="s">
        <v>584</v>
      </c>
      <c r="B35" s="284">
        <f>B36+B37</f>
        <v>2.1913415285943345</v>
      </c>
      <c r="C35" s="284">
        <f>C13/$C$7*100</f>
        <v>1.2476370510396975</v>
      </c>
      <c r="D35" s="284">
        <f>D36+D37</f>
        <v>0.97028502122498483</v>
      </c>
      <c r="E35" s="284">
        <f>E36+E37</f>
        <v>0.89234312032239504</v>
      </c>
      <c r="F35" s="284">
        <f>F36+F37</f>
        <v>0.78678206136900086</v>
      </c>
      <c r="G35" s="284">
        <f t="shared" ref="G35:G41" si="5">G13/G$7*100</f>
        <v>0.61969244893275188</v>
      </c>
      <c r="H35" s="284">
        <f t="shared" si="4"/>
        <v>0.58353144586124917</v>
      </c>
      <c r="I35" s="284">
        <f t="shared" si="4"/>
        <v>0.47755491881566381</v>
      </c>
    </row>
    <row r="36" spans="1:9">
      <c r="A36" s="276" t="s">
        <v>575</v>
      </c>
      <c r="B36" s="285">
        <f>B14/$B$7*100</f>
        <v>0.96205237840726876</v>
      </c>
      <c r="C36" s="285">
        <f>C14/$C$7*100</f>
        <v>0.45368620037807178</v>
      </c>
      <c r="D36" s="285">
        <f>D14/$D$7*100</f>
        <v>0.45482110369921169</v>
      </c>
      <c r="E36" s="285">
        <f>E14/$E$7*100</f>
        <v>0.37420840529648824</v>
      </c>
      <c r="F36" s="285">
        <f>F14/$F$7*100</f>
        <v>0.34093889325990034</v>
      </c>
      <c r="G36" s="285">
        <f t="shared" si="5"/>
        <v>0.29837043837502869</v>
      </c>
      <c r="H36" s="285">
        <f t="shared" si="4"/>
        <v>0.28095958504430518</v>
      </c>
      <c r="I36" s="285">
        <f t="shared" si="4"/>
        <v>0.24832855778414517</v>
      </c>
    </row>
    <row r="37" spans="1:9">
      <c r="A37" s="276" t="s">
        <v>576</v>
      </c>
      <c r="B37" s="285">
        <f>B15/$B$7*100</f>
        <v>1.2292891501870657</v>
      </c>
      <c r="C37" s="285">
        <f>C15/$C$7*100</f>
        <v>0.79395085066162574</v>
      </c>
      <c r="D37" s="285">
        <f>D15/$D$7*100</f>
        <v>0.51546391752577314</v>
      </c>
      <c r="E37" s="285">
        <f>E15/$E$7*100</f>
        <v>0.5181347150259068</v>
      </c>
      <c r="F37" s="285">
        <f>F15/$F$7*100</f>
        <v>0.44584316810910046</v>
      </c>
      <c r="G37" s="285">
        <f t="shared" si="5"/>
        <v>0.32132201055772319</v>
      </c>
      <c r="H37" s="285">
        <f t="shared" si="4"/>
        <v>0.30257186081694404</v>
      </c>
      <c r="I37" s="285">
        <f t="shared" si="4"/>
        <v>0.22922636103151861</v>
      </c>
    </row>
    <row r="38" spans="1:9" ht="24.6">
      <c r="A38" s="275" t="s">
        <v>577</v>
      </c>
      <c r="B38" s="284">
        <f>B39+B41+B43+B45</f>
        <v>93.960448957776592</v>
      </c>
      <c r="C38" s="284">
        <f t="shared" ref="C38:C49" si="6">C16/$C$7*100</f>
        <v>96.068052930056709</v>
      </c>
      <c r="D38" s="284">
        <f>D39+D40+D41+D43+D45</f>
        <v>96.846573681018796</v>
      </c>
      <c r="E38" s="284">
        <f>E39+E40+E41+E43+E45</f>
        <v>97.121473805411625</v>
      </c>
      <c r="F38" s="284">
        <f t="shared" ref="F38:F49" si="7">F16/$F$7*100</f>
        <v>97.193810647783891</v>
      </c>
      <c r="G38" s="284">
        <f t="shared" si="5"/>
        <v>97.773697498278636</v>
      </c>
      <c r="H38" s="284">
        <f t="shared" si="4"/>
        <v>97.817160146963474</v>
      </c>
      <c r="I38" s="284">
        <f t="shared" si="4"/>
        <v>98.070678127984721</v>
      </c>
    </row>
    <row r="39" spans="1:9">
      <c r="A39" s="276" t="s">
        <v>578</v>
      </c>
      <c r="B39" s="285">
        <f t="shared" ref="B39:B49" si="8">B17/$B$7*100</f>
        <v>35.595938001068951</v>
      </c>
      <c r="C39" s="285">
        <f t="shared" si="6"/>
        <v>29.451795841209833</v>
      </c>
      <c r="D39" s="285">
        <f t="shared" ref="D39:D49" si="9">D17/$D$7*100</f>
        <v>29.533050333535478</v>
      </c>
      <c r="E39" s="285">
        <f>E17/$E$7*100</f>
        <v>28.036845135290733</v>
      </c>
      <c r="F39" s="285">
        <f t="shared" si="7"/>
        <v>25.177025963808024</v>
      </c>
      <c r="G39" s="285">
        <f t="shared" si="5"/>
        <v>20.885930686252006</v>
      </c>
      <c r="H39" s="285">
        <f t="shared" si="4"/>
        <v>17.052085584612058</v>
      </c>
      <c r="I39" s="285">
        <f t="shared" si="4"/>
        <v>14.632282712511937</v>
      </c>
    </row>
    <row r="40" spans="1:9">
      <c r="A40" s="276" t="s">
        <v>579</v>
      </c>
      <c r="B40" s="277">
        <f t="shared" si="8"/>
        <v>0</v>
      </c>
      <c r="C40" s="285">
        <f t="shared" si="6"/>
        <v>0.22684310018903589</v>
      </c>
      <c r="D40" s="285">
        <f t="shared" si="9"/>
        <v>0.21224984839296543</v>
      </c>
      <c r="E40" s="285">
        <f>E18/$E$7*100</f>
        <v>0.20149683362118592</v>
      </c>
      <c r="F40" s="285">
        <f t="shared" si="7"/>
        <v>0.41961709939680042</v>
      </c>
      <c r="G40" s="285">
        <f t="shared" si="5"/>
        <v>0.52788616020197376</v>
      </c>
      <c r="H40" s="285">
        <f t="shared" si="4"/>
        <v>0.47547006699805489</v>
      </c>
      <c r="I40" s="285">
        <f t="shared" si="4"/>
        <v>0.42024832855778416</v>
      </c>
    </row>
    <row r="41" spans="1:9">
      <c r="A41" s="276" t="s">
        <v>580</v>
      </c>
      <c r="B41" s="285">
        <f t="shared" si="8"/>
        <v>51.149118118653128</v>
      </c>
      <c r="C41" s="285">
        <f t="shared" si="6"/>
        <v>58.676748582230623</v>
      </c>
      <c r="D41" s="285">
        <f t="shared" si="9"/>
        <v>60.733778047301392</v>
      </c>
      <c r="E41" s="285">
        <f>E19/$E$7*100</f>
        <v>62.607944732297064</v>
      </c>
      <c r="F41" s="285">
        <f t="shared" si="7"/>
        <v>64.752163650668763</v>
      </c>
      <c r="G41" s="285">
        <f t="shared" si="5"/>
        <v>69.451457424833592</v>
      </c>
      <c r="H41" s="285">
        <f t="shared" si="4"/>
        <v>73.352063972336296</v>
      </c>
      <c r="I41" s="285">
        <f t="shared" si="4"/>
        <v>75.606494746895891</v>
      </c>
    </row>
    <row r="42" spans="1:9">
      <c r="A42" s="276" t="s">
        <v>59</v>
      </c>
      <c r="B42" s="285"/>
      <c r="C42" s="285"/>
      <c r="D42" s="285"/>
      <c r="E42" s="285"/>
      <c r="F42" s="285"/>
      <c r="G42" s="285"/>
      <c r="H42" s="285"/>
    </row>
    <row r="43" spans="1:9">
      <c r="A43" s="278" t="s">
        <v>60</v>
      </c>
      <c r="B43" s="285">
        <f t="shared" si="8"/>
        <v>0.96205237840726876</v>
      </c>
      <c r="C43" s="285">
        <f t="shared" si="6"/>
        <v>0.56710775047258988</v>
      </c>
      <c r="D43" s="285">
        <f t="shared" si="9"/>
        <v>0.51546391752577314</v>
      </c>
      <c r="E43" s="285">
        <f>E21/$E$7*100</f>
        <v>0.34542314335060448</v>
      </c>
      <c r="F43" s="285">
        <f t="shared" si="7"/>
        <v>0.34093889325990034</v>
      </c>
      <c r="G43" s="285">
        <f>G21/G$7*100</f>
        <v>0.41312829928850131</v>
      </c>
      <c r="H43" s="285">
        <f>H21/H$7*100</f>
        <v>0.58353144586124917</v>
      </c>
      <c r="I43" s="285">
        <f>I21/I$7*100</f>
        <v>0.34383954154727792</v>
      </c>
    </row>
    <row r="44" spans="1:9">
      <c r="A44" s="276" t="s">
        <v>61</v>
      </c>
      <c r="B44" s="285"/>
      <c r="C44" s="285"/>
      <c r="D44" s="285"/>
      <c r="E44" s="285"/>
      <c r="F44" s="285"/>
      <c r="G44" s="285"/>
      <c r="H44" s="285"/>
    </row>
    <row r="45" spans="1:9">
      <c r="A45" s="278" t="s">
        <v>62</v>
      </c>
      <c r="B45" s="285">
        <f t="shared" si="8"/>
        <v>6.2533404596472471</v>
      </c>
      <c r="C45" s="285">
        <f t="shared" si="6"/>
        <v>7.1455576559546321</v>
      </c>
      <c r="D45" s="285">
        <f t="shared" si="9"/>
        <v>5.8520315342631894</v>
      </c>
      <c r="E45" s="285">
        <f>E23/$E$7*100</f>
        <v>5.9297639608520436</v>
      </c>
      <c r="F45" s="285">
        <f t="shared" si="7"/>
        <v>6.5040650406504072</v>
      </c>
      <c r="G45" s="285">
        <f>G23/G$7*100</f>
        <v>6.495294927702548</v>
      </c>
      <c r="H45" s="285">
        <f>H23/H$7*100</f>
        <v>6.3540090771558244</v>
      </c>
      <c r="I45" s="285">
        <f>I23/I$7*100</f>
        <v>7.0678127984718246</v>
      </c>
    </row>
    <row r="46" spans="1:9">
      <c r="A46" s="275" t="s">
        <v>63</v>
      </c>
      <c r="B46" s="284"/>
      <c r="C46" s="284"/>
      <c r="D46" s="284"/>
      <c r="E46" s="284"/>
      <c r="F46" s="285"/>
      <c r="G46" s="284"/>
      <c r="H46" s="284"/>
    </row>
    <row r="47" spans="1:9">
      <c r="A47" s="281" t="s">
        <v>64</v>
      </c>
      <c r="B47" s="284">
        <f>B48+B49</f>
        <v>3.848209513629075</v>
      </c>
      <c r="C47" s="284">
        <f t="shared" si="6"/>
        <v>2.6843100189035916</v>
      </c>
      <c r="D47" s="284">
        <f>D48+D49</f>
        <v>2.1831412977562161</v>
      </c>
      <c r="E47" s="284">
        <f>E48+E49</f>
        <v>1.9861830742659756</v>
      </c>
      <c r="F47" s="284">
        <f t="shared" si="7"/>
        <v>2.0194072908471021</v>
      </c>
      <c r="G47" s="284">
        <f t="shared" ref="G47:I49" si="10">G25/G$7*100</f>
        <v>1.6066100527886162</v>
      </c>
      <c r="H47" s="284">
        <f t="shared" si="10"/>
        <v>1.5993084071752754</v>
      </c>
      <c r="I47" s="284">
        <f t="shared" si="10"/>
        <v>1.451766953199618</v>
      </c>
    </row>
    <row r="48" spans="1:9">
      <c r="A48" s="276" t="s">
        <v>581</v>
      </c>
      <c r="B48" s="285">
        <f t="shared" si="8"/>
        <v>3.3137359700694811</v>
      </c>
      <c r="C48" s="285">
        <f t="shared" si="6"/>
        <v>2.4574669187145557</v>
      </c>
      <c r="D48" s="285">
        <f t="shared" si="9"/>
        <v>1.910248635536689</v>
      </c>
      <c r="E48" s="285">
        <f>E26/$E$7*100</f>
        <v>1.8134715025906734</v>
      </c>
      <c r="F48" s="285">
        <f t="shared" si="7"/>
        <v>1.8358248098610019</v>
      </c>
      <c r="G48" s="285">
        <f t="shared" si="10"/>
        <v>1.4459490475097545</v>
      </c>
      <c r="H48" s="285">
        <f t="shared" si="10"/>
        <v>1.383185649448887</v>
      </c>
      <c r="I48" s="285">
        <f t="shared" si="10"/>
        <v>1.2607449856733524</v>
      </c>
    </row>
    <row r="49" spans="1:9">
      <c r="A49" s="276" t="s">
        <v>582</v>
      </c>
      <c r="B49" s="285">
        <f t="shared" si="8"/>
        <v>0.53447354355959387</v>
      </c>
      <c r="C49" s="285">
        <f t="shared" si="6"/>
        <v>0.22684310018903589</v>
      </c>
      <c r="D49" s="285">
        <f t="shared" si="9"/>
        <v>0.27289266221952696</v>
      </c>
      <c r="E49" s="285">
        <f>E27/$E$7*100</f>
        <v>0.17271157167530224</v>
      </c>
      <c r="F49" s="285">
        <f t="shared" si="7"/>
        <v>0.18358248098610019</v>
      </c>
      <c r="G49" s="285">
        <f t="shared" si="10"/>
        <v>0.1606610052788616</v>
      </c>
      <c r="H49" s="285">
        <f t="shared" si="10"/>
        <v>0.21612275772638859</v>
      </c>
      <c r="I49" s="285">
        <f t="shared" si="10"/>
        <v>0.19102196752626552</v>
      </c>
    </row>
    <row r="50" spans="1:9" ht="9.75" customHeight="1">
      <c r="A50" s="286"/>
      <c r="B50" s="286"/>
      <c r="C50" s="286"/>
      <c r="D50" s="286"/>
      <c r="E50" s="286"/>
      <c r="F50" s="286"/>
      <c r="G50" s="286"/>
      <c r="H50" s="286"/>
      <c r="I50" s="808"/>
    </row>
    <row r="51" spans="1:9" ht="3.75" customHeight="1">
      <c r="A51" s="287"/>
      <c r="B51" s="287"/>
      <c r="C51" s="287"/>
      <c r="D51" s="287"/>
      <c r="E51" s="287"/>
      <c r="F51" s="287"/>
      <c r="G51" s="287"/>
    </row>
    <row r="52" spans="1:9" ht="18.75" customHeight="1">
      <c r="A52" s="1074" t="s">
        <v>65</v>
      </c>
      <c r="B52" s="1074"/>
      <c r="C52" s="1074"/>
      <c r="D52" s="1074"/>
      <c r="E52" s="1074"/>
      <c r="F52" s="1074"/>
      <c r="G52" s="1074"/>
      <c r="H52" s="1074"/>
    </row>
    <row r="53" spans="1:9" ht="23.25" customHeight="1">
      <c r="A53" s="1075" t="s">
        <v>667</v>
      </c>
      <c r="B53" s="1075"/>
      <c r="C53" s="1075"/>
      <c r="D53" s="1075"/>
      <c r="E53" s="1075"/>
      <c r="F53" s="1075"/>
      <c r="G53" s="1075"/>
      <c r="H53" s="1075"/>
    </row>
    <row r="54" spans="1:9" ht="15.9" customHeight="1"/>
    <row r="55" spans="1:9" ht="15.9" customHeight="1"/>
    <row r="56" spans="1:9" ht="15.9" customHeight="1"/>
    <row r="57" spans="1:9" ht="15.9" customHeight="1"/>
    <row r="58" spans="1:9" ht="15.9" customHeight="1"/>
    <row r="59" spans="1:9" ht="15.9" customHeight="1"/>
    <row r="60" spans="1:9" ht="15.9" customHeight="1"/>
    <row r="61" spans="1:9" ht="15.9" customHeight="1"/>
    <row r="62" spans="1:9" ht="15.9" customHeight="1"/>
    <row r="63" spans="1:9" ht="15.9" customHeight="1"/>
    <row r="64" spans="1:9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  <row r="101" ht="15.9" customHeight="1"/>
    <row r="102" ht="15.9" customHeight="1"/>
    <row r="103" ht="15.9" customHeight="1"/>
    <row r="104" ht="15.9" customHeight="1"/>
    <row r="105" ht="15.9" customHeight="1"/>
    <row r="106" ht="15.9" customHeight="1"/>
    <row r="107" ht="15.9" customHeight="1"/>
    <row r="108" ht="15.9" customHeight="1"/>
    <row r="109" ht="15.9" customHeight="1"/>
    <row r="110" ht="15.9" customHeight="1"/>
    <row r="111" ht="15.9" customHeight="1"/>
    <row r="112" ht="15.9" customHeight="1"/>
    <row r="113" ht="15.9" customHeight="1"/>
    <row r="114" ht="15.9" customHeight="1"/>
    <row r="115" ht="15.9" customHeight="1"/>
    <row r="116" ht="15.9" customHeight="1"/>
    <row r="117" ht="15.9" customHeight="1"/>
    <row r="118" ht="15.9" customHeight="1"/>
    <row r="119" ht="15.9" customHeight="1"/>
    <row r="120" ht="15.9" customHeight="1"/>
    <row r="121" ht="15.9" customHeight="1"/>
    <row r="122" ht="15.9" customHeight="1"/>
    <row r="123" ht="15.9" customHeight="1"/>
    <row r="124" ht="15.9" customHeight="1"/>
    <row r="125" ht="15.9" customHeight="1"/>
    <row r="126" ht="15.9" customHeight="1"/>
    <row r="127" ht="15.9" customHeight="1"/>
    <row r="128" ht="15.9" customHeight="1"/>
    <row r="129" ht="15.9" customHeight="1"/>
    <row r="130" ht="15.9" customHeight="1"/>
    <row r="131" ht="15.9" customHeight="1"/>
    <row r="132" ht="15.9" customHeight="1"/>
    <row r="133" ht="15.9" customHeight="1"/>
    <row r="134" ht="15.9" customHeight="1"/>
    <row r="135" ht="15.9" customHeight="1"/>
    <row r="136" ht="15.9" customHeight="1"/>
    <row r="137" ht="15.9" customHeight="1"/>
    <row r="138" ht="15.9" customHeight="1"/>
    <row r="139" ht="15.9" customHeight="1"/>
    <row r="140" ht="15.9" customHeight="1"/>
    <row r="141" ht="15.9" customHeight="1"/>
    <row r="142" ht="15.9" customHeight="1"/>
    <row r="143" ht="15.9" customHeight="1"/>
    <row r="144" ht="15.9" customHeight="1"/>
    <row r="145" ht="15.9" customHeight="1"/>
    <row r="146" ht="15.9" customHeight="1"/>
    <row r="147" ht="15.9" customHeight="1"/>
    <row r="148" ht="15.9" customHeight="1"/>
    <row r="149" ht="15.9" customHeight="1"/>
    <row r="150" ht="15.9" customHeight="1"/>
    <row r="151" ht="15.9" customHeight="1"/>
    <row r="152" ht="15.9" customHeight="1"/>
    <row r="153" ht="15.9" customHeight="1"/>
    <row r="154" ht="15.9" customHeight="1"/>
    <row r="155" ht="15.9" customHeight="1"/>
    <row r="156" ht="15.9" customHeight="1"/>
    <row r="157" ht="15.9" customHeight="1"/>
    <row r="158" ht="15.9" customHeight="1"/>
    <row r="159" ht="15.9" customHeight="1"/>
    <row r="160" ht="15.9" customHeight="1"/>
    <row r="161" ht="15.9" customHeight="1"/>
    <row r="162" ht="15.9" customHeight="1"/>
    <row r="163" ht="15.9" customHeight="1"/>
    <row r="164" ht="15.9" customHeight="1"/>
    <row r="165" ht="15.9" customHeight="1"/>
    <row r="166" ht="15.9" customHeight="1"/>
    <row r="167" ht="15.9" customHeight="1"/>
    <row r="168" ht="15.9" customHeight="1"/>
    <row r="169" ht="15.9" customHeight="1"/>
    <row r="170" ht="15.9" customHeight="1"/>
    <row r="171" ht="15.9" customHeight="1"/>
    <row r="172" ht="15.9" customHeight="1"/>
    <row r="173" ht="15.9" customHeight="1"/>
    <row r="174" ht="15.9" customHeight="1"/>
    <row r="175" ht="15.9" customHeight="1"/>
    <row r="176" ht="15.9" customHeight="1"/>
    <row r="177" ht="15.9" customHeight="1"/>
    <row r="178" ht="15.9" customHeight="1"/>
    <row r="179" ht="15.9" customHeight="1"/>
    <row r="180" ht="15.9" customHeight="1"/>
    <row r="181" ht="15.9" customHeight="1"/>
    <row r="182" ht="15.9" customHeight="1"/>
    <row r="183" ht="15.9" customHeight="1"/>
    <row r="184" ht="15.9" customHeight="1"/>
    <row r="185" ht="15.9" customHeight="1"/>
    <row r="186" ht="15.9" customHeight="1"/>
    <row r="187" ht="15.9" customHeight="1"/>
    <row r="188" ht="15.9" customHeight="1"/>
    <row r="189" ht="15.9" customHeight="1"/>
    <row r="190" ht="15.9" customHeight="1"/>
    <row r="191" ht="15.9" customHeight="1"/>
    <row r="192" ht="15.9" customHeight="1"/>
    <row r="193" ht="15.9" customHeight="1"/>
    <row r="194" ht="15.9" customHeight="1"/>
    <row r="195" ht="15.9" customHeight="1"/>
    <row r="196" ht="15.9" customHeight="1"/>
    <row r="197" ht="15.9" customHeight="1"/>
    <row r="198" ht="15.9" customHeight="1"/>
    <row r="199" ht="15.9" customHeight="1"/>
    <row r="200" ht="15.9" customHeight="1"/>
    <row r="201" ht="15.9" customHeight="1"/>
    <row r="202" ht="15.9" customHeight="1"/>
    <row r="203" ht="15.9" customHeight="1"/>
    <row r="204" ht="15.9" customHeight="1"/>
    <row r="205" ht="15.9" customHeight="1"/>
    <row r="206" ht="15.9" customHeight="1"/>
    <row r="207" ht="15.9" customHeight="1"/>
    <row r="208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  <row r="266" ht="15.9" customHeight="1"/>
    <row r="267" ht="15.9" customHeight="1"/>
    <row r="268" ht="15.9" customHeight="1"/>
    <row r="269" ht="15.9" customHeight="1"/>
    <row r="270" ht="15.9" customHeight="1"/>
    <row r="271" ht="15.9" customHeight="1"/>
    <row r="272" ht="15.9" customHeight="1"/>
    <row r="273" ht="15.9" customHeight="1"/>
    <row r="274" ht="15.9" customHeight="1"/>
    <row r="275" ht="15.9" customHeight="1"/>
    <row r="276" ht="15.9" customHeight="1"/>
    <row r="277" ht="15.9" customHeight="1"/>
    <row r="278" ht="15.9" customHeight="1"/>
    <row r="279" ht="15.9" customHeight="1"/>
    <row r="280" ht="15.9" customHeight="1"/>
    <row r="281" ht="15.9" customHeight="1"/>
    <row r="282" ht="15.9" customHeight="1"/>
    <row r="283" ht="15.9" customHeight="1"/>
    <row r="284" ht="15.9" customHeight="1"/>
    <row r="285" ht="15.9" customHeight="1"/>
    <row r="286" ht="15.9" customHeight="1"/>
    <row r="287" ht="15.9" customHeight="1"/>
    <row r="288" ht="15.9" customHeight="1"/>
    <row r="289" ht="15.9" customHeight="1"/>
    <row r="290" ht="15.9" customHeight="1"/>
    <row r="291" ht="15.9" customHeight="1"/>
    <row r="292" ht="15.9" customHeight="1"/>
    <row r="293" ht="15.9" customHeight="1"/>
    <row r="294" ht="15.9" customHeight="1"/>
    <row r="295" ht="15.9" customHeight="1"/>
    <row r="296" ht="15.9" customHeight="1"/>
    <row r="297" ht="15.9" customHeight="1"/>
    <row r="298" ht="15.9" customHeight="1"/>
    <row r="299" ht="15.9" customHeight="1"/>
    <row r="300" ht="15.9" customHeight="1"/>
    <row r="301" ht="15.9" customHeight="1"/>
    <row r="302" ht="15.9" customHeight="1"/>
    <row r="303" ht="15.9" customHeight="1"/>
    <row r="304" ht="15.9" customHeight="1"/>
    <row r="305" ht="15.9" customHeight="1"/>
    <row r="306" ht="15.9" customHeight="1"/>
    <row r="307" ht="15.9" customHeight="1"/>
    <row r="308" ht="15.9" customHeight="1"/>
    <row r="309" ht="15.9" customHeight="1"/>
    <row r="310" ht="15.9" customHeight="1"/>
    <row r="311" ht="15.9" customHeight="1"/>
    <row r="312" ht="15.9" customHeight="1"/>
    <row r="313" ht="15.9" customHeight="1"/>
    <row r="314" ht="15.9" customHeight="1"/>
    <row r="315" ht="15.9" customHeight="1"/>
    <row r="316" ht="15.9" customHeight="1"/>
    <row r="317" ht="15.9" customHeight="1"/>
    <row r="318" ht="15.9" customHeight="1"/>
  </sheetData>
  <mergeCells count="4">
    <mergeCell ref="A52:H52"/>
    <mergeCell ref="A53:H53"/>
    <mergeCell ref="B6:I6"/>
    <mergeCell ref="B28:I28"/>
  </mergeCells>
  <pageMargins left="0.98425196850393704" right="0.77362204700000003" top="0.55000000000000004" bottom="1.03" header="0.37" footer="0.82"/>
  <pageSetup paperSize="9" firstPageNumber="167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B050"/>
  </sheetPr>
  <dimension ref="A1:IV171"/>
  <sheetViews>
    <sheetView zoomScaleNormal="100" workbookViewId="0">
      <selection activeCell="M5" sqref="M5"/>
    </sheetView>
  </sheetViews>
  <sheetFormatPr defaultColWidth="9.109375" defaultRowHeight="13.2"/>
  <cols>
    <col min="1" max="1" width="40.6640625" style="325" customWidth="1"/>
    <col min="2" max="2" width="8.109375" style="325" hidden="1" customWidth="1"/>
    <col min="3" max="3" width="7.6640625" style="325" hidden="1" customWidth="1"/>
    <col min="4" max="4" width="8.109375" style="325" hidden="1" customWidth="1"/>
    <col min="5" max="5" width="8.109375" style="325" bestFit="1" customWidth="1"/>
    <col min="6" max="6" width="8" style="325" customWidth="1"/>
    <col min="7" max="7" width="8.109375" style="325" bestFit="1" customWidth="1"/>
    <col min="8" max="8" width="7.109375" style="325" bestFit="1" customWidth="1"/>
    <col min="9" max="9" width="9.109375" style="325"/>
    <col min="10" max="16384" width="9.109375" style="184"/>
  </cols>
  <sheetData>
    <row r="1" spans="1:256" s="44" customFormat="1" ht="20.100000000000001" customHeight="1">
      <c r="A1" s="361" t="s">
        <v>635</v>
      </c>
      <c r="B1" s="361"/>
      <c r="C1" s="361"/>
      <c r="D1" s="373"/>
      <c r="E1" s="373"/>
      <c r="F1" s="373"/>
      <c r="G1" s="373"/>
      <c r="H1" s="373"/>
      <c r="I1" s="857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</row>
    <row r="2" spans="1:256" s="44" customFormat="1" ht="15" customHeight="1">
      <c r="A2" s="374" t="s">
        <v>531</v>
      </c>
      <c r="B2" s="374"/>
      <c r="C2" s="374"/>
      <c r="D2" s="373"/>
      <c r="E2" s="373"/>
      <c r="F2" s="373"/>
      <c r="G2" s="373"/>
      <c r="H2" s="373"/>
      <c r="I2" s="857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</row>
    <row r="3" spans="1:256" s="44" customFormat="1" ht="17.25" customHeight="1">
      <c r="A3" s="858" t="s">
        <v>532</v>
      </c>
      <c r="B3" s="364"/>
      <c r="C3" s="364"/>
      <c r="D3" s="373"/>
      <c r="E3" s="373"/>
      <c r="F3" s="373"/>
      <c r="G3" s="373"/>
      <c r="H3" s="373"/>
      <c r="I3" s="859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pans="1:256" ht="17.25" customHeight="1">
      <c r="A4" s="858" t="s">
        <v>533</v>
      </c>
      <c r="I4" s="859"/>
    </row>
    <row r="5" spans="1:256" ht="8.25" customHeight="1">
      <c r="A5" s="375"/>
    </row>
    <row r="6" spans="1:256" ht="14.25" customHeight="1">
      <c r="A6" s="810"/>
      <c r="B6" s="811"/>
      <c r="C6" s="811"/>
      <c r="D6" s="830"/>
      <c r="G6" s="365"/>
      <c r="I6" s="366" t="s">
        <v>365</v>
      </c>
    </row>
    <row r="7" spans="1:256" ht="20.25" customHeight="1">
      <c r="A7" s="814"/>
      <c r="B7" s="815">
        <v>2010</v>
      </c>
      <c r="C7" s="815">
        <v>2013</v>
      </c>
      <c r="D7" s="815">
        <v>2014</v>
      </c>
      <c r="E7" s="815">
        <v>2015</v>
      </c>
      <c r="F7" s="815">
        <v>2016</v>
      </c>
      <c r="G7" s="815">
        <v>2017</v>
      </c>
      <c r="H7" s="815">
        <v>2018</v>
      </c>
      <c r="I7" s="815">
        <v>2019</v>
      </c>
      <c r="K7" s="189"/>
      <c r="L7" s="189"/>
      <c r="M7" s="189"/>
      <c r="N7" s="189"/>
    </row>
    <row r="8" spans="1:256" ht="6.75" customHeight="1">
      <c r="B8" s="370"/>
      <c r="C8" s="370"/>
      <c r="D8" s="370"/>
      <c r="E8" s="370"/>
      <c r="F8" s="370"/>
      <c r="G8" s="370"/>
      <c r="K8" s="189"/>
      <c r="L8" s="189"/>
      <c r="M8" s="189"/>
      <c r="N8" s="189"/>
    </row>
    <row r="9" spans="1:256" ht="13.8">
      <c r="A9" s="860" t="s">
        <v>303</v>
      </c>
      <c r="B9" s="370">
        <f>'[18]76'!B8/'[18]67'!B8</f>
        <v>423.52061334865385</v>
      </c>
      <c r="C9" s="370">
        <v>433.64609696880518</v>
      </c>
      <c r="D9" s="370">
        <f>'[18]76'!D8/'[18]67'!D8</f>
        <v>457.84932315230412</v>
      </c>
      <c r="E9" s="370">
        <v>458.3368764898031</v>
      </c>
      <c r="F9" s="370">
        <v>530.78201323536416</v>
      </c>
      <c r="G9" s="370">
        <v>626.50842378743687</v>
      </c>
      <c r="H9" s="370">
        <v>723.59795674549684</v>
      </c>
      <c r="I9" s="370">
        <f>'77'!I8/'68'!I8</f>
        <v>746.95339531557306</v>
      </c>
      <c r="K9" s="189"/>
      <c r="L9" s="189"/>
      <c r="M9" s="189"/>
      <c r="N9" s="189"/>
    </row>
    <row r="10" spans="1:256" ht="13.8">
      <c r="A10" s="376" t="s">
        <v>55</v>
      </c>
      <c r="B10" s="861"/>
      <c r="C10" s="861"/>
      <c r="D10" s="861"/>
      <c r="K10" s="189"/>
      <c r="L10" s="189"/>
      <c r="M10" s="189"/>
      <c r="N10" s="189"/>
    </row>
    <row r="11" spans="1:256" ht="13.8">
      <c r="A11" s="377" t="s">
        <v>56</v>
      </c>
      <c r="B11" s="852">
        <f>'[18]76'!B14/'[18]67'!B14</f>
        <v>1667.884016798419</v>
      </c>
      <c r="C11" s="852">
        <v>1692.6751379610805</v>
      </c>
      <c r="D11" s="852">
        <f>'[18]76'!D14/'[18]67'!D14</f>
        <v>1225.9333647650478</v>
      </c>
      <c r="E11" s="852">
        <v>1295.1803855569156</v>
      </c>
      <c r="F11" s="852">
        <v>1350.5387572069187</v>
      </c>
      <c r="G11" s="852">
        <v>1478.7658676569886</v>
      </c>
      <c r="H11" s="852">
        <v>1445.5481356477017</v>
      </c>
      <c r="I11" s="852">
        <f>'77'!I14/'68'!I14</f>
        <v>1617.2678047182176</v>
      </c>
      <c r="K11" s="189"/>
      <c r="L11" s="189"/>
      <c r="M11" s="189"/>
      <c r="N11" s="189"/>
    </row>
    <row r="12" spans="1:256" ht="13.8">
      <c r="A12" s="376" t="s">
        <v>57</v>
      </c>
      <c r="B12" s="861"/>
      <c r="C12" s="861"/>
      <c r="D12" s="861"/>
      <c r="E12" s="861"/>
      <c r="F12" s="861"/>
      <c r="G12" s="861"/>
      <c r="H12" s="861"/>
      <c r="I12" s="861"/>
      <c r="K12" s="189"/>
      <c r="L12" s="189"/>
      <c r="M12" s="189"/>
      <c r="N12" s="189"/>
    </row>
    <row r="13" spans="1:256" ht="13.8">
      <c r="A13" s="377" t="s">
        <v>58</v>
      </c>
      <c r="B13" s="852">
        <f>'[18]76'!B19/'[18]67'!B17</f>
        <v>194.94530115269322</v>
      </c>
      <c r="C13" s="852">
        <v>238.91898529014514</v>
      </c>
      <c r="D13" s="852">
        <f>'[18]76'!D19/'[18]67'!D17</f>
        <v>363.1394192240607</v>
      </c>
      <c r="E13" s="852">
        <v>356.05189021960769</v>
      </c>
      <c r="F13" s="852">
        <v>465.07369802883926</v>
      </c>
      <c r="G13" s="852">
        <v>574.28423077718708</v>
      </c>
      <c r="H13" s="852">
        <v>714.33849101796409</v>
      </c>
      <c r="I13" s="852">
        <f>'77'!I19/'68'!I17</f>
        <v>727.51116374791286</v>
      </c>
      <c r="K13" s="189"/>
      <c r="L13" s="189"/>
      <c r="M13" s="189"/>
      <c r="N13" s="189"/>
    </row>
    <row r="14" spans="1:256" ht="13.8">
      <c r="A14" s="376" t="s">
        <v>63</v>
      </c>
      <c r="B14" s="861"/>
      <c r="C14" s="861"/>
      <c r="D14" s="861"/>
      <c r="E14" s="861"/>
      <c r="F14" s="861"/>
      <c r="G14" s="861"/>
      <c r="H14" s="861"/>
      <c r="I14" s="861"/>
      <c r="K14" s="189"/>
      <c r="L14" s="189"/>
      <c r="M14" s="189"/>
      <c r="N14" s="189"/>
    </row>
    <row r="15" spans="1:256" ht="13.8">
      <c r="A15" s="377" t="s">
        <v>64</v>
      </c>
      <c r="B15" s="852">
        <f>'[18]76'!B29/'[18]67'!B27</f>
        <v>156.31869886250249</v>
      </c>
      <c r="C15" s="852">
        <v>324.16654341073803</v>
      </c>
      <c r="D15" s="852">
        <f>'[18]76'!D29/'[18]67'!D27</f>
        <v>335.98219293325855</v>
      </c>
      <c r="E15" s="852">
        <v>309.59956942949407</v>
      </c>
      <c r="F15" s="852">
        <v>291.87437624750498</v>
      </c>
      <c r="G15" s="852">
        <v>328.63216898749113</v>
      </c>
      <c r="H15" s="852">
        <v>274.33688378318089</v>
      </c>
      <c r="I15" s="852">
        <f>'77'!I29/'68'!I27</f>
        <v>293.44954765411319</v>
      </c>
      <c r="K15" s="189"/>
      <c r="L15" s="189"/>
      <c r="M15" s="189"/>
      <c r="N15" s="189"/>
    </row>
    <row r="16" spans="1:256" ht="26.4">
      <c r="A16" s="378" t="s">
        <v>477</v>
      </c>
      <c r="B16" s="861"/>
      <c r="C16" s="861"/>
      <c r="D16" s="861"/>
      <c r="E16" s="862"/>
      <c r="F16" s="862"/>
      <c r="G16" s="862"/>
      <c r="H16" s="862"/>
      <c r="I16" s="862"/>
      <c r="K16" s="189"/>
      <c r="L16" s="189"/>
      <c r="M16" s="189"/>
      <c r="N16" s="189"/>
    </row>
    <row r="17" spans="1:14" ht="13.8">
      <c r="A17" s="429" t="s">
        <v>67</v>
      </c>
      <c r="B17" s="862">
        <f>'[18]77'!B12/'[18]68'!B12</f>
        <v>138.17366658077816</v>
      </c>
      <c r="C17" s="862">
        <v>248.38177128116939</v>
      </c>
      <c r="D17" s="862">
        <f>'[18]77'!D12/'[18]68'!D12</f>
        <v>332.09353771120016</v>
      </c>
      <c r="E17" s="862">
        <v>361.3916497633536</v>
      </c>
      <c r="F17" s="862">
        <v>380.19497132774592</v>
      </c>
      <c r="G17" s="862">
        <v>438.10804508356006</v>
      </c>
      <c r="H17" s="862">
        <v>393.78825545527246</v>
      </c>
      <c r="I17" s="862">
        <f>'78'!I12/'69'!I12</f>
        <v>395.28571191870094</v>
      </c>
      <c r="K17" s="189"/>
      <c r="L17" s="189"/>
      <c r="M17" s="189"/>
      <c r="N17" s="189"/>
    </row>
    <row r="18" spans="1:14" ht="13.8">
      <c r="A18" s="379" t="s">
        <v>68</v>
      </c>
      <c r="B18" s="862"/>
      <c r="C18" s="862"/>
      <c r="D18" s="862"/>
      <c r="E18" s="861"/>
      <c r="F18" s="861"/>
      <c r="G18" s="861"/>
      <c r="H18" s="861"/>
      <c r="I18" s="861"/>
      <c r="K18" s="189"/>
      <c r="L18" s="189"/>
      <c r="M18" s="189"/>
      <c r="N18" s="189"/>
    </row>
    <row r="19" spans="1:14" ht="13.8">
      <c r="A19" s="429" t="s">
        <v>502</v>
      </c>
      <c r="B19" s="862">
        <f>'[18]77'!B20/'[18]68'!B20</f>
        <v>194.77505738332059</v>
      </c>
      <c r="C19" s="862">
        <f>'[18]77'!C20/'[18]68'!C20</f>
        <v>263.7088167053364</v>
      </c>
      <c r="D19" s="862">
        <f>'[18]77'!D20/'[18]68'!D20</f>
        <v>247.55882352941177</v>
      </c>
      <c r="E19" s="862">
        <v>738.98014888337468</v>
      </c>
      <c r="F19" s="862">
        <v>465.91443850267382</v>
      </c>
      <c r="G19" s="862">
        <v>613.67817896389329</v>
      </c>
      <c r="H19" s="862">
        <v>617.97725714285707</v>
      </c>
      <c r="I19" s="862">
        <f>'78'!I20/'69'!I20</f>
        <v>1122.5022884882108</v>
      </c>
      <c r="K19" s="189"/>
      <c r="L19" s="189"/>
      <c r="M19" s="189"/>
      <c r="N19" s="189"/>
    </row>
    <row r="20" spans="1:14" ht="13.8">
      <c r="A20" s="429" t="s">
        <v>81</v>
      </c>
      <c r="B20" s="862">
        <f>'[18]77'!B25/'[18]68'!B25</f>
        <v>168.18366999062474</v>
      </c>
      <c r="C20" s="862">
        <v>185.3597190723535</v>
      </c>
      <c r="D20" s="862">
        <f>'[18]77'!D25/'[18]68'!D25</f>
        <v>447.90245148110318</v>
      </c>
      <c r="E20" s="862">
        <v>259.378762541806</v>
      </c>
      <c r="F20" s="862">
        <v>239.88091695969706</v>
      </c>
      <c r="G20" s="862">
        <v>266.69452001554606</v>
      </c>
      <c r="H20" s="862">
        <v>307.10662849872767</v>
      </c>
      <c r="I20" s="862">
        <f>'78'!I25/'69'!I25</f>
        <v>465.21767589566508</v>
      </c>
      <c r="K20" s="189"/>
      <c r="L20" s="189"/>
      <c r="M20" s="189"/>
      <c r="N20" s="189"/>
    </row>
    <row r="21" spans="1:14" ht="13.8">
      <c r="A21" s="379" t="s">
        <v>82</v>
      </c>
      <c r="B21" s="862"/>
      <c r="C21" s="862"/>
      <c r="D21" s="862"/>
      <c r="E21" s="862"/>
      <c r="F21" s="862"/>
      <c r="G21" s="862"/>
      <c r="H21" s="862"/>
      <c r="I21" s="862"/>
      <c r="K21" s="189"/>
      <c r="L21" s="189"/>
      <c r="M21" s="189"/>
      <c r="N21" s="189"/>
    </row>
    <row r="22" spans="1:14" s="6" customFormat="1" ht="26.4">
      <c r="A22" s="429" t="s">
        <v>124</v>
      </c>
      <c r="B22" s="862">
        <f>'[18]77'!B66/'[18]68'!B66</f>
        <v>8425.6098622189984</v>
      </c>
      <c r="C22" s="862"/>
      <c r="D22" s="862">
        <f>'[18]77'!D66/'[18]68'!D66</f>
        <v>4475.426623376623</v>
      </c>
      <c r="E22" s="862">
        <v>4423.0965180207695</v>
      </c>
      <c r="F22" s="862">
        <v>6622.1034912718205</v>
      </c>
      <c r="G22" s="862">
        <v>8203.8734256926946</v>
      </c>
      <c r="H22" s="862">
        <v>9529.2812460667083</v>
      </c>
      <c r="I22" s="862">
        <f>'78'!I66/'69'!I66</f>
        <v>7758.9251640759931</v>
      </c>
      <c r="J22" s="106"/>
      <c r="K22" s="106"/>
      <c r="L22" s="106"/>
      <c r="M22" s="106"/>
    </row>
    <row r="23" spans="1:14" s="6" customFormat="1" ht="26.4">
      <c r="A23" s="379" t="s">
        <v>125</v>
      </c>
      <c r="B23" s="862"/>
      <c r="C23" s="862"/>
      <c r="D23" s="862"/>
      <c r="E23" s="862"/>
      <c r="F23" s="862"/>
      <c r="G23" s="862"/>
      <c r="H23" s="862"/>
      <c r="I23" s="862"/>
      <c r="J23" s="106"/>
      <c r="K23" s="106"/>
      <c r="L23" s="106"/>
      <c r="M23" s="106"/>
    </row>
    <row r="24" spans="1:14" s="8" customFormat="1" ht="26.4">
      <c r="A24" s="429" t="s">
        <v>127</v>
      </c>
      <c r="B24" s="862">
        <f>'[18]77'!B70/'[18]68'!B70</f>
        <v>322.17127564674399</v>
      </c>
      <c r="C24" s="862"/>
      <c r="D24" s="862">
        <f>'[18]77'!D70/'[18]68'!D70</f>
        <v>536.69887834339943</v>
      </c>
      <c r="E24" s="862">
        <v>529.74812343619681</v>
      </c>
      <c r="F24" s="862">
        <v>785.05581761006295</v>
      </c>
      <c r="G24" s="862">
        <v>877.17617866004957</v>
      </c>
      <c r="H24" s="862">
        <v>2247.6876971608831</v>
      </c>
      <c r="I24" s="862">
        <f>'78'!I70/'69'!I70</f>
        <v>1277.442892358258</v>
      </c>
      <c r="J24" s="114"/>
      <c r="K24" s="114"/>
      <c r="L24" s="114"/>
      <c r="M24" s="114"/>
    </row>
    <row r="25" spans="1:14" s="6" customFormat="1" ht="26.4">
      <c r="A25" s="379" t="s">
        <v>128</v>
      </c>
      <c r="B25" s="862"/>
      <c r="C25" s="862"/>
      <c r="D25" s="862"/>
      <c r="E25" s="862"/>
      <c r="F25" s="862"/>
      <c r="G25" s="862"/>
      <c r="H25" s="862"/>
      <c r="I25" s="862"/>
      <c r="J25" s="106"/>
      <c r="K25" s="106"/>
      <c r="L25" s="106"/>
      <c r="M25" s="106"/>
    </row>
    <row r="26" spans="1:14" ht="13.8">
      <c r="A26" s="429" t="s">
        <v>501</v>
      </c>
      <c r="B26" s="862">
        <f>'[18]77'!B80/'[18]68'!B79</f>
        <v>145.93319380493929</v>
      </c>
      <c r="C26" s="862">
        <v>128.38290510196569</v>
      </c>
      <c r="D26" s="862">
        <f>'[18]77'!D80/'[18]68'!D79</f>
        <v>120.06573656134591</v>
      </c>
      <c r="E26" s="862">
        <v>153.64369252745291</v>
      </c>
      <c r="F26" s="862">
        <v>156.07712852055681</v>
      </c>
      <c r="G26" s="862">
        <v>227.9533248706181</v>
      </c>
      <c r="H26" s="862">
        <v>199.89898522167488</v>
      </c>
      <c r="I26" s="862">
        <f>'78'!I79/'69'!I78</f>
        <v>238.127792</v>
      </c>
      <c r="K26" s="189"/>
      <c r="L26" s="189"/>
      <c r="M26" s="189"/>
      <c r="N26" s="189"/>
    </row>
    <row r="27" spans="1:14" ht="26.4">
      <c r="A27" s="429" t="s">
        <v>143</v>
      </c>
      <c r="B27" s="862">
        <f>'[18]77'!B87/'[18]68'!B86</f>
        <v>174.09872241579558</v>
      </c>
      <c r="C27" s="862">
        <v>230.2079410560786</v>
      </c>
      <c r="D27" s="862">
        <f>'[18]77'!D87/'[18]68'!D86</f>
        <v>221.43142607556234</v>
      </c>
      <c r="E27" s="862">
        <v>281.66688130500108</v>
      </c>
      <c r="F27" s="862">
        <v>250.09961364018142</v>
      </c>
      <c r="G27" s="862">
        <v>263.33261713907939</v>
      </c>
      <c r="H27" s="862">
        <v>310.11191456510551</v>
      </c>
      <c r="I27" s="862">
        <f>'78'!I86/'69'!I85</f>
        <v>314.06729610646522</v>
      </c>
      <c r="K27" s="189"/>
      <c r="L27" s="189"/>
      <c r="M27" s="189"/>
      <c r="N27" s="189"/>
    </row>
    <row r="28" spans="1:14" ht="26.4">
      <c r="A28" s="379" t="s">
        <v>144</v>
      </c>
      <c r="B28" s="862"/>
      <c r="C28" s="862"/>
      <c r="D28" s="862"/>
      <c r="E28" s="862"/>
      <c r="F28" s="862"/>
      <c r="G28" s="862"/>
      <c r="H28" s="862"/>
      <c r="I28" s="862"/>
      <c r="K28" s="189"/>
      <c r="L28" s="189"/>
      <c r="M28" s="189"/>
      <c r="N28" s="189"/>
    </row>
    <row r="29" spans="1:14" ht="13.8">
      <c r="A29" s="429" t="s">
        <v>151</v>
      </c>
      <c r="B29" s="862">
        <f>'[18]77'!B95/'[18]68'!B94</f>
        <v>200.54845222072677</v>
      </c>
      <c r="C29" s="862">
        <v>416.36542372881354</v>
      </c>
      <c r="D29" s="862">
        <f>'[18]77'!D95/'[18]68'!D94</f>
        <v>427.22809278350513</v>
      </c>
      <c r="E29" s="862">
        <v>352.56859557867358</v>
      </c>
      <c r="F29" s="862">
        <v>771.7644245142003</v>
      </c>
      <c r="G29" s="862">
        <v>957.26268751994894</v>
      </c>
      <c r="H29" s="862">
        <v>1256.3801498127341</v>
      </c>
      <c r="I29" s="862">
        <f>'78'!I94/'69'!I93</f>
        <v>1156.0790792610248</v>
      </c>
      <c r="K29" s="189"/>
      <c r="L29" s="189"/>
      <c r="M29" s="189"/>
      <c r="N29" s="189"/>
    </row>
    <row r="30" spans="1:14" ht="13.8">
      <c r="A30" s="379" t="s">
        <v>152</v>
      </c>
      <c r="B30" s="862"/>
      <c r="C30" s="862"/>
      <c r="D30" s="862"/>
      <c r="E30" s="862"/>
      <c r="F30" s="862"/>
      <c r="G30" s="862"/>
      <c r="H30" s="862"/>
      <c r="I30" s="862"/>
      <c r="K30" s="189"/>
      <c r="L30" s="189"/>
      <c r="M30" s="189"/>
      <c r="N30" s="189"/>
    </row>
    <row r="31" spans="1:14" ht="13.8">
      <c r="A31" s="429" t="s">
        <v>273</v>
      </c>
      <c r="B31" s="862">
        <f>'[18]77'!B102/'[18]68'!B101</f>
        <v>381.85612281328099</v>
      </c>
      <c r="C31" s="862">
        <v>606.52346254736233</v>
      </c>
      <c r="D31" s="862">
        <f>'[18]77'!D102/'[18]68'!D101</f>
        <v>576.19522219368093</v>
      </c>
      <c r="E31" s="862">
        <v>1109.4195429104477</v>
      </c>
      <c r="F31" s="862">
        <v>1024.220823798627</v>
      </c>
      <c r="G31" s="862">
        <v>1003.089757831593</v>
      </c>
      <c r="H31" s="862">
        <v>1195.3265928556507</v>
      </c>
      <c r="I31" s="862">
        <f>'78'!I101/'69'!I100</f>
        <v>1094.8523281907435</v>
      </c>
      <c r="K31" s="189"/>
      <c r="L31" s="189"/>
      <c r="M31" s="189"/>
      <c r="N31" s="189"/>
    </row>
    <row r="32" spans="1:14" ht="13.8">
      <c r="A32" s="379" t="s">
        <v>274</v>
      </c>
      <c r="B32" s="862"/>
      <c r="C32" s="862"/>
      <c r="D32" s="862"/>
      <c r="E32" s="862"/>
      <c r="F32" s="862"/>
      <c r="G32" s="862"/>
      <c r="H32" s="862"/>
      <c r="I32" s="862"/>
      <c r="K32" s="189"/>
      <c r="L32" s="189"/>
      <c r="M32" s="189"/>
      <c r="N32" s="189"/>
    </row>
    <row r="33" spans="1:14" ht="13.8">
      <c r="A33" s="429" t="s">
        <v>163</v>
      </c>
      <c r="B33" s="862">
        <f>'[18]77'!B107/'[18]68'!B106</f>
        <v>711.15176470588233</v>
      </c>
      <c r="C33" s="862">
        <v>525.22767857142856</v>
      </c>
      <c r="D33" s="862">
        <f>'[18]77'!D107/'[18]68'!D106</f>
        <v>476.47301587301587</v>
      </c>
      <c r="E33" s="862">
        <v>798.65546218487395</v>
      </c>
      <c r="F33" s="862">
        <v>615.02325581395348</v>
      </c>
      <c r="G33" s="862">
        <v>493.85110663983903</v>
      </c>
      <c r="H33" s="862">
        <v>242.04652509652507</v>
      </c>
      <c r="I33" s="862">
        <f>'78'!I106/'69'!I105</f>
        <v>544.57056603773594</v>
      </c>
      <c r="K33" s="189"/>
      <c r="L33" s="189"/>
      <c r="M33" s="189"/>
      <c r="N33" s="189"/>
    </row>
    <row r="34" spans="1:14" ht="13.8">
      <c r="A34" s="379" t="s">
        <v>164</v>
      </c>
      <c r="B34" s="862"/>
      <c r="C34" s="862"/>
      <c r="D34" s="862"/>
      <c r="E34" s="862"/>
      <c r="F34" s="862"/>
      <c r="G34" s="862"/>
      <c r="H34" s="862"/>
      <c r="I34" s="862"/>
      <c r="K34" s="189"/>
      <c r="L34" s="189"/>
      <c r="M34" s="189"/>
      <c r="N34" s="189"/>
    </row>
    <row r="35" spans="1:14" ht="13.8">
      <c r="A35" s="429" t="s">
        <v>171</v>
      </c>
      <c r="B35" s="862">
        <f>'[18]77'!B119/'[18]68'!B118</f>
        <v>188.17241379310346</v>
      </c>
      <c r="C35" s="862">
        <v>314.40648379052368</v>
      </c>
      <c r="D35" s="862">
        <f>'[18]77'!D119/'[18]68'!D118</f>
        <v>23.030612244897959</v>
      </c>
      <c r="E35" s="862">
        <v>38.414634146341463</v>
      </c>
      <c r="F35" s="862">
        <v>21</v>
      </c>
      <c r="G35" s="862">
        <v>39.040983606557376</v>
      </c>
      <c r="H35" s="862">
        <v>46.676923076923075</v>
      </c>
      <c r="I35" s="862">
        <f>'78'!I118/'69'!I117</f>
        <v>39.001189189189184</v>
      </c>
      <c r="K35" s="189"/>
      <c r="L35" s="189"/>
      <c r="M35" s="189"/>
      <c r="N35" s="189"/>
    </row>
    <row r="36" spans="1:14" ht="13.8">
      <c r="A36" s="379" t="s">
        <v>172</v>
      </c>
      <c r="B36" s="862"/>
      <c r="C36" s="862"/>
      <c r="D36" s="862"/>
      <c r="E36" s="862"/>
      <c r="F36" s="862"/>
      <c r="G36" s="862"/>
      <c r="H36" s="862"/>
      <c r="I36" s="862"/>
      <c r="K36" s="189"/>
      <c r="L36" s="189"/>
      <c r="M36" s="189"/>
      <c r="N36" s="189"/>
    </row>
    <row r="37" spans="1:14" ht="13.8">
      <c r="A37" s="429" t="s">
        <v>275</v>
      </c>
      <c r="B37" s="862">
        <f>'[18]77'!B127/'[18]68'!B126</f>
        <v>3845.9310344827586</v>
      </c>
      <c r="C37" s="862">
        <v>4807.6787878787882</v>
      </c>
      <c r="D37" s="862">
        <f>'[18]77'!D127/'[18]68'!D126</f>
        <v>3609.5109170305677</v>
      </c>
      <c r="E37" s="862">
        <v>740.65482233502541</v>
      </c>
      <c r="F37" s="862">
        <v>4988.9719999999998</v>
      </c>
      <c r="G37" s="862">
        <v>5392.7443609022557</v>
      </c>
      <c r="H37" s="862">
        <v>3704.5946601941746</v>
      </c>
      <c r="I37" s="862">
        <f>'78'!I126/'69'!I125</f>
        <v>6751.2161267605634</v>
      </c>
      <c r="K37" s="189"/>
      <c r="L37" s="189"/>
      <c r="M37" s="189"/>
      <c r="N37" s="189"/>
    </row>
    <row r="38" spans="1:14" ht="13.8">
      <c r="A38" s="379" t="s">
        <v>276</v>
      </c>
      <c r="B38" s="862"/>
      <c r="C38" s="862"/>
      <c r="D38" s="862"/>
      <c r="E38" s="862"/>
      <c r="F38" s="862"/>
      <c r="G38" s="862"/>
      <c r="H38" s="862"/>
      <c r="I38" s="862"/>
      <c r="K38" s="189"/>
      <c r="L38" s="189"/>
      <c r="M38" s="189"/>
      <c r="N38" s="189"/>
    </row>
    <row r="39" spans="1:14" ht="26.4">
      <c r="A39" s="429" t="s">
        <v>179</v>
      </c>
      <c r="B39" s="862">
        <f>'[18]77'!B131/'[18]68'!B130</f>
        <v>47.692672998643147</v>
      </c>
      <c r="C39" s="862">
        <v>44.516516516516518</v>
      </c>
      <c r="D39" s="862">
        <f>'[18]77'!D131/'[18]68'!D130</f>
        <v>38.722496909765141</v>
      </c>
      <c r="E39" s="862">
        <v>48.112485939257596</v>
      </c>
      <c r="F39" s="862">
        <v>44.570259865255053</v>
      </c>
      <c r="G39" s="862">
        <v>65.484705882352941</v>
      </c>
      <c r="H39" s="862">
        <v>66.187080745341618</v>
      </c>
      <c r="I39" s="862">
        <f>'78'!I130/'69'!I129</f>
        <v>108.69986423584174</v>
      </c>
      <c r="K39" s="189"/>
      <c r="L39" s="189"/>
      <c r="M39" s="189"/>
      <c r="N39" s="189"/>
    </row>
    <row r="40" spans="1:14" ht="26.4">
      <c r="A40" s="379" t="s">
        <v>180</v>
      </c>
      <c r="B40" s="862"/>
      <c r="C40" s="862"/>
      <c r="D40" s="862"/>
      <c r="E40" s="862"/>
      <c r="F40" s="862"/>
      <c r="G40" s="862"/>
      <c r="H40" s="862"/>
      <c r="I40" s="862"/>
      <c r="K40" s="189"/>
      <c r="L40" s="189"/>
      <c r="M40" s="189"/>
      <c r="N40" s="189"/>
    </row>
    <row r="41" spans="1:14" ht="13.8">
      <c r="A41" s="429" t="s">
        <v>191</v>
      </c>
      <c r="B41" s="862">
        <f>'[18]77'!B143/'[18]68'!B142</f>
        <v>147.92727272727274</v>
      </c>
      <c r="C41" s="862">
        <v>12.568270481144344</v>
      </c>
      <c r="D41" s="862">
        <f>'[18]77'!D143/'[18]68'!D142</f>
        <v>21.928398058252426</v>
      </c>
      <c r="E41" s="862">
        <v>231.5866935483871</v>
      </c>
      <c r="F41" s="862">
        <v>126.83742331288343</v>
      </c>
      <c r="G41" s="862">
        <v>55.968399592252801</v>
      </c>
      <c r="H41" s="862">
        <v>83.442167577413485</v>
      </c>
      <c r="I41" s="862">
        <f>'78'!I142/'69'!I141</f>
        <v>168.47699203187253</v>
      </c>
      <c r="K41" s="189"/>
      <c r="L41" s="189"/>
      <c r="M41" s="189"/>
      <c r="N41" s="189"/>
    </row>
    <row r="42" spans="1:14" ht="13.8">
      <c r="A42" s="379" t="s">
        <v>277</v>
      </c>
      <c r="B42" s="862"/>
      <c r="C42" s="862"/>
      <c r="D42" s="862"/>
      <c r="E42" s="862"/>
      <c r="F42" s="862"/>
      <c r="G42" s="862"/>
      <c r="H42" s="862"/>
      <c r="I42" s="862"/>
      <c r="K42" s="189"/>
      <c r="L42" s="189"/>
      <c r="M42" s="189"/>
      <c r="N42" s="189"/>
    </row>
    <row r="43" spans="1:14" ht="13.8">
      <c r="A43" s="429" t="s">
        <v>500</v>
      </c>
      <c r="B43" s="862">
        <f>'[18]77'!B157/'[18]68'!B156</f>
        <v>233.6178861788618</v>
      </c>
      <c r="C43" s="862">
        <v>276.1225</v>
      </c>
      <c r="D43" s="862">
        <f>'[18]77'!D157/'[18]68'!D156</f>
        <v>268.99278846153845</v>
      </c>
      <c r="E43" s="862">
        <v>288.34502923976606</v>
      </c>
      <c r="F43" s="862">
        <v>256.66289592760182</v>
      </c>
      <c r="G43" s="862">
        <v>174.84210526315789</v>
      </c>
      <c r="H43" s="862">
        <v>184.66637010676158</v>
      </c>
      <c r="I43" s="862">
        <f>'78'!I156/'69'!I155</f>
        <v>219.85828625235405</v>
      </c>
      <c r="K43" s="189"/>
      <c r="L43" s="189"/>
      <c r="M43" s="189"/>
      <c r="N43" s="189"/>
    </row>
    <row r="44" spans="1:14" ht="13.8">
      <c r="A44" s="429" t="s">
        <v>206</v>
      </c>
      <c r="B44" s="862">
        <f>'[18]77'!B159/'[18]68'!B158</f>
        <v>730.76608187134502</v>
      </c>
      <c r="C44" s="862">
        <v>578.55747126436779</v>
      </c>
      <c r="D44" s="862">
        <f>'[18]77'!D159/'[18]68'!D158</f>
        <v>512.53475935828874</v>
      </c>
      <c r="E44" s="862">
        <v>420.25</v>
      </c>
      <c r="F44" s="862">
        <v>376.51526717557255</v>
      </c>
      <c r="G44" s="862">
        <v>285.74780058651027</v>
      </c>
      <c r="H44" s="862">
        <v>276.78554216867468</v>
      </c>
      <c r="I44" s="862">
        <f>'78'!I158/'69'!I157</f>
        <v>247.48243801652893</v>
      </c>
      <c r="K44" s="189"/>
      <c r="L44" s="189"/>
      <c r="M44" s="189"/>
      <c r="N44" s="189"/>
    </row>
    <row r="45" spans="1:14" ht="13.8">
      <c r="A45" s="379" t="s">
        <v>207</v>
      </c>
      <c r="B45" s="862"/>
      <c r="C45" s="862"/>
      <c r="D45" s="862"/>
      <c r="E45" s="862"/>
      <c r="F45" s="862"/>
      <c r="G45" s="862"/>
      <c r="H45" s="862"/>
      <c r="I45" s="862"/>
      <c r="K45" s="189"/>
      <c r="L45" s="189"/>
      <c r="M45" s="189"/>
      <c r="N45" s="189"/>
    </row>
    <row r="46" spans="1:14" ht="13.8">
      <c r="A46" s="429" t="s">
        <v>212</v>
      </c>
      <c r="B46" s="862">
        <f>'[18]77'!B165/'[18]68'!B164</f>
        <v>419.85906571654789</v>
      </c>
      <c r="C46" s="862">
        <v>519.93266832917709</v>
      </c>
      <c r="D46" s="862">
        <f>'[18]77'!D165/'[18]68'!D164</f>
        <v>1444.359964881475</v>
      </c>
      <c r="E46" s="862">
        <v>674.48936170212767</v>
      </c>
      <c r="F46" s="862">
        <v>1225.8742358078603</v>
      </c>
      <c r="G46" s="862">
        <v>1734.0908385093169</v>
      </c>
      <c r="H46" s="862">
        <v>1916.746840148699</v>
      </c>
      <c r="I46" s="862">
        <f>'78'!I164/'69'!I163</f>
        <v>2162.8749485949284</v>
      </c>
      <c r="K46" s="189"/>
      <c r="L46" s="189"/>
      <c r="M46" s="189"/>
      <c r="N46" s="189"/>
    </row>
    <row r="47" spans="1:14" ht="13.8">
      <c r="A47" s="379" t="s">
        <v>213</v>
      </c>
      <c r="B47" s="863"/>
      <c r="C47" s="863"/>
      <c r="D47" s="863"/>
      <c r="E47" s="863"/>
      <c r="F47" s="863"/>
      <c r="G47" s="863"/>
      <c r="H47" s="863"/>
      <c r="I47" s="863"/>
      <c r="K47" s="189"/>
      <c r="L47" s="189"/>
      <c r="M47" s="189"/>
      <c r="N47" s="189"/>
    </row>
    <row r="48" spans="1:14" ht="13.8">
      <c r="A48" s="429" t="s">
        <v>222</v>
      </c>
      <c r="B48" s="863">
        <f>'[18]77'!B175/'[18]68'!B174</f>
        <v>79.476923076923072</v>
      </c>
      <c r="C48" s="864">
        <v>0</v>
      </c>
      <c r="D48" s="863">
        <f>'[18]77'!D175/'[18]68'!D174</f>
        <v>0</v>
      </c>
      <c r="E48" s="381" t="s">
        <v>302</v>
      </c>
      <c r="F48" s="863">
        <v>3.9166666666666665</v>
      </c>
      <c r="G48" s="863">
        <v>7.1558441558441555</v>
      </c>
      <c r="H48" s="863">
        <v>15.032786885245901</v>
      </c>
      <c r="I48" s="863">
        <f>'78'!I174/'69'!I173</f>
        <v>43.196726190476191</v>
      </c>
      <c r="K48" s="189"/>
      <c r="L48" s="189"/>
      <c r="M48" s="189"/>
      <c r="N48" s="189"/>
    </row>
    <row r="49" spans="1:14" ht="13.8">
      <c r="A49" s="379" t="s">
        <v>223</v>
      </c>
      <c r="B49" s="382"/>
      <c r="C49" s="382"/>
      <c r="D49" s="383"/>
      <c r="E49" s="383"/>
      <c r="F49" s="383"/>
      <c r="G49" s="383"/>
      <c r="H49" s="383"/>
      <c r="K49" s="189"/>
      <c r="L49" s="189"/>
      <c r="M49" s="189"/>
      <c r="N49" s="189"/>
    </row>
    <row r="50" spans="1:14" ht="4.5" customHeight="1">
      <c r="A50" s="810"/>
      <c r="B50" s="810"/>
      <c r="C50" s="810"/>
      <c r="D50" s="810"/>
      <c r="E50" s="810"/>
      <c r="F50" s="810"/>
      <c r="G50" s="810"/>
      <c r="H50" s="810"/>
      <c r="I50" s="810"/>
      <c r="K50" s="189"/>
      <c r="L50" s="189"/>
      <c r="M50" s="189"/>
      <c r="N50" s="189"/>
    </row>
    <row r="51" spans="1:14" ht="15.9" customHeight="1">
      <c r="K51" s="189"/>
      <c r="L51" s="189"/>
      <c r="M51" s="189"/>
      <c r="N51" s="189"/>
    </row>
    <row r="52" spans="1:14" ht="15.9" customHeight="1">
      <c r="K52" s="189"/>
      <c r="L52" s="189"/>
      <c r="M52" s="189"/>
      <c r="N52" s="189"/>
    </row>
    <row r="53" spans="1:14" ht="15.9" customHeight="1">
      <c r="K53" s="189"/>
      <c r="L53" s="189"/>
      <c r="M53" s="189"/>
      <c r="N53" s="189"/>
    </row>
    <row r="54" spans="1:14" ht="15.9" customHeight="1">
      <c r="K54" s="189"/>
      <c r="L54" s="189"/>
      <c r="M54" s="189"/>
      <c r="N54" s="189"/>
    </row>
    <row r="55" spans="1:14" ht="15.9" customHeight="1">
      <c r="K55" s="189"/>
      <c r="L55" s="189"/>
      <c r="M55" s="189"/>
      <c r="N55" s="189"/>
    </row>
    <row r="56" spans="1:14" ht="15.9" customHeight="1">
      <c r="K56" s="189"/>
      <c r="L56" s="189"/>
      <c r="M56" s="189"/>
      <c r="N56" s="189"/>
    </row>
    <row r="57" spans="1:14" ht="15.9" customHeight="1">
      <c r="K57" s="189"/>
      <c r="L57" s="189"/>
      <c r="M57" s="189"/>
      <c r="N57" s="189"/>
    </row>
    <row r="58" spans="1:14" ht="15.9" customHeight="1">
      <c r="K58" s="189"/>
      <c r="L58" s="189"/>
      <c r="M58" s="189"/>
      <c r="N58" s="189"/>
    </row>
    <row r="59" spans="1:14" ht="15.9" customHeight="1">
      <c r="K59" s="189"/>
      <c r="L59" s="189"/>
      <c r="M59" s="189"/>
      <c r="N59" s="189"/>
    </row>
    <row r="60" spans="1:14" ht="15.9" customHeight="1">
      <c r="K60" s="189"/>
      <c r="L60" s="189"/>
      <c r="M60" s="189"/>
      <c r="N60" s="189"/>
    </row>
    <row r="61" spans="1:14" ht="15.9" customHeight="1">
      <c r="K61" s="189"/>
      <c r="L61" s="189"/>
      <c r="M61" s="189"/>
      <c r="N61" s="189"/>
    </row>
    <row r="62" spans="1:14" ht="15.9" customHeight="1">
      <c r="K62" s="189"/>
      <c r="L62" s="189"/>
      <c r="M62" s="189"/>
      <c r="N62" s="189"/>
    </row>
    <row r="63" spans="1:14" ht="15.9" customHeight="1">
      <c r="K63" s="189"/>
      <c r="L63" s="189"/>
      <c r="M63" s="189"/>
      <c r="N63" s="189"/>
    </row>
    <row r="64" spans="1:14" ht="15.9" customHeight="1">
      <c r="K64" s="189"/>
      <c r="L64" s="189"/>
      <c r="M64" s="189"/>
      <c r="N64" s="189"/>
    </row>
    <row r="65" spans="11:14" ht="15.9" customHeight="1">
      <c r="K65" s="189"/>
      <c r="L65" s="189"/>
      <c r="M65" s="189"/>
      <c r="N65" s="189"/>
    </row>
    <row r="66" spans="11:14" ht="15.9" customHeight="1">
      <c r="K66" s="189"/>
      <c r="L66" s="189"/>
      <c r="M66" s="189"/>
      <c r="N66" s="189"/>
    </row>
    <row r="67" spans="11:14" ht="15.9" customHeight="1">
      <c r="K67" s="189"/>
      <c r="L67" s="189"/>
      <c r="M67" s="189"/>
      <c r="N67" s="189"/>
    </row>
    <row r="68" spans="11:14" ht="15.9" customHeight="1">
      <c r="K68" s="189"/>
      <c r="L68" s="189"/>
      <c r="M68" s="189"/>
      <c r="N68" s="189"/>
    </row>
    <row r="69" spans="11:14" ht="15.9" customHeight="1">
      <c r="K69" s="189"/>
      <c r="L69" s="189"/>
      <c r="M69" s="189"/>
      <c r="N69" s="189"/>
    </row>
    <row r="70" spans="11:14" ht="15.9" customHeight="1">
      <c r="K70" s="189"/>
      <c r="L70" s="189"/>
      <c r="M70" s="189"/>
      <c r="N70" s="189"/>
    </row>
    <row r="71" spans="11:14" ht="15.9" customHeight="1">
      <c r="K71" s="189"/>
      <c r="L71" s="189"/>
      <c r="M71" s="189"/>
      <c r="N71" s="189"/>
    </row>
    <row r="72" spans="11:14" ht="15.9" customHeight="1">
      <c r="K72" s="189"/>
      <c r="L72" s="189"/>
      <c r="M72" s="189"/>
      <c r="N72" s="189"/>
    </row>
    <row r="73" spans="11:14" ht="15.9" customHeight="1">
      <c r="K73" s="189"/>
      <c r="L73" s="189"/>
      <c r="M73" s="189"/>
      <c r="N73" s="189"/>
    </row>
    <row r="74" spans="11:14" ht="15.9" customHeight="1">
      <c r="K74" s="189"/>
      <c r="L74" s="189"/>
      <c r="M74" s="189"/>
      <c r="N74" s="189"/>
    </row>
    <row r="75" spans="11:14" ht="15.9" customHeight="1">
      <c r="K75" s="189"/>
      <c r="L75" s="189"/>
      <c r="M75" s="189"/>
      <c r="N75" s="189"/>
    </row>
    <row r="76" spans="11:14" ht="15.9" customHeight="1">
      <c r="K76" s="189"/>
      <c r="L76" s="189"/>
      <c r="M76" s="189"/>
      <c r="N76" s="189"/>
    </row>
    <row r="77" spans="11:14" ht="15.9" customHeight="1">
      <c r="K77" s="189"/>
      <c r="L77" s="189"/>
      <c r="M77" s="189"/>
      <c r="N77" s="189"/>
    </row>
    <row r="78" spans="11:14" ht="15.9" customHeight="1">
      <c r="K78" s="189"/>
      <c r="L78" s="189"/>
      <c r="M78" s="189"/>
      <c r="N78" s="189"/>
    </row>
    <row r="79" spans="11:14" ht="15.9" customHeight="1">
      <c r="K79" s="189"/>
      <c r="L79" s="189"/>
      <c r="M79" s="189"/>
      <c r="N79" s="189"/>
    </row>
    <row r="80" spans="11:14" ht="15.9" customHeight="1">
      <c r="K80" s="189"/>
      <c r="L80" s="189"/>
      <c r="M80" s="189"/>
      <c r="N80" s="189"/>
    </row>
    <row r="81" spans="11:14" ht="15.9" customHeight="1">
      <c r="K81" s="189"/>
      <c r="L81" s="189"/>
      <c r="M81" s="189"/>
      <c r="N81" s="189"/>
    </row>
    <row r="82" spans="11:14" ht="15.9" customHeight="1">
      <c r="K82" s="189"/>
      <c r="L82" s="189"/>
      <c r="M82" s="189"/>
      <c r="N82" s="189"/>
    </row>
    <row r="83" spans="11:14" ht="15.9" customHeight="1">
      <c r="K83" s="189"/>
      <c r="L83" s="189"/>
      <c r="M83" s="189"/>
      <c r="N83" s="189"/>
    </row>
    <row r="84" spans="11:14" ht="15.9" customHeight="1">
      <c r="K84" s="189"/>
      <c r="L84" s="189"/>
      <c r="M84" s="189"/>
      <c r="N84" s="189"/>
    </row>
    <row r="85" spans="11:14" ht="15.9" customHeight="1">
      <c r="K85" s="189"/>
      <c r="L85" s="189"/>
      <c r="M85" s="189"/>
      <c r="N85" s="189"/>
    </row>
    <row r="86" spans="11:14" ht="15.9" customHeight="1">
      <c r="K86" s="189"/>
      <c r="L86" s="189"/>
      <c r="M86" s="189"/>
      <c r="N86" s="189"/>
    </row>
    <row r="87" spans="11:14" ht="15.9" customHeight="1">
      <c r="K87" s="189"/>
      <c r="L87" s="189"/>
      <c r="M87" s="189"/>
      <c r="N87" s="189"/>
    </row>
    <row r="88" spans="11:14" ht="15.9" customHeight="1">
      <c r="K88" s="189"/>
      <c r="L88" s="189"/>
      <c r="M88" s="189"/>
      <c r="N88" s="189"/>
    </row>
    <row r="89" spans="11:14" ht="15.9" customHeight="1">
      <c r="K89" s="189"/>
      <c r="L89" s="189"/>
      <c r="M89" s="189"/>
      <c r="N89" s="189"/>
    </row>
    <row r="90" spans="11:14" ht="15.9" customHeight="1">
      <c r="K90" s="189"/>
      <c r="L90" s="189"/>
      <c r="M90" s="189"/>
      <c r="N90" s="189"/>
    </row>
    <row r="91" spans="11:14" ht="15.9" customHeight="1">
      <c r="K91" s="189"/>
      <c r="L91" s="189"/>
      <c r="M91" s="189"/>
      <c r="N91" s="189"/>
    </row>
    <row r="92" spans="11:14" ht="15.9" customHeight="1">
      <c r="K92" s="189"/>
      <c r="L92" s="189"/>
      <c r="M92" s="189"/>
      <c r="N92" s="189"/>
    </row>
    <row r="93" spans="11:14" ht="15.9" customHeight="1">
      <c r="K93" s="189"/>
      <c r="L93" s="189"/>
      <c r="M93" s="189"/>
      <c r="N93" s="189"/>
    </row>
    <row r="94" spans="11:14" ht="15.9" customHeight="1">
      <c r="K94" s="189"/>
      <c r="L94" s="189"/>
      <c r="M94" s="189"/>
      <c r="N94" s="189"/>
    </row>
    <row r="95" spans="11:14" ht="15.9" customHeight="1">
      <c r="K95" s="189"/>
      <c r="L95" s="189"/>
      <c r="M95" s="189"/>
      <c r="N95" s="189"/>
    </row>
    <row r="96" spans="11:14" ht="15.9" customHeight="1">
      <c r="K96" s="189"/>
      <c r="L96" s="189"/>
      <c r="M96" s="189"/>
      <c r="N96" s="189"/>
    </row>
    <row r="97" spans="11:14" ht="15.9" customHeight="1">
      <c r="K97" s="189"/>
      <c r="L97" s="189"/>
      <c r="M97" s="189"/>
      <c r="N97" s="189"/>
    </row>
    <row r="98" spans="11:14" ht="15.9" customHeight="1">
      <c r="K98" s="189"/>
      <c r="L98" s="189"/>
      <c r="M98" s="189"/>
      <c r="N98" s="189"/>
    </row>
    <row r="99" spans="11:14" ht="15.9" customHeight="1">
      <c r="K99" s="189"/>
      <c r="L99" s="189"/>
      <c r="M99" s="189"/>
      <c r="N99" s="189"/>
    </row>
    <row r="100" spans="11:14" ht="15.9" customHeight="1">
      <c r="K100" s="189"/>
      <c r="L100" s="189"/>
      <c r="M100" s="189"/>
      <c r="N100" s="189"/>
    </row>
    <row r="101" spans="11:14" ht="15.9" customHeight="1">
      <c r="K101" s="189"/>
      <c r="L101" s="189"/>
      <c r="M101" s="189"/>
      <c r="N101" s="189"/>
    </row>
    <row r="102" spans="11:14" ht="15.9" customHeight="1">
      <c r="K102" s="189"/>
      <c r="L102" s="189"/>
      <c r="M102" s="189"/>
      <c r="N102" s="189"/>
    </row>
    <row r="103" spans="11:14" ht="15.9" customHeight="1">
      <c r="K103" s="189"/>
      <c r="L103" s="189"/>
      <c r="M103" s="189"/>
      <c r="N103" s="189"/>
    </row>
    <row r="104" spans="11:14" ht="15.9" customHeight="1">
      <c r="K104" s="189"/>
      <c r="L104" s="189"/>
      <c r="M104" s="189"/>
      <c r="N104" s="189"/>
    </row>
    <row r="105" spans="11:14" ht="15.9" customHeight="1">
      <c r="K105" s="189"/>
      <c r="L105" s="189"/>
      <c r="M105" s="189"/>
      <c r="N105" s="189"/>
    </row>
    <row r="106" spans="11:14" ht="15.9" customHeight="1">
      <c r="K106" s="189"/>
      <c r="L106" s="189"/>
      <c r="M106" s="189"/>
      <c r="N106" s="189"/>
    </row>
    <row r="107" spans="11:14" ht="15.9" customHeight="1">
      <c r="K107" s="189"/>
      <c r="L107" s="189"/>
      <c r="M107" s="189"/>
      <c r="N107" s="189"/>
    </row>
    <row r="108" spans="11:14" ht="15.9" customHeight="1">
      <c r="K108" s="189"/>
      <c r="L108" s="189"/>
      <c r="M108" s="189"/>
      <c r="N108" s="189"/>
    </row>
    <row r="109" spans="11:14" ht="15.9" customHeight="1">
      <c r="K109" s="189"/>
      <c r="L109" s="189"/>
      <c r="M109" s="189"/>
      <c r="N109" s="189"/>
    </row>
    <row r="110" spans="11:14" ht="15.9" customHeight="1">
      <c r="K110" s="189"/>
      <c r="L110" s="189"/>
      <c r="M110" s="189"/>
      <c r="N110" s="189"/>
    </row>
    <row r="111" spans="11:14" ht="15.9" customHeight="1">
      <c r="K111" s="189"/>
      <c r="L111" s="189"/>
      <c r="M111" s="189"/>
      <c r="N111" s="189"/>
    </row>
    <row r="112" spans="11:14" ht="15.9" customHeight="1">
      <c r="K112" s="189"/>
      <c r="L112" s="189"/>
      <c r="M112" s="189"/>
      <c r="N112" s="189"/>
    </row>
    <row r="113" spans="11:14" ht="15.9" customHeight="1">
      <c r="K113" s="189"/>
      <c r="L113" s="189"/>
      <c r="M113" s="189"/>
      <c r="N113" s="189"/>
    </row>
    <row r="114" spans="11:14" ht="15.9" customHeight="1">
      <c r="K114" s="189"/>
      <c r="L114" s="189"/>
      <c r="M114" s="189"/>
      <c r="N114" s="189"/>
    </row>
    <row r="115" spans="11:14" ht="15.9" customHeight="1">
      <c r="K115" s="189"/>
      <c r="L115" s="189"/>
      <c r="M115" s="189"/>
      <c r="N115" s="189"/>
    </row>
    <row r="116" spans="11:14" ht="15.9" customHeight="1">
      <c r="K116" s="189"/>
      <c r="L116" s="189"/>
      <c r="M116" s="189"/>
      <c r="N116" s="189"/>
    </row>
    <row r="117" spans="11:14" ht="15.9" customHeight="1">
      <c r="K117" s="189"/>
      <c r="L117" s="189"/>
      <c r="M117" s="189"/>
      <c r="N117" s="189"/>
    </row>
    <row r="118" spans="11:14" ht="15.9" customHeight="1">
      <c r="K118" s="189"/>
      <c r="L118" s="189"/>
      <c r="M118" s="189"/>
      <c r="N118" s="189"/>
    </row>
    <row r="119" spans="11:14" ht="15.9" customHeight="1">
      <c r="K119" s="189"/>
      <c r="L119" s="189"/>
      <c r="M119" s="189"/>
      <c r="N119" s="189"/>
    </row>
    <row r="120" spans="11:14" ht="15.9" customHeight="1">
      <c r="K120" s="189"/>
      <c r="L120" s="189"/>
      <c r="M120" s="189"/>
      <c r="N120" s="189"/>
    </row>
    <row r="121" spans="11:14" ht="15.9" customHeight="1">
      <c r="K121" s="189"/>
      <c r="L121" s="189"/>
      <c r="M121" s="189"/>
      <c r="N121" s="189"/>
    </row>
    <row r="122" spans="11:14" ht="15.9" customHeight="1">
      <c r="K122" s="189"/>
      <c r="L122" s="189"/>
      <c r="M122" s="189"/>
      <c r="N122" s="189"/>
    </row>
    <row r="123" spans="11:14" ht="15.9" customHeight="1">
      <c r="K123" s="189"/>
      <c r="L123" s="189"/>
      <c r="M123" s="189"/>
      <c r="N123" s="189"/>
    </row>
    <row r="124" spans="11:14" ht="15.9" customHeight="1">
      <c r="K124" s="189"/>
      <c r="L124" s="189"/>
      <c r="M124" s="189"/>
      <c r="N124" s="189"/>
    </row>
    <row r="125" spans="11:14" ht="15.9" customHeight="1">
      <c r="K125" s="189"/>
      <c r="L125" s="189"/>
      <c r="M125" s="189"/>
      <c r="N125" s="189"/>
    </row>
    <row r="126" spans="11:14" ht="15.9" customHeight="1">
      <c r="K126" s="189"/>
      <c r="L126" s="189"/>
      <c r="M126" s="189"/>
      <c r="N126" s="189"/>
    </row>
    <row r="127" spans="11:14" ht="15.9" customHeight="1">
      <c r="K127" s="189"/>
      <c r="L127" s="189"/>
      <c r="M127" s="189"/>
      <c r="N127" s="189"/>
    </row>
    <row r="128" spans="11:14" ht="15.9" customHeight="1">
      <c r="K128" s="189"/>
      <c r="L128" s="189"/>
      <c r="M128" s="189"/>
      <c r="N128" s="189"/>
    </row>
    <row r="129" spans="11:14" ht="15.9" customHeight="1">
      <c r="K129" s="189"/>
      <c r="L129" s="189"/>
      <c r="M129" s="189"/>
      <c r="N129" s="189"/>
    </row>
    <row r="130" spans="11:14" ht="15.9" customHeight="1">
      <c r="K130" s="189"/>
      <c r="L130" s="189"/>
      <c r="M130" s="189"/>
      <c r="N130" s="189"/>
    </row>
    <row r="131" spans="11:14" ht="15.9" customHeight="1">
      <c r="K131" s="189"/>
      <c r="L131" s="189"/>
      <c r="M131" s="189"/>
      <c r="N131" s="189"/>
    </row>
    <row r="132" spans="11:14" ht="15.9" customHeight="1">
      <c r="K132" s="189"/>
      <c r="L132" s="189"/>
      <c r="M132" s="189"/>
      <c r="N132" s="189"/>
    </row>
    <row r="133" spans="11:14" ht="15.9" customHeight="1">
      <c r="K133" s="189"/>
      <c r="L133" s="189"/>
      <c r="M133" s="189"/>
      <c r="N133" s="189"/>
    </row>
    <row r="134" spans="11:14" ht="15.9" customHeight="1">
      <c r="K134" s="189"/>
      <c r="L134" s="189"/>
      <c r="M134" s="189"/>
      <c r="N134" s="189"/>
    </row>
    <row r="135" spans="11:14" ht="15.9" customHeight="1">
      <c r="K135" s="189"/>
      <c r="L135" s="189"/>
      <c r="M135" s="189"/>
      <c r="N135" s="189"/>
    </row>
    <row r="136" spans="11:14" ht="15.9" customHeight="1">
      <c r="K136" s="189"/>
      <c r="L136" s="189"/>
      <c r="M136" s="189"/>
      <c r="N136" s="189"/>
    </row>
    <row r="137" spans="11:14" ht="15.9" customHeight="1">
      <c r="K137" s="189"/>
      <c r="L137" s="189"/>
      <c r="M137" s="189"/>
      <c r="N137" s="189"/>
    </row>
    <row r="138" spans="11:14" ht="15.9" customHeight="1">
      <c r="K138" s="189"/>
      <c r="L138" s="189"/>
      <c r="M138" s="189"/>
      <c r="N138" s="189"/>
    </row>
    <row r="139" spans="11:14" ht="15.9" customHeight="1">
      <c r="K139" s="189"/>
      <c r="L139" s="189"/>
      <c r="M139" s="189"/>
      <c r="N139" s="189"/>
    </row>
    <row r="140" spans="11:14" ht="15.9" customHeight="1">
      <c r="K140" s="189"/>
      <c r="L140" s="189"/>
      <c r="M140" s="189"/>
      <c r="N140" s="189"/>
    </row>
    <row r="141" spans="11:14" ht="15.9" customHeight="1">
      <c r="K141" s="189"/>
      <c r="L141" s="189"/>
      <c r="M141" s="189"/>
      <c r="N141" s="189"/>
    </row>
    <row r="142" spans="11:14" ht="37.5" customHeight="1">
      <c r="K142" s="189"/>
      <c r="L142" s="189"/>
      <c r="M142" s="189"/>
      <c r="N142" s="189"/>
    </row>
    <row r="143" spans="11:14" ht="15.9" customHeight="1">
      <c r="K143" s="189"/>
      <c r="L143" s="189"/>
      <c r="M143" s="189"/>
      <c r="N143" s="189"/>
    </row>
    <row r="144" spans="11:14" ht="13.8">
      <c r="K144" s="189"/>
      <c r="L144" s="189"/>
      <c r="M144" s="189"/>
      <c r="N144" s="189"/>
    </row>
    <row r="145" spans="11:14" ht="13.8">
      <c r="K145" s="189"/>
      <c r="L145" s="189"/>
      <c r="M145" s="189"/>
      <c r="N145" s="189"/>
    </row>
    <row r="146" spans="11:14" ht="13.8">
      <c r="K146" s="189"/>
      <c r="L146" s="189"/>
      <c r="M146" s="189"/>
      <c r="N146" s="189"/>
    </row>
    <row r="147" spans="11:14" ht="13.8">
      <c r="K147" s="189"/>
      <c r="L147" s="189"/>
      <c r="M147" s="189"/>
      <c r="N147" s="189"/>
    </row>
    <row r="148" spans="11:14" ht="13.8">
      <c r="K148" s="189"/>
      <c r="L148" s="189"/>
      <c r="M148" s="189"/>
      <c r="N148" s="189"/>
    </row>
    <row r="149" spans="11:14" ht="13.8">
      <c r="K149" s="189"/>
      <c r="L149" s="189"/>
      <c r="M149" s="189"/>
      <c r="N149" s="189"/>
    </row>
    <row r="150" spans="11:14" ht="13.8">
      <c r="K150" s="189"/>
      <c r="L150" s="189"/>
      <c r="M150" s="189"/>
      <c r="N150" s="189"/>
    </row>
    <row r="151" spans="11:14" ht="13.8">
      <c r="K151" s="189"/>
      <c r="L151" s="189"/>
      <c r="M151" s="189"/>
      <c r="N151" s="189"/>
    </row>
    <row r="152" spans="11:14" ht="27.75" customHeight="1">
      <c r="K152" s="189"/>
      <c r="L152" s="189"/>
      <c r="M152" s="189"/>
      <c r="N152" s="189"/>
    </row>
    <row r="153" spans="11:14" ht="13.8">
      <c r="K153" s="189"/>
      <c r="L153" s="189"/>
      <c r="M153" s="189"/>
      <c r="N153" s="189"/>
    </row>
    <row r="154" spans="11:14" ht="13.8">
      <c r="K154" s="189"/>
      <c r="L154" s="189"/>
      <c r="M154" s="189"/>
      <c r="N154" s="189"/>
    </row>
    <row r="155" spans="11:14" ht="13.8">
      <c r="K155" s="189"/>
      <c r="L155" s="189"/>
      <c r="M155" s="189"/>
      <c r="N155" s="189"/>
    </row>
    <row r="156" spans="11:14" ht="13.8">
      <c r="K156" s="189"/>
      <c r="L156" s="189"/>
      <c r="M156" s="189"/>
      <c r="N156" s="189"/>
    </row>
    <row r="157" spans="11:14" ht="13.8">
      <c r="K157" s="189"/>
      <c r="L157" s="189"/>
      <c r="M157" s="189"/>
      <c r="N157" s="189"/>
    </row>
    <row r="158" spans="11:14" ht="13.8">
      <c r="K158" s="189"/>
      <c r="L158" s="189"/>
      <c r="M158" s="189"/>
      <c r="N158" s="189"/>
    </row>
    <row r="159" spans="11:14" ht="13.8">
      <c r="K159" s="189"/>
      <c r="L159" s="189"/>
      <c r="M159" s="189"/>
      <c r="N159" s="189"/>
    </row>
    <row r="160" spans="11:14" ht="13.8">
      <c r="K160" s="189"/>
      <c r="L160" s="189"/>
      <c r="M160" s="189"/>
      <c r="N160" s="189"/>
    </row>
    <row r="161" spans="11:14" ht="13.8">
      <c r="K161" s="189"/>
      <c r="L161" s="189"/>
      <c r="M161" s="189"/>
      <c r="N161" s="189"/>
    </row>
    <row r="162" spans="11:14" ht="13.8">
      <c r="K162" s="189"/>
      <c r="L162" s="189"/>
      <c r="M162" s="189"/>
      <c r="N162" s="189"/>
    </row>
    <row r="163" spans="11:14" ht="13.8">
      <c r="K163" s="189"/>
      <c r="L163" s="189"/>
      <c r="M163" s="189"/>
      <c r="N163" s="189"/>
    </row>
    <row r="164" spans="11:14" ht="13.8">
      <c r="K164" s="189"/>
      <c r="L164" s="189"/>
      <c r="M164" s="189"/>
      <c r="N164" s="189"/>
    </row>
    <row r="166" spans="11:14" ht="27" customHeight="1"/>
    <row r="171" spans="11:14" ht="27.75" customHeight="1"/>
  </sheetData>
  <pageMargins left="0.98425196850393704" right="0.98425196850393704" top="0.94488188976377996" bottom="1.49606299212598" header="0.511811023622047" footer="1.1811023622047201"/>
  <pageSetup paperSize="9" firstPageNumber="287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N162"/>
  <sheetViews>
    <sheetView workbookViewId="0">
      <selection activeCell="M5" sqref="M5"/>
    </sheetView>
  </sheetViews>
  <sheetFormatPr defaultColWidth="9.109375" defaultRowHeight="13.2"/>
  <cols>
    <col min="1" max="1" width="28.33203125" style="637" customWidth="1"/>
    <col min="2" max="4" width="9.5546875" style="637" hidden="1" customWidth="1"/>
    <col min="5" max="7" width="9.5546875" style="637" customWidth="1"/>
    <col min="8" max="8" width="11.5546875" style="637" bestFit="1" customWidth="1"/>
    <col min="9" max="9" width="9.109375" style="637"/>
    <col min="10" max="16384" width="9.109375" style="4"/>
  </cols>
  <sheetData>
    <row r="1" spans="1:14" ht="15.6">
      <c r="A1" s="361" t="s">
        <v>634</v>
      </c>
      <c r="B1" s="361"/>
      <c r="C1" s="362"/>
      <c r="D1" s="362"/>
    </row>
    <row r="2" spans="1:14" s="196" customFormat="1" ht="15.6">
      <c r="A2" s="363" t="s">
        <v>1</v>
      </c>
      <c r="B2" s="848"/>
      <c r="C2" s="305"/>
      <c r="D2" s="305"/>
      <c r="E2" s="305"/>
      <c r="F2" s="305"/>
      <c r="G2" s="305"/>
      <c r="H2" s="305"/>
      <c r="I2" s="305"/>
    </row>
    <row r="3" spans="1:14" ht="15.6">
      <c r="A3" s="364" t="s">
        <v>364</v>
      </c>
      <c r="B3" s="364"/>
      <c r="C3" s="362"/>
      <c r="D3" s="362"/>
    </row>
    <row r="4" spans="1:14" ht="15.6">
      <c r="A4" s="849"/>
      <c r="B4" s="850"/>
      <c r="C4" s="362"/>
      <c r="D4" s="362"/>
    </row>
    <row r="5" spans="1:14" ht="15">
      <c r="A5" s="851"/>
      <c r="B5" s="475"/>
      <c r="C5" s="362"/>
      <c r="D5" s="365"/>
      <c r="F5" s="325"/>
      <c r="G5" s="325"/>
      <c r="I5" s="366" t="s">
        <v>365</v>
      </c>
    </row>
    <row r="6" spans="1:14" ht="29.25" customHeight="1">
      <c r="A6" s="814"/>
      <c r="B6" s="815">
        <v>2010</v>
      </c>
      <c r="C6" s="815">
        <v>2013</v>
      </c>
      <c r="D6" s="815">
        <v>2014</v>
      </c>
      <c r="E6" s="815">
        <v>2015</v>
      </c>
      <c r="F6" s="815">
        <v>2016</v>
      </c>
      <c r="G6" s="815">
        <v>2017</v>
      </c>
      <c r="H6" s="815">
        <v>2018</v>
      </c>
      <c r="I6" s="815">
        <v>2019</v>
      </c>
      <c r="K6" s="95"/>
      <c r="L6" s="95"/>
      <c r="M6" s="95"/>
      <c r="N6" s="95"/>
    </row>
    <row r="7" spans="1:14" ht="13.8">
      <c r="A7" s="325"/>
      <c r="B7" s="852"/>
      <c r="C7" s="852"/>
      <c r="D7" s="852"/>
      <c r="E7" s="852"/>
      <c r="F7" s="852"/>
      <c r="G7" s="852"/>
      <c r="H7" s="368"/>
      <c r="K7" s="95"/>
      <c r="L7" s="95"/>
      <c r="M7" s="95"/>
      <c r="N7" s="95"/>
    </row>
    <row r="8" spans="1:14" ht="20.25" customHeight="1">
      <c r="A8" s="369" t="s">
        <v>303</v>
      </c>
      <c r="B8" s="370">
        <f>'[18]78'!B10/'[18]69'!B8</f>
        <v>423.52061334865385</v>
      </c>
      <c r="C8" s="370">
        <f>'[18]78'!C10/'[18]69'!C8</f>
        <v>433.64609696880518</v>
      </c>
      <c r="D8" s="370">
        <f>'[18]78'!D10/'[18]69'!D8</f>
        <v>457.84932315230412</v>
      </c>
      <c r="E8" s="370">
        <v>458.3368764898031</v>
      </c>
      <c r="F8" s="370">
        <v>530.78201323536416</v>
      </c>
      <c r="G8" s="370">
        <v>626.50842378743687</v>
      </c>
      <c r="H8" s="370">
        <v>723.59795674549684</v>
      </c>
      <c r="I8" s="370">
        <f>'79'!I10/'70'!I8</f>
        <v>746.95339278264498</v>
      </c>
      <c r="K8" s="95"/>
      <c r="L8" s="95"/>
      <c r="M8" s="95"/>
      <c r="N8" s="95"/>
    </row>
    <row r="9" spans="1:14" ht="20.25" customHeight="1">
      <c r="A9" s="369"/>
      <c r="B9" s="371"/>
      <c r="C9" s="371"/>
      <c r="D9" s="853"/>
      <c r="K9" s="95"/>
      <c r="L9" s="95"/>
      <c r="M9" s="95"/>
      <c r="N9" s="95"/>
    </row>
    <row r="10" spans="1:14" ht="20.25" customHeight="1">
      <c r="A10" s="854" t="s">
        <v>281</v>
      </c>
      <c r="B10" s="852">
        <f>'[18]78'!B12/'[18]69'!B10</f>
        <v>201.86162376237624</v>
      </c>
      <c r="C10" s="852">
        <f>'[18]78'!C12/'[18]69'!C10</f>
        <v>305.46743832522583</v>
      </c>
      <c r="D10" s="852">
        <f>'[18]78'!D12/'[18]69'!D10</f>
        <v>394.83321058787851</v>
      </c>
      <c r="E10" s="852">
        <v>424.0560898114806</v>
      </c>
      <c r="F10" s="852">
        <v>481.22165087956699</v>
      </c>
      <c r="G10" s="852">
        <v>513.55521354367067</v>
      </c>
      <c r="H10" s="852">
        <v>641.81848625763462</v>
      </c>
      <c r="I10" s="852">
        <f>'79'!I12/'70'!I10</f>
        <v>683.67013865797696</v>
      </c>
      <c r="K10" s="95"/>
      <c r="L10" s="95"/>
      <c r="M10" s="95"/>
      <c r="N10" s="95"/>
    </row>
    <row r="11" spans="1:14" ht="20.25" customHeight="1">
      <c r="A11" s="372" t="s">
        <v>278</v>
      </c>
      <c r="B11" s="855"/>
      <c r="C11" s="855"/>
      <c r="K11" s="95"/>
      <c r="L11" s="95"/>
      <c r="M11" s="95"/>
      <c r="N11" s="95"/>
    </row>
    <row r="12" spans="1:14" ht="20.25" customHeight="1">
      <c r="A12" s="854" t="s">
        <v>282</v>
      </c>
      <c r="B12" s="852">
        <f>'[18]78'!B14/'[18]69'!B12</f>
        <v>907.10579738434512</v>
      </c>
      <c r="C12" s="852">
        <f>'[18]78'!C14/'[18]69'!C12</f>
        <v>749.83189686924493</v>
      </c>
      <c r="D12" s="852">
        <f>'[18]78'!D14/'[18]69'!D12</f>
        <v>836.72543994532714</v>
      </c>
      <c r="E12" s="852">
        <v>807.67275415253505</v>
      </c>
      <c r="F12" s="852">
        <v>721.45685318473807</v>
      </c>
      <c r="G12" s="852">
        <v>769.8996129656507</v>
      </c>
      <c r="H12" s="852">
        <v>804.76555363049295</v>
      </c>
      <c r="I12" s="852">
        <f>'79'!I14/'70'!I12</f>
        <v>935.55921379833205</v>
      </c>
      <c r="K12" s="95"/>
      <c r="L12" s="95"/>
      <c r="M12" s="95"/>
      <c r="N12" s="95"/>
    </row>
    <row r="13" spans="1:14" ht="20.25" customHeight="1">
      <c r="A13" s="372" t="s">
        <v>279</v>
      </c>
      <c r="B13" s="855"/>
      <c r="C13" s="855"/>
      <c r="K13" s="95"/>
      <c r="L13" s="95"/>
      <c r="M13" s="95"/>
      <c r="N13" s="95"/>
    </row>
    <row r="14" spans="1:14" ht="20.25" customHeight="1">
      <c r="A14" s="854" t="s">
        <v>283</v>
      </c>
      <c r="B14" s="852">
        <f>'[18]78'!B16/'[18]69'!B14</f>
        <v>438.38461538461536</v>
      </c>
      <c r="C14" s="852">
        <f>'[18]78'!C16/'[18]69'!C14</f>
        <v>547.31132075471703</v>
      </c>
      <c r="D14" s="852">
        <f>'[18]78'!D16/'[18]69'!D14</f>
        <v>507.25225225225228</v>
      </c>
      <c r="E14" s="852">
        <v>566.14376996805117</v>
      </c>
      <c r="F14" s="852">
        <v>364.74878048780488</v>
      </c>
      <c r="G14" s="852">
        <v>6113.9393063583811</v>
      </c>
      <c r="H14" s="852">
        <v>5433.3545961002783</v>
      </c>
      <c r="I14" s="852">
        <f>'79'!I16/'70'!I14</f>
        <v>4107.9847084233261</v>
      </c>
      <c r="K14" s="95"/>
      <c r="L14" s="95"/>
      <c r="M14" s="95"/>
      <c r="N14" s="95"/>
    </row>
    <row r="15" spans="1:14" ht="20.25" customHeight="1">
      <c r="A15" s="372" t="s">
        <v>280</v>
      </c>
      <c r="B15" s="855"/>
      <c r="C15" s="855"/>
      <c r="K15" s="95"/>
      <c r="L15" s="95"/>
      <c r="M15" s="95"/>
      <c r="N15" s="95"/>
    </row>
    <row r="16" spans="1:14" ht="20.25" customHeight="1">
      <c r="A16" s="854" t="s">
        <v>284</v>
      </c>
      <c r="B16" s="852">
        <f>'[18]78'!B18/'[18]69'!B16</f>
        <v>1097.0158102766798</v>
      </c>
      <c r="C16" s="852">
        <f>'[18]78'!C18/'[18]69'!C16</f>
        <v>1180.3971342383109</v>
      </c>
      <c r="D16" s="852">
        <f>'[18]78'!D18/'[18]69'!D16</f>
        <v>1028.6287292817678</v>
      </c>
      <c r="E16" s="852">
        <v>997.61664564943248</v>
      </c>
      <c r="F16" s="852">
        <v>929.72718253968253</v>
      </c>
      <c r="G16" s="852">
        <v>449.77413127413126</v>
      </c>
      <c r="H16" s="852">
        <v>839.43938437253348</v>
      </c>
      <c r="I16" s="852">
        <f>'79'!I18/'70'!I16</f>
        <v>820.41236236933798</v>
      </c>
      <c r="K16" s="95"/>
      <c r="L16" s="95"/>
      <c r="M16" s="95"/>
      <c r="N16" s="95"/>
    </row>
    <row r="17" spans="1:14" ht="20.25" customHeight="1">
      <c r="A17" s="372" t="s">
        <v>285</v>
      </c>
      <c r="B17" s="855"/>
      <c r="C17" s="855"/>
      <c r="K17" s="95"/>
      <c r="L17" s="95"/>
      <c r="M17" s="95"/>
      <c r="N17" s="95"/>
    </row>
    <row r="18" spans="1:14" ht="20.25" customHeight="1">
      <c r="A18" s="854" t="s">
        <v>286</v>
      </c>
      <c r="B18" s="852">
        <f>'[18]78'!B20/'[18]69'!B18</f>
        <v>352.30897009966776</v>
      </c>
      <c r="C18" s="852">
        <f>'[18]78'!C20/'[18]69'!C18</f>
        <v>238.78567681007345</v>
      </c>
      <c r="D18" s="852">
        <f>'[18]78'!D20/'[18]69'!D18</f>
        <v>376.30248618784532</v>
      </c>
      <c r="E18" s="852">
        <v>350.11134105960264</v>
      </c>
      <c r="F18" s="852">
        <v>306.30220646178094</v>
      </c>
      <c r="G18" s="852">
        <v>342.89557785209956</v>
      </c>
      <c r="H18" s="852">
        <v>295.41712929145359</v>
      </c>
      <c r="I18" s="852">
        <f>'79'!I20/'70'!I18</f>
        <v>457.42003773584906</v>
      </c>
      <c r="K18" s="95"/>
      <c r="L18" s="95"/>
      <c r="M18" s="95"/>
      <c r="N18" s="95"/>
    </row>
    <row r="19" spans="1:14" ht="20.25" customHeight="1">
      <c r="A19" s="372" t="s">
        <v>287</v>
      </c>
      <c r="B19" s="855"/>
      <c r="C19" s="855"/>
      <c r="K19" s="95"/>
      <c r="L19" s="95"/>
      <c r="M19" s="95"/>
      <c r="N19" s="95"/>
    </row>
    <row r="20" spans="1:14" ht="20.25" customHeight="1">
      <c r="A20" s="854" t="s">
        <v>288</v>
      </c>
      <c r="B20" s="852">
        <f>'[18]78'!B22/'[18]69'!B20</f>
        <v>258.90214067278288</v>
      </c>
      <c r="C20" s="852">
        <f>'[18]78'!C22/'[18]69'!C20</f>
        <v>411.3907579787234</v>
      </c>
      <c r="D20" s="852">
        <f>'[18]78'!D22/'[18]69'!D20</f>
        <v>460.79899812147778</v>
      </c>
      <c r="E20" s="852">
        <v>380.99091459721382</v>
      </c>
      <c r="F20" s="852">
        <v>338.52260307998012</v>
      </c>
      <c r="G20" s="852">
        <v>547.36944444444441</v>
      </c>
      <c r="H20" s="852">
        <v>508.06853428955623</v>
      </c>
      <c r="I20" s="852">
        <f>'79'!I22/'70'!I20</f>
        <v>856.37426107226111</v>
      </c>
      <c r="K20" s="95"/>
      <c r="L20" s="95"/>
      <c r="M20" s="95"/>
      <c r="N20" s="95"/>
    </row>
    <row r="21" spans="1:14" ht="20.25" customHeight="1">
      <c r="A21" s="372" t="s">
        <v>289</v>
      </c>
      <c r="B21" s="855"/>
      <c r="C21" s="855"/>
      <c r="K21" s="95"/>
      <c r="L21" s="95"/>
      <c r="M21" s="95"/>
      <c r="N21" s="95"/>
    </row>
    <row r="22" spans="1:14" ht="20.25" customHeight="1">
      <c r="A22" s="854" t="s">
        <v>290</v>
      </c>
      <c r="B22" s="852">
        <f>'[18]78'!B24/'[18]69'!B22</f>
        <v>1131.2965743782263</v>
      </c>
      <c r="C22" s="852">
        <f>'[18]78'!C24/'[18]69'!C22</f>
        <v>849.74842235148947</v>
      </c>
      <c r="D22" s="852">
        <f>'[18]78'!D24/'[18]69'!D22</f>
        <v>277.70225285810358</v>
      </c>
      <c r="E22" s="852">
        <v>253.05680493086791</v>
      </c>
      <c r="F22" s="852">
        <v>261.22884678209738</v>
      </c>
      <c r="G22" s="852">
        <v>363.17908453057134</v>
      </c>
      <c r="H22" s="852">
        <v>403.91634695579648</v>
      </c>
      <c r="I22" s="852">
        <f>'79'!I24/'70'!I22</f>
        <v>482.27193090473747</v>
      </c>
      <c r="K22" s="95"/>
      <c r="L22" s="95"/>
      <c r="M22" s="95"/>
      <c r="N22" s="95"/>
    </row>
    <row r="23" spans="1:14" ht="20.25" customHeight="1">
      <c r="A23" s="372" t="s">
        <v>291</v>
      </c>
      <c r="B23" s="855"/>
      <c r="C23" s="855"/>
      <c r="K23" s="95"/>
      <c r="L23" s="95"/>
      <c r="M23" s="95"/>
      <c r="N23" s="95"/>
    </row>
    <row r="24" spans="1:14" ht="20.25" customHeight="1">
      <c r="A24" s="854" t="s">
        <v>292</v>
      </c>
      <c r="B24" s="852">
        <f>'[18]78'!B26/'[18]69'!B24</f>
        <v>131.7754189944134</v>
      </c>
      <c r="C24" s="852">
        <f>'[18]78'!C26/'[18]69'!C24</f>
        <v>148.72855218855219</v>
      </c>
      <c r="D24" s="852">
        <f>'[18]78'!D26/'[18]69'!D24</f>
        <v>204.78015564202335</v>
      </c>
      <c r="E24" s="852">
        <v>255.37233231707316</v>
      </c>
      <c r="F24" s="852">
        <v>1477.5138928673732</v>
      </c>
      <c r="G24" s="852">
        <v>1920.8449163449163</v>
      </c>
      <c r="H24" s="852">
        <v>2631.4483660130718</v>
      </c>
      <c r="I24" s="852">
        <f>'79'!I26/'70'!I24</f>
        <v>1310.831596867552</v>
      </c>
      <c r="K24" s="95"/>
      <c r="L24" s="95"/>
      <c r="M24" s="95"/>
      <c r="N24" s="95"/>
    </row>
    <row r="25" spans="1:14" ht="20.25" customHeight="1">
      <c r="A25" s="372" t="s">
        <v>293</v>
      </c>
      <c r="B25" s="855"/>
      <c r="C25" s="855"/>
      <c r="K25" s="95"/>
      <c r="L25" s="95"/>
      <c r="M25" s="95"/>
      <c r="N25" s="95"/>
    </row>
    <row r="26" spans="1:14" ht="20.25" customHeight="1">
      <c r="A26" s="854" t="s">
        <v>294</v>
      </c>
      <c r="B26" s="852">
        <f>'[18]78'!B28/'[18]69'!B26</f>
        <v>145.79306759098787</v>
      </c>
      <c r="C26" s="852">
        <f>'[18]78'!C28/'[18]69'!C26</f>
        <v>142.74653413549569</v>
      </c>
      <c r="D26" s="852">
        <f>'[18]78'!D28/'[18]69'!D26</f>
        <v>266.06881143878462</v>
      </c>
      <c r="E26" s="852">
        <v>241.50659874971058</v>
      </c>
      <c r="F26" s="852">
        <v>255.96356553620532</v>
      </c>
      <c r="G26" s="852">
        <v>424.91666666666669</v>
      </c>
      <c r="H26" s="852">
        <v>406.66504406210663</v>
      </c>
      <c r="I26" s="852">
        <f>'79'!I28/'70'!I26</f>
        <v>472.77926214757048</v>
      </c>
      <c r="K26" s="95"/>
      <c r="L26" s="95"/>
      <c r="M26" s="95"/>
      <c r="N26" s="95"/>
    </row>
    <row r="27" spans="1:14" ht="20.25" customHeight="1">
      <c r="A27" s="372" t="s">
        <v>295</v>
      </c>
      <c r="B27" s="855"/>
      <c r="C27" s="855"/>
      <c r="K27" s="95"/>
      <c r="L27" s="95"/>
      <c r="M27" s="95"/>
      <c r="N27" s="95"/>
    </row>
    <row r="28" spans="1:14" ht="20.25" customHeight="1">
      <c r="A28" s="854" t="s">
        <v>296</v>
      </c>
      <c r="B28" s="852">
        <f>'[18]78'!B30/'[18]69'!B28</f>
        <v>134.30410742496051</v>
      </c>
      <c r="C28" s="852">
        <f>'[18]78'!C30/'[18]69'!C28</f>
        <v>224.15887156644396</v>
      </c>
      <c r="D28" s="852">
        <f>'[18]78'!D30/'[18]69'!D28</f>
        <v>339.56032388663965</v>
      </c>
      <c r="E28" s="852">
        <v>453.96925441967716</v>
      </c>
      <c r="F28" s="852">
        <v>377.42919772029813</v>
      </c>
      <c r="G28" s="852">
        <v>445.51246159098667</v>
      </c>
      <c r="H28" s="852">
        <v>785.45348219032428</v>
      </c>
      <c r="I28" s="852">
        <f>'79'!I30/'70'!I28</f>
        <v>987.77864394488756</v>
      </c>
      <c r="K28" s="95"/>
      <c r="L28" s="95"/>
      <c r="M28" s="95"/>
      <c r="N28" s="95"/>
    </row>
    <row r="29" spans="1:14" ht="20.25" customHeight="1">
      <c r="A29" s="372" t="s">
        <v>297</v>
      </c>
      <c r="B29" s="855"/>
      <c r="C29" s="855"/>
      <c r="K29" s="95"/>
      <c r="L29" s="95"/>
      <c r="M29" s="95"/>
      <c r="N29" s="95"/>
    </row>
    <row r="30" spans="1:14" ht="20.25" customHeight="1">
      <c r="A30" s="854" t="s">
        <v>298</v>
      </c>
      <c r="B30" s="852">
        <f>'[18]78'!B32/'[18]69'!B30</f>
        <v>115.25955056179775</v>
      </c>
      <c r="C30" s="852">
        <f>'[18]78'!C32/'[18]69'!C30</f>
        <v>159.7342564720048</v>
      </c>
      <c r="D30" s="852">
        <f>'[18]78'!D32/'[18]69'!D30</f>
        <v>203.42794440380396</v>
      </c>
      <c r="E30" s="852">
        <v>217.5399061032864</v>
      </c>
      <c r="F30" s="852">
        <v>320.1609880749574</v>
      </c>
      <c r="G30" s="852">
        <v>325.51587861679604</v>
      </c>
      <c r="H30" s="852">
        <v>409.64681818181816</v>
      </c>
      <c r="I30" s="852">
        <f>'79'!I32/'70'!I30</f>
        <v>547.72773344651955</v>
      </c>
      <c r="K30" s="95"/>
      <c r="L30" s="95"/>
      <c r="M30" s="95"/>
      <c r="N30" s="95"/>
    </row>
    <row r="31" spans="1:14" ht="20.25" customHeight="1">
      <c r="A31" s="372" t="s">
        <v>299</v>
      </c>
      <c r="B31" s="855"/>
      <c r="C31" s="855"/>
      <c r="K31" s="95"/>
      <c r="L31" s="95"/>
      <c r="M31" s="95"/>
      <c r="N31" s="95"/>
    </row>
    <row r="32" spans="1:14" ht="20.25" customHeight="1">
      <c r="A32" s="854" t="s">
        <v>300</v>
      </c>
      <c r="B32" s="852">
        <f>'[18]78'!B34/'[18]69'!B32</f>
        <v>66.770312500000003</v>
      </c>
      <c r="C32" s="852">
        <f>'[18]78'!C34/'[18]69'!C32</f>
        <v>72.271034482758623</v>
      </c>
      <c r="D32" s="852">
        <f>'[18]78'!D34/'[18]69'!D32</f>
        <v>49.34375</v>
      </c>
      <c r="E32" s="852">
        <v>113.23870967741935</v>
      </c>
      <c r="F32" s="852">
        <v>25.203389830508474</v>
      </c>
      <c r="G32" s="852">
        <v>71.58230452674897</v>
      </c>
      <c r="H32" s="852">
        <v>54.918740849194727</v>
      </c>
      <c r="I32" s="852">
        <f>'79'!I34/'70'!I32</f>
        <v>75.804271725826183</v>
      </c>
      <c r="K32" s="95"/>
      <c r="L32" s="95"/>
      <c r="M32" s="95"/>
      <c r="N32" s="95"/>
    </row>
    <row r="33" spans="1:14" ht="20.25" customHeight="1">
      <c r="A33" s="372" t="s">
        <v>301</v>
      </c>
      <c r="B33" s="855"/>
      <c r="C33" s="855"/>
      <c r="K33" s="95"/>
      <c r="L33" s="95"/>
      <c r="M33" s="95"/>
      <c r="N33" s="95"/>
    </row>
    <row r="34" spans="1:14" ht="8.25" customHeight="1">
      <c r="A34" s="856"/>
      <c r="B34" s="856"/>
      <c r="C34" s="856"/>
      <c r="D34" s="856"/>
      <c r="E34" s="856"/>
      <c r="F34" s="856"/>
      <c r="G34" s="856"/>
      <c r="H34" s="856"/>
      <c r="I34" s="856"/>
      <c r="K34" s="95"/>
      <c r="L34" s="95"/>
      <c r="M34" s="95"/>
      <c r="N34" s="95"/>
    </row>
    <row r="35" spans="1:14" ht="13.8">
      <c r="A35" s="833"/>
      <c r="E35" s="325"/>
      <c r="K35" s="95"/>
      <c r="L35" s="95"/>
      <c r="M35" s="95"/>
      <c r="N35" s="95"/>
    </row>
    <row r="36" spans="1:14" ht="13.8">
      <c r="A36" s="833"/>
      <c r="B36" s="1119"/>
      <c r="C36" s="1119"/>
      <c r="D36" s="1119"/>
      <c r="E36" s="1119"/>
      <c r="K36" s="95"/>
      <c r="L36" s="95"/>
      <c r="M36" s="95"/>
      <c r="N36" s="95"/>
    </row>
    <row r="37" spans="1:14" ht="13.8">
      <c r="A37" s="839"/>
      <c r="B37" s="313"/>
      <c r="D37" s="822"/>
      <c r="K37" s="95"/>
      <c r="L37" s="95"/>
      <c r="M37" s="95"/>
      <c r="N37" s="95"/>
    </row>
    <row r="38" spans="1:14" ht="13.8">
      <c r="A38" s="824"/>
      <c r="B38" s="824"/>
      <c r="C38" s="824"/>
      <c r="D38" s="824"/>
      <c r="K38" s="95"/>
      <c r="L38" s="95"/>
      <c r="M38" s="95"/>
      <c r="N38" s="95"/>
    </row>
    <row r="39" spans="1:14" ht="13.8">
      <c r="K39" s="95"/>
      <c r="L39" s="95"/>
      <c r="M39" s="95"/>
      <c r="N39" s="95"/>
    </row>
    <row r="40" spans="1:14" ht="13.8">
      <c r="K40" s="95"/>
      <c r="L40" s="95"/>
      <c r="M40" s="95"/>
      <c r="N40" s="95"/>
    </row>
    <row r="41" spans="1:14" ht="13.8">
      <c r="K41" s="95"/>
      <c r="L41" s="95"/>
      <c r="M41" s="95"/>
      <c r="N41" s="95"/>
    </row>
    <row r="42" spans="1:14" ht="13.8">
      <c r="K42" s="95"/>
      <c r="L42" s="95"/>
      <c r="M42" s="95"/>
      <c r="N42" s="95"/>
    </row>
    <row r="43" spans="1:14" ht="13.8">
      <c r="K43" s="95"/>
      <c r="L43" s="95"/>
      <c r="M43" s="95"/>
      <c r="N43" s="95"/>
    </row>
    <row r="44" spans="1:14" ht="13.8">
      <c r="K44" s="95"/>
      <c r="L44" s="95"/>
      <c r="M44" s="95"/>
      <c r="N44" s="95"/>
    </row>
    <row r="45" spans="1:14" ht="13.8">
      <c r="K45" s="95"/>
      <c r="L45" s="95"/>
      <c r="M45" s="95"/>
      <c r="N45" s="95"/>
    </row>
    <row r="46" spans="1:14" ht="13.8">
      <c r="K46" s="95"/>
      <c r="L46" s="95"/>
      <c r="M46" s="95"/>
      <c r="N46" s="95"/>
    </row>
    <row r="47" spans="1:14" ht="13.8">
      <c r="K47" s="95"/>
      <c r="L47" s="95"/>
      <c r="M47" s="95"/>
      <c r="N47" s="95"/>
    </row>
    <row r="48" spans="1:14" ht="13.8">
      <c r="K48" s="95"/>
      <c r="L48" s="95"/>
      <c r="M48" s="95"/>
      <c r="N48" s="95"/>
    </row>
    <row r="49" spans="11:14" ht="13.8">
      <c r="K49" s="95"/>
      <c r="L49" s="95"/>
      <c r="M49" s="95"/>
      <c r="N49" s="95"/>
    </row>
    <row r="50" spans="11:14" ht="13.8">
      <c r="K50" s="95"/>
      <c r="L50" s="95"/>
      <c r="M50" s="95"/>
      <c r="N50" s="95"/>
    </row>
    <row r="51" spans="11:14" ht="13.8">
      <c r="K51" s="95"/>
      <c r="L51" s="95"/>
      <c r="M51" s="95"/>
      <c r="N51" s="95"/>
    </row>
    <row r="52" spans="11:14" ht="13.8">
      <c r="K52" s="95"/>
      <c r="L52" s="95"/>
      <c r="M52" s="95"/>
      <c r="N52" s="95"/>
    </row>
    <row r="53" spans="11:14" ht="13.8">
      <c r="K53" s="95"/>
      <c r="L53" s="95"/>
      <c r="M53" s="95"/>
      <c r="N53" s="95"/>
    </row>
    <row r="54" spans="11:14" ht="13.8">
      <c r="K54" s="95"/>
      <c r="L54" s="95"/>
      <c r="M54" s="95"/>
      <c r="N54" s="95"/>
    </row>
    <row r="55" spans="11:14" ht="13.8">
      <c r="K55" s="95"/>
      <c r="L55" s="95"/>
      <c r="M55" s="95"/>
      <c r="N55" s="95"/>
    </row>
    <row r="56" spans="11:14" ht="13.8">
      <c r="K56" s="95"/>
      <c r="L56" s="95"/>
      <c r="M56" s="95"/>
      <c r="N56" s="95"/>
    </row>
    <row r="57" spans="11:14" ht="13.8">
      <c r="K57" s="95"/>
      <c r="L57" s="95"/>
      <c r="M57" s="95"/>
      <c r="N57" s="95"/>
    </row>
    <row r="58" spans="11:14" ht="13.8">
      <c r="K58" s="95"/>
      <c r="L58" s="95"/>
      <c r="M58" s="95"/>
      <c r="N58" s="95"/>
    </row>
    <row r="59" spans="11:14" ht="13.8">
      <c r="K59" s="95"/>
      <c r="L59" s="95"/>
      <c r="M59" s="95"/>
      <c r="N59" s="95"/>
    </row>
    <row r="60" spans="11:14" ht="13.8">
      <c r="K60" s="95"/>
      <c r="L60" s="95"/>
      <c r="M60" s="95"/>
      <c r="N60" s="95"/>
    </row>
    <row r="61" spans="11:14" ht="13.8">
      <c r="K61" s="95"/>
      <c r="L61" s="95"/>
      <c r="M61" s="95"/>
      <c r="N61" s="95"/>
    </row>
    <row r="62" spans="11:14" ht="13.8">
      <c r="K62" s="95"/>
      <c r="L62" s="95"/>
      <c r="M62" s="95"/>
      <c r="N62" s="95"/>
    </row>
    <row r="63" spans="11:14" ht="13.8">
      <c r="K63" s="95"/>
      <c r="L63" s="95"/>
      <c r="M63" s="95"/>
      <c r="N63" s="95"/>
    </row>
    <row r="64" spans="11:14" ht="13.8">
      <c r="K64" s="95"/>
      <c r="L64" s="95"/>
      <c r="M64" s="95"/>
      <c r="N64" s="95"/>
    </row>
    <row r="65" spans="11:14" ht="13.8">
      <c r="K65" s="95"/>
      <c r="L65" s="95"/>
      <c r="M65" s="95"/>
      <c r="N65" s="95"/>
    </row>
    <row r="66" spans="11:14" ht="13.8">
      <c r="K66" s="95"/>
      <c r="L66" s="95"/>
      <c r="M66" s="95"/>
      <c r="N66" s="95"/>
    </row>
    <row r="67" spans="11:14" ht="13.8">
      <c r="K67" s="95"/>
      <c r="L67" s="95"/>
      <c r="M67" s="95"/>
      <c r="N67" s="95"/>
    </row>
    <row r="68" spans="11:14" ht="13.8">
      <c r="K68" s="95"/>
      <c r="L68" s="95"/>
      <c r="M68" s="95"/>
      <c r="N68" s="95"/>
    </row>
    <row r="69" spans="11:14" ht="13.8">
      <c r="K69" s="95"/>
      <c r="L69" s="95"/>
      <c r="M69" s="95"/>
      <c r="N69" s="95"/>
    </row>
    <row r="70" spans="11:14" ht="13.8">
      <c r="K70" s="95"/>
      <c r="L70" s="95"/>
      <c r="M70" s="95"/>
      <c r="N70" s="95"/>
    </row>
    <row r="71" spans="11:14" ht="13.8">
      <c r="K71" s="95"/>
      <c r="L71" s="95"/>
      <c r="M71" s="95"/>
      <c r="N71" s="95"/>
    </row>
    <row r="72" spans="11:14" ht="13.8">
      <c r="K72" s="95"/>
      <c r="L72" s="95"/>
      <c r="M72" s="95"/>
      <c r="N72" s="95"/>
    </row>
    <row r="73" spans="11:14" ht="13.8">
      <c r="K73" s="95"/>
      <c r="L73" s="95"/>
      <c r="M73" s="95"/>
      <c r="N73" s="95"/>
    </row>
    <row r="74" spans="11:14" ht="13.8">
      <c r="K74" s="95"/>
      <c r="L74" s="95"/>
      <c r="M74" s="95"/>
      <c r="N74" s="95"/>
    </row>
    <row r="75" spans="11:14" ht="13.8">
      <c r="K75" s="95"/>
      <c r="L75" s="95"/>
      <c r="M75" s="95"/>
      <c r="N75" s="95"/>
    </row>
    <row r="76" spans="11:14" ht="13.8">
      <c r="K76" s="95"/>
      <c r="L76" s="95"/>
      <c r="M76" s="95"/>
      <c r="N76" s="95"/>
    </row>
    <row r="77" spans="11:14" ht="13.8">
      <c r="K77" s="95"/>
      <c r="L77" s="95"/>
      <c r="M77" s="95"/>
      <c r="N77" s="95"/>
    </row>
    <row r="78" spans="11:14" ht="13.8">
      <c r="K78" s="95"/>
      <c r="L78" s="95"/>
      <c r="M78" s="95"/>
      <c r="N78" s="95"/>
    </row>
    <row r="79" spans="11:14" ht="13.8">
      <c r="K79" s="95"/>
      <c r="L79" s="95"/>
      <c r="M79" s="95"/>
      <c r="N79" s="95"/>
    </row>
    <row r="80" spans="11:14" ht="13.8">
      <c r="K80" s="95"/>
      <c r="L80" s="95"/>
      <c r="M80" s="95"/>
      <c r="N80" s="95"/>
    </row>
    <row r="81" spans="11:14" ht="13.8">
      <c r="K81" s="95"/>
      <c r="L81" s="95"/>
      <c r="M81" s="95"/>
      <c r="N81" s="95"/>
    </row>
    <row r="82" spans="11:14" ht="13.8">
      <c r="K82" s="95"/>
      <c r="L82" s="95"/>
      <c r="M82" s="95"/>
      <c r="N82" s="95"/>
    </row>
    <row r="83" spans="11:14" ht="13.8">
      <c r="K83" s="95"/>
      <c r="L83" s="95"/>
      <c r="M83" s="95"/>
      <c r="N83" s="95"/>
    </row>
    <row r="84" spans="11:14" ht="13.8">
      <c r="K84" s="95"/>
      <c r="L84" s="95"/>
      <c r="M84" s="95"/>
      <c r="N84" s="95"/>
    </row>
    <row r="85" spans="11:14" ht="13.8">
      <c r="K85" s="95"/>
      <c r="L85" s="95"/>
      <c r="M85" s="95"/>
      <c r="N85" s="95"/>
    </row>
    <row r="86" spans="11:14" ht="13.8">
      <c r="K86" s="95"/>
      <c r="L86" s="95"/>
      <c r="M86" s="95"/>
      <c r="N86" s="95"/>
    </row>
    <row r="87" spans="11:14" ht="13.8">
      <c r="K87" s="95"/>
      <c r="L87" s="95"/>
      <c r="M87" s="95"/>
      <c r="N87" s="95"/>
    </row>
    <row r="88" spans="11:14" ht="13.8">
      <c r="K88" s="95"/>
      <c r="L88" s="95"/>
      <c r="M88" s="95"/>
      <c r="N88" s="95"/>
    </row>
    <row r="89" spans="11:14" ht="13.8">
      <c r="K89" s="95"/>
      <c r="L89" s="95"/>
      <c r="M89" s="95"/>
      <c r="N89" s="95"/>
    </row>
    <row r="90" spans="11:14" ht="13.8">
      <c r="K90" s="95"/>
      <c r="L90" s="95"/>
      <c r="M90" s="95"/>
      <c r="N90" s="95"/>
    </row>
    <row r="91" spans="11:14" ht="13.8">
      <c r="K91" s="95"/>
      <c r="L91" s="95"/>
      <c r="M91" s="95"/>
      <c r="N91" s="95"/>
    </row>
    <row r="92" spans="11:14" ht="13.8">
      <c r="K92" s="95"/>
      <c r="L92" s="95"/>
      <c r="M92" s="95"/>
      <c r="N92" s="95"/>
    </row>
    <row r="93" spans="11:14" ht="13.8">
      <c r="K93" s="95"/>
      <c r="L93" s="95"/>
      <c r="M93" s="95"/>
      <c r="N93" s="95"/>
    </row>
    <row r="94" spans="11:14" ht="13.8">
      <c r="K94" s="95"/>
      <c r="L94" s="95"/>
      <c r="M94" s="95"/>
      <c r="N94" s="95"/>
    </row>
    <row r="95" spans="11:14" ht="13.8">
      <c r="K95" s="95"/>
      <c r="L95" s="95"/>
      <c r="M95" s="95"/>
      <c r="N95" s="95"/>
    </row>
    <row r="96" spans="11:14" ht="13.8">
      <c r="K96" s="95"/>
      <c r="L96" s="95"/>
      <c r="M96" s="95"/>
      <c r="N96" s="95"/>
    </row>
    <row r="97" spans="11:14" ht="13.8">
      <c r="K97" s="95"/>
      <c r="L97" s="95"/>
      <c r="M97" s="95"/>
      <c r="N97" s="95"/>
    </row>
    <row r="98" spans="11:14" ht="13.8">
      <c r="K98" s="95"/>
      <c r="L98" s="95"/>
      <c r="M98" s="95"/>
      <c r="N98" s="95"/>
    </row>
    <row r="99" spans="11:14" ht="13.8">
      <c r="K99" s="95"/>
      <c r="L99" s="95"/>
      <c r="M99" s="95"/>
      <c r="N99" s="95"/>
    </row>
    <row r="100" spans="11:14" ht="13.8">
      <c r="K100" s="95"/>
      <c r="L100" s="95"/>
      <c r="M100" s="95"/>
      <c r="N100" s="95"/>
    </row>
    <row r="101" spans="11:14" ht="13.8">
      <c r="K101" s="95"/>
      <c r="L101" s="95"/>
      <c r="M101" s="95"/>
      <c r="N101" s="95"/>
    </row>
    <row r="102" spans="11:14" ht="13.8">
      <c r="K102" s="95"/>
      <c r="L102" s="95"/>
      <c r="M102" s="95"/>
      <c r="N102" s="95"/>
    </row>
    <row r="103" spans="11:14" ht="13.8">
      <c r="K103" s="95"/>
      <c r="L103" s="95"/>
      <c r="M103" s="95"/>
      <c r="N103" s="95"/>
    </row>
    <row r="104" spans="11:14" ht="13.8">
      <c r="K104" s="95"/>
      <c r="L104" s="95"/>
      <c r="M104" s="95"/>
      <c r="N104" s="95"/>
    </row>
    <row r="105" spans="11:14" ht="13.8">
      <c r="K105" s="95"/>
      <c r="L105" s="95"/>
      <c r="M105" s="95"/>
      <c r="N105" s="95"/>
    </row>
    <row r="106" spans="11:14" ht="13.8">
      <c r="K106" s="95"/>
      <c r="L106" s="95"/>
      <c r="M106" s="95"/>
      <c r="N106" s="95"/>
    </row>
    <row r="107" spans="11:14" ht="13.8">
      <c r="K107" s="95"/>
      <c r="L107" s="95"/>
      <c r="M107" s="95"/>
      <c r="N107" s="95"/>
    </row>
    <row r="108" spans="11:14" ht="13.8">
      <c r="K108" s="95"/>
      <c r="L108" s="95"/>
      <c r="M108" s="95"/>
      <c r="N108" s="95"/>
    </row>
    <row r="109" spans="11:14" ht="13.8">
      <c r="K109" s="95"/>
      <c r="L109" s="95"/>
      <c r="M109" s="95"/>
      <c r="N109" s="95"/>
    </row>
    <row r="110" spans="11:14" ht="13.8">
      <c r="K110" s="95"/>
      <c r="L110" s="95"/>
      <c r="M110" s="95"/>
      <c r="N110" s="95"/>
    </row>
    <row r="111" spans="11:14" ht="13.8">
      <c r="K111" s="95"/>
      <c r="L111" s="95"/>
      <c r="M111" s="95"/>
      <c r="N111" s="95"/>
    </row>
    <row r="112" spans="11:14" ht="13.8">
      <c r="K112" s="95"/>
      <c r="L112" s="95"/>
      <c r="M112" s="95"/>
      <c r="N112" s="95"/>
    </row>
    <row r="113" spans="11:14" ht="13.8">
      <c r="K113" s="95"/>
      <c r="L113" s="95"/>
      <c r="M113" s="95"/>
      <c r="N113" s="95"/>
    </row>
    <row r="114" spans="11:14" ht="13.8">
      <c r="K114" s="95"/>
      <c r="L114" s="95"/>
      <c r="M114" s="95"/>
      <c r="N114" s="95"/>
    </row>
    <row r="115" spans="11:14" ht="13.8">
      <c r="K115" s="95"/>
      <c r="L115" s="95"/>
      <c r="M115" s="95"/>
      <c r="N115" s="95"/>
    </row>
    <row r="116" spans="11:14" ht="13.8">
      <c r="K116" s="95"/>
      <c r="L116" s="95"/>
      <c r="M116" s="95"/>
      <c r="N116" s="95"/>
    </row>
    <row r="117" spans="11:14" ht="13.8">
      <c r="K117" s="95"/>
      <c r="L117" s="95"/>
      <c r="M117" s="95"/>
      <c r="N117" s="95"/>
    </row>
    <row r="118" spans="11:14" ht="13.8">
      <c r="K118" s="95"/>
      <c r="L118" s="95"/>
      <c r="M118" s="95"/>
      <c r="N118" s="95"/>
    </row>
    <row r="119" spans="11:14" ht="13.8">
      <c r="K119" s="95"/>
      <c r="L119" s="95"/>
      <c r="M119" s="95"/>
      <c r="N119" s="95"/>
    </row>
    <row r="120" spans="11:14" ht="13.8">
      <c r="K120" s="95"/>
      <c r="L120" s="95"/>
      <c r="M120" s="95"/>
      <c r="N120" s="95"/>
    </row>
    <row r="121" spans="11:14" ht="13.8">
      <c r="K121" s="95"/>
      <c r="L121" s="95"/>
      <c r="M121" s="95"/>
      <c r="N121" s="95"/>
    </row>
    <row r="122" spans="11:14" ht="13.8">
      <c r="K122" s="95"/>
      <c r="L122" s="95"/>
      <c r="M122" s="95"/>
      <c r="N122" s="95"/>
    </row>
    <row r="123" spans="11:14" ht="13.8">
      <c r="K123" s="95"/>
      <c r="L123" s="95"/>
      <c r="M123" s="95"/>
      <c r="N123" s="95"/>
    </row>
    <row r="124" spans="11:14" ht="13.8">
      <c r="K124" s="95"/>
      <c r="L124" s="95"/>
      <c r="M124" s="95"/>
      <c r="N124" s="95"/>
    </row>
    <row r="125" spans="11:14" ht="13.8">
      <c r="K125" s="95"/>
      <c r="L125" s="95"/>
      <c r="M125" s="95"/>
      <c r="N125" s="95"/>
    </row>
    <row r="126" spans="11:14" ht="13.8">
      <c r="K126" s="95"/>
      <c r="L126" s="95"/>
      <c r="M126" s="95"/>
      <c r="N126" s="95"/>
    </row>
    <row r="127" spans="11:14" ht="13.8">
      <c r="K127" s="95"/>
      <c r="L127" s="95"/>
      <c r="M127" s="95"/>
      <c r="N127" s="95"/>
    </row>
    <row r="128" spans="11:14" ht="13.8">
      <c r="K128" s="95"/>
      <c r="L128" s="95"/>
      <c r="M128" s="95"/>
      <c r="N128" s="95"/>
    </row>
    <row r="129" spans="11:14" ht="13.8">
      <c r="K129" s="95"/>
      <c r="L129" s="95"/>
      <c r="M129" s="95"/>
      <c r="N129" s="95"/>
    </row>
    <row r="130" spans="11:14" ht="13.8">
      <c r="K130" s="95"/>
      <c r="L130" s="95"/>
      <c r="M130" s="95"/>
      <c r="N130" s="95"/>
    </row>
    <row r="131" spans="11:14" ht="13.8">
      <c r="K131" s="95"/>
      <c r="L131" s="95"/>
      <c r="M131" s="95"/>
      <c r="N131" s="95"/>
    </row>
    <row r="132" spans="11:14" ht="13.8">
      <c r="K132" s="95"/>
      <c r="L132" s="95"/>
      <c r="M132" s="95"/>
      <c r="N132" s="95"/>
    </row>
    <row r="133" spans="11:14" ht="13.8">
      <c r="K133" s="95"/>
      <c r="L133" s="95"/>
      <c r="M133" s="95"/>
      <c r="N133" s="95"/>
    </row>
    <row r="134" spans="11:14" ht="13.8">
      <c r="K134" s="95"/>
      <c r="L134" s="95"/>
      <c r="M134" s="95"/>
      <c r="N134" s="95"/>
    </row>
    <row r="135" spans="11:14" ht="13.8">
      <c r="K135" s="95"/>
      <c r="L135" s="95"/>
      <c r="M135" s="95"/>
      <c r="N135" s="95"/>
    </row>
    <row r="136" spans="11:14" ht="13.8">
      <c r="K136" s="95"/>
      <c r="L136" s="95"/>
      <c r="M136" s="95"/>
      <c r="N136" s="95"/>
    </row>
    <row r="137" spans="11:14" ht="13.8">
      <c r="K137" s="95"/>
      <c r="L137" s="95"/>
      <c r="M137" s="95"/>
      <c r="N137" s="95"/>
    </row>
    <row r="138" spans="11:14" ht="13.8">
      <c r="K138" s="95"/>
      <c r="L138" s="95"/>
      <c r="M138" s="95"/>
      <c r="N138" s="95"/>
    </row>
    <row r="139" spans="11:14" ht="13.8">
      <c r="K139" s="95"/>
      <c r="L139" s="95"/>
      <c r="M139" s="95"/>
      <c r="N139" s="95"/>
    </row>
    <row r="140" spans="11:14" ht="13.8">
      <c r="K140" s="95"/>
      <c r="L140" s="95"/>
      <c r="M140" s="95"/>
      <c r="N140" s="95"/>
    </row>
    <row r="141" spans="11:14" ht="13.8">
      <c r="K141" s="95"/>
      <c r="L141" s="95"/>
      <c r="M141" s="95"/>
      <c r="N141" s="95"/>
    </row>
    <row r="142" spans="11:14" ht="13.8">
      <c r="K142" s="95"/>
      <c r="L142" s="95"/>
      <c r="M142" s="95"/>
      <c r="N142" s="95"/>
    </row>
    <row r="143" spans="11:14" ht="13.8">
      <c r="K143" s="95"/>
      <c r="L143" s="95"/>
      <c r="M143" s="95"/>
      <c r="N143" s="95"/>
    </row>
    <row r="144" spans="11:14" ht="13.8">
      <c r="K144" s="95"/>
      <c r="L144" s="95"/>
      <c r="M144" s="95"/>
      <c r="N144" s="95"/>
    </row>
    <row r="145" spans="11:14" ht="13.8">
      <c r="K145" s="95"/>
      <c r="L145" s="95"/>
      <c r="M145" s="95"/>
      <c r="N145" s="95"/>
    </row>
    <row r="146" spans="11:14" ht="13.8">
      <c r="K146" s="95"/>
      <c r="L146" s="95"/>
      <c r="M146" s="95"/>
      <c r="N146" s="95"/>
    </row>
    <row r="147" spans="11:14" ht="13.8">
      <c r="K147" s="95"/>
      <c r="L147" s="95"/>
      <c r="M147" s="95"/>
      <c r="N147" s="95"/>
    </row>
    <row r="148" spans="11:14" ht="13.8">
      <c r="K148" s="95"/>
      <c r="L148" s="95"/>
      <c r="M148" s="95"/>
      <c r="N148" s="95"/>
    </row>
    <row r="149" spans="11:14" ht="13.8">
      <c r="K149" s="95"/>
      <c r="L149" s="95"/>
      <c r="M149" s="95"/>
      <c r="N149" s="95"/>
    </row>
    <row r="150" spans="11:14" ht="13.8">
      <c r="K150" s="95"/>
      <c r="L150" s="95"/>
      <c r="M150" s="95"/>
      <c r="N150" s="95"/>
    </row>
    <row r="151" spans="11:14" ht="13.8">
      <c r="K151" s="95"/>
      <c r="L151" s="95"/>
      <c r="M151" s="95"/>
      <c r="N151" s="95"/>
    </row>
    <row r="152" spans="11:14" ht="13.8">
      <c r="K152" s="95"/>
      <c r="L152" s="95"/>
      <c r="M152" s="95"/>
      <c r="N152" s="95"/>
    </row>
    <row r="153" spans="11:14" ht="13.8">
      <c r="K153" s="95"/>
      <c r="L153" s="95"/>
      <c r="M153" s="95"/>
      <c r="N153" s="95"/>
    </row>
    <row r="154" spans="11:14" ht="13.8">
      <c r="K154" s="95"/>
      <c r="L154" s="95"/>
      <c r="M154" s="95"/>
      <c r="N154" s="95"/>
    </row>
    <row r="155" spans="11:14" ht="13.8">
      <c r="K155" s="95"/>
      <c r="L155" s="95"/>
      <c r="M155" s="95"/>
      <c r="N155" s="95"/>
    </row>
    <row r="156" spans="11:14" ht="13.8">
      <c r="K156" s="95"/>
      <c r="L156" s="95"/>
      <c r="M156" s="95"/>
      <c r="N156" s="95"/>
    </row>
    <row r="157" spans="11:14" ht="13.8">
      <c r="K157" s="95"/>
      <c r="L157" s="95"/>
      <c r="M157" s="95"/>
      <c r="N157" s="95"/>
    </row>
    <row r="158" spans="11:14" ht="13.8">
      <c r="K158" s="95"/>
      <c r="L158" s="95"/>
      <c r="M158" s="95"/>
      <c r="N158" s="95"/>
    </row>
    <row r="159" spans="11:14" ht="13.8">
      <c r="K159" s="95"/>
      <c r="L159" s="95"/>
      <c r="M159" s="95"/>
      <c r="N159" s="95"/>
    </row>
    <row r="160" spans="11:14" ht="13.8">
      <c r="K160" s="95"/>
      <c r="L160" s="95"/>
      <c r="M160" s="95"/>
      <c r="N160" s="95"/>
    </row>
    <row r="161" spans="11:14" ht="13.8">
      <c r="K161" s="95"/>
      <c r="L161" s="95"/>
      <c r="M161" s="95"/>
      <c r="N161" s="95"/>
    </row>
    <row r="162" spans="11:14" ht="13.8">
      <c r="K162" s="95"/>
      <c r="L162" s="95"/>
      <c r="M162" s="95"/>
      <c r="N162" s="95"/>
    </row>
  </sheetData>
  <mergeCells count="1">
    <mergeCell ref="B36:E36"/>
  </mergeCells>
  <pageMargins left="0.98425196850393704" right="0.98425196850393704" top="0.94488188976377963" bottom="1.4960629921259843" header="0.51181102362204722" footer="1.1811023622047245"/>
  <pageSetup paperSize="9" firstPageNumber="288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FF00"/>
  </sheetPr>
  <dimension ref="A1:M162"/>
  <sheetViews>
    <sheetView workbookViewId="0">
      <selection activeCell="M5" sqref="M5"/>
    </sheetView>
  </sheetViews>
  <sheetFormatPr defaultColWidth="9.109375" defaultRowHeight="13.2"/>
  <cols>
    <col min="1" max="1" width="33.109375" style="329" customWidth="1"/>
    <col min="2" max="4" width="9.5546875" style="329" hidden="1" customWidth="1"/>
    <col min="5" max="7" width="9.5546875" style="329" customWidth="1"/>
    <col min="8" max="9" width="9.109375" style="329"/>
    <col min="10" max="16384" width="9.109375" style="244"/>
  </cols>
  <sheetData>
    <row r="1" spans="1:13" ht="17.25" customHeight="1">
      <c r="A1" s="845" t="s">
        <v>633</v>
      </c>
      <c r="B1" s="846"/>
      <c r="C1" s="328"/>
      <c r="D1" s="846"/>
    </row>
    <row r="2" spans="1:13" ht="18" customHeight="1">
      <c r="A2" s="847" t="s">
        <v>366</v>
      </c>
      <c r="B2" s="846"/>
      <c r="C2" s="328"/>
      <c r="D2" s="846"/>
    </row>
    <row r="3" spans="1:13" ht="15.6">
      <c r="A3" s="847"/>
      <c r="B3" s="846"/>
      <c r="C3" s="328"/>
      <c r="D3" s="846"/>
    </row>
    <row r="4" spans="1:13">
      <c r="A4" s="330"/>
      <c r="B4" s="846"/>
      <c r="C4" s="328"/>
      <c r="D4" s="331"/>
      <c r="E4" s="331"/>
      <c r="I4" s="332" t="s">
        <v>367</v>
      </c>
    </row>
    <row r="5" spans="1:13" ht="24" customHeight="1">
      <c r="A5" s="351"/>
      <c r="B5" s="334">
        <v>2010</v>
      </c>
      <c r="C5" s="334">
        <v>2013</v>
      </c>
      <c r="D5" s="334">
        <v>2014</v>
      </c>
      <c r="E5" s="334">
        <v>2015</v>
      </c>
      <c r="F5" s="334">
        <v>2016</v>
      </c>
      <c r="G5" s="334">
        <v>2017</v>
      </c>
      <c r="H5" s="334">
        <v>2018</v>
      </c>
      <c r="I5" s="334">
        <v>2019</v>
      </c>
    </row>
    <row r="6" spans="1:13" ht="21" customHeight="1">
      <c r="A6" s="352" t="s">
        <v>303</v>
      </c>
      <c r="B6" s="336">
        <v>66</v>
      </c>
      <c r="C6" s="336">
        <v>92</v>
      </c>
      <c r="D6" s="336">
        <v>90</v>
      </c>
      <c r="E6" s="336">
        <v>90</v>
      </c>
      <c r="F6" s="336">
        <v>104</v>
      </c>
      <c r="G6" s="336">
        <v>136</v>
      </c>
      <c r="H6" s="336">
        <f>SUM(H8:H30)</f>
        <v>185</v>
      </c>
      <c r="I6" s="336">
        <f>SUM(I8:I30)</f>
        <v>191</v>
      </c>
      <c r="J6" s="245"/>
      <c r="K6" s="245"/>
      <c r="L6" s="245"/>
      <c r="M6" s="245"/>
    </row>
    <row r="7" spans="1:13" ht="17.25" customHeight="1">
      <c r="A7" s="352"/>
      <c r="B7" s="339"/>
      <c r="C7" s="339"/>
      <c r="D7" s="339"/>
      <c r="E7" s="339"/>
      <c r="F7" s="339"/>
      <c r="G7" s="339"/>
      <c r="H7" s="336"/>
      <c r="I7" s="329" t="s">
        <v>624</v>
      </c>
      <c r="J7" s="245"/>
      <c r="K7" s="245"/>
      <c r="L7" s="245"/>
      <c r="M7" s="245"/>
    </row>
    <row r="8" spans="1:13" ht="17.25" customHeight="1">
      <c r="A8" s="353" t="s">
        <v>281</v>
      </c>
      <c r="B8" s="339">
        <v>18</v>
      </c>
      <c r="C8" s="339">
        <v>21</v>
      </c>
      <c r="D8" s="339">
        <v>20</v>
      </c>
      <c r="E8" s="339">
        <v>19</v>
      </c>
      <c r="F8" s="339">
        <v>19</v>
      </c>
      <c r="G8" s="339">
        <v>32</v>
      </c>
      <c r="H8" s="339">
        <v>40</v>
      </c>
      <c r="I8" s="329">
        <v>44</v>
      </c>
      <c r="J8" s="245"/>
      <c r="K8" s="245"/>
      <c r="L8" s="245"/>
      <c r="M8" s="245"/>
    </row>
    <row r="9" spans="1:13" ht="17.25" customHeight="1">
      <c r="A9" s="354" t="s">
        <v>278</v>
      </c>
      <c r="B9" s="339"/>
      <c r="C9" s="339"/>
      <c r="D9" s="339"/>
      <c r="E9" s="339"/>
      <c r="F9" s="339"/>
      <c r="G9" s="339"/>
      <c r="H9" s="339"/>
      <c r="J9" s="245"/>
      <c r="K9" s="245"/>
      <c r="L9" s="245"/>
      <c r="M9" s="245"/>
    </row>
    <row r="10" spans="1:13" ht="17.25" customHeight="1">
      <c r="A10" s="353" t="s">
        <v>282</v>
      </c>
      <c r="B10" s="339">
        <v>15</v>
      </c>
      <c r="C10" s="339">
        <v>15</v>
      </c>
      <c r="D10" s="339">
        <v>16</v>
      </c>
      <c r="E10" s="339">
        <v>17</v>
      </c>
      <c r="F10" s="339">
        <v>21</v>
      </c>
      <c r="G10" s="339">
        <v>21</v>
      </c>
      <c r="H10" s="339">
        <v>26</v>
      </c>
      <c r="I10" s="329">
        <v>23</v>
      </c>
      <c r="J10" s="245"/>
      <c r="K10" s="245"/>
      <c r="L10" s="245"/>
      <c r="M10" s="245"/>
    </row>
    <row r="11" spans="1:13" ht="17.25" customHeight="1">
      <c r="A11" s="354" t="s">
        <v>279</v>
      </c>
      <c r="B11" s="339"/>
      <c r="C11" s="339"/>
      <c r="D11" s="339"/>
      <c r="E11" s="339"/>
      <c r="F11" s="339"/>
      <c r="G11" s="339"/>
      <c r="H11" s="339"/>
      <c r="I11" s="329" t="s">
        <v>624</v>
      </c>
      <c r="J11" s="245"/>
      <c r="K11" s="245"/>
      <c r="L11" s="245"/>
      <c r="M11" s="245"/>
    </row>
    <row r="12" spans="1:13" ht="17.25" customHeight="1">
      <c r="A12" s="353" t="s">
        <v>283</v>
      </c>
      <c r="B12" s="341">
        <v>0</v>
      </c>
      <c r="C12" s="342">
        <v>2</v>
      </c>
      <c r="D12" s="342">
        <v>2</v>
      </c>
      <c r="E12" s="342">
        <v>1</v>
      </c>
      <c r="F12" s="342">
        <v>1</v>
      </c>
      <c r="G12" s="342">
        <v>1</v>
      </c>
      <c r="H12" s="342">
        <v>2</v>
      </c>
      <c r="I12" s="329">
        <v>1</v>
      </c>
      <c r="J12" s="245"/>
      <c r="K12" s="245"/>
      <c r="L12" s="245"/>
      <c r="M12" s="245"/>
    </row>
    <row r="13" spans="1:13" ht="17.25" customHeight="1">
      <c r="A13" s="354" t="s">
        <v>280</v>
      </c>
      <c r="B13" s="342"/>
      <c r="C13" s="342"/>
      <c r="D13" s="342"/>
      <c r="E13" s="342"/>
      <c r="F13" s="342"/>
      <c r="G13" s="342"/>
      <c r="H13" s="342"/>
      <c r="I13" s="329" t="s">
        <v>624</v>
      </c>
      <c r="J13" s="245"/>
      <c r="K13" s="245"/>
      <c r="L13" s="245"/>
      <c r="M13" s="245"/>
    </row>
    <row r="14" spans="1:13" ht="17.25" customHeight="1">
      <c r="A14" s="353" t="s">
        <v>284</v>
      </c>
      <c r="B14" s="342">
        <v>2</v>
      </c>
      <c r="C14" s="342">
        <v>2</v>
      </c>
      <c r="D14" s="342">
        <v>3</v>
      </c>
      <c r="E14" s="342">
        <v>3</v>
      </c>
      <c r="F14" s="342">
        <v>3</v>
      </c>
      <c r="G14" s="342">
        <v>5</v>
      </c>
      <c r="H14" s="342">
        <v>4</v>
      </c>
      <c r="I14" s="329">
        <v>5</v>
      </c>
      <c r="J14" s="245"/>
      <c r="K14" s="245"/>
      <c r="L14" s="245"/>
      <c r="M14" s="245"/>
    </row>
    <row r="15" spans="1:13" ht="17.25" customHeight="1">
      <c r="A15" s="354" t="s">
        <v>285</v>
      </c>
      <c r="B15" s="342"/>
      <c r="C15" s="342"/>
      <c r="D15" s="342"/>
      <c r="E15" s="342"/>
      <c r="F15" s="342"/>
      <c r="G15" s="342"/>
      <c r="H15" s="342"/>
      <c r="I15" s="329" t="s">
        <v>624</v>
      </c>
      <c r="J15" s="245"/>
      <c r="K15" s="245"/>
      <c r="L15" s="245"/>
      <c r="M15" s="245"/>
    </row>
    <row r="16" spans="1:13" ht="17.25" customHeight="1">
      <c r="A16" s="353" t="s">
        <v>286</v>
      </c>
      <c r="B16" s="342">
        <v>4</v>
      </c>
      <c r="C16" s="342">
        <v>10</v>
      </c>
      <c r="D16" s="342">
        <v>11</v>
      </c>
      <c r="E16" s="342">
        <v>12</v>
      </c>
      <c r="F16" s="342">
        <v>12</v>
      </c>
      <c r="G16" s="342">
        <v>15</v>
      </c>
      <c r="H16" s="342">
        <v>23</v>
      </c>
      <c r="I16" s="329">
        <v>23</v>
      </c>
      <c r="J16" s="245"/>
      <c r="K16" s="245"/>
      <c r="L16" s="245"/>
      <c r="M16" s="245"/>
    </row>
    <row r="17" spans="1:13" ht="17.25" customHeight="1">
      <c r="A17" s="354" t="s">
        <v>287</v>
      </c>
      <c r="B17" s="342"/>
      <c r="C17" s="342"/>
      <c r="D17" s="342"/>
      <c r="E17" s="342"/>
      <c r="F17" s="342"/>
      <c r="G17" s="342"/>
      <c r="H17" s="342"/>
      <c r="I17" s="329" t="s">
        <v>624</v>
      </c>
      <c r="J17" s="245"/>
      <c r="K17" s="245"/>
      <c r="L17" s="245"/>
      <c r="M17" s="245"/>
    </row>
    <row r="18" spans="1:13" ht="17.25" customHeight="1">
      <c r="A18" s="353" t="s">
        <v>288</v>
      </c>
      <c r="B18" s="342">
        <v>2</v>
      </c>
      <c r="C18" s="342">
        <v>6</v>
      </c>
      <c r="D18" s="342">
        <v>6</v>
      </c>
      <c r="E18" s="342">
        <v>3</v>
      </c>
      <c r="F18" s="342">
        <v>8</v>
      </c>
      <c r="G18" s="342">
        <v>8</v>
      </c>
      <c r="H18" s="342">
        <v>16</v>
      </c>
      <c r="I18" s="329">
        <v>16</v>
      </c>
      <c r="J18" s="245"/>
      <c r="K18" s="245"/>
      <c r="L18" s="245"/>
      <c r="M18" s="245"/>
    </row>
    <row r="19" spans="1:13" ht="17.25" customHeight="1">
      <c r="A19" s="354" t="s">
        <v>289</v>
      </c>
      <c r="B19" s="342"/>
      <c r="C19" s="342"/>
      <c r="D19" s="342"/>
      <c r="E19" s="342"/>
      <c r="F19" s="342"/>
      <c r="G19" s="342"/>
      <c r="H19" s="342"/>
      <c r="I19" s="329" t="s">
        <v>624</v>
      </c>
      <c r="J19" s="245"/>
      <c r="K19" s="245"/>
      <c r="L19" s="245"/>
      <c r="M19" s="245"/>
    </row>
    <row r="20" spans="1:13" ht="17.25" customHeight="1">
      <c r="A20" s="353" t="s">
        <v>290</v>
      </c>
      <c r="B20" s="342">
        <v>6</v>
      </c>
      <c r="C20" s="342">
        <v>11</v>
      </c>
      <c r="D20" s="342">
        <v>10</v>
      </c>
      <c r="E20" s="342">
        <v>12</v>
      </c>
      <c r="F20" s="342">
        <v>12</v>
      </c>
      <c r="G20" s="342">
        <v>15</v>
      </c>
      <c r="H20" s="342">
        <v>17</v>
      </c>
      <c r="I20" s="329">
        <v>17</v>
      </c>
      <c r="J20" s="245"/>
      <c r="K20" s="245"/>
      <c r="L20" s="245"/>
      <c r="M20" s="245"/>
    </row>
    <row r="21" spans="1:13" ht="17.25" customHeight="1">
      <c r="A21" s="354" t="s">
        <v>291</v>
      </c>
      <c r="B21" s="342"/>
      <c r="C21" s="342"/>
      <c r="D21" s="342"/>
      <c r="E21" s="342"/>
      <c r="F21" s="342"/>
      <c r="G21" s="342"/>
      <c r="H21" s="342"/>
      <c r="I21" s="329" t="s">
        <v>624</v>
      </c>
      <c r="J21" s="245"/>
      <c r="K21" s="245"/>
      <c r="L21" s="245"/>
      <c r="M21" s="245"/>
    </row>
    <row r="22" spans="1:13" ht="17.25" customHeight="1">
      <c r="A22" s="353" t="s">
        <v>292</v>
      </c>
      <c r="B22" s="342">
        <v>8</v>
      </c>
      <c r="C22" s="342">
        <v>9</v>
      </c>
      <c r="D22" s="342">
        <v>9</v>
      </c>
      <c r="E22" s="342">
        <v>9</v>
      </c>
      <c r="F22" s="342">
        <v>10</v>
      </c>
      <c r="G22" s="342">
        <v>14</v>
      </c>
      <c r="H22" s="342">
        <v>15</v>
      </c>
      <c r="I22" s="329">
        <v>18</v>
      </c>
      <c r="J22" s="245"/>
      <c r="K22" s="245"/>
      <c r="L22" s="245"/>
      <c r="M22" s="245"/>
    </row>
    <row r="23" spans="1:13" ht="17.25" customHeight="1">
      <c r="A23" s="354" t="s">
        <v>293</v>
      </c>
      <c r="B23" s="342"/>
      <c r="C23" s="342"/>
      <c r="D23" s="342"/>
      <c r="E23" s="342"/>
      <c r="F23" s="342"/>
      <c r="G23" s="342"/>
      <c r="H23" s="342"/>
      <c r="I23" s="329" t="s">
        <v>624</v>
      </c>
      <c r="J23" s="245"/>
      <c r="K23" s="245"/>
      <c r="L23" s="245"/>
      <c r="M23" s="245"/>
    </row>
    <row r="24" spans="1:13" ht="17.25" customHeight="1">
      <c r="A24" s="353" t="s">
        <v>294</v>
      </c>
      <c r="B24" s="342">
        <v>3</v>
      </c>
      <c r="C24" s="342">
        <v>3</v>
      </c>
      <c r="D24" s="342">
        <v>3</v>
      </c>
      <c r="E24" s="342">
        <v>4</v>
      </c>
      <c r="F24" s="342">
        <v>4</v>
      </c>
      <c r="G24" s="342">
        <v>9</v>
      </c>
      <c r="H24" s="342">
        <v>16</v>
      </c>
      <c r="I24" s="329">
        <v>16</v>
      </c>
      <c r="J24" s="245"/>
      <c r="K24" s="245"/>
      <c r="L24" s="245"/>
      <c r="M24" s="245"/>
    </row>
    <row r="25" spans="1:13" ht="17.25" customHeight="1">
      <c r="A25" s="354" t="s">
        <v>295</v>
      </c>
      <c r="B25" s="342"/>
      <c r="C25" s="342"/>
      <c r="D25" s="342"/>
      <c r="E25" s="342"/>
      <c r="F25" s="342"/>
      <c r="G25" s="342"/>
      <c r="H25" s="342"/>
      <c r="I25" s="329" t="s">
        <v>624</v>
      </c>
      <c r="J25" s="245"/>
      <c r="K25" s="245"/>
      <c r="L25" s="245"/>
      <c r="M25" s="245"/>
    </row>
    <row r="26" spans="1:13" ht="17.25" customHeight="1">
      <c r="A26" s="353" t="s">
        <v>296</v>
      </c>
      <c r="B26" s="342">
        <v>1</v>
      </c>
      <c r="C26" s="342">
        <v>0</v>
      </c>
      <c r="D26" s="342">
        <v>0</v>
      </c>
      <c r="E26" s="355" t="s">
        <v>302</v>
      </c>
      <c r="F26" s="342">
        <v>1</v>
      </c>
      <c r="G26" s="342">
        <v>2</v>
      </c>
      <c r="H26" s="342">
        <v>2</v>
      </c>
      <c r="I26" s="329">
        <v>4</v>
      </c>
      <c r="J26" s="245"/>
      <c r="K26" s="245"/>
      <c r="L26" s="245"/>
      <c r="M26" s="245"/>
    </row>
    <row r="27" spans="1:13" ht="17.25" customHeight="1">
      <c r="A27" s="354" t="s">
        <v>297</v>
      </c>
      <c r="B27" s="342"/>
      <c r="C27" s="342"/>
      <c r="D27" s="342"/>
      <c r="E27" s="342"/>
      <c r="F27" s="342"/>
      <c r="G27" s="342"/>
      <c r="H27" s="342"/>
      <c r="I27" s="329" t="s">
        <v>624</v>
      </c>
      <c r="J27" s="245"/>
      <c r="K27" s="245"/>
      <c r="L27" s="245"/>
      <c r="M27" s="245"/>
    </row>
    <row r="28" spans="1:13" ht="17.25" customHeight="1">
      <c r="A28" s="353" t="s">
        <v>298</v>
      </c>
      <c r="B28" s="342">
        <v>2</v>
      </c>
      <c r="C28" s="342">
        <v>3</v>
      </c>
      <c r="D28" s="342">
        <v>2</v>
      </c>
      <c r="E28" s="342">
        <v>2</v>
      </c>
      <c r="F28" s="342">
        <v>3</v>
      </c>
      <c r="G28" s="342">
        <v>4</v>
      </c>
      <c r="H28" s="342">
        <v>10</v>
      </c>
      <c r="I28" s="329">
        <v>9</v>
      </c>
      <c r="J28" s="245"/>
      <c r="K28" s="245"/>
      <c r="L28" s="245"/>
      <c r="M28" s="245"/>
    </row>
    <row r="29" spans="1:13" ht="17.25" customHeight="1">
      <c r="A29" s="354" t="s">
        <v>299</v>
      </c>
      <c r="B29" s="342"/>
      <c r="C29" s="342"/>
      <c r="D29" s="342"/>
      <c r="E29" s="342"/>
      <c r="F29" s="342"/>
      <c r="G29" s="342"/>
      <c r="H29" s="342"/>
      <c r="I29" s="329" t="s">
        <v>624</v>
      </c>
      <c r="J29" s="245"/>
      <c r="K29" s="245"/>
      <c r="L29" s="245"/>
      <c r="M29" s="245"/>
    </row>
    <row r="30" spans="1:13" ht="17.25" customHeight="1">
      <c r="A30" s="353" t="s">
        <v>300</v>
      </c>
      <c r="B30" s="342">
        <v>5</v>
      </c>
      <c r="C30" s="342">
        <v>10</v>
      </c>
      <c r="D30" s="342">
        <v>8</v>
      </c>
      <c r="E30" s="342">
        <v>8</v>
      </c>
      <c r="F30" s="342">
        <v>10</v>
      </c>
      <c r="G30" s="342">
        <v>10</v>
      </c>
      <c r="H30" s="342">
        <v>14</v>
      </c>
      <c r="I30" s="329">
        <v>15</v>
      </c>
      <c r="J30" s="245"/>
      <c r="K30" s="245"/>
      <c r="L30" s="245"/>
      <c r="M30" s="245"/>
    </row>
    <row r="31" spans="1:13" ht="17.25" customHeight="1">
      <c r="A31" s="354" t="s">
        <v>301</v>
      </c>
      <c r="B31" s="356"/>
      <c r="C31" s="356"/>
      <c r="H31" s="345"/>
      <c r="J31" s="245"/>
      <c r="K31" s="245"/>
      <c r="L31" s="245"/>
      <c r="M31" s="245"/>
    </row>
    <row r="32" spans="1:13" ht="13.8">
      <c r="A32" s="346"/>
      <c r="B32" s="346"/>
      <c r="C32" s="346"/>
      <c r="D32" s="346"/>
      <c r="E32" s="346"/>
      <c r="F32" s="346"/>
      <c r="G32" s="346"/>
      <c r="H32" s="346"/>
      <c r="I32" s="346"/>
      <c r="J32" s="245"/>
      <c r="K32" s="245"/>
      <c r="L32" s="245"/>
      <c r="M32" s="245"/>
    </row>
    <row r="33" spans="1:13" ht="13.8">
      <c r="A33" s="357"/>
      <c r="B33" s="1120"/>
      <c r="C33" s="1120"/>
      <c r="D33" s="358"/>
      <c r="J33" s="245"/>
      <c r="K33" s="245"/>
      <c r="L33" s="245"/>
      <c r="M33" s="245"/>
    </row>
    <row r="34" spans="1:13" ht="13.8">
      <c r="A34" s="357"/>
      <c r="B34" s="1121"/>
      <c r="C34" s="1121"/>
      <c r="D34" s="1121"/>
      <c r="J34" s="245"/>
      <c r="K34" s="245"/>
      <c r="L34" s="245"/>
      <c r="M34" s="245"/>
    </row>
    <row r="35" spans="1:13" ht="13.8">
      <c r="A35" s="359"/>
      <c r="B35" s="348"/>
      <c r="J35" s="245"/>
      <c r="K35" s="245"/>
      <c r="L35" s="245"/>
      <c r="M35" s="245"/>
    </row>
    <row r="36" spans="1:13" ht="13.8">
      <c r="A36" s="360"/>
      <c r="B36" s="360"/>
      <c r="C36" s="360"/>
      <c r="J36" s="245"/>
      <c r="K36" s="245"/>
      <c r="L36" s="245"/>
      <c r="M36" s="245"/>
    </row>
    <row r="37" spans="1:13" ht="13.8">
      <c r="J37" s="245"/>
      <c r="K37" s="245"/>
      <c r="L37" s="245"/>
      <c r="M37" s="245"/>
    </row>
    <row r="38" spans="1:13" ht="13.8">
      <c r="J38" s="245"/>
      <c r="K38" s="245"/>
      <c r="L38" s="245"/>
      <c r="M38" s="245"/>
    </row>
    <row r="39" spans="1:13" ht="13.8">
      <c r="J39" s="245"/>
      <c r="K39" s="245"/>
      <c r="L39" s="245"/>
      <c r="M39" s="245"/>
    </row>
    <row r="40" spans="1:13" ht="13.8">
      <c r="J40" s="245"/>
      <c r="K40" s="245"/>
      <c r="L40" s="245"/>
      <c r="M40" s="245"/>
    </row>
    <row r="41" spans="1:13" ht="13.8">
      <c r="J41" s="245"/>
      <c r="K41" s="245"/>
      <c r="L41" s="245"/>
      <c r="M41" s="245"/>
    </row>
    <row r="42" spans="1:13" ht="13.8">
      <c r="J42" s="245"/>
      <c r="K42" s="245"/>
      <c r="L42" s="245"/>
      <c r="M42" s="245"/>
    </row>
    <row r="43" spans="1:13" ht="13.8">
      <c r="J43" s="245"/>
      <c r="K43" s="245"/>
      <c r="L43" s="245"/>
      <c r="M43" s="245"/>
    </row>
    <row r="44" spans="1:13" ht="13.8">
      <c r="J44" s="245"/>
      <c r="K44" s="245"/>
      <c r="L44" s="245"/>
      <c r="M44" s="245"/>
    </row>
    <row r="45" spans="1:13" ht="13.8">
      <c r="J45" s="245"/>
      <c r="K45" s="245"/>
      <c r="L45" s="245"/>
      <c r="M45" s="245"/>
    </row>
    <row r="46" spans="1:13" ht="13.8">
      <c r="J46" s="245"/>
      <c r="K46" s="245"/>
      <c r="L46" s="245"/>
      <c r="M46" s="245"/>
    </row>
    <row r="47" spans="1:13" ht="13.8">
      <c r="J47" s="245"/>
      <c r="K47" s="245"/>
      <c r="L47" s="245"/>
      <c r="M47" s="245"/>
    </row>
    <row r="48" spans="1:13" ht="13.8">
      <c r="J48" s="245"/>
      <c r="K48" s="245"/>
      <c r="L48" s="245"/>
      <c r="M48" s="245"/>
    </row>
    <row r="49" spans="10:13" ht="13.8">
      <c r="J49" s="245"/>
      <c r="K49" s="245"/>
      <c r="L49" s="245"/>
      <c r="M49" s="245"/>
    </row>
    <row r="50" spans="10:13" ht="13.8">
      <c r="J50" s="245"/>
      <c r="K50" s="245"/>
      <c r="L50" s="245"/>
      <c r="M50" s="245"/>
    </row>
    <row r="51" spans="10:13" ht="13.8">
      <c r="J51" s="245"/>
      <c r="K51" s="245"/>
      <c r="L51" s="245"/>
      <c r="M51" s="245"/>
    </row>
    <row r="52" spans="10:13" ht="13.8">
      <c r="J52" s="245"/>
      <c r="K52" s="245"/>
      <c r="L52" s="245"/>
      <c r="M52" s="245"/>
    </row>
    <row r="53" spans="10:13" ht="13.8">
      <c r="J53" s="245"/>
      <c r="K53" s="245"/>
      <c r="L53" s="245"/>
      <c r="M53" s="245"/>
    </row>
    <row r="54" spans="10:13" ht="13.8">
      <c r="J54" s="245"/>
      <c r="K54" s="245"/>
      <c r="L54" s="245"/>
      <c r="M54" s="245"/>
    </row>
    <row r="55" spans="10:13" ht="13.8">
      <c r="J55" s="245"/>
      <c r="K55" s="245"/>
      <c r="L55" s="245"/>
      <c r="M55" s="245"/>
    </row>
    <row r="56" spans="10:13" ht="13.8">
      <c r="J56" s="245"/>
      <c r="K56" s="245"/>
      <c r="L56" s="245"/>
      <c r="M56" s="245"/>
    </row>
    <row r="57" spans="10:13" ht="13.8">
      <c r="J57" s="245"/>
      <c r="K57" s="245"/>
      <c r="L57" s="245"/>
      <c r="M57" s="245"/>
    </row>
    <row r="58" spans="10:13" ht="13.8">
      <c r="J58" s="245"/>
      <c r="K58" s="245"/>
      <c r="L58" s="245"/>
      <c r="M58" s="245"/>
    </row>
    <row r="59" spans="10:13" ht="13.8">
      <c r="J59" s="245"/>
      <c r="K59" s="245"/>
      <c r="L59" s="245"/>
      <c r="M59" s="245"/>
    </row>
    <row r="60" spans="10:13" ht="13.8">
      <c r="J60" s="245"/>
      <c r="K60" s="245"/>
      <c r="L60" s="245"/>
      <c r="M60" s="245"/>
    </row>
    <row r="61" spans="10:13" ht="13.8">
      <c r="J61" s="245"/>
      <c r="K61" s="245"/>
      <c r="L61" s="245"/>
      <c r="M61" s="245"/>
    </row>
    <row r="62" spans="10:13" ht="13.8">
      <c r="J62" s="245"/>
      <c r="K62" s="245"/>
      <c r="L62" s="245"/>
      <c r="M62" s="245"/>
    </row>
    <row r="63" spans="10:13" ht="13.8">
      <c r="J63" s="245"/>
      <c r="K63" s="245"/>
      <c r="L63" s="245"/>
      <c r="M63" s="245"/>
    </row>
    <row r="64" spans="10:13" ht="13.8">
      <c r="J64" s="245"/>
      <c r="K64" s="245"/>
      <c r="L64" s="245"/>
      <c r="M64" s="245"/>
    </row>
    <row r="65" spans="10:13" ht="13.8">
      <c r="J65" s="245"/>
      <c r="K65" s="245"/>
      <c r="L65" s="245"/>
      <c r="M65" s="245"/>
    </row>
    <row r="66" spans="10:13" ht="13.8">
      <c r="J66" s="245"/>
      <c r="K66" s="245"/>
      <c r="L66" s="245"/>
      <c r="M66" s="245"/>
    </row>
    <row r="67" spans="10:13" ht="13.8">
      <c r="J67" s="245"/>
      <c r="K67" s="245"/>
      <c r="L67" s="245"/>
      <c r="M67" s="245"/>
    </row>
    <row r="68" spans="10:13" ht="13.8">
      <c r="J68" s="245"/>
      <c r="K68" s="245"/>
      <c r="L68" s="245"/>
      <c r="M68" s="245"/>
    </row>
    <row r="69" spans="10:13" ht="13.8">
      <c r="J69" s="245"/>
      <c r="K69" s="245"/>
      <c r="L69" s="245"/>
      <c r="M69" s="245"/>
    </row>
    <row r="70" spans="10:13" ht="13.8">
      <c r="J70" s="245"/>
      <c r="K70" s="245"/>
      <c r="L70" s="245"/>
      <c r="M70" s="245"/>
    </row>
    <row r="71" spans="10:13" ht="13.8">
      <c r="J71" s="245"/>
      <c r="K71" s="245"/>
      <c r="L71" s="245"/>
      <c r="M71" s="245"/>
    </row>
    <row r="72" spans="10:13" ht="13.8">
      <c r="J72" s="245"/>
      <c r="K72" s="245"/>
      <c r="L72" s="245"/>
      <c r="M72" s="245"/>
    </row>
    <row r="73" spans="10:13" ht="13.8">
      <c r="J73" s="245"/>
      <c r="K73" s="245"/>
      <c r="L73" s="245"/>
      <c r="M73" s="245"/>
    </row>
    <row r="74" spans="10:13" ht="13.8">
      <c r="J74" s="245"/>
      <c r="K74" s="245"/>
      <c r="L74" s="245"/>
      <c r="M74" s="245"/>
    </row>
    <row r="75" spans="10:13" ht="13.8">
      <c r="J75" s="245"/>
      <c r="K75" s="245"/>
      <c r="L75" s="245"/>
      <c r="M75" s="245"/>
    </row>
    <row r="76" spans="10:13" ht="13.8">
      <c r="J76" s="245"/>
      <c r="K76" s="245"/>
      <c r="L76" s="245"/>
      <c r="M76" s="245"/>
    </row>
    <row r="77" spans="10:13" ht="13.8">
      <c r="J77" s="245"/>
      <c r="K77" s="245"/>
      <c r="L77" s="245"/>
      <c r="M77" s="245"/>
    </row>
    <row r="78" spans="10:13" ht="13.8">
      <c r="J78" s="245"/>
      <c r="K78" s="245"/>
      <c r="L78" s="245"/>
      <c r="M78" s="245"/>
    </row>
    <row r="79" spans="10:13" ht="13.8">
      <c r="J79" s="245"/>
      <c r="K79" s="245"/>
      <c r="L79" s="245"/>
      <c r="M79" s="245"/>
    </row>
    <row r="80" spans="10:13" ht="13.8">
      <c r="J80" s="245"/>
      <c r="K80" s="245"/>
      <c r="L80" s="245"/>
      <c r="M80" s="245"/>
    </row>
    <row r="81" spans="10:13" ht="13.8">
      <c r="J81" s="245"/>
      <c r="K81" s="245"/>
      <c r="L81" s="245"/>
      <c r="M81" s="245"/>
    </row>
    <row r="82" spans="10:13" ht="13.8">
      <c r="J82" s="245"/>
      <c r="K82" s="245"/>
      <c r="L82" s="245"/>
      <c r="M82" s="245"/>
    </row>
    <row r="83" spans="10:13" ht="13.8">
      <c r="J83" s="245"/>
      <c r="K83" s="245"/>
      <c r="L83" s="245"/>
      <c r="M83" s="245"/>
    </row>
    <row r="84" spans="10:13" ht="13.8">
      <c r="J84" s="245"/>
      <c r="K84" s="245"/>
      <c r="L84" s="245"/>
      <c r="M84" s="245"/>
    </row>
    <row r="85" spans="10:13" ht="13.8">
      <c r="J85" s="245"/>
      <c r="K85" s="245"/>
      <c r="L85" s="245"/>
      <c r="M85" s="245"/>
    </row>
    <row r="86" spans="10:13" ht="13.8">
      <c r="J86" s="245"/>
      <c r="K86" s="245"/>
      <c r="L86" s="245"/>
      <c r="M86" s="245"/>
    </row>
    <row r="87" spans="10:13" ht="13.8">
      <c r="J87" s="245"/>
      <c r="K87" s="245"/>
      <c r="L87" s="245"/>
      <c r="M87" s="245"/>
    </row>
    <row r="88" spans="10:13" ht="13.8">
      <c r="J88" s="245"/>
      <c r="K88" s="245"/>
      <c r="L88" s="245"/>
      <c r="M88" s="245"/>
    </row>
    <row r="89" spans="10:13" ht="13.8">
      <c r="J89" s="245"/>
      <c r="K89" s="245"/>
      <c r="L89" s="245"/>
      <c r="M89" s="245"/>
    </row>
    <row r="90" spans="10:13" ht="13.8">
      <c r="J90" s="245"/>
      <c r="K90" s="245"/>
      <c r="L90" s="245"/>
      <c r="M90" s="245"/>
    </row>
    <row r="91" spans="10:13" ht="13.8">
      <c r="J91" s="245"/>
      <c r="K91" s="245"/>
      <c r="L91" s="245"/>
      <c r="M91" s="245"/>
    </row>
    <row r="92" spans="10:13" ht="13.8">
      <c r="J92" s="245"/>
      <c r="K92" s="245"/>
      <c r="L92" s="245"/>
      <c r="M92" s="245"/>
    </row>
    <row r="93" spans="10:13" ht="13.8">
      <c r="J93" s="245"/>
      <c r="K93" s="245"/>
      <c r="L93" s="245"/>
      <c r="M93" s="245"/>
    </row>
    <row r="94" spans="10:13" ht="13.8">
      <c r="J94" s="245"/>
      <c r="K94" s="245"/>
      <c r="L94" s="245"/>
      <c r="M94" s="245"/>
    </row>
    <row r="95" spans="10:13" ht="13.8">
      <c r="J95" s="245"/>
      <c r="K95" s="245"/>
      <c r="L95" s="245"/>
      <c r="M95" s="245"/>
    </row>
    <row r="96" spans="10:13" ht="13.8">
      <c r="J96" s="245"/>
      <c r="K96" s="245"/>
      <c r="L96" s="245"/>
      <c r="M96" s="245"/>
    </row>
    <row r="97" spans="10:13" ht="13.8">
      <c r="J97" s="245"/>
      <c r="K97" s="245"/>
      <c r="L97" s="245"/>
      <c r="M97" s="245"/>
    </row>
    <row r="98" spans="10:13" ht="13.8">
      <c r="J98" s="245"/>
      <c r="K98" s="245"/>
      <c r="L98" s="245"/>
      <c r="M98" s="245"/>
    </row>
    <row r="99" spans="10:13" ht="13.8">
      <c r="J99" s="245"/>
      <c r="K99" s="245"/>
      <c r="L99" s="245"/>
      <c r="M99" s="245"/>
    </row>
    <row r="100" spans="10:13" ht="13.8">
      <c r="J100" s="245"/>
      <c r="K100" s="245"/>
      <c r="L100" s="245"/>
      <c r="M100" s="245"/>
    </row>
    <row r="101" spans="10:13" ht="13.8">
      <c r="J101" s="245"/>
      <c r="K101" s="245"/>
      <c r="L101" s="245"/>
      <c r="M101" s="245"/>
    </row>
    <row r="102" spans="10:13" ht="13.8">
      <c r="J102" s="245"/>
      <c r="K102" s="245"/>
      <c r="L102" s="245"/>
      <c r="M102" s="245"/>
    </row>
    <row r="103" spans="10:13" ht="13.8">
      <c r="J103" s="245"/>
      <c r="K103" s="245"/>
      <c r="L103" s="245"/>
      <c r="M103" s="245"/>
    </row>
    <row r="104" spans="10:13" ht="13.8">
      <c r="J104" s="245"/>
      <c r="K104" s="245"/>
      <c r="L104" s="245"/>
      <c r="M104" s="245"/>
    </row>
    <row r="105" spans="10:13" ht="13.8">
      <c r="J105" s="245"/>
      <c r="K105" s="245"/>
      <c r="L105" s="245"/>
      <c r="M105" s="245"/>
    </row>
    <row r="106" spans="10:13" ht="13.8">
      <c r="J106" s="245"/>
      <c r="K106" s="245"/>
      <c r="L106" s="245"/>
      <c r="M106" s="245"/>
    </row>
    <row r="107" spans="10:13" ht="13.8">
      <c r="J107" s="245"/>
      <c r="K107" s="245"/>
      <c r="L107" s="245"/>
      <c r="M107" s="245"/>
    </row>
    <row r="108" spans="10:13" ht="13.8">
      <c r="J108" s="245"/>
      <c r="K108" s="245"/>
      <c r="L108" s="245"/>
      <c r="M108" s="245"/>
    </row>
    <row r="109" spans="10:13" ht="13.8">
      <c r="J109" s="245"/>
      <c r="K109" s="245"/>
      <c r="L109" s="245"/>
      <c r="M109" s="245"/>
    </row>
    <row r="110" spans="10:13" ht="13.8">
      <c r="J110" s="245"/>
      <c r="K110" s="245"/>
      <c r="L110" s="245"/>
      <c r="M110" s="245"/>
    </row>
    <row r="111" spans="10:13" ht="13.8">
      <c r="J111" s="245"/>
      <c r="K111" s="245"/>
      <c r="L111" s="245"/>
      <c r="M111" s="245"/>
    </row>
    <row r="112" spans="10:13" ht="13.8">
      <c r="J112" s="245"/>
      <c r="K112" s="245"/>
      <c r="L112" s="245"/>
      <c r="M112" s="245"/>
    </row>
    <row r="113" spans="10:13" ht="13.8">
      <c r="J113" s="245"/>
      <c r="K113" s="245"/>
      <c r="L113" s="245"/>
      <c r="M113" s="245"/>
    </row>
    <row r="114" spans="10:13" ht="13.8">
      <c r="J114" s="245"/>
      <c r="K114" s="245"/>
      <c r="L114" s="245"/>
      <c r="M114" s="245"/>
    </row>
    <row r="115" spans="10:13" ht="13.8">
      <c r="J115" s="245"/>
      <c r="K115" s="245"/>
      <c r="L115" s="245"/>
      <c r="M115" s="245"/>
    </row>
    <row r="116" spans="10:13" ht="13.8">
      <c r="J116" s="245"/>
      <c r="K116" s="245"/>
      <c r="L116" s="245"/>
      <c r="M116" s="245"/>
    </row>
    <row r="117" spans="10:13" ht="13.8">
      <c r="J117" s="245"/>
      <c r="K117" s="245"/>
      <c r="L117" s="245"/>
      <c r="M117" s="245"/>
    </row>
    <row r="118" spans="10:13" ht="13.8">
      <c r="J118" s="245"/>
      <c r="K118" s="245"/>
      <c r="L118" s="245"/>
      <c r="M118" s="245"/>
    </row>
    <row r="119" spans="10:13" ht="13.8">
      <c r="J119" s="245"/>
      <c r="K119" s="245"/>
      <c r="L119" s="245"/>
      <c r="M119" s="245"/>
    </row>
    <row r="120" spans="10:13" ht="13.8">
      <c r="J120" s="245"/>
      <c r="K120" s="245"/>
      <c r="L120" s="245"/>
      <c r="M120" s="245"/>
    </row>
    <row r="121" spans="10:13" ht="13.8">
      <c r="J121" s="245"/>
      <c r="K121" s="245"/>
      <c r="L121" s="245"/>
      <c r="M121" s="245"/>
    </row>
    <row r="122" spans="10:13" ht="13.8">
      <c r="J122" s="245"/>
      <c r="K122" s="245"/>
      <c r="L122" s="245"/>
      <c r="M122" s="245"/>
    </row>
    <row r="123" spans="10:13" ht="13.8">
      <c r="J123" s="245"/>
      <c r="K123" s="245"/>
      <c r="L123" s="245"/>
      <c r="M123" s="245"/>
    </row>
    <row r="124" spans="10:13" ht="13.8">
      <c r="J124" s="245"/>
      <c r="K124" s="245"/>
      <c r="L124" s="245"/>
      <c r="M124" s="245"/>
    </row>
    <row r="125" spans="10:13" ht="13.8">
      <c r="J125" s="245"/>
      <c r="K125" s="245"/>
      <c r="L125" s="245"/>
      <c r="M125" s="245"/>
    </row>
    <row r="126" spans="10:13" ht="13.8">
      <c r="J126" s="245"/>
      <c r="K126" s="245"/>
      <c r="L126" s="245"/>
      <c r="M126" s="245"/>
    </row>
    <row r="127" spans="10:13" ht="13.8">
      <c r="J127" s="245"/>
      <c r="K127" s="245"/>
      <c r="L127" s="245"/>
      <c r="M127" s="245"/>
    </row>
    <row r="128" spans="10:13" ht="13.8">
      <c r="J128" s="245"/>
      <c r="K128" s="245"/>
      <c r="L128" s="245"/>
      <c r="M128" s="245"/>
    </row>
    <row r="129" spans="10:13" ht="13.8">
      <c r="J129" s="245"/>
      <c r="K129" s="245"/>
      <c r="L129" s="245"/>
      <c r="M129" s="245"/>
    </row>
    <row r="130" spans="10:13" ht="13.8">
      <c r="J130" s="245"/>
      <c r="K130" s="245"/>
      <c r="L130" s="245"/>
      <c r="M130" s="245"/>
    </row>
    <row r="131" spans="10:13" ht="13.8">
      <c r="J131" s="245"/>
      <c r="K131" s="245"/>
      <c r="L131" s="245"/>
      <c r="M131" s="245"/>
    </row>
    <row r="132" spans="10:13" ht="13.8">
      <c r="J132" s="245"/>
      <c r="K132" s="245"/>
      <c r="L132" s="245"/>
      <c r="M132" s="245"/>
    </row>
    <row r="133" spans="10:13" ht="13.8">
      <c r="J133" s="245"/>
      <c r="K133" s="245"/>
      <c r="L133" s="245"/>
      <c r="M133" s="245"/>
    </row>
    <row r="134" spans="10:13" ht="13.8">
      <c r="J134" s="245"/>
      <c r="K134" s="245"/>
      <c r="L134" s="245"/>
      <c r="M134" s="245"/>
    </row>
    <row r="135" spans="10:13" ht="13.8">
      <c r="J135" s="245"/>
      <c r="K135" s="245"/>
      <c r="L135" s="245"/>
      <c r="M135" s="245"/>
    </row>
    <row r="136" spans="10:13" ht="13.8">
      <c r="J136" s="245"/>
      <c r="K136" s="245"/>
      <c r="L136" s="245"/>
      <c r="M136" s="245"/>
    </row>
    <row r="137" spans="10:13" ht="13.8">
      <c r="J137" s="245"/>
      <c r="K137" s="245"/>
      <c r="L137" s="245"/>
      <c r="M137" s="245"/>
    </row>
    <row r="138" spans="10:13" ht="13.8">
      <c r="J138" s="245"/>
      <c r="K138" s="245"/>
      <c r="L138" s="245"/>
      <c r="M138" s="245"/>
    </row>
    <row r="139" spans="10:13" ht="13.8">
      <c r="J139" s="245"/>
      <c r="K139" s="245"/>
      <c r="L139" s="245"/>
      <c r="M139" s="245"/>
    </row>
    <row r="140" spans="10:13" ht="13.8">
      <c r="J140" s="245"/>
      <c r="K140" s="245"/>
      <c r="L140" s="245"/>
      <c r="M140" s="245"/>
    </row>
    <row r="141" spans="10:13" ht="13.8">
      <c r="J141" s="245"/>
      <c r="K141" s="245"/>
      <c r="L141" s="245"/>
      <c r="M141" s="245"/>
    </row>
    <row r="142" spans="10:13" ht="13.8">
      <c r="J142" s="245"/>
      <c r="K142" s="245"/>
      <c r="L142" s="245"/>
      <c r="M142" s="245"/>
    </row>
    <row r="143" spans="10:13" ht="13.8">
      <c r="J143" s="245"/>
      <c r="K143" s="245"/>
      <c r="L143" s="245"/>
      <c r="M143" s="245"/>
    </row>
    <row r="144" spans="10:13" ht="13.8">
      <c r="J144" s="245"/>
      <c r="K144" s="245"/>
      <c r="L144" s="245"/>
      <c r="M144" s="245"/>
    </row>
    <row r="145" spans="10:13" ht="13.8">
      <c r="J145" s="245"/>
      <c r="K145" s="245"/>
      <c r="L145" s="245"/>
      <c r="M145" s="245"/>
    </row>
    <row r="146" spans="10:13" ht="13.8">
      <c r="J146" s="245"/>
      <c r="K146" s="245"/>
      <c r="L146" s="245"/>
      <c r="M146" s="245"/>
    </row>
    <row r="147" spans="10:13" ht="13.8">
      <c r="J147" s="245"/>
      <c r="K147" s="245"/>
      <c r="L147" s="245"/>
      <c r="M147" s="245"/>
    </row>
    <row r="148" spans="10:13" ht="13.8">
      <c r="J148" s="245"/>
      <c r="K148" s="245"/>
      <c r="L148" s="245"/>
      <c r="M148" s="245"/>
    </row>
    <row r="149" spans="10:13" ht="13.8">
      <c r="J149" s="245"/>
      <c r="K149" s="245"/>
      <c r="L149" s="245"/>
      <c r="M149" s="245"/>
    </row>
    <row r="150" spans="10:13" ht="13.8">
      <c r="J150" s="245"/>
      <c r="K150" s="245"/>
      <c r="L150" s="245"/>
      <c r="M150" s="245"/>
    </row>
    <row r="151" spans="10:13" ht="13.8">
      <c r="J151" s="245"/>
      <c r="K151" s="245"/>
      <c r="L151" s="245"/>
      <c r="M151" s="245"/>
    </row>
    <row r="152" spans="10:13" ht="13.8">
      <c r="J152" s="245"/>
      <c r="K152" s="245"/>
      <c r="L152" s="245"/>
      <c r="M152" s="245"/>
    </row>
    <row r="153" spans="10:13" ht="13.8">
      <c r="J153" s="245"/>
      <c r="K153" s="245"/>
      <c r="L153" s="245"/>
      <c r="M153" s="245"/>
    </row>
    <row r="154" spans="10:13" ht="13.8">
      <c r="J154" s="245"/>
      <c r="K154" s="245"/>
      <c r="L154" s="245"/>
      <c r="M154" s="245"/>
    </row>
    <row r="155" spans="10:13" ht="13.8">
      <c r="J155" s="245"/>
      <c r="K155" s="245"/>
      <c r="L155" s="245"/>
      <c r="M155" s="245"/>
    </row>
    <row r="156" spans="10:13" ht="13.8">
      <c r="J156" s="245"/>
      <c r="K156" s="245"/>
      <c r="L156" s="245"/>
      <c r="M156" s="245"/>
    </row>
    <row r="157" spans="10:13" ht="13.8">
      <c r="J157" s="245"/>
      <c r="K157" s="245"/>
      <c r="L157" s="245"/>
      <c r="M157" s="245"/>
    </row>
    <row r="158" spans="10:13" ht="13.8">
      <c r="J158" s="245"/>
      <c r="K158" s="245"/>
      <c r="L158" s="245"/>
      <c r="M158" s="245"/>
    </row>
    <row r="159" spans="10:13" ht="13.8">
      <c r="J159" s="245"/>
      <c r="K159" s="245"/>
      <c r="L159" s="245"/>
      <c r="M159" s="245"/>
    </row>
    <row r="160" spans="10:13" ht="13.8">
      <c r="J160" s="245"/>
      <c r="K160" s="245"/>
      <c r="L160" s="245"/>
      <c r="M160" s="245"/>
    </row>
    <row r="161" spans="10:13" ht="13.8">
      <c r="J161" s="245"/>
      <c r="K161" s="245"/>
      <c r="L161" s="245"/>
      <c r="M161" s="245"/>
    </row>
    <row r="162" spans="10:13" ht="13.8">
      <c r="J162" s="245"/>
      <c r="K162" s="245"/>
      <c r="L162" s="245"/>
      <c r="M162" s="245"/>
    </row>
  </sheetData>
  <mergeCells count="2">
    <mergeCell ref="B33:C33"/>
    <mergeCell ref="B34:D34"/>
  </mergeCells>
  <pageMargins left="0.98425196850393704" right="0.98425196850393704" top="0.94488188976377996" bottom="1.49606299212598" header="0.511811023622047" footer="1.1811023622047201"/>
  <pageSetup paperSize="9" firstPageNumber="289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FF00"/>
  </sheetPr>
  <dimension ref="A1:K161"/>
  <sheetViews>
    <sheetView workbookViewId="0">
      <selection activeCell="M5" sqref="M5"/>
    </sheetView>
  </sheetViews>
  <sheetFormatPr defaultColWidth="9.109375" defaultRowHeight="13.2"/>
  <cols>
    <col min="1" max="1" width="33.109375" style="329" customWidth="1"/>
    <col min="2" max="4" width="9.5546875" style="329" hidden="1" customWidth="1"/>
    <col min="5" max="8" width="9.5546875" style="329" customWidth="1"/>
    <col min="9" max="9" width="9.109375" style="329"/>
    <col min="10" max="16384" width="9.109375" style="244"/>
  </cols>
  <sheetData>
    <row r="1" spans="1:11" ht="15.6">
      <c r="A1" s="845" t="s">
        <v>632</v>
      </c>
      <c r="B1" s="846"/>
      <c r="C1" s="328"/>
      <c r="D1" s="846"/>
    </row>
    <row r="2" spans="1:11" ht="20.25" customHeight="1">
      <c r="A2" s="847" t="s">
        <v>368</v>
      </c>
      <c r="B2" s="846"/>
      <c r="C2" s="328"/>
      <c r="D2" s="846"/>
    </row>
    <row r="3" spans="1:11" ht="15.6">
      <c r="A3" s="847"/>
      <c r="B3" s="846"/>
      <c r="C3" s="328"/>
      <c r="D3" s="846"/>
    </row>
    <row r="4" spans="1:11" ht="21.75" customHeight="1">
      <c r="A4" s="330"/>
      <c r="B4" s="846"/>
      <c r="C4" s="328"/>
      <c r="D4" s="331"/>
      <c r="I4" s="332" t="s">
        <v>369</v>
      </c>
    </row>
    <row r="5" spans="1:11" ht="25.5" customHeight="1">
      <c r="A5" s="333"/>
      <c r="B5" s="334">
        <v>2010</v>
      </c>
      <c r="C5" s="334">
        <v>2013</v>
      </c>
      <c r="D5" s="334">
        <v>2014</v>
      </c>
      <c r="E5" s="334">
        <v>2015</v>
      </c>
      <c r="F5" s="334">
        <v>2016</v>
      </c>
      <c r="G5" s="334">
        <v>2017</v>
      </c>
      <c r="H5" s="334">
        <v>2018</v>
      </c>
      <c r="I5" s="334">
        <v>2019</v>
      </c>
    </row>
    <row r="6" spans="1:11" ht="17.25" customHeight="1">
      <c r="A6" s="335" t="s">
        <v>303</v>
      </c>
      <c r="B6" s="336">
        <v>1222</v>
      </c>
      <c r="C6" s="336">
        <v>1020</v>
      </c>
      <c r="D6" s="336">
        <v>1005</v>
      </c>
      <c r="E6" s="336">
        <v>1282</v>
      </c>
      <c r="F6" s="336">
        <v>1585</v>
      </c>
      <c r="G6" s="336">
        <v>1865</v>
      </c>
      <c r="H6" s="336">
        <f>SUM(H8:H30)</f>
        <v>2260</v>
      </c>
      <c r="I6" s="336">
        <f>SUM(I8:I30)</f>
        <v>1691</v>
      </c>
      <c r="J6" s="245"/>
      <c r="K6" s="245"/>
    </row>
    <row r="7" spans="1:11" ht="17.25" customHeight="1">
      <c r="A7" s="335"/>
      <c r="B7" s="336"/>
      <c r="C7" s="336"/>
      <c r="D7" s="336"/>
      <c r="E7" s="336"/>
      <c r="F7" s="336"/>
      <c r="G7" s="336"/>
      <c r="H7" s="336"/>
      <c r="I7" s="337" t="s">
        <v>624</v>
      </c>
      <c r="J7" s="245"/>
      <c r="K7" s="245"/>
    </row>
    <row r="8" spans="1:11" ht="17.25" customHeight="1">
      <c r="A8" s="338" t="s">
        <v>281</v>
      </c>
      <c r="B8" s="339">
        <v>246</v>
      </c>
      <c r="C8" s="339">
        <v>313</v>
      </c>
      <c r="D8" s="339">
        <v>344</v>
      </c>
      <c r="E8" s="339">
        <v>363</v>
      </c>
      <c r="F8" s="339">
        <v>352</v>
      </c>
      <c r="G8" s="339">
        <v>448</v>
      </c>
      <c r="H8" s="339">
        <v>661</v>
      </c>
      <c r="I8" s="339">
        <v>393</v>
      </c>
      <c r="J8" s="245"/>
      <c r="K8" s="245"/>
    </row>
    <row r="9" spans="1:11" ht="17.25" customHeight="1">
      <c r="A9" s="340" t="s">
        <v>278</v>
      </c>
      <c r="B9" s="339"/>
      <c r="C9" s="339"/>
      <c r="D9" s="339"/>
      <c r="E9" s="339"/>
      <c r="F9" s="339"/>
      <c r="G9" s="339"/>
      <c r="H9" s="339"/>
      <c r="I9" s="339"/>
      <c r="J9" s="245"/>
      <c r="K9" s="245"/>
    </row>
    <row r="10" spans="1:11" ht="17.25" customHeight="1">
      <c r="A10" s="338" t="s">
        <v>282</v>
      </c>
      <c r="B10" s="339">
        <v>177</v>
      </c>
      <c r="C10" s="339">
        <v>190</v>
      </c>
      <c r="D10" s="339">
        <v>185</v>
      </c>
      <c r="E10" s="339">
        <v>252</v>
      </c>
      <c r="F10" s="339">
        <v>335</v>
      </c>
      <c r="G10" s="339">
        <v>352</v>
      </c>
      <c r="H10" s="339">
        <v>337</v>
      </c>
      <c r="I10" s="339">
        <v>289</v>
      </c>
      <c r="J10" s="245"/>
      <c r="K10" s="245"/>
    </row>
    <row r="11" spans="1:11" ht="17.25" customHeight="1">
      <c r="A11" s="340" t="s">
        <v>279</v>
      </c>
      <c r="B11" s="339"/>
      <c r="C11" s="339"/>
      <c r="D11" s="339"/>
      <c r="E11" s="339"/>
      <c r="F11" s="339"/>
      <c r="G11" s="339"/>
      <c r="H11" s="339"/>
      <c r="I11" s="339" t="s">
        <v>624</v>
      </c>
      <c r="J11" s="245"/>
      <c r="K11" s="245"/>
    </row>
    <row r="12" spans="1:11" ht="17.25" customHeight="1">
      <c r="A12" s="338" t="s">
        <v>283</v>
      </c>
      <c r="B12" s="341">
        <v>0</v>
      </c>
      <c r="C12" s="342">
        <v>8</v>
      </c>
      <c r="D12" s="342">
        <v>2</v>
      </c>
      <c r="E12" s="342">
        <v>1</v>
      </c>
      <c r="F12" s="342">
        <v>3</v>
      </c>
      <c r="G12" s="342">
        <v>12</v>
      </c>
      <c r="H12" s="342">
        <v>17</v>
      </c>
      <c r="I12" s="339">
        <v>6</v>
      </c>
      <c r="J12" s="245"/>
      <c r="K12" s="245"/>
    </row>
    <row r="13" spans="1:11" ht="17.25" customHeight="1">
      <c r="A13" s="340" t="s">
        <v>280</v>
      </c>
      <c r="B13" s="342"/>
      <c r="C13" s="342"/>
      <c r="D13" s="342"/>
      <c r="E13" s="342"/>
      <c r="F13" s="342"/>
      <c r="G13" s="342"/>
      <c r="H13" s="342"/>
      <c r="I13" s="339" t="s">
        <v>624</v>
      </c>
      <c r="J13" s="245"/>
      <c r="K13" s="245"/>
    </row>
    <row r="14" spans="1:11" ht="17.25" customHeight="1">
      <c r="A14" s="338" t="s">
        <v>284</v>
      </c>
      <c r="B14" s="342">
        <v>12</v>
      </c>
      <c r="C14" s="342">
        <v>12</v>
      </c>
      <c r="D14" s="342">
        <v>19</v>
      </c>
      <c r="E14" s="342">
        <v>19</v>
      </c>
      <c r="F14" s="342">
        <v>74</v>
      </c>
      <c r="G14" s="342">
        <v>79</v>
      </c>
      <c r="H14" s="342">
        <v>81</v>
      </c>
      <c r="I14" s="339">
        <v>83</v>
      </c>
      <c r="J14" s="245"/>
      <c r="K14" s="245"/>
    </row>
    <row r="15" spans="1:11" ht="17.25" customHeight="1">
      <c r="A15" s="338" t="s">
        <v>285</v>
      </c>
      <c r="B15" s="342"/>
      <c r="C15" s="342"/>
      <c r="D15" s="342"/>
      <c r="E15" s="342"/>
      <c r="F15" s="342"/>
      <c r="G15" s="342"/>
      <c r="H15" s="342"/>
      <c r="I15" s="339" t="s">
        <v>624</v>
      </c>
      <c r="J15" s="245"/>
      <c r="K15" s="245"/>
    </row>
    <row r="16" spans="1:11" ht="17.25" customHeight="1">
      <c r="A16" s="338" t="s">
        <v>286</v>
      </c>
      <c r="B16" s="342">
        <v>32</v>
      </c>
      <c r="C16" s="342">
        <v>44</v>
      </c>
      <c r="D16" s="342">
        <v>64</v>
      </c>
      <c r="E16" s="342">
        <v>94</v>
      </c>
      <c r="F16" s="342">
        <v>90</v>
      </c>
      <c r="G16" s="342">
        <v>184</v>
      </c>
      <c r="H16" s="342">
        <v>180</v>
      </c>
      <c r="I16" s="339">
        <v>100</v>
      </c>
      <c r="J16" s="245"/>
      <c r="K16" s="245"/>
    </row>
    <row r="17" spans="1:11" ht="17.25" customHeight="1">
      <c r="A17" s="340" t="s">
        <v>287</v>
      </c>
      <c r="B17" s="342"/>
      <c r="C17" s="342"/>
      <c r="D17" s="342"/>
      <c r="E17" s="342"/>
      <c r="F17" s="342"/>
      <c r="G17" s="342"/>
      <c r="H17" s="342"/>
      <c r="I17" s="339" t="s">
        <v>624</v>
      </c>
      <c r="J17" s="245"/>
      <c r="K17" s="245"/>
    </row>
    <row r="18" spans="1:11" ht="17.25" customHeight="1">
      <c r="A18" s="338" t="s">
        <v>288</v>
      </c>
      <c r="B18" s="342">
        <v>17</v>
      </c>
      <c r="C18" s="342">
        <v>43</v>
      </c>
      <c r="D18" s="342">
        <v>41</v>
      </c>
      <c r="E18" s="342">
        <v>24</v>
      </c>
      <c r="F18" s="342">
        <v>46</v>
      </c>
      <c r="G18" s="342">
        <v>37</v>
      </c>
      <c r="H18" s="342">
        <v>100</v>
      </c>
      <c r="I18" s="339">
        <v>65</v>
      </c>
      <c r="J18" s="245"/>
      <c r="K18" s="245"/>
    </row>
    <row r="19" spans="1:11" ht="17.25" customHeight="1">
      <c r="A19" s="340" t="s">
        <v>289</v>
      </c>
      <c r="B19" s="342"/>
      <c r="C19" s="342"/>
      <c r="D19" s="342"/>
      <c r="E19" s="342"/>
      <c r="F19" s="342"/>
      <c r="G19" s="342"/>
      <c r="H19" s="342"/>
      <c r="I19" s="339" t="s">
        <v>624</v>
      </c>
      <c r="J19" s="245"/>
      <c r="K19" s="245"/>
    </row>
    <row r="20" spans="1:11" ht="17.25" customHeight="1">
      <c r="A20" s="338" t="s">
        <v>290</v>
      </c>
      <c r="B20" s="339">
        <v>76</v>
      </c>
      <c r="C20" s="339">
        <v>129</v>
      </c>
      <c r="D20" s="339">
        <v>99</v>
      </c>
      <c r="E20" s="339">
        <v>125</v>
      </c>
      <c r="F20" s="339">
        <v>242</v>
      </c>
      <c r="G20" s="339">
        <v>225</v>
      </c>
      <c r="H20" s="339">
        <v>236</v>
      </c>
      <c r="I20" s="339">
        <v>219</v>
      </c>
      <c r="J20" s="245"/>
      <c r="K20" s="245"/>
    </row>
    <row r="21" spans="1:11" ht="17.25" customHeight="1">
      <c r="A21" s="340" t="s">
        <v>291</v>
      </c>
      <c r="B21" s="342"/>
      <c r="C21" s="342"/>
      <c r="D21" s="342"/>
      <c r="E21" s="342"/>
      <c r="F21" s="342"/>
      <c r="G21" s="342"/>
      <c r="H21" s="342"/>
      <c r="I21" s="339" t="s">
        <v>624</v>
      </c>
      <c r="J21" s="245"/>
      <c r="K21" s="245"/>
    </row>
    <row r="22" spans="1:11" ht="17.25" customHeight="1">
      <c r="A22" s="338" t="s">
        <v>292</v>
      </c>
      <c r="B22" s="342">
        <v>64</v>
      </c>
      <c r="C22" s="342">
        <v>62</v>
      </c>
      <c r="D22" s="342">
        <v>68</v>
      </c>
      <c r="E22" s="342">
        <v>72</v>
      </c>
      <c r="F22" s="342">
        <v>87</v>
      </c>
      <c r="G22" s="342">
        <v>127</v>
      </c>
      <c r="H22" s="342">
        <v>152</v>
      </c>
      <c r="I22" s="339">
        <v>150</v>
      </c>
      <c r="J22" s="245"/>
      <c r="K22" s="245"/>
    </row>
    <row r="23" spans="1:11" ht="17.25" customHeight="1">
      <c r="A23" s="340" t="s">
        <v>293</v>
      </c>
      <c r="B23" s="342"/>
      <c r="C23" s="342"/>
      <c r="D23" s="342"/>
      <c r="E23" s="342"/>
      <c r="F23" s="342"/>
      <c r="G23" s="342"/>
      <c r="H23" s="342"/>
      <c r="I23" s="339" t="s">
        <v>624</v>
      </c>
      <c r="J23" s="245"/>
      <c r="K23" s="245"/>
    </row>
    <row r="24" spans="1:11" ht="17.25" customHeight="1">
      <c r="A24" s="338" t="s">
        <v>294</v>
      </c>
      <c r="B24" s="342">
        <v>28</v>
      </c>
      <c r="C24" s="342">
        <v>32</v>
      </c>
      <c r="D24" s="342">
        <v>26</v>
      </c>
      <c r="E24" s="342">
        <v>37</v>
      </c>
      <c r="F24" s="342">
        <v>42</v>
      </c>
      <c r="G24" s="342">
        <v>114</v>
      </c>
      <c r="H24" s="342">
        <v>273</v>
      </c>
      <c r="I24" s="339">
        <v>169</v>
      </c>
      <c r="J24" s="245"/>
      <c r="K24" s="245"/>
    </row>
    <row r="25" spans="1:11" ht="17.25" customHeight="1">
      <c r="A25" s="340" t="s">
        <v>295</v>
      </c>
      <c r="B25" s="342"/>
      <c r="C25" s="342"/>
      <c r="D25" s="342"/>
      <c r="E25" s="342"/>
      <c r="F25" s="342"/>
      <c r="G25" s="342"/>
      <c r="H25" s="342"/>
      <c r="I25" s="339" t="s">
        <v>624</v>
      </c>
      <c r="J25" s="245"/>
      <c r="K25" s="245"/>
    </row>
    <row r="26" spans="1:11" ht="17.25" customHeight="1">
      <c r="A26" s="338" t="s">
        <v>296</v>
      </c>
      <c r="B26" s="342">
        <v>8</v>
      </c>
      <c r="C26" s="341">
        <v>0</v>
      </c>
      <c r="D26" s="341">
        <v>0</v>
      </c>
      <c r="E26" s="341">
        <v>0</v>
      </c>
      <c r="F26" s="342">
        <v>7</v>
      </c>
      <c r="G26" s="342">
        <v>11</v>
      </c>
      <c r="H26" s="342">
        <v>13</v>
      </c>
      <c r="I26" s="339">
        <v>37</v>
      </c>
      <c r="J26" s="245"/>
      <c r="K26" s="245"/>
    </row>
    <row r="27" spans="1:11" ht="17.25" customHeight="1">
      <c r="A27" s="340" t="s">
        <v>297</v>
      </c>
      <c r="B27" s="342"/>
      <c r="C27" s="342"/>
      <c r="D27" s="342"/>
      <c r="E27" s="342"/>
      <c r="F27" s="342"/>
      <c r="G27" s="342"/>
      <c r="H27" s="342"/>
      <c r="I27" s="339" t="s">
        <v>624</v>
      </c>
      <c r="J27" s="245"/>
      <c r="K27" s="245"/>
    </row>
    <row r="28" spans="1:11" ht="17.25" customHeight="1">
      <c r="A28" s="338" t="s">
        <v>298</v>
      </c>
      <c r="B28" s="342">
        <v>484</v>
      </c>
      <c r="C28" s="342">
        <v>43</v>
      </c>
      <c r="D28" s="342">
        <v>9</v>
      </c>
      <c r="E28" s="342">
        <v>37</v>
      </c>
      <c r="F28" s="342">
        <v>12</v>
      </c>
      <c r="G28" s="342">
        <v>21</v>
      </c>
      <c r="H28" s="342">
        <v>43</v>
      </c>
      <c r="I28" s="339">
        <v>24</v>
      </c>
      <c r="J28" s="245"/>
      <c r="K28" s="245"/>
    </row>
    <row r="29" spans="1:11" ht="17.25" customHeight="1">
      <c r="A29" s="340" t="s">
        <v>299</v>
      </c>
      <c r="B29" s="342"/>
      <c r="C29" s="342"/>
      <c r="D29" s="342"/>
      <c r="E29" s="342"/>
      <c r="F29" s="342"/>
      <c r="G29" s="342"/>
      <c r="H29" s="342"/>
      <c r="I29" s="339" t="s">
        <v>624</v>
      </c>
      <c r="J29" s="245"/>
      <c r="K29" s="245"/>
    </row>
    <row r="30" spans="1:11" ht="17.25" customHeight="1">
      <c r="A30" s="338" t="s">
        <v>300</v>
      </c>
      <c r="B30" s="342">
        <v>78</v>
      </c>
      <c r="C30" s="342">
        <v>145</v>
      </c>
      <c r="D30" s="342">
        <v>148</v>
      </c>
      <c r="E30" s="342">
        <v>258</v>
      </c>
      <c r="F30" s="342">
        <v>295</v>
      </c>
      <c r="G30" s="342">
        <v>255</v>
      </c>
      <c r="H30" s="342">
        <v>167</v>
      </c>
      <c r="I30" s="339">
        <v>156</v>
      </c>
      <c r="J30" s="245"/>
      <c r="K30" s="245"/>
    </row>
    <row r="31" spans="1:11" ht="17.25" customHeight="1">
      <c r="A31" s="340" t="s">
        <v>301</v>
      </c>
      <c r="B31" s="343"/>
      <c r="C31" s="344"/>
      <c r="D31" s="345"/>
      <c r="E31" s="345"/>
      <c r="F31" s="345"/>
      <c r="G31" s="345"/>
      <c r="H31" s="345"/>
      <c r="I31" s="337"/>
      <c r="J31" s="245"/>
      <c r="K31" s="245"/>
    </row>
    <row r="32" spans="1:11" ht="13.8">
      <c r="A32" s="346"/>
      <c r="B32" s="346"/>
      <c r="C32" s="346"/>
      <c r="D32" s="346"/>
      <c r="E32" s="346"/>
      <c r="F32" s="346"/>
      <c r="G32" s="346"/>
      <c r="H32" s="346"/>
      <c r="I32" s="347"/>
      <c r="J32" s="245"/>
      <c r="K32" s="245"/>
    </row>
    <row r="33" spans="1:11" ht="13.8">
      <c r="A33" s="348"/>
      <c r="B33" s="349"/>
      <c r="C33" s="350"/>
      <c r="I33" s="337"/>
      <c r="J33" s="245"/>
      <c r="K33" s="245"/>
    </row>
    <row r="34" spans="1:11" ht="13.8">
      <c r="I34" s="337"/>
      <c r="J34" s="245"/>
      <c r="K34" s="245"/>
    </row>
    <row r="35" spans="1:11" ht="13.8">
      <c r="I35" s="337"/>
      <c r="J35" s="245"/>
      <c r="K35" s="245"/>
    </row>
    <row r="36" spans="1:11" ht="13.8">
      <c r="I36" s="337"/>
      <c r="J36" s="245"/>
      <c r="K36" s="245"/>
    </row>
    <row r="37" spans="1:11" ht="13.8">
      <c r="I37" s="337"/>
      <c r="J37" s="245"/>
      <c r="K37" s="245"/>
    </row>
    <row r="38" spans="1:11" ht="13.8">
      <c r="I38" s="337"/>
      <c r="J38" s="245"/>
      <c r="K38" s="245"/>
    </row>
    <row r="39" spans="1:11" ht="13.8">
      <c r="I39" s="337"/>
      <c r="J39" s="245"/>
      <c r="K39" s="245"/>
    </row>
    <row r="40" spans="1:11" ht="13.8">
      <c r="I40" s="337"/>
      <c r="J40" s="245"/>
      <c r="K40" s="245"/>
    </row>
    <row r="41" spans="1:11" ht="13.8">
      <c r="I41" s="337"/>
      <c r="J41" s="245"/>
      <c r="K41" s="245"/>
    </row>
    <row r="42" spans="1:11" ht="13.8">
      <c r="I42" s="337"/>
      <c r="J42" s="245"/>
      <c r="K42" s="245"/>
    </row>
    <row r="43" spans="1:11" ht="13.8">
      <c r="I43" s="337"/>
      <c r="J43" s="245"/>
      <c r="K43" s="245"/>
    </row>
    <row r="44" spans="1:11" ht="13.8">
      <c r="I44" s="337"/>
      <c r="J44" s="245"/>
      <c r="K44" s="245"/>
    </row>
    <row r="45" spans="1:11" ht="13.8">
      <c r="I45" s="337"/>
      <c r="J45" s="245"/>
      <c r="K45" s="245"/>
    </row>
    <row r="46" spans="1:11" ht="13.8">
      <c r="I46" s="337"/>
      <c r="J46" s="245"/>
      <c r="K46" s="245"/>
    </row>
    <row r="47" spans="1:11" ht="13.8">
      <c r="I47" s="337"/>
      <c r="J47" s="245"/>
      <c r="K47" s="245"/>
    </row>
    <row r="48" spans="1:11" ht="13.8">
      <c r="I48" s="337"/>
      <c r="J48" s="245"/>
      <c r="K48" s="245"/>
    </row>
    <row r="49" spans="9:11" ht="13.8">
      <c r="I49" s="337"/>
      <c r="J49" s="245"/>
      <c r="K49" s="245"/>
    </row>
    <row r="50" spans="9:11" ht="13.8">
      <c r="I50" s="337"/>
      <c r="J50" s="245"/>
      <c r="K50" s="245"/>
    </row>
    <row r="51" spans="9:11" ht="13.8">
      <c r="I51" s="337"/>
      <c r="J51" s="245"/>
      <c r="K51" s="245"/>
    </row>
    <row r="52" spans="9:11" ht="13.8">
      <c r="I52" s="337"/>
      <c r="J52" s="245"/>
      <c r="K52" s="245"/>
    </row>
    <row r="53" spans="9:11" ht="13.8">
      <c r="I53" s="337"/>
      <c r="J53" s="245"/>
      <c r="K53" s="245"/>
    </row>
    <row r="54" spans="9:11" ht="13.8">
      <c r="I54" s="337"/>
      <c r="J54" s="245"/>
      <c r="K54" s="245"/>
    </row>
    <row r="55" spans="9:11" ht="13.8">
      <c r="I55" s="337"/>
      <c r="J55" s="245"/>
      <c r="K55" s="245"/>
    </row>
    <row r="56" spans="9:11" ht="13.8">
      <c r="I56" s="337"/>
      <c r="J56" s="245"/>
      <c r="K56" s="245"/>
    </row>
    <row r="57" spans="9:11" ht="13.8">
      <c r="I57" s="337"/>
      <c r="J57" s="245"/>
      <c r="K57" s="245"/>
    </row>
    <row r="58" spans="9:11" ht="13.8">
      <c r="I58" s="337"/>
      <c r="J58" s="245"/>
      <c r="K58" s="245"/>
    </row>
    <row r="59" spans="9:11" ht="13.8">
      <c r="I59" s="337"/>
      <c r="J59" s="245"/>
      <c r="K59" s="245"/>
    </row>
    <row r="60" spans="9:11" ht="13.8">
      <c r="I60" s="337"/>
      <c r="J60" s="245"/>
      <c r="K60" s="245"/>
    </row>
    <row r="61" spans="9:11" ht="13.8">
      <c r="I61" s="337"/>
      <c r="J61" s="245"/>
      <c r="K61" s="245"/>
    </row>
    <row r="62" spans="9:11" ht="13.8">
      <c r="I62" s="337"/>
      <c r="J62" s="245"/>
      <c r="K62" s="245"/>
    </row>
    <row r="63" spans="9:11" ht="13.8">
      <c r="I63" s="337"/>
      <c r="J63" s="245"/>
      <c r="K63" s="245"/>
    </row>
    <row r="64" spans="9:11" ht="13.8">
      <c r="I64" s="337"/>
      <c r="J64" s="245"/>
      <c r="K64" s="245"/>
    </row>
    <row r="65" spans="9:11" ht="13.8">
      <c r="I65" s="337"/>
      <c r="J65" s="245"/>
      <c r="K65" s="245"/>
    </row>
    <row r="66" spans="9:11" ht="13.8">
      <c r="I66" s="337"/>
      <c r="J66" s="245"/>
      <c r="K66" s="245"/>
    </row>
    <row r="67" spans="9:11" ht="13.8">
      <c r="I67" s="337"/>
      <c r="J67" s="245"/>
      <c r="K67" s="245"/>
    </row>
    <row r="68" spans="9:11" ht="13.8">
      <c r="I68" s="337"/>
      <c r="J68" s="245"/>
      <c r="K68" s="245"/>
    </row>
    <row r="69" spans="9:11" ht="13.8">
      <c r="I69" s="337"/>
      <c r="J69" s="245"/>
      <c r="K69" s="245"/>
    </row>
    <row r="70" spans="9:11" ht="13.8">
      <c r="I70" s="337"/>
      <c r="J70" s="245"/>
      <c r="K70" s="245"/>
    </row>
    <row r="71" spans="9:11" ht="13.8">
      <c r="I71" s="337"/>
      <c r="J71" s="245"/>
      <c r="K71" s="245"/>
    </row>
    <row r="72" spans="9:11" ht="13.8">
      <c r="I72" s="337"/>
      <c r="J72" s="245"/>
      <c r="K72" s="245"/>
    </row>
    <row r="73" spans="9:11" ht="13.8">
      <c r="I73" s="337"/>
      <c r="J73" s="245"/>
      <c r="K73" s="245"/>
    </row>
    <row r="74" spans="9:11" ht="13.8">
      <c r="I74" s="337"/>
      <c r="J74" s="245"/>
      <c r="K74" s="245"/>
    </row>
    <row r="75" spans="9:11" ht="13.8">
      <c r="I75" s="337"/>
      <c r="J75" s="245"/>
      <c r="K75" s="245"/>
    </row>
    <row r="76" spans="9:11" ht="13.8">
      <c r="I76" s="337"/>
      <c r="J76" s="245"/>
      <c r="K76" s="245"/>
    </row>
    <row r="77" spans="9:11" ht="13.8">
      <c r="I77" s="337"/>
      <c r="J77" s="245"/>
      <c r="K77" s="245"/>
    </row>
    <row r="78" spans="9:11" ht="13.8">
      <c r="I78" s="337"/>
      <c r="J78" s="245"/>
      <c r="K78" s="245"/>
    </row>
    <row r="79" spans="9:11" ht="13.8">
      <c r="I79" s="337"/>
      <c r="J79" s="245"/>
      <c r="K79" s="245"/>
    </row>
    <row r="80" spans="9:11" ht="13.8">
      <c r="I80" s="337"/>
      <c r="J80" s="245"/>
      <c r="K80" s="245"/>
    </row>
    <row r="81" spans="9:11" ht="13.8">
      <c r="I81" s="337"/>
      <c r="J81" s="245"/>
      <c r="K81" s="245"/>
    </row>
    <row r="82" spans="9:11" ht="13.8">
      <c r="I82" s="337"/>
      <c r="J82" s="245"/>
      <c r="K82" s="245"/>
    </row>
    <row r="83" spans="9:11" ht="13.8">
      <c r="I83" s="337"/>
      <c r="J83" s="245"/>
      <c r="K83" s="245"/>
    </row>
    <row r="84" spans="9:11" ht="13.8">
      <c r="I84" s="337"/>
      <c r="J84" s="245"/>
      <c r="K84" s="245"/>
    </row>
    <row r="85" spans="9:11" ht="13.8">
      <c r="I85" s="337"/>
      <c r="J85" s="245"/>
      <c r="K85" s="245"/>
    </row>
    <row r="86" spans="9:11" ht="13.8">
      <c r="I86" s="337"/>
      <c r="J86" s="245"/>
      <c r="K86" s="245"/>
    </row>
    <row r="87" spans="9:11" ht="13.8">
      <c r="I87" s="337"/>
      <c r="J87" s="245"/>
      <c r="K87" s="245"/>
    </row>
    <row r="88" spans="9:11" ht="13.8">
      <c r="I88" s="337"/>
      <c r="J88" s="245"/>
      <c r="K88" s="245"/>
    </row>
    <row r="89" spans="9:11" ht="13.8">
      <c r="I89" s="337"/>
      <c r="J89" s="245"/>
      <c r="K89" s="245"/>
    </row>
    <row r="90" spans="9:11" ht="13.8">
      <c r="I90" s="337"/>
      <c r="J90" s="245"/>
      <c r="K90" s="245"/>
    </row>
    <row r="91" spans="9:11" ht="13.8">
      <c r="I91" s="337"/>
      <c r="J91" s="245"/>
      <c r="K91" s="245"/>
    </row>
    <row r="92" spans="9:11" ht="13.8">
      <c r="I92" s="337"/>
      <c r="J92" s="245"/>
      <c r="K92" s="245"/>
    </row>
    <row r="93" spans="9:11" ht="13.8">
      <c r="I93" s="337"/>
      <c r="J93" s="245"/>
      <c r="K93" s="245"/>
    </row>
    <row r="94" spans="9:11" ht="13.8">
      <c r="I94" s="337"/>
      <c r="J94" s="245"/>
      <c r="K94" s="245"/>
    </row>
    <row r="95" spans="9:11" ht="13.8">
      <c r="I95" s="337"/>
      <c r="J95" s="245"/>
      <c r="K95" s="245"/>
    </row>
    <row r="96" spans="9:11" ht="13.8">
      <c r="I96" s="337"/>
      <c r="J96" s="245"/>
      <c r="K96" s="245"/>
    </row>
    <row r="97" spans="9:11" ht="13.8">
      <c r="I97" s="337"/>
      <c r="J97" s="245"/>
      <c r="K97" s="245"/>
    </row>
    <row r="98" spans="9:11" ht="13.8">
      <c r="I98" s="337"/>
      <c r="J98" s="245"/>
      <c r="K98" s="245"/>
    </row>
    <row r="99" spans="9:11" ht="13.8">
      <c r="I99" s="337"/>
      <c r="J99" s="245"/>
      <c r="K99" s="245"/>
    </row>
    <row r="100" spans="9:11" ht="13.8">
      <c r="I100" s="337"/>
      <c r="J100" s="245"/>
      <c r="K100" s="245"/>
    </row>
    <row r="101" spans="9:11" ht="13.8">
      <c r="I101" s="337"/>
      <c r="J101" s="245"/>
      <c r="K101" s="245"/>
    </row>
    <row r="102" spans="9:11" ht="13.8">
      <c r="I102" s="337"/>
      <c r="J102" s="245"/>
      <c r="K102" s="245"/>
    </row>
    <row r="103" spans="9:11" ht="13.8">
      <c r="I103" s="337"/>
      <c r="J103" s="245"/>
      <c r="K103" s="245"/>
    </row>
    <row r="104" spans="9:11" ht="13.8">
      <c r="I104" s="337"/>
      <c r="J104" s="245"/>
      <c r="K104" s="245"/>
    </row>
    <row r="105" spans="9:11" ht="13.8">
      <c r="I105" s="337"/>
      <c r="J105" s="245"/>
      <c r="K105" s="245"/>
    </row>
    <row r="106" spans="9:11" ht="13.8">
      <c r="I106" s="337"/>
      <c r="J106" s="245"/>
      <c r="K106" s="245"/>
    </row>
    <row r="107" spans="9:11" ht="13.8">
      <c r="I107" s="337"/>
      <c r="J107" s="245"/>
      <c r="K107" s="245"/>
    </row>
    <row r="108" spans="9:11" ht="13.8">
      <c r="I108" s="337"/>
      <c r="J108" s="245"/>
      <c r="K108" s="245"/>
    </row>
    <row r="109" spans="9:11" ht="13.8">
      <c r="I109" s="337"/>
      <c r="J109" s="245"/>
      <c r="K109" s="245"/>
    </row>
    <row r="110" spans="9:11" ht="13.8">
      <c r="I110" s="337"/>
      <c r="J110" s="245"/>
      <c r="K110" s="245"/>
    </row>
    <row r="111" spans="9:11" ht="13.8">
      <c r="I111" s="337"/>
      <c r="J111" s="245"/>
      <c r="K111" s="245"/>
    </row>
    <row r="112" spans="9:11" ht="13.8">
      <c r="I112" s="337"/>
      <c r="J112" s="245"/>
      <c r="K112" s="245"/>
    </row>
    <row r="113" spans="9:11" ht="13.8">
      <c r="I113" s="337"/>
      <c r="J113" s="245"/>
      <c r="K113" s="245"/>
    </row>
    <row r="114" spans="9:11" ht="13.8">
      <c r="I114" s="337"/>
      <c r="J114" s="245"/>
      <c r="K114" s="245"/>
    </row>
    <row r="115" spans="9:11" ht="13.8">
      <c r="I115" s="337"/>
      <c r="J115" s="245"/>
      <c r="K115" s="245"/>
    </row>
    <row r="116" spans="9:11" ht="13.8">
      <c r="I116" s="337"/>
      <c r="J116" s="245"/>
      <c r="K116" s="245"/>
    </row>
    <row r="117" spans="9:11" ht="13.8">
      <c r="I117" s="337"/>
      <c r="J117" s="245"/>
      <c r="K117" s="245"/>
    </row>
    <row r="118" spans="9:11" ht="13.8">
      <c r="I118" s="337"/>
      <c r="J118" s="245"/>
      <c r="K118" s="245"/>
    </row>
    <row r="119" spans="9:11" ht="13.8">
      <c r="I119" s="337"/>
      <c r="J119" s="245"/>
      <c r="K119" s="245"/>
    </row>
    <row r="120" spans="9:11" ht="13.8">
      <c r="I120" s="337"/>
      <c r="J120" s="245"/>
      <c r="K120" s="245"/>
    </row>
    <row r="121" spans="9:11" ht="13.8">
      <c r="I121" s="337"/>
      <c r="J121" s="245"/>
      <c r="K121" s="245"/>
    </row>
    <row r="122" spans="9:11" ht="13.8">
      <c r="I122" s="337"/>
      <c r="J122" s="245"/>
      <c r="K122" s="245"/>
    </row>
    <row r="123" spans="9:11" ht="13.8">
      <c r="I123" s="337"/>
      <c r="J123" s="245"/>
      <c r="K123" s="245"/>
    </row>
    <row r="124" spans="9:11" ht="13.8">
      <c r="I124" s="337"/>
      <c r="J124" s="245"/>
      <c r="K124" s="245"/>
    </row>
    <row r="125" spans="9:11" ht="13.8">
      <c r="I125" s="337"/>
      <c r="J125" s="245"/>
      <c r="K125" s="245"/>
    </row>
    <row r="126" spans="9:11" ht="13.8">
      <c r="I126" s="337"/>
      <c r="J126" s="245"/>
      <c r="K126" s="245"/>
    </row>
    <row r="127" spans="9:11" ht="13.8">
      <c r="I127" s="337"/>
      <c r="J127" s="245"/>
      <c r="K127" s="245"/>
    </row>
    <row r="128" spans="9:11" ht="13.8">
      <c r="I128" s="337"/>
      <c r="J128" s="245"/>
      <c r="K128" s="245"/>
    </row>
    <row r="129" spans="9:11" ht="13.8">
      <c r="I129" s="337"/>
      <c r="J129" s="245"/>
      <c r="K129" s="245"/>
    </row>
    <row r="130" spans="9:11" ht="13.8">
      <c r="I130" s="337"/>
      <c r="J130" s="245"/>
      <c r="K130" s="245"/>
    </row>
    <row r="131" spans="9:11" ht="13.8">
      <c r="I131" s="337"/>
      <c r="J131" s="245"/>
      <c r="K131" s="245"/>
    </row>
    <row r="132" spans="9:11" ht="13.8">
      <c r="I132" s="337"/>
      <c r="J132" s="245"/>
      <c r="K132" s="245"/>
    </row>
    <row r="133" spans="9:11" ht="13.8">
      <c r="I133" s="337"/>
      <c r="J133" s="245"/>
      <c r="K133" s="245"/>
    </row>
    <row r="134" spans="9:11" ht="13.8">
      <c r="I134" s="337"/>
      <c r="J134" s="245"/>
      <c r="K134" s="245"/>
    </row>
    <row r="135" spans="9:11" ht="13.8">
      <c r="I135" s="337"/>
      <c r="J135" s="245"/>
      <c r="K135" s="245"/>
    </row>
    <row r="136" spans="9:11" ht="13.8">
      <c r="I136" s="337"/>
      <c r="J136" s="245"/>
      <c r="K136" s="245"/>
    </row>
    <row r="137" spans="9:11" ht="13.8">
      <c r="I137" s="337"/>
      <c r="J137" s="245"/>
      <c r="K137" s="245"/>
    </row>
    <row r="138" spans="9:11" ht="13.8">
      <c r="I138" s="337"/>
      <c r="J138" s="245"/>
      <c r="K138" s="245"/>
    </row>
    <row r="139" spans="9:11" ht="13.8">
      <c r="I139" s="337"/>
      <c r="J139" s="245"/>
      <c r="K139" s="245"/>
    </row>
    <row r="140" spans="9:11" ht="13.8">
      <c r="I140" s="337"/>
      <c r="J140" s="245"/>
      <c r="K140" s="245"/>
    </row>
    <row r="141" spans="9:11" ht="13.8">
      <c r="I141" s="337"/>
      <c r="J141" s="245"/>
      <c r="K141" s="245"/>
    </row>
    <row r="142" spans="9:11" ht="13.8">
      <c r="I142" s="337"/>
      <c r="J142" s="245"/>
      <c r="K142" s="245"/>
    </row>
    <row r="143" spans="9:11" ht="13.8">
      <c r="I143" s="337"/>
      <c r="J143" s="245"/>
      <c r="K143" s="245"/>
    </row>
    <row r="144" spans="9:11" ht="13.8">
      <c r="I144" s="337"/>
      <c r="J144" s="245"/>
      <c r="K144" s="245"/>
    </row>
    <row r="145" spans="9:11" ht="13.8">
      <c r="I145" s="337"/>
      <c r="J145" s="245"/>
      <c r="K145" s="245"/>
    </row>
    <row r="146" spans="9:11" ht="13.8">
      <c r="I146" s="337"/>
      <c r="J146" s="245"/>
      <c r="K146" s="245"/>
    </row>
    <row r="147" spans="9:11" ht="13.8">
      <c r="I147" s="337"/>
      <c r="J147" s="245"/>
      <c r="K147" s="245"/>
    </row>
    <row r="148" spans="9:11" ht="13.8">
      <c r="I148" s="337"/>
      <c r="J148" s="245"/>
      <c r="K148" s="245"/>
    </row>
    <row r="149" spans="9:11" ht="13.8">
      <c r="I149" s="337"/>
      <c r="J149" s="245"/>
      <c r="K149" s="245"/>
    </row>
    <row r="150" spans="9:11" ht="13.8">
      <c r="I150" s="337"/>
      <c r="J150" s="245"/>
      <c r="K150" s="245"/>
    </row>
    <row r="151" spans="9:11" ht="13.8">
      <c r="I151" s="337"/>
      <c r="J151" s="245"/>
      <c r="K151" s="245"/>
    </row>
    <row r="152" spans="9:11" ht="13.8">
      <c r="I152" s="337"/>
      <c r="J152" s="245"/>
      <c r="K152" s="245"/>
    </row>
    <row r="153" spans="9:11" ht="13.8">
      <c r="I153" s="337"/>
      <c r="J153" s="245"/>
      <c r="K153" s="245"/>
    </row>
    <row r="154" spans="9:11" ht="13.8">
      <c r="I154" s="337"/>
      <c r="J154" s="245"/>
      <c r="K154" s="245"/>
    </row>
    <row r="155" spans="9:11" ht="13.8">
      <c r="I155" s="337"/>
      <c r="J155" s="245"/>
      <c r="K155" s="245"/>
    </row>
    <row r="156" spans="9:11" ht="13.8">
      <c r="I156" s="337"/>
      <c r="J156" s="245"/>
      <c r="K156" s="245"/>
    </row>
    <row r="157" spans="9:11" ht="13.8">
      <c r="I157" s="337"/>
      <c r="J157" s="245"/>
      <c r="K157" s="245"/>
    </row>
    <row r="158" spans="9:11" ht="13.8">
      <c r="I158" s="337"/>
      <c r="J158" s="245"/>
      <c r="K158" s="245"/>
    </row>
    <row r="159" spans="9:11" ht="13.8">
      <c r="I159" s="337"/>
      <c r="J159" s="245"/>
      <c r="K159" s="245"/>
    </row>
    <row r="160" spans="9:11" ht="13.8">
      <c r="I160" s="337"/>
      <c r="J160" s="245"/>
      <c r="K160" s="245"/>
    </row>
    <row r="161" spans="9:11" ht="13.8">
      <c r="I161" s="337"/>
      <c r="J161" s="245"/>
      <c r="K161" s="245"/>
    </row>
  </sheetData>
  <pageMargins left="0.98425196850393704" right="0.98425196850393704" top="0.94488188976377963" bottom="1.4960629921259843" header="0.51181102362204722" footer="1.1811023622047245"/>
  <pageSetup paperSize="9" firstPageNumber="290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7030A0"/>
  </sheetPr>
  <dimension ref="A1:K280"/>
  <sheetViews>
    <sheetView workbookViewId="0">
      <selection activeCell="M5" sqref="M5"/>
    </sheetView>
  </sheetViews>
  <sheetFormatPr defaultColWidth="9.109375" defaultRowHeight="13.2"/>
  <cols>
    <col min="1" max="1" width="38.6640625" style="325" customWidth="1"/>
    <col min="2" max="4" width="8.5546875" style="325" hidden="1" customWidth="1"/>
    <col min="5" max="5" width="8.5546875" style="325" customWidth="1"/>
    <col min="6" max="7" width="7.6640625" style="325" customWidth="1"/>
    <col min="8" max="8" width="6.5546875" style="325" bestFit="1" customWidth="1"/>
    <col min="9" max="9" width="8.109375" style="325" customWidth="1"/>
    <col min="10" max="16384" width="9.109375" style="184"/>
  </cols>
  <sheetData>
    <row r="1" spans="1:11" ht="18" customHeight="1">
      <c r="A1" s="310" t="s">
        <v>556</v>
      </c>
    </row>
    <row r="2" spans="1:11" ht="15" customHeight="1">
      <c r="A2" s="310" t="s">
        <v>271</v>
      </c>
    </row>
    <row r="3" spans="1:11" ht="17.25" customHeight="1">
      <c r="A3" s="324" t="s">
        <v>534</v>
      </c>
    </row>
    <row r="4" spans="1:11" ht="15" customHeight="1">
      <c r="A4" s="324" t="s">
        <v>535</v>
      </c>
    </row>
    <row r="5" spans="1:11" ht="17.100000000000001" customHeight="1">
      <c r="A5" s="810"/>
      <c r="C5" s="826"/>
      <c r="E5" s="321"/>
      <c r="I5" s="322" t="s">
        <v>536</v>
      </c>
    </row>
    <row r="6" spans="1:11" ht="27" customHeight="1">
      <c r="A6" s="814"/>
      <c r="B6" s="815">
        <v>2010</v>
      </c>
      <c r="C6" s="816">
        <v>2014</v>
      </c>
      <c r="D6" s="816">
        <v>2015</v>
      </c>
      <c r="E6" s="816">
        <v>2016</v>
      </c>
      <c r="F6" s="816">
        <v>2017</v>
      </c>
      <c r="G6" s="816">
        <v>2018</v>
      </c>
      <c r="H6" s="816">
        <v>2019</v>
      </c>
      <c r="I6" s="816">
        <v>2020</v>
      </c>
      <c r="K6" s="259"/>
    </row>
    <row r="7" spans="1:11" ht="4.5" customHeight="1">
      <c r="B7" s="817"/>
      <c r="C7" s="817"/>
      <c r="D7" s="817"/>
      <c r="E7" s="817"/>
      <c r="F7" s="817"/>
      <c r="G7" s="817"/>
      <c r="H7" s="817"/>
    </row>
    <row r="8" spans="1:11">
      <c r="A8" s="326" t="s">
        <v>537</v>
      </c>
      <c r="B8" s="301">
        <v>54724</v>
      </c>
      <c r="C8" s="301">
        <v>63758</v>
      </c>
      <c r="D8" s="301">
        <v>63205</v>
      </c>
      <c r="E8" s="301">
        <v>68757</v>
      </c>
      <c r="F8" s="301">
        <v>67994</v>
      </c>
      <c r="G8" s="301">
        <v>70220</v>
      </c>
      <c r="H8" s="301">
        <f>SUM(H10:H31)</f>
        <v>76835</v>
      </c>
      <c r="I8" s="301">
        <f>SUM(I10:I31)</f>
        <v>71604</v>
      </c>
    </row>
    <row r="9" spans="1:11" ht="26.4">
      <c r="A9" s="327" t="s">
        <v>538</v>
      </c>
      <c r="B9" s="817"/>
    </row>
    <row r="10" spans="1:11">
      <c r="A10" s="304" t="s">
        <v>539</v>
      </c>
      <c r="B10" s="817">
        <v>52</v>
      </c>
      <c r="C10" s="817">
        <v>14</v>
      </c>
      <c r="D10" s="817">
        <v>30</v>
      </c>
      <c r="E10" s="817">
        <v>14</v>
      </c>
      <c r="F10" s="817">
        <v>15</v>
      </c>
      <c r="G10" s="842">
        <v>15</v>
      </c>
      <c r="H10" s="842">
        <v>15</v>
      </c>
      <c r="I10" s="325">
        <v>7</v>
      </c>
    </row>
    <row r="11" spans="1:11" ht="26.4">
      <c r="A11" s="304" t="s">
        <v>540</v>
      </c>
      <c r="B11" s="817">
        <v>7389</v>
      </c>
      <c r="C11" s="817">
        <v>8030</v>
      </c>
      <c r="D11" s="817">
        <v>7456</v>
      </c>
      <c r="E11" s="817">
        <v>7720</v>
      </c>
      <c r="F11" s="817">
        <v>7898</v>
      </c>
      <c r="G11" s="817">
        <v>8204</v>
      </c>
      <c r="H11" s="817">
        <v>8578</v>
      </c>
      <c r="I11" s="817">
        <v>7861</v>
      </c>
    </row>
    <row r="12" spans="1:11" ht="39.6">
      <c r="A12" s="304" t="s">
        <v>541</v>
      </c>
      <c r="B12" s="817">
        <v>36</v>
      </c>
      <c r="C12" s="817">
        <v>27</v>
      </c>
      <c r="D12" s="817">
        <v>31</v>
      </c>
      <c r="E12" s="817">
        <v>25</v>
      </c>
      <c r="F12" s="817">
        <v>40</v>
      </c>
      <c r="G12" s="817">
        <v>42</v>
      </c>
      <c r="H12" s="817">
        <v>41</v>
      </c>
      <c r="I12" s="817">
        <v>38</v>
      </c>
    </row>
    <row r="13" spans="1:11" ht="41.25" customHeight="1">
      <c r="A13" s="304" t="s">
        <v>542</v>
      </c>
      <c r="B13" s="842" t="s">
        <v>302</v>
      </c>
      <c r="C13" s="842" t="s">
        <v>302</v>
      </c>
      <c r="D13" s="842" t="s">
        <v>302</v>
      </c>
      <c r="E13" s="842" t="s">
        <v>302</v>
      </c>
      <c r="F13" s="842" t="s">
        <v>302</v>
      </c>
      <c r="G13" s="842" t="s">
        <v>302</v>
      </c>
      <c r="H13" s="842" t="s">
        <v>302</v>
      </c>
      <c r="I13" s="842" t="s">
        <v>302</v>
      </c>
    </row>
    <row r="14" spans="1:11" ht="15.75" customHeight="1">
      <c r="A14" s="304" t="s">
        <v>543</v>
      </c>
      <c r="B14" s="817">
        <v>386</v>
      </c>
      <c r="C14" s="817">
        <v>572</v>
      </c>
      <c r="D14" s="817">
        <v>443</v>
      </c>
      <c r="E14" s="817">
        <v>589</v>
      </c>
      <c r="F14" s="817">
        <v>749</v>
      </c>
      <c r="G14" s="842">
        <v>783</v>
      </c>
      <c r="H14" s="842">
        <v>1284</v>
      </c>
      <c r="I14" s="842">
        <v>822</v>
      </c>
    </row>
    <row r="15" spans="1:11" ht="39.6">
      <c r="A15" s="304" t="s">
        <v>544</v>
      </c>
      <c r="B15" s="817">
        <v>27645</v>
      </c>
      <c r="C15" s="817">
        <v>31284</v>
      </c>
      <c r="D15" s="817">
        <v>30463</v>
      </c>
      <c r="E15" s="817">
        <v>32302</v>
      </c>
      <c r="F15" s="817">
        <v>31244</v>
      </c>
      <c r="G15" s="817">
        <v>31217</v>
      </c>
      <c r="H15" s="817">
        <v>34845</v>
      </c>
      <c r="I15" s="817">
        <v>31632</v>
      </c>
    </row>
    <row r="16" spans="1:11" ht="15" customHeight="1">
      <c r="A16" s="304" t="s">
        <v>545</v>
      </c>
      <c r="B16" s="817">
        <v>2525</v>
      </c>
      <c r="C16" s="817">
        <v>2382</v>
      </c>
      <c r="D16" s="817">
        <v>2352</v>
      </c>
      <c r="E16" s="817">
        <v>1950</v>
      </c>
      <c r="F16" s="817">
        <v>2564</v>
      </c>
      <c r="G16" s="817">
        <v>2510</v>
      </c>
      <c r="H16" s="817">
        <v>2926</v>
      </c>
      <c r="I16" s="842">
        <v>2776</v>
      </c>
    </row>
    <row r="17" spans="1:9">
      <c r="A17" s="304" t="s">
        <v>273</v>
      </c>
      <c r="B17" s="817">
        <v>9029</v>
      </c>
      <c r="C17" s="817">
        <v>11160</v>
      </c>
      <c r="D17" s="817">
        <v>10920</v>
      </c>
      <c r="E17" s="817">
        <v>12006</v>
      </c>
      <c r="F17" s="817">
        <v>12596</v>
      </c>
      <c r="G17" s="817">
        <v>13724</v>
      </c>
      <c r="H17" s="817">
        <v>14380</v>
      </c>
      <c r="I17" s="842">
        <v>14526</v>
      </c>
    </row>
    <row r="18" spans="1:9" ht="19.5" customHeight="1">
      <c r="A18" s="318" t="s">
        <v>274</v>
      </c>
      <c r="B18" s="817"/>
      <c r="I18" s="842"/>
    </row>
    <row r="19" spans="1:9" ht="26.4">
      <c r="A19" s="304" t="s">
        <v>546</v>
      </c>
      <c r="B19" s="817">
        <v>535</v>
      </c>
      <c r="C19" s="817">
        <v>580</v>
      </c>
      <c r="D19" s="817">
        <v>654</v>
      </c>
      <c r="E19" s="817">
        <v>613</v>
      </c>
      <c r="F19" s="817">
        <v>648</v>
      </c>
      <c r="G19" s="817">
        <v>620</v>
      </c>
      <c r="H19" s="817">
        <v>728</v>
      </c>
      <c r="I19" s="817">
        <v>420</v>
      </c>
    </row>
    <row r="20" spans="1:9" ht="39.6">
      <c r="A20" s="304" t="s">
        <v>547</v>
      </c>
      <c r="B20" s="817">
        <v>141</v>
      </c>
      <c r="C20" s="817">
        <v>158</v>
      </c>
      <c r="D20" s="817">
        <v>154</v>
      </c>
      <c r="E20" s="817">
        <v>139</v>
      </c>
      <c r="F20" s="817">
        <v>110</v>
      </c>
      <c r="G20" s="817">
        <v>115</v>
      </c>
      <c r="H20" s="817">
        <v>120</v>
      </c>
      <c r="I20" s="817">
        <v>134</v>
      </c>
    </row>
    <row r="21" spans="1:9">
      <c r="A21" s="304" t="s">
        <v>275</v>
      </c>
      <c r="B21" s="817">
        <v>1854</v>
      </c>
      <c r="C21" s="817">
        <v>3122</v>
      </c>
      <c r="D21" s="817">
        <v>4508</v>
      </c>
      <c r="E21" s="817">
        <v>7020</v>
      </c>
      <c r="F21" s="817">
        <v>5763</v>
      </c>
      <c r="G21" s="817">
        <v>6115</v>
      </c>
      <c r="H21" s="817">
        <v>6756</v>
      </c>
      <c r="I21" s="842">
        <v>6568</v>
      </c>
    </row>
    <row r="22" spans="1:9">
      <c r="A22" s="318" t="s">
        <v>276</v>
      </c>
      <c r="B22" s="817"/>
      <c r="I22" s="842"/>
    </row>
    <row r="23" spans="1:9" ht="39.6">
      <c r="A23" s="304" t="s">
        <v>548</v>
      </c>
      <c r="B23" s="817">
        <v>297</v>
      </c>
      <c r="C23" s="817">
        <v>336</v>
      </c>
      <c r="D23" s="817">
        <v>364</v>
      </c>
      <c r="E23" s="817">
        <v>346</v>
      </c>
      <c r="F23" s="817">
        <v>311</v>
      </c>
      <c r="G23" s="817">
        <v>340</v>
      </c>
      <c r="H23" s="817">
        <v>349</v>
      </c>
      <c r="I23" s="817">
        <v>333</v>
      </c>
    </row>
    <row r="24" spans="1:9">
      <c r="A24" s="304" t="s">
        <v>549</v>
      </c>
      <c r="B24" s="817">
        <v>435</v>
      </c>
      <c r="C24" s="817">
        <v>467</v>
      </c>
      <c r="D24" s="817">
        <v>493</v>
      </c>
      <c r="E24" s="817">
        <v>533</v>
      </c>
      <c r="F24" s="817">
        <v>483</v>
      </c>
      <c r="G24" s="817">
        <v>515</v>
      </c>
      <c r="H24" s="817">
        <v>539</v>
      </c>
      <c r="I24" s="842">
        <v>475</v>
      </c>
    </row>
    <row r="25" spans="1:9" ht="17.25" customHeight="1">
      <c r="A25" s="318" t="s">
        <v>277</v>
      </c>
      <c r="B25" s="817"/>
      <c r="I25" s="842"/>
    </row>
    <row r="26" spans="1:9" ht="21.75" customHeight="1">
      <c r="A26" s="304" t="s">
        <v>550</v>
      </c>
      <c r="B26" s="817">
        <v>294</v>
      </c>
      <c r="C26" s="817">
        <v>645</v>
      </c>
      <c r="D26" s="817">
        <v>625</v>
      </c>
      <c r="E26" s="817">
        <v>752</v>
      </c>
      <c r="F26" s="817">
        <v>594</v>
      </c>
      <c r="G26" s="817">
        <v>631</v>
      </c>
      <c r="H26" s="817">
        <v>680</v>
      </c>
      <c r="I26" s="817">
        <v>672</v>
      </c>
    </row>
    <row r="27" spans="1:9" ht="26.4">
      <c r="A27" s="304" t="s">
        <v>551</v>
      </c>
      <c r="B27" s="817">
        <v>383</v>
      </c>
      <c r="C27" s="817">
        <v>424</v>
      </c>
      <c r="D27" s="817">
        <v>465</v>
      </c>
      <c r="E27" s="817">
        <v>453</v>
      </c>
      <c r="F27" s="817">
        <v>495</v>
      </c>
      <c r="G27" s="817">
        <v>510</v>
      </c>
      <c r="H27" s="817">
        <v>550</v>
      </c>
      <c r="I27" s="817">
        <v>530</v>
      </c>
    </row>
    <row r="28" spans="1:9">
      <c r="A28" s="304" t="s">
        <v>552</v>
      </c>
      <c r="B28" s="817">
        <v>684</v>
      </c>
      <c r="C28" s="817">
        <v>829</v>
      </c>
      <c r="D28" s="817">
        <v>631</v>
      </c>
      <c r="E28" s="817">
        <v>574</v>
      </c>
      <c r="F28" s="817">
        <v>630</v>
      </c>
      <c r="G28" s="817">
        <v>683</v>
      </c>
      <c r="H28" s="817">
        <v>699</v>
      </c>
      <c r="I28" s="842">
        <v>554</v>
      </c>
    </row>
    <row r="29" spans="1:9">
      <c r="A29" s="318" t="s">
        <v>553</v>
      </c>
      <c r="B29" s="817"/>
    </row>
    <row r="30" spans="1:9" ht="26.4">
      <c r="A30" s="304" t="s">
        <v>554</v>
      </c>
      <c r="B30" s="817">
        <v>3039</v>
      </c>
      <c r="C30" s="817">
        <v>3728</v>
      </c>
      <c r="D30" s="817">
        <v>3616</v>
      </c>
      <c r="E30" s="817">
        <v>3721</v>
      </c>
      <c r="F30" s="817">
        <v>3854</v>
      </c>
      <c r="G30" s="817">
        <v>4196</v>
      </c>
      <c r="H30" s="817">
        <v>4345</v>
      </c>
      <c r="I30" s="817">
        <v>4256</v>
      </c>
    </row>
    <row r="31" spans="1:9" ht="39.6">
      <c r="A31" s="843" t="s">
        <v>555</v>
      </c>
      <c r="B31" s="830" t="s">
        <v>302</v>
      </c>
      <c r="C31" s="830" t="s">
        <v>302</v>
      </c>
      <c r="D31" s="830" t="s">
        <v>302</v>
      </c>
      <c r="E31" s="830" t="s">
        <v>302</v>
      </c>
      <c r="F31" s="830" t="s">
        <v>302</v>
      </c>
      <c r="G31" s="830" t="s">
        <v>302</v>
      </c>
      <c r="H31" s="830" t="s">
        <v>302</v>
      </c>
      <c r="I31" s="830" t="s">
        <v>302</v>
      </c>
    </row>
    <row r="32" spans="1:9" ht="6.75" customHeight="1">
      <c r="A32" s="810"/>
      <c r="B32" s="810"/>
      <c r="C32" s="810"/>
      <c r="D32" s="810"/>
      <c r="E32" s="810"/>
      <c r="F32" s="810"/>
      <c r="G32" s="810"/>
      <c r="H32" s="810"/>
      <c r="I32" s="810"/>
    </row>
    <row r="33" spans="1:4" ht="5.25" customHeight="1">
      <c r="A33" s="833"/>
      <c r="B33" s="1122"/>
      <c r="C33" s="1122"/>
    </row>
    <row r="34" spans="1:4" ht="15.9" customHeight="1">
      <c r="A34" s="833"/>
      <c r="B34" s="1119"/>
      <c r="C34" s="1119"/>
      <c r="D34" s="1119"/>
    </row>
    <row r="35" spans="1:4" ht="15.9" customHeight="1"/>
    <row r="36" spans="1:4" ht="15.9" customHeight="1">
      <c r="A36" s="313"/>
      <c r="B36" s="834"/>
      <c r="C36" s="822"/>
    </row>
    <row r="37" spans="1:4" ht="15.9" customHeight="1">
      <c r="A37" s="839"/>
      <c r="B37" s="313"/>
      <c r="C37" s="822"/>
    </row>
    <row r="38" spans="1:4" ht="15.9" customHeight="1">
      <c r="A38" s="824"/>
      <c r="B38" s="824"/>
      <c r="C38" s="824"/>
    </row>
    <row r="39" spans="1:4" ht="15.9" customHeight="1"/>
    <row r="40" spans="1:4" ht="15.9" customHeight="1"/>
    <row r="41" spans="1:4" ht="15.9" customHeight="1"/>
    <row r="42" spans="1:4" ht="15.9" customHeight="1"/>
    <row r="43" spans="1:4" ht="15.9" customHeight="1"/>
    <row r="44" spans="1:4" ht="15.9" customHeight="1"/>
    <row r="45" spans="1:4" ht="15.9" customHeight="1"/>
    <row r="46" spans="1:4" ht="15.9" customHeight="1"/>
    <row r="47" spans="1:4" ht="15.9" customHeight="1"/>
    <row r="48" spans="1:4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  <row r="101" ht="15.9" customHeight="1"/>
    <row r="102" ht="15.9" customHeight="1"/>
    <row r="103" ht="15.9" customHeight="1"/>
    <row r="104" ht="15.9" customHeight="1"/>
    <row r="105" ht="15.9" customHeight="1"/>
    <row r="106" ht="15.9" customHeight="1"/>
    <row r="107" ht="15.9" customHeight="1"/>
    <row r="108" ht="15.9" customHeight="1"/>
    <row r="109" ht="15.9" customHeight="1"/>
    <row r="110" ht="15.9" customHeight="1"/>
    <row r="111" ht="15.9" customHeight="1"/>
    <row r="112" ht="15.9" customHeight="1"/>
    <row r="113" ht="15.9" customHeight="1"/>
    <row r="114" ht="15.9" customHeight="1"/>
    <row r="115" ht="15.9" customHeight="1"/>
    <row r="116" ht="15.9" customHeight="1"/>
    <row r="117" ht="15.9" customHeight="1"/>
    <row r="118" ht="15.9" customHeight="1"/>
    <row r="119" ht="15.9" customHeight="1"/>
    <row r="120" ht="15.9" customHeight="1"/>
    <row r="121" ht="15.9" customHeight="1"/>
    <row r="122" ht="15.9" customHeight="1"/>
    <row r="123" ht="15.9" customHeight="1"/>
    <row r="124" ht="15.9" customHeight="1"/>
    <row r="125" ht="15.9" customHeight="1"/>
    <row r="126" ht="15.9" customHeight="1"/>
    <row r="127" ht="15.9" customHeight="1"/>
    <row r="128" ht="15.9" customHeight="1"/>
    <row r="129" ht="15.9" customHeight="1"/>
    <row r="130" ht="15.9" customHeight="1"/>
    <row r="131" ht="15.9" customHeight="1"/>
    <row r="132" ht="15.9" customHeight="1"/>
    <row r="133" ht="15.9" customHeight="1"/>
    <row r="134" ht="15.9" customHeight="1"/>
    <row r="135" ht="15.9" customHeight="1"/>
    <row r="136" ht="15.9" customHeight="1"/>
    <row r="137" ht="15.9" customHeight="1"/>
    <row r="138" ht="15.9" customHeight="1"/>
    <row r="139" ht="15.9" customHeight="1"/>
    <row r="140" ht="15.9" customHeight="1"/>
    <row r="141" ht="15.9" customHeight="1"/>
    <row r="142" ht="15.9" customHeight="1"/>
    <row r="143" ht="15.9" customHeight="1"/>
    <row r="144" ht="15.9" customHeight="1"/>
    <row r="145" ht="15.9" customHeight="1"/>
    <row r="146" ht="15.9" customHeight="1"/>
    <row r="147" ht="15.9" customHeight="1"/>
    <row r="148" ht="15.9" customHeight="1"/>
    <row r="149" ht="15.9" customHeight="1"/>
    <row r="150" ht="15.9" customHeight="1"/>
    <row r="151" ht="15.9" customHeight="1"/>
    <row r="152" ht="15.9" customHeight="1"/>
    <row r="153" ht="15.9" customHeight="1"/>
    <row r="154" ht="15.9" customHeight="1"/>
    <row r="155" ht="15.9" customHeight="1"/>
    <row r="156" ht="15.9" customHeight="1"/>
    <row r="157" ht="15.9" customHeight="1"/>
    <row r="158" ht="15.9" customHeight="1"/>
    <row r="159" ht="15.9" customHeight="1"/>
    <row r="160" ht="15.9" customHeight="1"/>
    <row r="161" ht="15.9" customHeight="1"/>
    <row r="162" ht="15.9" customHeight="1"/>
    <row r="163" ht="15.9" customHeight="1"/>
    <row r="164" ht="15.9" customHeight="1"/>
    <row r="165" ht="15.9" customHeight="1"/>
    <row r="166" ht="15.9" customHeight="1"/>
    <row r="167" ht="15.9" customHeight="1"/>
    <row r="168" ht="15.9" customHeight="1"/>
    <row r="169" ht="15.9" customHeight="1"/>
    <row r="170" ht="15.9" customHeight="1"/>
    <row r="171" ht="15.9" customHeight="1"/>
    <row r="172" ht="15.9" customHeight="1"/>
    <row r="173" ht="15.9" customHeight="1"/>
    <row r="174" ht="15.9" customHeight="1"/>
    <row r="175" ht="15.9" customHeight="1"/>
    <row r="176" ht="15.9" customHeight="1"/>
    <row r="177" ht="15.9" customHeight="1"/>
    <row r="178" ht="15.9" customHeight="1"/>
    <row r="179" ht="15.9" customHeight="1"/>
    <row r="180" ht="15.9" customHeight="1"/>
    <row r="181" ht="15.9" customHeight="1"/>
    <row r="182" ht="15.9" customHeight="1"/>
    <row r="183" ht="15.9" customHeight="1"/>
    <row r="184" ht="15.9" customHeight="1"/>
    <row r="185" ht="15.9" customHeight="1"/>
    <row r="186" ht="15.9" customHeight="1"/>
    <row r="187" ht="15.9" customHeight="1"/>
    <row r="188" ht="15.9" customHeight="1"/>
    <row r="189" ht="15.9" customHeight="1"/>
    <row r="190" ht="15.9" customHeight="1"/>
    <row r="191" ht="15.9" customHeight="1"/>
    <row r="192" ht="15.9" customHeight="1"/>
    <row r="193" ht="15.9" customHeight="1"/>
    <row r="194" ht="15.9" customHeight="1"/>
    <row r="195" ht="15.9" customHeight="1"/>
    <row r="196" ht="15.9" customHeight="1"/>
    <row r="197" ht="15.9" customHeight="1"/>
    <row r="198" ht="15.9" customHeight="1"/>
    <row r="199" ht="15.9" customHeight="1"/>
    <row r="200" ht="15.9" customHeight="1"/>
    <row r="201" ht="15.9" customHeight="1"/>
    <row r="202" ht="15.9" customHeight="1"/>
    <row r="203" ht="15.9" customHeight="1"/>
    <row r="204" ht="15.9" customHeight="1"/>
    <row r="205" ht="15.9" customHeight="1"/>
    <row r="206" ht="15.9" customHeight="1"/>
    <row r="207" ht="15.9" customHeight="1"/>
    <row r="208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  <row r="266" ht="15.9" customHeight="1"/>
    <row r="267" ht="15.9" customHeight="1"/>
    <row r="268" ht="15.9" customHeight="1"/>
    <row r="269" ht="15.9" customHeight="1"/>
    <row r="270" ht="15.9" customHeight="1"/>
    <row r="271" ht="15.9" customHeight="1"/>
    <row r="272" ht="15.9" customHeight="1"/>
    <row r="273" ht="15.9" customHeight="1"/>
    <row r="274" ht="15.9" customHeight="1"/>
    <row r="275" ht="15.9" customHeight="1"/>
    <row r="276" ht="15.9" customHeight="1"/>
    <row r="277" ht="15.9" customHeight="1"/>
    <row r="278" ht="15.9" customHeight="1"/>
    <row r="279" ht="15.9" customHeight="1"/>
    <row r="280" ht="15.9" customHeight="1"/>
  </sheetData>
  <mergeCells count="2">
    <mergeCell ref="B33:C33"/>
    <mergeCell ref="B34:D34"/>
  </mergeCells>
  <pageMargins left="0.98425196850393704" right="0.98425196850393704" top="0.94488188976377996" bottom="1.49606299212598" header="0.511811023622047" footer="1.1811023622047201"/>
  <pageSetup paperSize="9" firstPageNumber="311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F0"/>
  </sheetPr>
  <dimension ref="A1:L163"/>
  <sheetViews>
    <sheetView workbookViewId="0">
      <selection activeCell="M5" sqref="M5"/>
    </sheetView>
  </sheetViews>
  <sheetFormatPr defaultColWidth="9.109375" defaultRowHeight="13.2"/>
  <cols>
    <col min="1" max="1" width="29.88671875" style="325" customWidth="1"/>
    <col min="2" max="4" width="9.5546875" style="325" hidden="1" customWidth="1"/>
    <col min="5" max="8" width="9.5546875" style="325" customWidth="1"/>
    <col min="9" max="9" width="9.109375" style="325"/>
    <col min="10" max="16384" width="9.109375" style="184"/>
  </cols>
  <sheetData>
    <row r="1" spans="1:12" ht="20.100000000000001" customHeight="1">
      <c r="A1" s="310" t="s">
        <v>631</v>
      </c>
    </row>
    <row r="2" spans="1:12" ht="20.100000000000001" customHeight="1">
      <c r="A2" s="310" t="s">
        <v>557</v>
      </c>
    </row>
    <row r="3" spans="1:12" ht="20.100000000000001" customHeight="1">
      <c r="A3" s="311" t="s">
        <v>558</v>
      </c>
    </row>
    <row r="4" spans="1:12" ht="12.75" customHeight="1"/>
    <row r="5" spans="1:12" ht="17.100000000000001" customHeight="1">
      <c r="A5" s="810"/>
      <c r="E5" s="321"/>
      <c r="I5" s="322" t="s">
        <v>536</v>
      </c>
    </row>
    <row r="6" spans="1:12" ht="27" customHeight="1">
      <c r="A6" s="814"/>
      <c r="B6" s="815">
        <v>2010</v>
      </c>
      <c r="C6" s="816">
        <v>2014</v>
      </c>
      <c r="D6" s="816">
        <v>2015</v>
      </c>
      <c r="E6" s="816">
        <v>2016</v>
      </c>
      <c r="F6" s="816">
        <v>2017</v>
      </c>
      <c r="G6" s="816">
        <v>2018</v>
      </c>
      <c r="H6" s="816">
        <v>2019</v>
      </c>
      <c r="I6" s="816">
        <v>2020</v>
      </c>
      <c r="J6" s="189"/>
      <c r="K6" s="189"/>
      <c r="L6" s="189"/>
    </row>
    <row r="7" spans="1:12" ht="12" customHeight="1">
      <c r="J7" s="189"/>
      <c r="K7" s="189"/>
      <c r="L7" s="189"/>
    </row>
    <row r="8" spans="1:12" ht="18.75" customHeight="1">
      <c r="A8" s="291" t="s">
        <v>303</v>
      </c>
      <c r="B8" s="301">
        <v>54724</v>
      </c>
      <c r="C8" s="301">
        <v>63758</v>
      </c>
      <c r="D8" s="301">
        <v>63205</v>
      </c>
      <c r="E8" s="301">
        <v>68757</v>
      </c>
      <c r="F8" s="301">
        <v>67994</v>
      </c>
      <c r="G8" s="301">
        <v>70220</v>
      </c>
      <c r="H8" s="301">
        <f>SUM(H10:H32)</f>
        <v>76835</v>
      </c>
      <c r="I8" s="301">
        <f>SUM(I10:I32)</f>
        <v>71604</v>
      </c>
      <c r="J8" s="189"/>
      <c r="K8" s="189"/>
      <c r="L8" s="189"/>
    </row>
    <row r="9" spans="1:12" ht="18.75" customHeight="1">
      <c r="A9" s="291"/>
      <c r="B9" s="301"/>
      <c r="C9" s="301"/>
      <c r="D9" s="301"/>
      <c r="E9" s="301"/>
      <c r="F9" s="301"/>
      <c r="G9" s="301"/>
      <c r="H9" s="301"/>
      <c r="J9" s="189"/>
      <c r="K9" s="189"/>
      <c r="L9" s="189"/>
    </row>
    <row r="10" spans="1:12" ht="18.75" customHeight="1">
      <c r="A10" s="818" t="s">
        <v>281</v>
      </c>
      <c r="B10" s="817">
        <v>14045</v>
      </c>
      <c r="C10" s="817">
        <v>16244</v>
      </c>
      <c r="D10" s="817">
        <v>16431</v>
      </c>
      <c r="E10" s="817">
        <v>19938</v>
      </c>
      <c r="F10" s="817">
        <v>17144</v>
      </c>
      <c r="G10" s="817">
        <v>17422</v>
      </c>
      <c r="H10" s="817">
        <v>19512</v>
      </c>
      <c r="I10" s="817">
        <v>16966</v>
      </c>
      <c r="J10" s="189"/>
      <c r="K10" s="189"/>
      <c r="L10" s="189"/>
    </row>
    <row r="11" spans="1:12" ht="18.75" customHeight="1">
      <c r="A11" s="294" t="s">
        <v>278</v>
      </c>
      <c r="B11" s="817"/>
      <c r="I11" s="817"/>
      <c r="J11" s="189"/>
      <c r="K11" s="189"/>
      <c r="L11" s="189"/>
    </row>
    <row r="12" spans="1:12" ht="18.75" customHeight="1">
      <c r="A12" s="818" t="s">
        <v>282</v>
      </c>
      <c r="B12" s="817">
        <v>6914</v>
      </c>
      <c r="C12" s="817">
        <v>7418</v>
      </c>
      <c r="D12" s="817">
        <v>7695</v>
      </c>
      <c r="E12" s="817">
        <v>8479</v>
      </c>
      <c r="F12" s="817">
        <v>8701</v>
      </c>
      <c r="G12" s="817">
        <v>9125</v>
      </c>
      <c r="H12" s="817">
        <v>10018</v>
      </c>
      <c r="I12" s="817">
        <v>9068</v>
      </c>
      <c r="J12" s="189"/>
      <c r="K12" s="189"/>
      <c r="L12" s="189"/>
    </row>
    <row r="13" spans="1:12" ht="18.75" customHeight="1">
      <c r="A13" s="294" t="s">
        <v>279</v>
      </c>
      <c r="B13" s="817"/>
      <c r="I13" s="817"/>
      <c r="J13" s="189"/>
      <c r="K13" s="189"/>
      <c r="L13" s="189"/>
    </row>
    <row r="14" spans="1:12" ht="18.75" customHeight="1">
      <c r="A14" s="818" t="s">
        <v>283</v>
      </c>
      <c r="B14" s="817">
        <v>1154</v>
      </c>
      <c r="C14" s="817">
        <v>1552</v>
      </c>
      <c r="D14" s="817">
        <v>1651</v>
      </c>
      <c r="E14" s="817">
        <v>1737</v>
      </c>
      <c r="F14" s="817">
        <v>2089</v>
      </c>
      <c r="G14" s="817">
        <v>2397</v>
      </c>
      <c r="H14" s="817">
        <v>2711</v>
      </c>
      <c r="I14" s="817">
        <v>2598</v>
      </c>
      <c r="J14" s="189"/>
      <c r="K14" s="189"/>
      <c r="L14" s="189"/>
    </row>
    <row r="15" spans="1:12" ht="18.75" customHeight="1">
      <c r="A15" s="294" t="s">
        <v>280</v>
      </c>
      <c r="B15" s="817"/>
      <c r="I15" s="817"/>
      <c r="J15" s="189"/>
      <c r="K15" s="189"/>
      <c r="L15" s="189"/>
    </row>
    <row r="16" spans="1:12" ht="18.75" customHeight="1">
      <c r="A16" s="818" t="s">
        <v>284</v>
      </c>
      <c r="B16" s="817">
        <v>615</v>
      </c>
      <c r="C16" s="817">
        <v>757</v>
      </c>
      <c r="D16" s="817">
        <v>773</v>
      </c>
      <c r="E16" s="817">
        <v>776</v>
      </c>
      <c r="F16" s="817">
        <v>839</v>
      </c>
      <c r="G16" s="817">
        <v>852</v>
      </c>
      <c r="H16" s="817">
        <v>787</v>
      </c>
      <c r="I16" s="817">
        <v>991</v>
      </c>
      <c r="J16" s="189"/>
      <c r="K16" s="189"/>
      <c r="L16" s="189"/>
    </row>
    <row r="17" spans="1:12" ht="18.75" customHeight="1">
      <c r="A17" s="818" t="s">
        <v>285</v>
      </c>
      <c r="B17" s="817"/>
      <c r="I17" s="817"/>
      <c r="J17" s="189"/>
      <c r="K17" s="189"/>
      <c r="L17" s="189"/>
    </row>
    <row r="18" spans="1:12" ht="18.75" customHeight="1">
      <c r="A18" s="818" t="s">
        <v>286</v>
      </c>
      <c r="B18" s="817">
        <v>5031</v>
      </c>
      <c r="C18" s="817">
        <v>6476</v>
      </c>
      <c r="D18" s="817">
        <v>5958</v>
      </c>
      <c r="E18" s="817">
        <v>6221</v>
      </c>
      <c r="F18" s="817">
        <v>6923</v>
      </c>
      <c r="G18" s="817">
        <v>7361</v>
      </c>
      <c r="H18" s="817">
        <v>7761</v>
      </c>
      <c r="I18" s="817">
        <v>7858</v>
      </c>
      <c r="J18" s="189"/>
      <c r="K18" s="189"/>
      <c r="L18" s="189"/>
    </row>
    <row r="19" spans="1:12" ht="18.75" customHeight="1">
      <c r="A19" s="294" t="s">
        <v>287</v>
      </c>
      <c r="B19" s="817"/>
      <c r="I19" s="817"/>
      <c r="J19" s="189"/>
      <c r="K19" s="189"/>
      <c r="L19" s="189"/>
    </row>
    <row r="20" spans="1:12" ht="18.75" customHeight="1">
      <c r="A20" s="818" t="s">
        <v>288</v>
      </c>
      <c r="B20" s="817">
        <v>3660</v>
      </c>
      <c r="C20" s="817">
        <v>4766</v>
      </c>
      <c r="D20" s="817">
        <v>4207</v>
      </c>
      <c r="E20" s="817">
        <v>4457</v>
      </c>
      <c r="F20" s="817">
        <v>4711</v>
      </c>
      <c r="G20" s="817">
        <v>4881</v>
      </c>
      <c r="H20" s="817">
        <v>5052</v>
      </c>
      <c r="I20" s="817">
        <v>4416</v>
      </c>
      <c r="J20" s="189"/>
      <c r="K20" s="189"/>
      <c r="L20" s="189"/>
    </row>
    <row r="21" spans="1:12" ht="18.75" customHeight="1">
      <c r="A21" s="294" t="s">
        <v>289</v>
      </c>
      <c r="B21" s="817"/>
      <c r="I21" s="817"/>
      <c r="J21" s="189"/>
      <c r="K21" s="189"/>
      <c r="L21" s="189"/>
    </row>
    <row r="22" spans="1:12" ht="18.75" customHeight="1">
      <c r="A22" s="818" t="s">
        <v>290</v>
      </c>
      <c r="B22" s="817">
        <v>6674</v>
      </c>
      <c r="C22" s="817">
        <v>8347</v>
      </c>
      <c r="D22" s="817">
        <v>8149</v>
      </c>
      <c r="E22" s="817">
        <v>8266</v>
      </c>
      <c r="F22" s="817">
        <v>8496</v>
      </c>
      <c r="G22" s="817">
        <v>8789</v>
      </c>
      <c r="H22" s="817">
        <v>9478</v>
      </c>
      <c r="I22" s="817">
        <v>9707</v>
      </c>
      <c r="J22" s="189"/>
      <c r="K22" s="189"/>
      <c r="L22" s="189"/>
    </row>
    <row r="23" spans="1:12" ht="18.75" customHeight="1">
      <c r="A23" s="294" t="s">
        <v>291</v>
      </c>
      <c r="B23" s="817"/>
      <c r="I23" s="817"/>
      <c r="J23" s="189"/>
      <c r="K23" s="189"/>
      <c r="L23" s="189"/>
    </row>
    <row r="24" spans="1:12" ht="18.75" customHeight="1">
      <c r="A24" s="818" t="s">
        <v>292</v>
      </c>
      <c r="B24" s="817">
        <v>5640</v>
      </c>
      <c r="C24" s="817">
        <v>6153</v>
      </c>
      <c r="D24" s="817">
        <v>6206</v>
      </c>
      <c r="E24" s="817">
        <v>5971</v>
      </c>
      <c r="F24" s="817">
        <v>6033</v>
      </c>
      <c r="G24" s="817">
        <v>6121</v>
      </c>
      <c r="H24" s="817">
        <v>6512</v>
      </c>
      <c r="I24" s="817">
        <v>6389</v>
      </c>
      <c r="J24" s="189"/>
      <c r="K24" s="189"/>
      <c r="L24" s="189"/>
    </row>
    <row r="25" spans="1:12" ht="18.75" customHeight="1">
      <c r="A25" s="294" t="s">
        <v>293</v>
      </c>
      <c r="B25" s="817"/>
      <c r="I25" s="817"/>
      <c r="J25" s="189"/>
      <c r="K25" s="189"/>
      <c r="L25" s="189"/>
    </row>
    <row r="26" spans="1:12" ht="18.75" customHeight="1">
      <c r="A26" s="818" t="s">
        <v>294</v>
      </c>
      <c r="B26" s="817">
        <v>3274</v>
      </c>
      <c r="C26" s="817">
        <v>4181</v>
      </c>
      <c r="D26" s="817">
        <v>4423</v>
      </c>
      <c r="E26" s="817">
        <v>4690</v>
      </c>
      <c r="F26" s="817">
        <v>4688</v>
      </c>
      <c r="G26" s="817">
        <v>4816</v>
      </c>
      <c r="H26" s="817">
        <v>6114</v>
      </c>
      <c r="I26" s="817">
        <v>5106</v>
      </c>
      <c r="J26" s="189"/>
      <c r="K26" s="189"/>
      <c r="L26" s="189"/>
    </row>
    <row r="27" spans="1:12" ht="18.75" customHeight="1">
      <c r="A27" s="294" t="s">
        <v>295</v>
      </c>
      <c r="B27" s="817"/>
      <c r="I27" s="817"/>
      <c r="J27" s="189"/>
      <c r="K27" s="189"/>
      <c r="L27" s="189"/>
    </row>
    <row r="28" spans="1:12" ht="18.75" customHeight="1">
      <c r="A28" s="818" t="s">
        <v>296</v>
      </c>
      <c r="B28" s="817">
        <v>2218</v>
      </c>
      <c r="C28" s="817">
        <v>2430</v>
      </c>
      <c r="D28" s="817">
        <v>2392</v>
      </c>
      <c r="E28" s="817">
        <v>2633</v>
      </c>
      <c r="F28" s="817">
        <v>2802</v>
      </c>
      <c r="G28" s="817">
        <v>2762</v>
      </c>
      <c r="H28" s="817">
        <v>3020</v>
      </c>
      <c r="I28" s="817">
        <v>2897</v>
      </c>
      <c r="J28" s="189"/>
      <c r="K28" s="189"/>
      <c r="L28" s="189"/>
    </row>
    <row r="29" spans="1:12" ht="18.75" customHeight="1">
      <c r="A29" s="294" t="s">
        <v>297</v>
      </c>
      <c r="B29" s="817"/>
      <c r="I29" s="817"/>
      <c r="J29" s="189"/>
      <c r="K29" s="189"/>
      <c r="L29" s="189"/>
    </row>
    <row r="30" spans="1:12" ht="18.75" customHeight="1">
      <c r="A30" s="818" t="s">
        <v>298</v>
      </c>
      <c r="B30" s="817">
        <v>3172</v>
      </c>
      <c r="C30" s="817">
        <v>2801</v>
      </c>
      <c r="D30" s="817">
        <v>2714</v>
      </c>
      <c r="E30" s="817">
        <v>2814</v>
      </c>
      <c r="F30" s="817">
        <v>2795</v>
      </c>
      <c r="G30" s="817">
        <v>2972</v>
      </c>
      <c r="H30" s="817">
        <v>3044</v>
      </c>
      <c r="I30" s="817">
        <v>2973</v>
      </c>
      <c r="J30" s="189"/>
      <c r="K30" s="189"/>
      <c r="L30" s="189"/>
    </row>
    <row r="31" spans="1:12" ht="18.75" customHeight="1">
      <c r="A31" s="294" t="s">
        <v>299</v>
      </c>
      <c r="B31" s="817"/>
      <c r="I31" s="817"/>
      <c r="J31" s="189"/>
      <c r="K31" s="189"/>
      <c r="L31" s="189"/>
    </row>
    <row r="32" spans="1:12" ht="18.75" customHeight="1">
      <c r="A32" s="818" t="s">
        <v>300</v>
      </c>
      <c r="B32" s="817">
        <v>2327</v>
      </c>
      <c r="C32" s="817">
        <v>2633</v>
      </c>
      <c r="D32" s="817">
        <v>2606</v>
      </c>
      <c r="E32" s="817">
        <v>2775</v>
      </c>
      <c r="F32" s="817">
        <v>2773</v>
      </c>
      <c r="G32" s="817">
        <v>2722</v>
      </c>
      <c r="H32" s="817">
        <v>2826</v>
      </c>
      <c r="I32" s="817">
        <v>2635</v>
      </c>
      <c r="J32" s="189"/>
      <c r="K32" s="189"/>
      <c r="L32" s="189"/>
    </row>
    <row r="33" spans="1:12" ht="18.75" customHeight="1">
      <c r="A33" s="294" t="s">
        <v>301</v>
      </c>
      <c r="D33" s="817"/>
      <c r="F33" s="817"/>
      <c r="G33" s="817"/>
      <c r="H33" s="817"/>
      <c r="J33" s="189"/>
      <c r="K33" s="189"/>
      <c r="L33" s="189"/>
    </row>
    <row r="34" spans="1:12" ht="17.100000000000001" customHeight="1">
      <c r="A34" s="323"/>
      <c r="B34" s="810"/>
      <c r="C34" s="810"/>
      <c r="D34" s="810"/>
      <c r="E34" s="810"/>
      <c r="F34" s="810"/>
      <c r="G34" s="810"/>
      <c r="H34" s="810"/>
      <c r="I34" s="810"/>
      <c r="J34" s="189"/>
      <c r="K34" s="189"/>
      <c r="L34" s="189"/>
    </row>
    <row r="35" spans="1:12" ht="17.100000000000001" customHeight="1">
      <c r="A35" s="833"/>
      <c r="B35" s="1122"/>
      <c r="C35" s="1122"/>
      <c r="J35" s="189"/>
      <c r="K35" s="189"/>
      <c r="L35" s="189"/>
    </row>
    <row r="36" spans="1:12" ht="17.100000000000001" customHeight="1">
      <c r="A36" s="833"/>
      <c r="B36" s="1119"/>
      <c r="C36" s="1119"/>
      <c r="D36" s="1119"/>
      <c r="J36" s="189"/>
      <c r="K36" s="189"/>
      <c r="L36" s="189"/>
    </row>
    <row r="37" spans="1:12" ht="17.100000000000001" customHeight="1">
      <c r="A37" s="313"/>
      <c r="B37" s="834"/>
      <c r="C37" s="836"/>
      <c r="J37" s="189"/>
      <c r="K37" s="189"/>
      <c r="L37" s="189"/>
    </row>
    <row r="38" spans="1:12" ht="13.8">
      <c r="A38" s="839"/>
      <c r="B38" s="313"/>
      <c r="C38" s="836"/>
      <c r="J38" s="189"/>
      <c r="K38" s="189"/>
      <c r="L38" s="189"/>
    </row>
    <row r="39" spans="1:12" ht="13.8">
      <c r="A39" s="824"/>
      <c r="B39" s="824"/>
      <c r="C39" s="824"/>
      <c r="J39" s="189"/>
      <c r="K39" s="189"/>
      <c r="L39" s="189"/>
    </row>
    <row r="40" spans="1:12" ht="13.8">
      <c r="J40" s="189"/>
      <c r="K40" s="189"/>
      <c r="L40" s="189"/>
    </row>
    <row r="41" spans="1:12" ht="13.8">
      <c r="J41" s="189"/>
      <c r="K41" s="189"/>
      <c r="L41" s="189"/>
    </row>
    <row r="42" spans="1:12" ht="13.8">
      <c r="J42" s="189"/>
      <c r="K42" s="189"/>
      <c r="L42" s="189"/>
    </row>
    <row r="43" spans="1:12" ht="13.8">
      <c r="J43" s="189"/>
      <c r="K43" s="189"/>
      <c r="L43" s="189"/>
    </row>
    <row r="44" spans="1:12" ht="13.8">
      <c r="J44" s="189"/>
      <c r="K44" s="189"/>
      <c r="L44" s="189"/>
    </row>
    <row r="45" spans="1:12" ht="13.8">
      <c r="J45" s="189"/>
      <c r="K45" s="189"/>
      <c r="L45" s="189"/>
    </row>
    <row r="46" spans="1:12" ht="13.8">
      <c r="J46" s="189"/>
      <c r="K46" s="189"/>
      <c r="L46" s="189"/>
    </row>
    <row r="47" spans="1:12" ht="13.8">
      <c r="J47" s="189"/>
      <c r="K47" s="189"/>
      <c r="L47" s="189"/>
    </row>
    <row r="48" spans="1:12" ht="13.8">
      <c r="J48" s="189"/>
      <c r="K48" s="189"/>
      <c r="L48" s="189"/>
    </row>
    <row r="49" spans="10:12" ht="13.8">
      <c r="J49" s="189"/>
      <c r="K49" s="189"/>
      <c r="L49" s="189"/>
    </row>
    <row r="50" spans="10:12" ht="13.8">
      <c r="J50" s="189"/>
      <c r="K50" s="189"/>
      <c r="L50" s="189"/>
    </row>
    <row r="51" spans="10:12" ht="13.8">
      <c r="J51" s="189"/>
      <c r="K51" s="189"/>
      <c r="L51" s="189"/>
    </row>
    <row r="52" spans="10:12" ht="13.8">
      <c r="J52" s="189"/>
      <c r="K52" s="189"/>
      <c r="L52" s="189"/>
    </row>
    <row r="53" spans="10:12" ht="13.8">
      <c r="J53" s="189"/>
      <c r="K53" s="189"/>
      <c r="L53" s="189"/>
    </row>
    <row r="54" spans="10:12" ht="13.8">
      <c r="J54" s="189"/>
      <c r="K54" s="189"/>
      <c r="L54" s="189"/>
    </row>
    <row r="55" spans="10:12" ht="13.8">
      <c r="J55" s="189"/>
      <c r="K55" s="189"/>
      <c r="L55" s="189"/>
    </row>
    <row r="56" spans="10:12" ht="13.8">
      <c r="J56" s="189"/>
      <c r="K56" s="189"/>
      <c r="L56" s="189"/>
    </row>
    <row r="57" spans="10:12" ht="13.8">
      <c r="J57" s="189"/>
      <c r="K57" s="189"/>
      <c r="L57" s="189"/>
    </row>
    <row r="58" spans="10:12" ht="13.8">
      <c r="J58" s="189"/>
      <c r="K58" s="189"/>
      <c r="L58" s="189"/>
    </row>
    <row r="59" spans="10:12" ht="13.8">
      <c r="J59" s="189"/>
      <c r="K59" s="189"/>
      <c r="L59" s="189"/>
    </row>
    <row r="60" spans="10:12" ht="13.8">
      <c r="J60" s="189"/>
      <c r="K60" s="189"/>
      <c r="L60" s="189"/>
    </row>
    <row r="61" spans="10:12" ht="13.8">
      <c r="J61" s="189"/>
      <c r="K61" s="189"/>
      <c r="L61" s="189"/>
    </row>
    <row r="62" spans="10:12" ht="13.8">
      <c r="J62" s="189"/>
      <c r="K62" s="189"/>
      <c r="L62" s="189"/>
    </row>
    <row r="63" spans="10:12" ht="13.8">
      <c r="J63" s="189"/>
      <c r="K63" s="189"/>
      <c r="L63" s="189"/>
    </row>
    <row r="64" spans="10:12" ht="13.8">
      <c r="J64" s="189"/>
      <c r="K64" s="189"/>
      <c r="L64" s="189"/>
    </row>
    <row r="65" spans="10:12" ht="13.8">
      <c r="J65" s="189"/>
      <c r="K65" s="189"/>
      <c r="L65" s="189"/>
    </row>
    <row r="66" spans="10:12" ht="13.8">
      <c r="J66" s="189"/>
      <c r="K66" s="189"/>
      <c r="L66" s="189"/>
    </row>
    <row r="67" spans="10:12" ht="13.8">
      <c r="J67" s="189"/>
      <c r="K67" s="189"/>
      <c r="L67" s="189"/>
    </row>
    <row r="68" spans="10:12" ht="13.8">
      <c r="J68" s="189"/>
      <c r="K68" s="189"/>
      <c r="L68" s="189"/>
    </row>
    <row r="69" spans="10:12" ht="13.8">
      <c r="J69" s="189"/>
      <c r="K69" s="189"/>
      <c r="L69" s="189"/>
    </row>
    <row r="70" spans="10:12" ht="13.8">
      <c r="J70" s="189"/>
      <c r="K70" s="189"/>
      <c r="L70" s="189"/>
    </row>
    <row r="71" spans="10:12" ht="13.8">
      <c r="J71" s="189"/>
      <c r="K71" s="189"/>
      <c r="L71" s="189"/>
    </row>
    <row r="72" spans="10:12" ht="13.8">
      <c r="J72" s="189"/>
      <c r="K72" s="189"/>
      <c r="L72" s="189"/>
    </row>
    <row r="73" spans="10:12" ht="13.8">
      <c r="J73" s="189"/>
      <c r="K73" s="189"/>
      <c r="L73" s="189"/>
    </row>
    <row r="74" spans="10:12" ht="13.8">
      <c r="J74" s="189"/>
      <c r="K74" s="189"/>
      <c r="L74" s="189"/>
    </row>
    <row r="75" spans="10:12" ht="13.8">
      <c r="J75" s="189"/>
      <c r="K75" s="189"/>
      <c r="L75" s="189"/>
    </row>
    <row r="76" spans="10:12" ht="13.8">
      <c r="J76" s="189"/>
      <c r="K76" s="189"/>
      <c r="L76" s="189"/>
    </row>
    <row r="77" spans="10:12" ht="13.8">
      <c r="J77" s="189"/>
      <c r="K77" s="189"/>
      <c r="L77" s="189"/>
    </row>
    <row r="78" spans="10:12" ht="13.8">
      <c r="J78" s="189"/>
      <c r="K78" s="189"/>
      <c r="L78" s="189"/>
    </row>
    <row r="79" spans="10:12" ht="13.8">
      <c r="J79" s="189"/>
      <c r="K79" s="189"/>
      <c r="L79" s="189"/>
    </row>
    <row r="80" spans="10:12" ht="13.8">
      <c r="J80" s="189"/>
      <c r="K80" s="189"/>
      <c r="L80" s="189"/>
    </row>
    <row r="81" spans="10:12" ht="13.8">
      <c r="J81" s="189"/>
      <c r="K81" s="189"/>
      <c r="L81" s="189"/>
    </row>
    <row r="82" spans="10:12" ht="13.8">
      <c r="J82" s="189"/>
      <c r="K82" s="189"/>
      <c r="L82" s="189"/>
    </row>
    <row r="83" spans="10:12" ht="13.8">
      <c r="J83" s="189"/>
      <c r="K83" s="189"/>
      <c r="L83" s="189"/>
    </row>
    <row r="84" spans="10:12" ht="13.8">
      <c r="J84" s="189"/>
      <c r="K84" s="189"/>
      <c r="L84" s="189"/>
    </row>
    <row r="85" spans="10:12" ht="13.8">
      <c r="J85" s="189"/>
      <c r="K85" s="189"/>
      <c r="L85" s="189"/>
    </row>
    <row r="86" spans="10:12" ht="13.8">
      <c r="J86" s="189"/>
      <c r="K86" s="189"/>
      <c r="L86" s="189"/>
    </row>
    <row r="87" spans="10:12" ht="13.8">
      <c r="J87" s="189"/>
      <c r="K87" s="189"/>
      <c r="L87" s="189"/>
    </row>
    <row r="88" spans="10:12" ht="13.8">
      <c r="J88" s="189"/>
      <c r="K88" s="189"/>
      <c r="L88" s="189"/>
    </row>
    <row r="89" spans="10:12" ht="13.8">
      <c r="J89" s="189"/>
      <c r="K89" s="189"/>
      <c r="L89" s="189"/>
    </row>
    <row r="90" spans="10:12" ht="13.8">
      <c r="J90" s="189"/>
      <c r="K90" s="189"/>
      <c r="L90" s="189"/>
    </row>
    <row r="91" spans="10:12" ht="13.8">
      <c r="J91" s="189"/>
      <c r="K91" s="189"/>
      <c r="L91" s="189"/>
    </row>
    <row r="92" spans="10:12" ht="13.8">
      <c r="J92" s="189"/>
      <c r="K92" s="189"/>
      <c r="L92" s="189"/>
    </row>
    <row r="93" spans="10:12" ht="13.8">
      <c r="J93" s="189"/>
      <c r="K93" s="189"/>
      <c r="L93" s="189"/>
    </row>
    <row r="94" spans="10:12" ht="13.8">
      <c r="J94" s="189"/>
      <c r="K94" s="189"/>
      <c r="L94" s="189"/>
    </row>
    <row r="95" spans="10:12" ht="13.8">
      <c r="J95" s="189"/>
      <c r="K95" s="189"/>
      <c r="L95" s="189"/>
    </row>
    <row r="96" spans="10:12" ht="13.8">
      <c r="J96" s="189"/>
      <c r="K96" s="189"/>
      <c r="L96" s="189"/>
    </row>
    <row r="97" spans="10:12" ht="13.8">
      <c r="J97" s="189"/>
      <c r="K97" s="189"/>
      <c r="L97" s="189"/>
    </row>
    <row r="98" spans="10:12" ht="13.8">
      <c r="J98" s="189"/>
      <c r="K98" s="189"/>
      <c r="L98" s="189"/>
    </row>
    <row r="99" spans="10:12" ht="13.8">
      <c r="J99" s="189"/>
      <c r="K99" s="189"/>
      <c r="L99" s="189"/>
    </row>
    <row r="100" spans="10:12" ht="13.8">
      <c r="J100" s="189"/>
      <c r="K100" s="189"/>
      <c r="L100" s="189"/>
    </row>
    <row r="101" spans="10:12" ht="13.8">
      <c r="J101" s="189"/>
      <c r="K101" s="189"/>
      <c r="L101" s="189"/>
    </row>
    <row r="102" spans="10:12" ht="13.8">
      <c r="J102" s="189"/>
      <c r="K102" s="189"/>
      <c r="L102" s="189"/>
    </row>
    <row r="103" spans="10:12" ht="13.8">
      <c r="J103" s="189"/>
      <c r="K103" s="189"/>
      <c r="L103" s="189"/>
    </row>
    <row r="104" spans="10:12" ht="13.8">
      <c r="J104" s="189"/>
      <c r="K104" s="189"/>
      <c r="L104" s="189"/>
    </row>
    <row r="105" spans="10:12" ht="13.8">
      <c r="J105" s="189"/>
      <c r="K105" s="189"/>
      <c r="L105" s="189"/>
    </row>
    <row r="106" spans="10:12" ht="13.8">
      <c r="J106" s="189"/>
      <c r="K106" s="189"/>
      <c r="L106" s="189"/>
    </row>
    <row r="107" spans="10:12" ht="13.8">
      <c r="J107" s="189"/>
      <c r="K107" s="189"/>
      <c r="L107" s="189"/>
    </row>
    <row r="108" spans="10:12" ht="13.8">
      <c r="J108" s="189"/>
      <c r="K108" s="189"/>
      <c r="L108" s="189"/>
    </row>
    <row r="109" spans="10:12" ht="13.8">
      <c r="J109" s="189"/>
      <c r="K109" s="189"/>
      <c r="L109" s="189"/>
    </row>
    <row r="110" spans="10:12" ht="13.8">
      <c r="J110" s="189"/>
      <c r="K110" s="189"/>
      <c r="L110" s="189"/>
    </row>
    <row r="111" spans="10:12" ht="13.8">
      <c r="J111" s="189"/>
      <c r="K111" s="189"/>
      <c r="L111" s="189"/>
    </row>
    <row r="112" spans="10:12" ht="13.8">
      <c r="J112" s="189"/>
      <c r="K112" s="189"/>
      <c r="L112" s="189"/>
    </row>
    <row r="113" spans="10:12" ht="13.8">
      <c r="J113" s="189"/>
      <c r="K113" s="189"/>
      <c r="L113" s="189"/>
    </row>
    <row r="114" spans="10:12" ht="13.8">
      <c r="J114" s="189"/>
      <c r="K114" s="189"/>
      <c r="L114" s="189"/>
    </row>
    <row r="115" spans="10:12" ht="13.8">
      <c r="J115" s="189"/>
      <c r="K115" s="189"/>
      <c r="L115" s="189"/>
    </row>
    <row r="116" spans="10:12" ht="13.8">
      <c r="J116" s="189"/>
      <c r="K116" s="189"/>
      <c r="L116" s="189"/>
    </row>
    <row r="117" spans="10:12" ht="13.8">
      <c r="J117" s="189"/>
      <c r="K117" s="189"/>
      <c r="L117" s="189"/>
    </row>
    <row r="118" spans="10:12" ht="13.8">
      <c r="J118" s="189"/>
      <c r="K118" s="189"/>
      <c r="L118" s="189"/>
    </row>
    <row r="119" spans="10:12" ht="13.8">
      <c r="J119" s="189"/>
      <c r="K119" s="189"/>
      <c r="L119" s="189"/>
    </row>
    <row r="120" spans="10:12" ht="13.8">
      <c r="J120" s="189"/>
      <c r="K120" s="189"/>
      <c r="L120" s="189"/>
    </row>
    <row r="121" spans="10:12" ht="13.8">
      <c r="J121" s="189"/>
      <c r="K121" s="189"/>
      <c r="L121" s="189"/>
    </row>
    <row r="122" spans="10:12" ht="13.8">
      <c r="J122" s="189"/>
      <c r="K122" s="189"/>
      <c r="L122" s="189"/>
    </row>
    <row r="123" spans="10:12" ht="13.8">
      <c r="J123" s="189"/>
      <c r="K123" s="189"/>
      <c r="L123" s="189"/>
    </row>
    <row r="124" spans="10:12" ht="13.8">
      <c r="J124" s="189"/>
      <c r="K124" s="189"/>
      <c r="L124" s="189"/>
    </row>
    <row r="125" spans="10:12" ht="13.8">
      <c r="J125" s="189"/>
      <c r="K125" s="189"/>
      <c r="L125" s="189"/>
    </row>
    <row r="126" spans="10:12" ht="13.8">
      <c r="J126" s="189"/>
      <c r="K126" s="189"/>
      <c r="L126" s="189"/>
    </row>
    <row r="127" spans="10:12" ht="13.8">
      <c r="J127" s="189"/>
      <c r="K127" s="189"/>
      <c r="L127" s="189"/>
    </row>
    <row r="128" spans="10:12" ht="13.8">
      <c r="J128" s="189"/>
      <c r="K128" s="189"/>
      <c r="L128" s="189"/>
    </row>
    <row r="129" spans="10:12" ht="13.8">
      <c r="J129" s="189"/>
      <c r="K129" s="189"/>
      <c r="L129" s="189"/>
    </row>
    <row r="130" spans="10:12" ht="13.8">
      <c r="J130" s="189"/>
      <c r="K130" s="189"/>
      <c r="L130" s="189"/>
    </row>
    <row r="131" spans="10:12" ht="13.8">
      <c r="J131" s="189"/>
      <c r="K131" s="189"/>
      <c r="L131" s="189"/>
    </row>
    <row r="132" spans="10:12" ht="13.8">
      <c r="J132" s="189"/>
      <c r="K132" s="189"/>
      <c r="L132" s="189"/>
    </row>
    <row r="133" spans="10:12" ht="13.8">
      <c r="J133" s="189"/>
      <c r="K133" s="189"/>
      <c r="L133" s="189"/>
    </row>
    <row r="134" spans="10:12" ht="13.8">
      <c r="J134" s="189"/>
      <c r="K134" s="189"/>
      <c r="L134" s="189"/>
    </row>
    <row r="135" spans="10:12" ht="13.8">
      <c r="J135" s="189"/>
      <c r="K135" s="189"/>
      <c r="L135" s="189"/>
    </row>
    <row r="136" spans="10:12" ht="13.8">
      <c r="J136" s="189"/>
      <c r="K136" s="189"/>
      <c r="L136" s="189"/>
    </row>
    <row r="137" spans="10:12" ht="13.8">
      <c r="J137" s="189"/>
      <c r="K137" s="189"/>
      <c r="L137" s="189"/>
    </row>
    <row r="138" spans="10:12" ht="13.8">
      <c r="J138" s="189"/>
      <c r="K138" s="189"/>
      <c r="L138" s="189"/>
    </row>
    <row r="139" spans="10:12" ht="13.8">
      <c r="J139" s="189"/>
      <c r="K139" s="189"/>
      <c r="L139" s="189"/>
    </row>
    <row r="140" spans="10:12" ht="13.8">
      <c r="J140" s="189"/>
      <c r="K140" s="189"/>
      <c r="L140" s="189"/>
    </row>
    <row r="141" spans="10:12" ht="13.8">
      <c r="J141" s="189"/>
      <c r="K141" s="189"/>
      <c r="L141" s="189"/>
    </row>
    <row r="142" spans="10:12" ht="13.8">
      <c r="J142" s="189"/>
      <c r="K142" s="189"/>
      <c r="L142" s="189"/>
    </row>
    <row r="143" spans="10:12" ht="13.8">
      <c r="J143" s="189"/>
      <c r="K143" s="189"/>
      <c r="L143" s="189"/>
    </row>
    <row r="144" spans="10:12" ht="13.8">
      <c r="J144" s="189"/>
      <c r="K144" s="189"/>
      <c r="L144" s="189"/>
    </row>
    <row r="145" spans="10:12" ht="13.8">
      <c r="J145" s="189"/>
      <c r="K145" s="189"/>
      <c r="L145" s="189"/>
    </row>
    <row r="146" spans="10:12" ht="13.8">
      <c r="J146" s="189"/>
      <c r="K146" s="189"/>
      <c r="L146" s="189"/>
    </row>
    <row r="147" spans="10:12" ht="13.8">
      <c r="J147" s="189"/>
      <c r="K147" s="189"/>
      <c r="L147" s="189"/>
    </row>
    <row r="148" spans="10:12" ht="13.8">
      <c r="J148" s="189"/>
      <c r="K148" s="189"/>
      <c r="L148" s="189"/>
    </row>
    <row r="149" spans="10:12" ht="13.8">
      <c r="J149" s="189"/>
      <c r="K149" s="189"/>
      <c r="L149" s="189"/>
    </row>
    <row r="150" spans="10:12" ht="13.8">
      <c r="J150" s="189"/>
      <c r="K150" s="189"/>
      <c r="L150" s="189"/>
    </row>
    <row r="151" spans="10:12" ht="13.8">
      <c r="J151" s="189"/>
      <c r="K151" s="189"/>
      <c r="L151" s="189"/>
    </row>
    <row r="152" spans="10:12" ht="13.8">
      <c r="J152" s="189"/>
      <c r="K152" s="189"/>
      <c r="L152" s="189"/>
    </row>
    <row r="153" spans="10:12" ht="13.8">
      <c r="J153" s="189"/>
      <c r="K153" s="189"/>
      <c r="L153" s="189"/>
    </row>
    <row r="154" spans="10:12" ht="13.8">
      <c r="J154" s="189"/>
      <c r="K154" s="189"/>
      <c r="L154" s="189"/>
    </row>
    <row r="155" spans="10:12" ht="13.8">
      <c r="J155" s="189"/>
      <c r="K155" s="189"/>
      <c r="L155" s="189"/>
    </row>
    <row r="156" spans="10:12" ht="13.8">
      <c r="J156" s="189"/>
      <c r="K156" s="189"/>
      <c r="L156" s="189"/>
    </row>
    <row r="157" spans="10:12" ht="13.8">
      <c r="J157" s="189"/>
      <c r="K157" s="189"/>
      <c r="L157" s="189"/>
    </row>
    <row r="158" spans="10:12" ht="13.8">
      <c r="J158" s="189"/>
      <c r="K158" s="189"/>
      <c r="L158" s="189"/>
    </row>
    <row r="159" spans="10:12" ht="13.8">
      <c r="J159" s="189"/>
      <c r="K159" s="189"/>
      <c r="L159" s="189"/>
    </row>
    <row r="160" spans="10:12" ht="13.8">
      <c r="J160" s="189"/>
      <c r="K160" s="189"/>
      <c r="L160" s="189"/>
    </row>
    <row r="161" spans="10:12" ht="13.8">
      <c r="J161" s="189"/>
      <c r="K161" s="189"/>
      <c r="L161" s="189"/>
    </row>
    <row r="162" spans="10:12" ht="13.8">
      <c r="J162" s="189"/>
      <c r="K162" s="189"/>
      <c r="L162" s="189"/>
    </row>
    <row r="163" spans="10:12" ht="13.8">
      <c r="J163" s="189"/>
      <c r="K163" s="189"/>
      <c r="L163" s="189"/>
    </row>
  </sheetData>
  <mergeCells count="2">
    <mergeCell ref="B35:C35"/>
    <mergeCell ref="B36:D36"/>
  </mergeCells>
  <pageMargins left="0.98425196850393704" right="0.98425196850393704" top="0.94488188976377996" bottom="1.49606299212598" header="0.511811023622047" footer="1.1811023622047201"/>
  <pageSetup paperSize="9" firstPageNumber="312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7030A0"/>
  </sheetPr>
  <dimension ref="A1:I162"/>
  <sheetViews>
    <sheetView workbookViewId="0">
      <selection activeCell="M5" sqref="M5"/>
    </sheetView>
  </sheetViews>
  <sheetFormatPr defaultColWidth="9.109375" defaultRowHeight="13.2"/>
  <cols>
    <col min="1" max="1" width="38.5546875" style="448" customWidth="1"/>
    <col min="2" max="4" width="8.5546875" style="448" hidden="1" customWidth="1"/>
    <col min="5" max="8" width="8.5546875" style="448" customWidth="1"/>
    <col min="9" max="9" width="9.109375" style="448"/>
    <col min="10" max="16384" width="9.109375" style="191"/>
  </cols>
  <sheetData>
    <row r="1" spans="1:9" ht="18" customHeight="1">
      <c r="A1" s="314" t="s">
        <v>562</v>
      </c>
    </row>
    <row r="2" spans="1:9" ht="12" customHeight="1">
      <c r="A2" s="314" t="s">
        <v>559</v>
      </c>
    </row>
    <row r="3" spans="1:9" ht="15" customHeight="1">
      <c r="A3" s="315" t="s">
        <v>560</v>
      </c>
    </row>
    <row r="4" spans="1:9" ht="17.100000000000001" customHeight="1">
      <c r="A4" s="315" t="s">
        <v>561</v>
      </c>
    </row>
    <row r="5" spans="1:9" ht="9" customHeight="1">
      <c r="A5" s="316"/>
    </row>
    <row r="6" spans="1:9" ht="17.100000000000001" customHeight="1">
      <c r="A6" s="840"/>
      <c r="B6" s="840"/>
      <c r="D6" s="840"/>
      <c r="F6" s="840"/>
      <c r="I6" s="813" t="s">
        <v>306</v>
      </c>
    </row>
    <row r="7" spans="1:9" ht="21" customHeight="1">
      <c r="A7" s="841"/>
      <c r="B7" s="815">
        <v>2010</v>
      </c>
      <c r="C7" s="816">
        <v>2014</v>
      </c>
      <c r="D7" s="816">
        <v>2015</v>
      </c>
      <c r="E7" s="816">
        <v>2016</v>
      </c>
      <c r="F7" s="816">
        <v>2017</v>
      </c>
      <c r="G7" s="816">
        <v>2018</v>
      </c>
      <c r="H7" s="816">
        <v>2019</v>
      </c>
      <c r="I7" s="816">
        <v>2020</v>
      </c>
    </row>
    <row r="8" spans="1:9" ht="8.25" customHeight="1">
      <c r="D8" s="838"/>
      <c r="I8" s="317"/>
    </row>
    <row r="9" spans="1:9">
      <c r="A9" s="300" t="s">
        <v>537</v>
      </c>
      <c r="B9" s="312">
        <v>87585</v>
      </c>
      <c r="C9" s="312">
        <v>99704</v>
      </c>
      <c r="D9" s="312">
        <v>98128</v>
      </c>
      <c r="E9" s="312">
        <v>105564</v>
      </c>
      <c r="F9" s="312">
        <v>107849</v>
      </c>
      <c r="G9" s="312">
        <v>109505</v>
      </c>
      <c r="H9" s="312">
        <f>SUM(H11:H32)</f>
        <v>122568</v>
      </c>
      <c r="I9" s="312">
        <f>SUM(I11:I32)</f>
        <v>108813</v>
      </c>
    </row>
    <row r="10" spans="1:9" ht="26.4">
      <c r="A10" s="302" t="s">
        <v>538</v>
      </c>
      <c r="B10" s="838"/>
      <c r="I10" s="317"/>
    </row>
    <row r="11" spans="1:9">
      <c r="A11" s="304" t="s">
        <v>539</v>
      </c>
      <c r="B11" s="838">
        <v>157</v>
      </c>
      <c r="C11" s="838">
        <v>38</v>
      </c>
      <c r="D11" s="838">
        <v>78</v>
      </c>
      <c r="E11" s="838">
        <v>44</v>
      </c>
      <c r="F11" s="838">
        <v>40</v>
      </c>
      <c r="G11" s="842">
        <v>39</v>
      </c>
      <c r="H11" s="842">
        <v>40</v>
      </c>
      <c r="I11" s="838">
        <v>9</v>
      </c>
    </row>
    <row r="12" spans="1:9" ht="26.4">
      <c r="A12" s="304" t="s">
        <v>540</v>
      </c>
      <c r="B12" s="838">
        <v>14644</v>
      </c>
      <c r="C12" s="838">
        <v>15410</v>
      </c>
      <c r="D12" s="838">
        <v>13848</v>
      </c>
      <c r="E12" s="838">
        <v>13396</v>
      </c>
      <c r="F12" s="838">
        <v>14207</v>
      </c>
      <c r="G12" s="838">
        <v>14296</v>
      </c>
      <c r="H12" s="838">
        <v>15460</v>
      </c>
      <c r="I12" s="838">
        <v>12893</v>
      </c>
    </row>
    <row r="13" spans="1:9" ht="39.6">
      <c r="A13" s="304" t="s">
        <v>541</v>
      </c>
      <c r="B13" s="838">
        <v>76</v>
      </c>
      <c r="C13" s="838">
        <v>56</v>
      </c>
      <c r="D13" s="838">
        <v>74</v>
      </c>
      <c r="E13" s="838">
        <v>59</v>
      </c>
      <c r="F13" s="838">
        <v>111</v>
      </c>
      <c r="G13" s="838">
        <v>112</v>
      </c>
      <c r="H13" s="838">
        <v>127</v>
      </c>
      <c r="I13" s="838">
        <v>91</v>
      </c>
    </row>
    <row r="14" spans="1:9" ht="37.5" customHeight="1">
      <c r="A14" s="304" t="s">
        <v>542</v>
      </c>
      <c r="B14" s="842" t="s">
        <v>302</v>
      </c>
      <c r="C14" s="842" t="s">
        <v>302</v>
      </c>
      <c r="D14" s="842" t="s">
        <v>302</v>
      </c>
      <c r="E14" s="842" t="s">
        <v>302</v>
      </c>
      <c r="F14" s="842" t="s">
        <v>302</v>
      </c>
      <c r="G14" s="842" t="s">
        <v>302</v>
      </c>
      <c r="H14" s="842" t="s">
        <v>302</v>
      </c>
      <c r="I14" s="842" t="s">
        <v>302</v>
      </c>
    </row>
    <row r="15" spans="1:9">
      <c r="A15" s="304" t="s">
        <v>543</v>
      </c>
      <c r="B15" s="838">
        <v>1601</v>
      </c>
      <c r="C15" s="838">
        <v>2836</v>
      </c>
      <c r="D15" s="838">
        <v>2197</v>
      </c>
      <c r="E15" s="838">
        <v>2157</v>
      </c>
      <c r="F15" s="838">
        <v>3418</v>
      </c>
      <c r="G15" s="842">
        <v>3646</v>
      </c>
      <c r="H15" s="842">
        <v>4981</v>
      </c>
      <c r="I15" s="838">
        <v>4051</v>
      </c>
    </row>
    <row r="16" spans="1:9" ht="39.6">
      <c r="A16" s="304" t="s">
        <v>544</v>
      </c>
      <c r="B16" s="838">
        <v>40445</v>
      </c>
      <c r="C16" s="838">
        <v>44793</v>
      </c>
      <c r="D16" s="838">
        <v>44057</v>
      </c>
      <c r="E16" s="838">
        <v>46192</v>
      </c>
      <c r="F16" s="838">
        <v>45513</v>
      </c>
      <c r="G16" s="838">
        <v>44706</v>
      </c>
      <c r="H16" s="838">
        <v>50775</v>
      </c>
      <c r="I16" s="838">
        <v>45091</v>
      </c>
    </row>
    <row r="17" spans="1:9">
      <c r="A17" s="304" t="s">
        <v>545</v>
      </c>
      <c r="B17" s="838">
        <v>3676</v>
      </c>
      <c r="C17" s="838">
        <v>3570</v>
      </c>
      <c r="D17" s="838">
        <v>3263</v>
      </c>
      <c r="E17" s="838">
        <v>2669</v>
      </c>
      <c r="F17" s="838">
        <v>3924</v>
      </c>
      <c r="G17" s="838">
        <v>3735</v>
      </c>
      <c r="H17" s="838">
        <v>4475</v>
      </c>
      <c r="I17" s="838">
        <v>3727</v>
      </c>
    </row>
    <row r="18" spans="1:9">
      <c r="A18" s="304" t="s">
        <v>273</v>
      </c>
      <c r="B18" s="838">
        <v>15883</v>
      </c>
      <c r="C18" s="838">
        <v>19353</v>
      </c>
      <c r="D18" s="838">
        <v>19733</v>
      </c>
      <c r="E18" s="838">
        <v>21490</v>
      </c>
      <c r="F18" s="838">
        <v>23789</v>
      </c>
      <c r="G18" s="838">
        <v>25318</v>
      </c>
      <c r="H18" s="838">
        <v>27179</v>
      </c>
      <c r="I18" s="838">
        <v>25461</v>
      </c>
    </row>
    <row r="19" spans="1:9">
      <c r="A19" s="318" t="s">
        <v>274</v>
      </c>
      <c r="B19" s="838"/>
      <c r="I19" s="838"/>
    </row>
    <row r="20" spans="1:9" ht="26.4">
      <c r="A20" s="304" t="s">
        <v>546</v>
      </c>
      <c r="B20" s="838">
        <v>821</v>
      </c>
      <c r="C20" s="838">
        <v>812</v>
      </c>
      <c r="D20" s="838">
        <v>887</v>
      </c>
      <c r="E20" s="838">
        <v>796</v>
      </c>
      <c r="F20" s="838">
        <v>928</v>
      </c>
      <c r="G20" s="838">
        <v>849</v>
      </c>
      <c r="H20" s="838">
        <v>1041</v>
      </c>
      <c r="I20" s="838">
        <v>580</v>
      </c>
    </row>
    <row r="21" spans="1:9" ht="39.6">
      <c r="A21" s="304" t="s">
        <v>547</v>
      </c>
      <c r="B21" s="838">
        <v>193</v>
      </c>
      <c r="C21" s="838">
        <v>198</v>
      </c>
      <c r="D21" s="838">
        <v>200</v>
      </c>
      <c r="E21" s="838">
        <v>188</v>
      </c>
      <c r="F21" s="838">
        <v>149</v>
      </c>
      <c r="G21" s="838">
        <v>166</v>
      </c>
      <c r="H21" s="838">
        <v>172</v>
      </c>
      <c r="I21" s="838">
        <v>208</v>
      </c>
    </row>
    <row r="22" spans="1:9">
      <c r="A22" s="304" t="s">
        <v>275</v>
      </c>
      <c r="B22" s="838">
        <v>2348</v>
      </c>
      <c r="C22" s="838">
        <v>3725</v>
      </c>
      <c r="D22" s="838">
        <v>4776</v>
      </c>
      <c r="E22" s="838">
        <v>9275</v>
      </c>
      <c r="F22" s="838">
        <v>6192</v>
      </c>
      <c r="G22" s="838">
        <v>6410</v>
      </c>
      <c r="H22" s="838">
        <v>7497</v>
      </c>
      <c r="I22" s="838">
        <v>7151</v>
      </c>
    </row>
    <row r="23" spans="1:9" ht="13.8">
      <c r="A23" s="318" t="s">
        <v>276</v>
      </c>
      <c r="B23" s="838"/>
      <c r="I23" s="317"/>
    </row>
    <row r="24" spans="1:9" ht="39.6">
      <c r="A24" s="304" t="s">
        <v>548</v>
      </c>
      <c r="B24" s="838">
        <v>455</v>
      </c>
      <c r="C24" s="838">
        <v>480</v>
      </c>
      <c r="D24" s="838">
        <v>530</v>
      </c>
      <c r="E24" s="838">
        <v>519</v>
      </c>
      <c r="F24" s="838">
        <v>470</v>
      </c>
      <c r="G24" s="838">
        <v>516</v>
      </c>
      <c r="H24" s="838">
        <v>538</v>
      </c>
      <c r="I24" s="838">
        <v>489</v>
      </c>
    </row>
    <row r="25" spans="1:9">
      <c r="A25" s="304" t="s">
        <v>549</v>
      </c>
      <c r="B25" s="838">
        <v>676</v>
      </c>
      <c r="C25" s="838">
        <v>705</v>
      </c>
      <c r="D25" s="838">
        <v>781</v>
      </c>
      <c r="E25" s="838">
        <v>835</v>
      </c>
      <c r="F25" s="838">
        <v>784</v>
      </c>
      <c r="G25" s="838">
        <v>854</v>
      </c>
      <c r="H25" s="838">
        <v>889</v>
      </c>
      <c r="I25" s="838">
        <v>720</v>
      </c>
    </row>
    <row r="26" spans="1:9" ht="19.5" customHeight="1">
      <c r="A26" s="318" t="s">
        <v>277</v>
      </c>
      <c r="B26" s="838"/>
      <c r="I26" s="838"/>
    </row>
    <row r="27" spans="1:9" ht="17.25" customHeight="1">
      <c r="A27" s="304" t="s">
        <v>550</v>
      </c>
      <c r="B27" s="838">
        <v>488</v>
      </c>
      <c r="C27" s="838">
        <v>929</v>
      </c>
      <c r="D27" s="838">
        <v>940</v>
      </c>
      <c r="E27" s="838">
        <v>1092</v>
      </c>
      <c r="F27" s="838">
        <v>1057</v>
      </c>
      <c r="G27" s="838">
        <v>1103</v>
      </c>
      <c r="H27" s="838">
        <v>1211</v>
      </c>
      <c r="I27" s="838">
        <v>1002</v>
      </c>
    </row>
    <row r="28" spans="1:9" ht="26.4">
      <c r="A28" s="304" t="s">
        <v>551</v>
      </c>
      <c r="B28" s="838">
        <v>585</v>
      </c>
      <c r="C28" s="838">
        <v>584</v>
      </c>
      <c r="D28" s="838">
        <v>774</v>
      </c>
      <c r="E28" s="838">
        <v>803</v>
      </c>
      <c r="F28" s="838">
        <v>844</v>
      </c>
      <c r="G28" s="838">
        <v>852</v>
      </c>
      <c r="H28" s="838">
        <v>960</v>
      </c>
      <c r="I28" s="838">
        <v>914</v>
      </c>
    </row>
    <row r="29" spans="1:9">
      <c r="A29" s="304" t="s">
        <v>552</v>
      </c>
      <c r="B29" s="838">
        <v>1364</v>
      </c>
      <c r="C29" s="838">
        <v>1723</v>
      </c>
      <c r="D29" s="838">
        <v>1335</v>
      </c>
      <c r="E29" s="838">
        <v>1368</v>
      </c>
      <c r="F29" s="838">
        <v>1519</v>
      </c>
      <c r="G29" s="838">
        <v>1564</v>
      </c>
      <c r="H29" s="838">
        <v>1654</v>
      </c>
      <c r="I29" s="838">
        <v>1128</v>
      </c>
    </row>
    <row r="30" spans="1:9" ht="13.8">
      <c r="A30" s="318" t="s">
        <v>553</v>
      </c>
      <c r="B30" s="838"/>
      <c r="I30" s="317"/>
    </row>
    <row r="31" spans="1:9" ht="26.4">
      <c r="A31" s="304" t="s">
        <v>554</v>
      </c>
      <c r="B31" s="838">
        <v>4173</v>
      </c>
      <c r="C31" s="838">
        <v>4492</v>
      </c>
      <c r="D31" s="838">
        <v>4655</v>
      </c>
      <c r="E31" s="838">
        <v>4681</v>
      </c>
      <c r="F31" s="838">
        <v>4904</v>
      </c>
      <c r="G31" s="838">
        <v>5339</v>
      </c>
      <c r="H31" s="838">
        <v>5569</v>
      </c>
      <c r="I31" s="838">
        <v>5298</v>
      </c>
    </row>
    <row r="32" spans="1:9" ht="39.6">
      <c r="A32" s="843" t="s">
        <v>555</v>
      </c>
      <c r="B32" s="842" t="s">
        <v>302</v>
      </c>
      <c r="C32" s="842" t="s">
        <v>302</v>
      </c>
      <c r="D32" s="842" t="s">
        <v>302</v>
      </c>
      <c r="E32" s="842" t="s">
        <v>302</v>
      </c>
      <c r="F32" s="842" t="s">
        <v>302</v>
      </c>
      <c r="G32" s="842" t="s">
        <v>302</v>
      </c>
      <c r="H32" s="842" t="s">
        <v>302</v>
      </c>
      <c r="I32" s="842" t="s">
        <v>302</v>
      </c>
    </row>
    <row r="33" spans="1:9" ht="13.8">
      <c r="A33" s="840"/>
      <c r="B33" s="840"/>
      <c r="C33" s="840"/>
      <c r="D33" s="840"/>
      <c r="E33" s="840"/>
      <c r="F33" s="840"/>
      <c r="G33" s="840"/>
      <c r="H33" s="840"/>
      <c r="I33" s="319"/>
    </row>
    <row r="34" spans="1:9" ht="8.25" customHeight="1">
      <c r="A34" s="844"/>
      <c r="B34" s="1123"/>
      <c r="C34" s="1123"/>
      <c r="I34" s="317"/>
    </row>
    <row r="35" spans="1:9" ht="13.8">
      <c r="A35" s="844"/>
      <c r="B35" s="1116"/>
      <c r="C35" s="1116"/>
      <c r="D35" s="1116"/>
      <c r="I35" s="317"/>
    </row>
    <row r="36" spans="1:9" ht="13.8">
      <c r="I36" s="317"/>
    </row>
    <row r="37" spans="1:9" ht="13.8">
      <c r="A37" s="320"/>
      <c r="B37" s="834"/>
      <c r="C37" s="822"/>
      <c r="I37" s="317"/>
    </row>
    <row r="38" spans="1:9" ht="13.8">
      <c r="A38" s="839"/>
      <c r="B38" s="320"/>
      <c r="C38" s="822"/>
      <c r="I38" s="317"/>
    </row>
    <row r="39" spans="1:9" ht="13.8">
      <c r="A39" s="637"/>
      <c r="B39" s="637"/>
      <c r="C39" s="637"/>
      <c r="I39" s="317"/>
    </row>
    <row r="40" spans="1:9" ht="13.8">
      <c r="I40" s="317"/>
    </row>
    <row r="41" spans="1:9" ht="13.8">
      <c r="I41" s="317"/>
    </row>
    <row r="42" spans="1:9" ht="13.8">
      <c r="I42" s="317"/>
    </row>
    <row r="43" spans="1:9" ht="13.8">
      <c r="I43" s="317"/>
    </row>
    <row r="44" spans="1:9" ht="13.8">
      <c r="I44" s="317"/>
    </row>
    <row r="45" spans="1:9" ht="13.8">
      <c r="I45" s="317"/>
    </row>
    <row r="46" spans="1:9" ht="13.8">
      <c r="I46" s="317"/>
    </row>
    <row r="47" spans="1:9" ht="13.8">
      <c r="I47" s="317"/>
    </row>
    <row r="48" spans="1:9" ht="13.8">
      <c r="I48" s="317"/>
    </row>
    <row r="49" spans="9:9" ht="13.8">
      <c r="I49" s="317"/>
    </row>
    <row r="50" spans="9:9" ht="13.8">
      <c r="I50" s="317"/>
    </row>
    <row r="51" spans="9:9" ht="13.8">
      <c r="I51" s="317"/>
    </row>
    <row r="52" spans="9:9" ht="13.8">
      <c r="I52" s="317"/>
    </row>
    <row r="53" spans="9:9" ht="13.8">
      <c r="I53" s="317"/>
    </row>
    <row r="54" spans="9:9" ht="13.8">
      <c r="I54" s="317"/>
    </row>
    <row r="55" spans="9:9" ht="13.8">
      <c r="I55" s="317"/>
    </row>
    <row r="56" spans="9:9" ht="13.8">
      <c r="I56" s="317"/>
    </row>
    <row r="57" spans="9:9" ht="13.8">
      <c r="I57" s="317"/>
    </row>
    <row r="58" spans="9:9" ht="13.8">
      <c r="I58" s="317"/>
    </row>
    <row r="59" spans="9:9" ht="13.8">
      <c r="I59" s="317"/>
    </row>
    <row r="60" spans="9:9" ht="13.8">
      <c r="I60" s="317"/>
    </row>
    <row r="61" spans="9:9" ht="13.8">
      <c r="I61" s="317"/>
    </row>
    <row r="62" spans="9:9" ht="13.8">
      <c r="I62" s="317"/>
    </row>
    <row r="63" spans="9:9" ht="13.8">
      <c r="I63" s="317"/>
    </row>
    <row r="64" spans="9:9" ht="13.8">
      <c r="I64" s="317"/>
    </row>
    <row r="65" spans="9:9" ht="13.8">
      <c r="I65" s="317"/>
    </row>
    <row r="66" spans="9:9" ht="13.8">
      <c r="I66" s="317"/>
    </row>
    <row r="67" spans="9:9" ht="13.8">
      <c r="I67" s="317"/>
    </row>
    <row r="68" spans="9:9" ht="13.8">
      <c r="I68" s="317"/>
    </row>
    <row r="69" spans="9:9" ht="13.8">
      <c r="I69" s="317"/>
    </row>
    <row r="70" spans="9:9" ht="13.8">
      <c r="I70" s="317"/>
    </row>
    <row r="71" spans="9:9" ht="13.8">
      <c r="I71" s="317"/>
    </row>
    <row r="72" spans="9:9" ht="13.8">
      <c r="I72" s="317"/>
    </row>
    <row r="73" spans="9:9" ht="13.8">
      <c r="I73" s="317"/>
    </row>
    <row r="74" spans="9:9" ht="13.8">
      <c r="I74" s="317"/>
    </row>
    <row r="75" spans="9:9" ht="13.8">
      <c r="I75" s="317"/>
    </row>
    <row r="76" spans="9:9" ht="13.8">
      <c r="I76" s="317"/>
    </row>
    <row r="77" spans="9:9" ht="13.8">
      <c r="I77" s="317"/>
    </row>
    <row r="78" spans="9:9" ht="13.8">
      <c r="I78" s="317"/>
    </row>
    <row r="79" spans="9:9" ht="13.8">
      <c r="I79" s="317"/>
    </row>
    <row r="80" spans="9:9" ht="13.8">
      <c r="I80" s="317"/>
    </row>
    <row r="81" spans="9:9" ht="13.8">
      <c r="I81" s="317"/>
    </row>
    <row r="82" spans="9:9" ht="13.8">
      <c r="I82" s="317"/>
    </row>
    <row r="83" spans="9:9" ht="13.8">
      <c r="I83" s="317"/>
    </row>
    <row r="84" spans="9:9" ht="13.8">
      <c r="I84" s="317"/>
    </row>
    <row r="85" spans="9:9" ht="13.8">
      <c r="I85" s="317"/>
    </row>
    <row r="86" spans="9:9" ht="13.8">
      <c r="I86" s="317"/>
    </row>
    <row r="87" spans="9:9" ht="13.8">
      <c r="I87" s="317"/>
    </row>
    <row r="88" spans="9:9" ht="13.8">
      <c r="I88" s="317"/>
    </row>
    <row r="89" spans="9:9" ht="13.8">
      <c r="I89" s="317"/>
    </row>
    <row r="90" spans="9:9" ht="13.8">
      <c r="I90" s="317"/>
    </row>
    <row r="91" spans="9:9" ht="13.8">
      <c r="I91" s="317"/>
    </row>
    <row r="92" spans="9:9" ht="13.8">
      <c r="I92" s="317"/>
    </row>
    <row r="93" spans="9:9" ht="13.8">
      <c r="I93" s="317"/>
    </row>
    <row r="94" spans="9:9" ht="13.8">
      <c r="I94" s="317"/>
    </row>
    <row r="95" spans="9:9" ht="13.8">
      <c r="I95" s="317"/>
    </row>
    <row r="96" spans="9:9" ht="13.8">
      <c r="I96" s="317"/>
    </row>
    <row r="97" spans="9:9" ht="13.8">
      <c r="I97" s="317"/>
    </row>
    <row r="98" spans="9:9" ht="13.8">
      <c r="I98" s="317"/>
    </row>
    <row r="99" spans="9:9" ht="13.8">
      <c r="I99" s="317"/>
    </row>
    <row r="100" spans="9:9" ht="13.8">
      <c r="I100" s="317"/>
    </row>
    <row r="101" spans="9:9" ht="13.8">
      <c r="I101" s="317"/>
    </row>
    <row r="102" spans="9:9" ht="13.8">
      <c r="I102" s="317"/>
    </row>
    <row r="103" spans="9:9" ht="13.8">
      <c r="I103" s="317"/>
    </row>
    <row r="104" spans="9:9" ht="13.8">
      <c r="I104" s="317"/>
    </row>
    <row r="105" spans="9:9" ht="13.8">
      <c r="I105" s="317"/>
    </row>
    <row r="106" spans="9:9" ht="13.8">
      <c r="I106" s="317"/>
    </row>
    <row r="107" spans="9:9" ht="13.8">
      <c r="I107" s="317"/>
    </row>
    <row r="108" spans="9:9" ht="13.8">
      <c r="I108" s="317"/>
    </row>
    <row r="109" spans="9:9" ht="13.8">
      <c r="I109" s="317"/>
    </row>
    <row r="110" spans="9:9" ht="13.8">
      <c r="I110" s="317"/>
    </row>
    <row r="111" spans="9:9" ht="13.8">
      <c r="I111" s="317"/>
    </row>
    <row r="112" spans="9:9" ht="13.8">
      <c r="I112" s="317"/>
    </row>
    <row r="113" spans="9:9" ht="13.8">
      <c r="I113" s="317"/>
    </row>
    <row r="114" spans="9:9" ht="13.8">
      <c r="I114" s="317"/>
    </row>
    <row r="115" spans="9:9" ht="13.8">
      <c r="I115" s="317"/>
    </row>
    <row r="116" spans="9:9" ht="13.8">
      <c r="I116" s="317"/>
    </row>
    <row r="117" spans="9:9" ht="13.8">
      <c r="I117" s="317"/>
    </row>
    <row r="118" spans="9:9" ht="13.8">
      <c r="I118" s="317"/>
    </row>
    <row r="119" spans="9:9" ht="13.8">
      <c r="I119" s="317"/>
    </row>
    <row r="120" spans="9:9" ht="13.8">
      <c r="I120" s="317"/>
    </row>
    <row r="121" spans="9:9" ht="13.8">
      <c r="I121" s="317"/>
    </row>
    <row r="122" spans="9:9" ht="13.8">
      <c r="I122" s="317"/>
    </row>
    <row r="123" spans="9:9" ht="13.8">
      <c r="I123" s="317"/>
    </row>
    <row r="124" spans="9:9" ht="13.8">
      <c r="I124" s="317"/>
    </row>
    <row r="125" spans="9:9" ht="13.8">
      <c r="I125" s="317"/>
    </row>
    <row r="126" spans="9:9" ht="13.8">
      <c r="I126" s="317"/>
    </row>
    <row r="127" spans="9:9" ht="13.8">
      <c r="I127" s="317"/>
    </row>
    <row r="128" spans="9:9" ht="13.8">
      <c r="I128" s="317"/>
    </row>
    <row r="129" spans="9:9" ht="13.8">
      <c r="I129" s="317"/>
    </row>
    <row r="130" spans="9:9" ht="13.8">
      <c r="I130" s="317"/>
    </row>
    <row r="131" spans="9:9" ht="13.8">
      <c r="I131" s="317"/>
    </row>
    <row r="132" spans="9:9" ht="13.8">
      <c r="I132" s="317"/>
    </row>
    <row r="133" spans="9:9" ht="13.8">
      <c r="I133" s="317"/>
    </row>
    <row r="134" spans="9:9" ht="13.8">
      <c r="I134" s="317"/>
    </row>
    <row r="135" spans="9:9" ht="13.8">
      <c r="I135" s="317"/>
    </row>
    <row r="136" spans="9:9" ht="13.8">
      <c r="I136" s="317"/>
    </row>
    <row r="137" spans="9:9" ht="13.8">
      <c r="I137" s="317"/>
    </row>
    <row r="138" spans="9:9" ht="13.8">
      <c r="I138" s="317"/>
    </row>
    <row r="139" spans="9:9" ht="13.8">
      <c r="I139" s="317"/>
    </row>
    <row r="140" spans="9:9" ht="13.8">
      <c r="I140" s="317"/>
    </row>
    <row r="141" spans="9:9" ht="13.8">
      <c r="I141" s="317"/>
    </row>
    <row r="142" spans="9:9" ht="13.8">
      <c r="I142" s="317"/>
    </row>
    <row r="143" spans="9:9" ht="13.8">
      <c r="I143" s="317"/>
    </row>
    <row r="144" spans="9:9" ht="13.8">
      <c r="I144" s="317"/>
    </row>
    <row r="145" spans="9:9" ht="13.8">
      <c r="I145" s="317"/>
    </row>
    <row r="146" spans="9:9" ht="13.8">
      <c r="I146" s="317"/>
    </row>
    <row r="147" spans="9:9" ht="13.8">
      <c r="I147" s="317"/>
    </row>
    <row r="148" spans="9:9" ht="13.8">
      <c r="I148" s="317"/>
    </row>
    <row r="149" spans="9:9" ht="13.8">
      <c r="I149" s="317"/>
    </row>
    <row r="150" spans="9:9" ht="13.8">
      <c r="I150" s="317"/>
    </row>
    <row r="151" spans="9:9" ht="13.8">
      <c r="I151" s="317"/>
    </row>
    <row r="152" spans="9:9" ht="13.8">
      <c r="I152" s="317"/>
    </row>
    <row r="153" spans="9:9" ht="13.8">
      <c r="I153" s="317"/>
    </row>
    <row r="154" spans="9:9" ht="13.8">
      <c r="I154" s="317"/>
    </row>
    <row r="155" spans="9:9" ht="13.8">
      <c r="I155" s="317"/>
    </row>
    <row r="156" spans="9:9" ht="13.8">
      <c r="I156" s="317"/>
    </row>
    <row r="157" spans="9:9" ht="13.8">
      <c r="I157" s="317"/>
    </row>
    <row r="158" spans="9:9" ht="13.8">
      <c r="I158" s="317"/>
    </row>
    <row r="159" spans="9:9" ht="13.8">
      <c r="I159" s="317"/>
    </row>
    <row r="160" spans="9:9" ht="13.8">
      <c r="I160" s="317"/>
    </row>
    <row r="161" spans="9:9" ht="13.8">
      <c r="I161" s="317"/>
    </row>
    <row r="162" spans="9:9" ht="13.8">
      <c r="I162" s="317"/>
    </row>
  </sheetData>
  <mergeCells count="2">
    <mergeCell ref="B34:C34"/>
    <mergeCell ref="B35:D35"/>
  </mergeCells>
  <pageMargins left="0.98425196850393704" right="0.98425196850393704" top="0.94488188976377996" bottom="1.49606299212598" header="0.511811023622047" footer="1.1811023622047201"/>
  <pageSetup paperSize="9" firstPageNumber="313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B0F0"/>
  </sheetPr>
  <dimension ref="A1:K163"/>
  <sheetViews>
    <sheetView workbookViewId="0">
      <selection activeCell="M5" sqref="M5"/>
    </sheetView>
  </sheetViews>
  <sheetFormatPr defaultColWidth="9.109375" defaultRowHeight="13.2"/>
  <cols>
    <col min="1" max="1" width="33.109375" style="325" customWidth="1"/>
    <col min="2" max="4" width="9.5546875" style="325" hidden="1" customWidth="1"/>
    <col min="5" max="8" width="9.5546875" style="325" customWidth="1"/>
    <col min="9" max="9" width="9.109375" style="325"/>
    <col min="10" max="16384" width="9.109375" style="184"/>
  </cols>
  <sheetData>
    <row r="1" spans="1:11" ht="20.100000000000001" customHeight="1">
      <c r="A1" s="310" t="s">
        <v>630</v>
      </c>
    </row>
    <row r="2" spans="1:11" ht="20.100000000000001" customHeight="1">
      <c r="A2" s="310" t="s">
        <v>563</v>
      </c>
    </row>
    <row r="3" spans="1:11" ht="20.100000000000001" customHeight="1">
      <c r="A3" s="311" t="s">
        <v>564</v>
      </c>
    </row>
    <row r="4" spans="1:11" ht="17.100000000000001" customHeight="1">
      <c r="A4" s="311" t="s">
        <v>565</v>
      </c>
    </row>
    <row r="5" spans="1:11" ht="17.100000000000001" customHeight="1"/>
    <row r="6" spans="1:11" ht="17.100000000000001" customHeight="1">
      <c r="A6" s="810"/>
      <c r="B6" s="810"/>
      <c r="C6" s="811" t="s">
        <v>306</v>
      </c>
      <c r="D6" s="810"/>
      <c r="E6" s="810"/>
      <c r="F6" s="810"/>
      <c r="G6" s="810"/>
      <c r="I6" s="813" t="s">
        <v>306</v>
      </c>
      <c r="J6" s="189"/>
      <c r="K6" s="189"/>
    </row>
    <row r="7" spans="1:11" ht="27" customHeight="1">
      <c r="A7" s="814"/>
      <c r="B7" s="815">
        <v>2010</v>
      </c>
      <c r="C7" s="816">
        <v>2014</v>
      </c>
      <c r="D7" s="816">
        <v>2015</v>
      </c>
      <c r="E7" s="816">
        <v>2016</v>
      </c>
      <c r="F7" s="816">
        <v>2017</v>
      </c>
      <c r="G7" s="816">
        <v>2018</v>
      </c>
      <c r="H7" s="816">
        <v>2019</v>
      </c>
      <c r="I7" s="816">
        <v>2020</v>
      </c>
      <c r="J7" s="189"/>
      <c r="K7" s="189"/>
    </row>
    <row r="8" spans="1:11" ht="12.75" customHeight="1">
      <c r="J8" s="189"/>
      <c r="K8" s="189"/>
    </row>
    <row r="9" spans="1:11" ht="20.25" customHeight="1">
      <c r="A9" s="291" t="s">
        <v>303</v>
      </c>
      <c r="B9" s="312">
        <v>87585</v>
      </c>
      <c r="C9" s="312">
        <v>99704</v>
      </c>
      <c r="D9" s="312">
        <v>98128</v>
      </c>
      <c r="E9" s="312">
        <v>105564</v>
      </c>
      <c r="F9" s="312">
        <v>107849</v>
      </c>
      <c r="G9" s="312">
        <v>109505</v>
      </c>
      <c r="H9" s="312">
        <f>SUM(H11:H33)</f>
        <v>122568</v>
      </c>
      <c r="I9" s="312">
        <f>SUM(I11:I33)</f>
        <v>108813</v>
      </c>
      <c r="J9" s="189"/>
      <c r="K9" s="189"/>
    </row>
    <row r="10" spans="1:11" ht="20.25" customHeight="1">
      <c r="A10" s="291"/>
      <c r="B10" s="312"/>
      <c r="C10" s="312"/>
      <c r="D10" s="312"/>
      <c r="E10" s="312"/>
      <c r="F10" s="312"/>
      <c r="G10" s="312"/>
      <c r="H10" s="312"/>
      <c r="I10" s="838"/>
      <c r="J10" s="189"/>
      <c r="K10" s="189"/>
    </row>
    <row r="11" spans="1:11" ht="17.100000000000001" customHeight="1">
      <c r="A11" s="818" t="s">
        <v>281</v>
      </c>
      <c r="B11" s="838">
        <v>20978</v>
      </c>
      <c r="C11" s="838">
        <v>24911</v>
      </c>
      <c r="D11" s="838">
        <v>24964</v>
      </c>
      <c r="E11" s="838">
        <v>30999</v>
      </c>
      <c r="F11" s="838">
        <v>26414</v>
      </c>
      <c r="G11" s="838">
        <v>26284</v>
      </c>
      <c r="H11" s="838">
        <v>30459</v>
      </c>
      <c r="I11" s="838">
        <v>24240</v>
      </c>
      <c r="J11" s="189"/>
      <c r="K11" s="189"/>
    </row>
    <row r="12" spans="1:11" ht="17.100000000000001" customHeight="1">
      <c r="A12" s="294" t="s">
        <v>278</v>
      </c>
      <c r="B12" s="838"/>
      <c r="C12" s="448"/>
      <c r="D12" s="448"/>
      <c r="E12" s="448"/>
      <c r="F12" s="448"/>
      <c r="G12" s="448"/>
      <c r="H12" s="448"/>
      <c r="I12" s="838"/>
      <c r="J12" s="189"/>
      <c r="K12" s="189"/>
    </row>
    <row r="13" spans="1:11" ht="17.100000000000001" customHeight="1">
      <c r="A13" s="818" t="s">
        <v>282</v>
      </c>
      <c r="B13" s="838">
        <v>14188</v>
      </c>
      <c r="C13" s="838">
        <v>13623</v>
      </c>
      <c r="D13" s="838">
        <v>13848</v>
      </c>
      <c r="E13" s="838">
        <v>13816</v>
      </c>
      <c r="F13" s="838">
        <v>14711</v>
      </c>
      <c r="G13" s="838">
        <v>17009</v>
      </c>
      <c r="H13" s="838">
        <v>18681</v>
      </c>
      <c r="I13" s="838">
        <v>15144</v>
      </c>
      <c r="J13" s="189"/>
      <c r="K13" s="189"/>
    </row>
    <row r="14" spans="1:11" ht="17.100000000000001" customHeight="1">
      <c r="A14" s="294" t="s">
        <v>279</v>
      </c>
      <c r="B14" s="838"/>
      <c r="C14" s="448"/>
      <c r="D14" s="448"/>
      <c r="E14" s="448"/>
      <c r="F14" s="448"/>
      <c r="G14" s="448"/>
      <c r="H14" s="448"/>
      <c r="I14" s="838"/>
      <c r="J14" s="189"/>
      <c r="K14" s="189"/>
    </row>
    <row r="15" spans="1:11" ht="17.100000000000001" customHeight="1">
      <c r="A15" s="818" t="s">
        <v>283</v>
      </c>
      <c r="B15" s="838">
        <v>1901</v>
      </c>
      <c r="C15" s="838">
        <v>2312</v>
      </c>
      <c r="D15" s="838">
        <v>2220</v>
      </c>
      <c r="E15" s="838">
        <v>2275</v>
      </c>
      <c r="F15" s="838">
        <v>3094</v>
      </c>
      <c r="G15" s="838">
        <v>3420</v>
      </c>
      <c r="H15" s="838">
        <v>4188</v>
      </c>
      <c r="I15" s="838">
        <v>3681</v>
      </c>
      <c r="J15" s="189"/>
      <c r="K15" s="189"/>
    </row>
    <row r="16" spans="1:11" ht="17.100000000000001" customHeight="1">
      <c r="A16" s="294" t="s">
        <v>280</v>
      </c>
      <c r="B16" s="838"/>
      <c r="C16" s="448"/>
      <c r="D16" s="448"/>
      <c r="E16" s="448"/>
      <c r="F16" s="448"/>
      <c r="G16" s="448"/>
      <c r="H16" s="448"/>
      <c r="I16" s="838"/>
      <c r="J16" s="189"/>
      <c r="K16" s="189"/>
    </row>
    <row r="17" spans="1:11" ht="17.100000000000001" customHeight="1">
      <c r="A17" s="818" t="s">
        <v>284</v>
      </c>
      <c r="B17" s="838">
        <v>1087</v>
      </c>
      <c r="C17" s="838">
        <v>1443</v>
      </c>
      <c r="D17" s="838">
        <v>1021</v>
      </c>
      <c r="E17" s="838">
        <v>1194</v>
      </c>
      <c r="F17" s="838">
        <v>1309</v>
      </c>
      <c r="G17" s="838">
        <v>1255</v>
      </c>
      <c r="H17" s="838">
        <v>944</v>
      </c>
      <c r="I17" s="838">
        <v>1558</v>
      </c>
      <c r="J17" s="189"/>
      <c r="K17" s="189"/>
    </row>
    <row r="18" spans="1:11" ht="17.100000000000001" customHeight="1">
      <c r="A18" s="818" t="s">
        <v>285</v>
      </c>
      <c r="B18" s="838"/>
      <c r="C18" s="448"/>
      <c r="D18" s="448"/>
      <c r="E18" s="448"/>
      <c r="F18" s="448"/>
      <c r="G18" s="448"/>
      <c r="H18" s="448"/>
      <c r="I18" s="838"/>
      <c r="J18" s="189"/>
      <c r="K18" s="189"/>
    </row>
    <row r="19" spans="1:11" ht="17.100000000000001" customHeight="1">
      <c r="A19" s="818" t="s">
        <v>286</v>
      </c>
      <c r="B19" s="838">
        <v>7563</v>
      </c>
      <c r="C19" s="838">
        <v>10121</v>
      </c>
      <c r="D19" s="838">
        <v>9880</v>
      </c>
      <c r="E19" s="838">
        <v>10078</v>
      </c>
      <c r="F19" s="838">
        <v>12713</v>
      </c>
      <c r="G19" s="838">
        <v>12567</v>
      </c>
      <c r="H19" s="838">
        <v>13324</v>
      </c>
      <c r="I19" s="838">
        <v>13265</v>
      </c>
      <c r="J19" s="189"/>
      <c r="K19" s="189"/>
    </row>
    <row r="20" spans="1:11" ht="17.100000000000001" customHeight="1">
      <c r="A20" s="294" t="s">
        <v>287</v>
      </c>
      <c r="B20" s="312"/>
      <c r="C20" s="312"/>
      <c r="D20" s="312"/>
      <c r="E20" s="312"/>
      <c r="F20" s="312"/>
      <c r="G20" s="312"/>
      <c r="H20" s="312"/>
      <c r="I20" s="838"/>
      <c r="J20" s="189"/>
      <c r="K20" s="189"/>
    </row>
    <row r="21" spans="1:11" ht="17.100000000000001" customHeight="1">
      <c r="A21" s="818" t="s">
        <v>288</v>
      </c>
      <c r="B21" s="838">
        <v>6371</v>
      </c>
      <c r="C21" s="838">
        <v>7637</v>
      </c>
      <c r="D21" s="838">
        <v>7200</v>
      </c>
      <c r="E21" s="838">
        <v>7353</v>
      </c>
      <c r="F21" s="838">
        <v>7235</v>
      </c>
      <c r="G21" s="838">
        <v>6580</v>
      </c>
      <c r="H21" s="838">
        <v>8010</v>
      </c>
      <c r="I21" s="838">
        <v>6710</v>
      </c>
      <c r="J21" s="189"/>
      <c r="K21" s="189"/>
    </row>
    <row r="22" spans="1:11" ht="17.100000000000001" customHeight="1">
      <c r="A22" s="294" t="s">
        <v>289</v>
      </c>
      <c r="B22" s="838"/>
      <c r="C22" s="448"/>
      <c r="D22" s="448"/>
      <c r="E22" s="448"/>
      <c r="F22" s="448"/>
      <c r="G22" s="448"/>
      <c r="H22" s="448"/>
      <c r="I22" s="838"/>
      <c r="J22" s="189"/>
      <c r="K22" s="189"/>
    </row>
    <row r="23" spans="1:11" ht="17.100000000000001" customHeight="1">
      <c r="A23" s="818" t="s">
        <v>290</v>
      </c>
      <c r="B23" s="838">
        <v>10370</v>
      </c>
      <c r="C23" s="838">
        <v>12592</v>
      </c>
      <c r="D23" s="838">
        <v>12624</v>
      </c>
      <c r="E23" s="838">
        <v>12853</v>
      </c>
      <c r="F23" s="838">
        <v>14187</v>
      </c>
      <c r="G23" s="838">
        <v>14389</v>
      </c>
      <c r="H23" s="838">
        <v>16015</v>
      </c>
      <c r="I23" s="838">
        <v>15301</v>
      </c>
      <c r="J23" s="189"/>
      <c r="K23" s="189"/>
    </row>
    <row r="24" spans="1:11" ht="17.100000000000001" customHeight="1">
      <c r="A24" s="294" t="s">
        <v>291</v>
      </c>
      <c r="B24" s="838"/>
      <c r="C24" s="448"/>
      <c r="D24" s="448"/>
      <c r="E24" s="448"/>
      <c r="F24" s="448"/>
      <c r="G24" s="448"/>
      <c r="H24" s="448"/>
      <c r="I24" s="838"/>
      <c r="J24" s="189"/>
      <c r="K24" s="189"/>
    </row>
    <row r="25" spans="1:11" ht="17.100000000000001" customHeight="1">
      <c r="A25" s="818" t="s">
        <v>292</v>
      </c>
      <c r="B25" s="838">
        <v>8230</v>
      </c>
      <c r="C25" s="838">
        <v>7934</v>
      </c>
      <c r="D25" s="838">
        <v>8294</v>
      </c>
      <c r="E25" s="838">
        <v>7975</v>
      </c>
      <c r="F25" s="838">
        <v>8455</v>
      </c>
      <c r="G25" s="838">
        <v>8242</v>
      </c>
      <c r="H25" s="838">
        <v>8930</v>
      </c>
      <c r="I25" s="838">
        <v>8789</v>
      </c>
      <c r="J25" s="189"/>
      <c r="K25" s="189"/>
    </row>
    <row r="26" spans="1:11" ht="17.100000000000001" customHeight="1">
      <c r="A26" s="294" t="s">
        <v>293</v>
      </c>
      <c r="B26" s="838"/>
      <c r="C26" s="448"/>
      <c r="D26" s="448"/>
      <c r="E26" s="448"/>
      <c r="F26" s="448"/>
      <c r="G26" s="448"/>
      <c r="H26" s="448"/>
      <c r="I26" s="838"/>
      <c r="J26" s="189"/>
      <c r="K26" s="189"/>
    </row>
    <row r="27" spans="1:11" ht="17.100000000000001" customHeight="1">
      <c r="A27" s="818" t="s">
        <v>294</v>
      </c>
      <c r="B27" s="838">
        <v>4600</v>
      </c>
      <c r="C27" s="838">
        <v>6765</v>
      </c>
      <c r="D27" s="838">
        <v>5994</v>
      </c>
      <c r="E27" s="838">
        <v>6628</v>
      </c>
      <c r="F27" s="838">
        <v>6581</v>
      </c>
      <c r="G27" s="838">
        <v>6719</v>
      </c>
      <c r="H27" s="838">
        <v>8274</v>
      </c>
      <c r="I27" s="838">
        <v>6802</v>
      </c>
      <c r="J27" s="189"/>
      <c r="K27" s="189"/>
    </row>
    <row r="28" spans="1:11" ht="17.100000000000001" customHeight="1">
      <c r="A28" s="294" t="s">
        <v>295</v>
      </c>
      <c r="B28" s="838"/>
      <c r="C28" s="448"/>
      <c r="D28" s="448"/>
      <c r="E28" s="448"/>
      <c r="F28" s="448"/>
      <c r="G28" s="448"/>
      <c r="H28" s="448"/>
      <c r="I28" s="838"/>
      <c r="J28" s="189"/>
      <c r="K28" s="189"/>
    </row>
    <row r="29" spans="1:11" ht="17.100000000000001" customHeight="1">
      <c r="A29" s="818" t="s">
        <v>296</v>
      </c>
      <c r="B29" s="838">
        <v>3438</v>
      </c>
      <c r="C29" s="838">
        <v>3664</v>
      </c>
      <c r="D29" s="838">
        <v>3617</v>
      </c>
      <c r="E29" s="838">
        <v>3961</v>
      </c>
      <c r="F29" s="838">
        <v>4145</v>
      </c>
      <c r="G29" s="838">
        <v>4032</v>
      </c>
      <c r="H29" s="838">
        <v>4404</v>
      </c>
      <c r="I29" s="838">
        <v>4274</v>
      </c>
      <c r="J29" s="189"/>
      <c r="K29" s="189"/>
    </row>
    <row r="30" spans="1:11" ht="17.100000000000001" customHeight="1">
      <c r="A30" s="294" t="s">
        <v>297</v>
      </c>
      <c r="B30" s="838"/>
      <c r="C30" s="448"/>
      <c r="D30" s="448"/>
      <c r="E30" s="448"/>
      <c r="F30" s="448"/>
      <c r="G30" s="448"/>
      <c r="H30" s="448"/>
      <c r="I30" s="838"/>
      <c r="J30" s="189"/>
      <c r="K30" s="189"/>
    </row>
    <row r="31" spans="1:11" ht="17.100000000000001" customHeight="1">
      <c r="A31" s="818" t="s">
        <v>298</v>
      </c>
      <c r="B31" s="838">
        <v>5250</v>
      </c>
      <c r="C31" s="838">
        <v>4764</v>
      </c>
      <c r="D31" s="838">
        <v>4569</v>
      </c>
      <c r="E31" s="838">
        <v>4328</v>
      </c>
      <c r="F31" s="838">
        <v>4500</v>
      </c>
      <c r="G31" s="838">
        <v>4619</v>
      </c>
      <c r="H31" s="838">
        <v>4705</v>
      </c>
      <c r="I31" s="838">
        <v>4634</v>
      </c>
      <c r="J31" s="189"/>
      <c r="K31" s="189"/>
    </row>
    <row r="32" spans="1:11" ht="17.100000000000001" customHeight="1">
      <c r="A32" s="294" t="s">
        <v>299</v>
      </c>
      <c r="B32" s="838"/>
      <c r="C32" s="448"/>
      <c r="D32" s="448"/>
      <c r="E32" s="448"/>
      <c r="F32" s="448"/>
      <c r="G32" s="448"/>
      <c r="H32" s="448"/>
      <c r="I32" s="838"/>
      <c r="J32" s="189"/>
      <c r="K32" s="189"/>
    </row>
    <row r="33" spans="1:11" ht="17.100000000000001" customHeight="1">
      <c r="A33" s="818" t="s">
        <v>300</v>
      </c>
      <c r="B33" s="838">
        <v>3609</v>
      </c>
      <c r="C33" s="838">
        <v>3847</v>
      </c>
      <c r="D33" s="838">
        <v>3897</v>
      </c>
      <c r="E33" s="838">
        <v>4104</v>
      </c>
      <c r="F33" s="838">
        <v>4505</v>
      </c>
      <c r="G33" s="838">
        <v>4389</v>
      </c>
      <c r="H33" s="838">
        <v>4634</v>
      </c>
      <c r="I33" s="838">
        <v>4415</v>
      </c>
      <c r="J33" s="189"/>
      <c r="K33" s="189"/>
    </row>
    <row r="34" spans="1:11" ht="17.100000000000001" customHeight="1">
      <c r="A34" s="294" t="s">
        <v>301</v>
      </c>
      <c r="I34" s="838"/>
      <c r="J34" s="189"/>
      <c r="K34" s="189"/>
    </row>
    <row r="35" spans="1:11" ht="17.100000000000001" customHeight="1">
      <c r="A35" s="810"/>
      <c r="B35" s="810"/>
      <c r="C35" s="810"/>
      <c r="D35" s="810"/>
      <c r="E35" s="810"/>
      <c r="F35" s="810"/>
      <c r="G35" s="810"/>
      <c r="H35" s="810"/>
      <c r="I35" s="810"/>
      <c r="J35" s="189"/>
      <c r="K35" s="189"/>
    </row>
    <row r="36" spans="1:11" ht="17.100000000000001" customHeight="1">
      <c r="A36" s="833"/>
      <c r="B36" s="1122"/>
      <c r="C36" s="1122"/>
      <c r="J36" s="189"/>
      <c r="K36" s="189"/>
    </row>
    <row r="37" spans="1:11" ht="17.100000000000001" customHeight="1">
      <c r="A37" s="833"/>
      <c r="B37" s="1119"/>
      <c r="C37" s="1119"/>
      <c r="D37" s="1119"/>
      <c r="J37" s="189"/>
      <c r="K37" s="189"/>
    </row>
    <row r="38" spans="1:11" ht="17.100000000000001" customHeight="1">
      <c r="A38" s="313"/>
      <c r="B38" s="834"/>
      <c r="C38" s="822"/>
      <c r="J38" s="189"/>
      <c r="K38" s="189"/>
    </row>
    <row r="39" spans="1:11" ht="17.100000000000001" customHeight="1">
      <c r="A39" s="839"/>
      <c r="B39" s="313"/>
      <c r="C39" s="822"/>
      <c r="J39" s="189"/>
      <c r="K39" s="189"/>
    </row>
    <row r="40" spans="1:11" ht="13.8">
      <c r="A40" s="824"/>
      <c r="B40" s="824"/>
      <c r="C40" s="824"/>
      <c r="J40" s="189"/>
      <c r="K40" s="189"/>
    </row>
    <row r="41" spans="1:11" ht="13.8">
      <c r="J41" s="189"/>
      <c r="K41" s="189"/>
    </row>
    <row r="42" spans="1:11" ht="13.8">
      <c r="J42" s="189"/>
      <c r="K42" s="189"/>
    </row>
    <row r="43" spans="1:11" ht="13.8">
      <c r="J43" s="189"/>
      <c r="K43" s="189"/>
    </row>
    <row r="44" spans="1:11" ht="13.8">
      <c r="J44" s="189"/>
      <c r="K44" s="189"/>
    </row>
    <row r="45" spans="1:11" ht="13.8">
      <c r="J45" s="189"/>
      <c r="K45" s="189"/>
    </row>
    <row r="46" spans="1:11" ht="13.8">
      <c r="J46" s="189"/>
      <c r="K46" s="189"/>
    </row>
    <row r="47" spans="1:11" ht="13.8">
      <c r="J47" s="189"/>
      <c r="K47" s="189"/>
    </row>
    <row r="48" spans="1:11" ht="13.8">
      <c r="J48" s="189"/>
      <c r="K48" s="189"/>
    </row>
    <row r="49" spans="10:11" ht="13.8">
      <c r="J49" s="189"/>
      <c r="K49" s="189"/>
    </row>
    <row r="50" spans="10:11" ht="13.8">
      <c r="J50" s="189"/>
      <c r="K50" s="189"/>
    </row>
    <row r="51" spans="10:11" ht="13.8">
      <c r="J51" s="189"/>
      <c r="K51" s="189"/>
    </row>
    <row r="52" spans="10:11" ht="13.8">
      <c r="J52" s="189"/>
      <c r="K52" s="189"/>
    </row>
    <row r="53" spans="10:11" ht="13.8">
      <c r="J53" s="189"/>
      <c r="K53" s="189"/>
    </row>
    <row r="54" spans="10:11" ht="13.8">
      <c r="J54" s="189"/>
      <c r="K54" s="189"/>
    </row>
    <row r="55" spans="10:11" ht="13.8">
      <c r="J55" s="189"/>
      <c r="K55" s="189"/>
    </row>
    <row r="56" spans="10:11" ht="13.8">
      <c r="J56" s="189"/>
      <c r="K56" s="189"/>
    </row>
    <row r="57" spans="10:11" ht="13.8">
      <c r="J57" s="189"/>
      <c r="K57" s="189"/>
    </row>
    <row r="58" spans="10:11" ht="13.8">
      <c r="J58" s="189"/>
      <c r="K58" s="189"/>
    </row>
    <row r="59" spans="10:11" ht="13.8">
      <c r="J59" s="189"/>
      <c r="K59" s="189"/>
    </row>
    <row r="60" spans="10:11" ht="13.8">
      <c r="J60" s="189"/>
      <c r="K60" s="189"/>
    </row>
    <row r="61" spans="10:11" ht="13.8">
      <c r="J61" s="189"/>
      <c r="K61" s="189"/>
    </row>
    <row r="62" spans="10:11" ht="13.8">
      <c r="J62" s="189"/>
      <c r="K62" s="189"/>
    </row>
    <row r="63" spans="10:11" ht="13.8">
      <c r="J63" s="189"/>
      <c r="K63" s="189"/>
    </row>
    <row r="64" spans="10:11" ht="13.8">
      <c r="J64" s="189"/>
      <c r="K64" s="189"/>
    </row>
    <row r="65" spans="10:11" ht="13.8">
      <c r="J65" s="189"/>
      <c r="K65" s="189"/>
    </row>
    <row r="66" spans="10:11" ht="13.8">
      <c r="J66" s="189"/>
      <c r="K66" s="189"/>
    </row>
    <row r="67" spans="10:11" ht="13.8">
      <c r="J67" s="189"/>
      <c r="K67" s="189"/>
    </row>
    <row r="68" spans="10:11" ht="13.8">
      <c r="J68" s="189"/>
      <c r="K68" s="189"/>
    </row>
    <row r="69" spans="10:11" ht="13.8">
      <c r="J69" s="189"/>
      <c r="K69" s="189"/>
    </row>
    <row r="70" spans="10:11" ht="13.8">
      <c r="J70" s="189"/>
      <c r="K70" s="189"/>
    </row>
    <row r="71" spans="10:11" ht="13.8">
      <c r="J71" s="189"/>
      <c r="K71" s="189"/>
    </row>
    <row r="72" spans="10:11" ht="13.8">
      <c r="J72" s="189"/>
      <c r="K72" s="189"/>
    </row>
    <row r="73" spans="10:11" ht="13.8">
      <c r="J73" s="189"/>
      <c r="K73" s="189"/>
    </row>
    <row r="74" spans="10:11" ht="13.8">
      <c r="J74" s="189"/>
      <c r="K74" s="189"/>
    </row>
    <row r="75" spans="10:11" ht="13.8">
      <c r="J75" s="189"/>
      <c r="K75" s="189"/>
    </row>
    <row r="76" spans="10:11" ht="13.8">
      <c r="J76" s="189"/>
      <c r="K76" s="189"/>
    </row>
    <row r="77" spans="10:11" ht="13.8">
      <c r="J77" s="189"/>
      <c r="K77" s="189"/>
    </row>
    <row r="78" spans="10:11" ht="13.8">
      <c r="J78" s="189"/>
      <c r="K78" s="189"/>
    </row>
    <row r="79" spans="10:11" ht="13.8">
      <c r="J79" s="189"/>
      <c r="K79" s="189"/>
    </row>
    <row r="80" spans="10:11" ht="13.8">
      <c r="J80" s="189"/>
      <c r="K80" s="189"/>
    </row>
    <row r="81" spans="10:11" ht="13.8">
      <c r="J81" s="189"/>
      <c r="K81" s="189"/>
    </row>
    <row r="82" spans="10:11" ht="13.8">
      <c r="J82" s="189"/>
      <c r="K82" s="189"/>
    </row>
    <row r="83" spans="10:11" ht="13.8">
      <c r="J83" s="189"/>
      <c r="K83" s="189"/>
    </row>
    <row r="84" spans="10:11" ht="13.8">
      <c r="J84" s="189"/>
      <c r="K84" s="189"/>
    </row>
    <row r="85" spans="10:11" ht="13.8">
      <c r="J85" s="189"/>
      <c r="K85" s="189"/>
    </row>
    <row r="86" spans="10:11" ht="13.8">
      <c r="J86" s="189"/>
      <c r="K86" s="189"/>
    </row>
    <row r="87" spans="10:11" ht="13.8">
      <c r="J87" s="189"/>
      <c r="K87" s="189"/>
    </row>
    <row r="88" spans="10:11" ht="13.8">
      <c r="J88" s="189"/>
      <c r="K88" s="189"/>
    </row>
    <row r="89" spans="10:11" ht="13.8">
      <c r="J89" s="189"/>
      <c r="K89" s="189"/>
    </row>
    <row r="90" spans="10:11" ht="13.8">
      <c r="J90" s="189"/>
      <c r="K90" s="189"/>
    </row>
    <row r="91" spans="10:11" ht="13.8">
      <c r="J91" s="189"/>
      <c r="K91" s="189"/>
    </row>
    <row r="92" spans="10:11" ht="13.8">
      <c r="J92" s="189"/>
      <c r="K92" s="189"/>
    </row>
    <row r="93" spans="10:11" ht="13.8">
      <c r="J93" s="189"/>
      <c r="K93" s="189"/>
    </row>
    <row r="94" spans="10:11" ht="13.8">
      <c r="J94" s="189"/>
      <c r="K94" s="189"/>
    </row>
    <row r="95" spans="10:11" ht="13.8">
      <c r="J95" s="189"/>
      <c r="K95" s="189"/>
    </row>
    <row r="96" spans="10:11" ht="13.8">
      <c r="J96" s="189"/>
      <c r="K96" s="189"/>
    </row>
    <row r="97" spans="10:11" ht="13.8">
      <c r="J97" s="189"/>
      <c r="K97" s="189"/>
    </row>
    <row r="98" spans="10:11" ht="13.8">
      <c r="J98" s="189"/>
      <c r="K98" s="189"/>
    </row>
    <row r="99" spans="10:11" ht="13.8">
      <c r="J99" s="189"/>
      <c r="K99" s="189"/>
    </row>
    <row r="100" spans="10:11" ht="13.8">
      <c r="J100" s="189"/>
      <c r="K100" s="189"/>
    </row>
    <row r="101" spans="10:11" ht="13.8">
      <c r="J101" s="189"/>
      <c r="K101" s="189"/>
    </row>
    <row r="102" spans="10:11" ht="13.8">
      <c r="J102" s="189"/>
      <c r="K102" s="189"/>
    </row>
    <row r="103" spans="10:11" ht="13.8">
      <c r="J103" s="189"/>
      <c r="K103" s="189"/>
    </row>
    <row r="104" spans="10:11" ht="13.8">
      <c r="J104" s="189"/>
      <c r="K104" s="189"/>
    </row>
    <row r="105" spans="10:11" ht="13.8">
      <c r="J105" s="189"/>
      <c r="K105" s="189"/>
    </row>
    <row r="106" spans="10:11" ht="13.8">
      <c r="J106" s="189"/>
      <c r="K106" s="189"/>
    </row>
    <row r="107" spans="10:11" ht="13.8">
      <c r="J107" s="189"/>
      <c r="K107" s="189"/>
    </row>
    <row r="108" spans="10:11" ht="13.8">
      <c r="J108" s="189"/>
      <c r="K108" s="189"/>
    </row>
    <row r="109" spans="10:11" ht="13.8">
      <c r="J109" s="189"/>
      <c r="K109" s="189"/>
    </row>
    <row r="110" spans="10:11" ht="13.8">
      <c r="J110" s="189"/>
      <c r="K110" s="189"/>
    </row>
    <row r="111" spans="10:11" ht="13.8">
      <c r="J111" s="189"/>
      <c r="K111" s="189"/>
    </row>
    <row r="112" spans="10:11" ht="13.8">
      <c r="J112" s="189"/>
      <c r="K112" s="189"/>
    </row>
    <row r="113" spans="10:11" ht="13.8">
      <c r="J113" s="189"/>
      <c r="K113" s="189"/>
    </row>
    <row r="114" spans="10:11" ht="13.8">
      <c r="J114" s="189"/>
      <c r="K114" s="189"/>
    </row>
    <row r="115" spans="10:11" ht="13.8">
      <c r="J115" s="189"/>
      <c r="K115" s="189"/>
    </row>
    <row r="116" spans="10:11" ht="13.8">
      <c r="J116" s="189"/>
      <c r="K116" s="189"/>
    </row>
    <row r="117" spans="10:11" ht="13.8">
      <c r="J117" s="189"/>
      <c r="K117" s="189"/>
    </row>
    <row r="118" spans="10:11" ht="13.8">
      <c r="J118" s="189"/>
      <c r="K118" s="189"/>
    </row>
    <row r="119" spans="10:11" ht="13.8">
      <c r="J119" s="189"/>
      <c r="K119" s="189"/>
    </row>
    <row r="120" spans="10:11" ht="13.8">
      <c r="J120" s="189"/>
      <c r="K120" s="189"/>
    </row>
    <row r="121" spans="10:11" ht="13.8">
      <c r="J121" s="189"/>
      <c r="K121" s="189"/>
    </row>
    <row r="122" spans="10:11" ht="13.8">
      <c r="J122" s="189"/>
      <c r="K122" s="189"/>
    </row>
    <row r="123" spans="10:11" ht="13.8">
      <c r="J123" s="189"/>
      <c r="K123" s="189"/>
    </row>
    <row r="124" spans="10:11" ht="13.8">
      <c r="J124" s="189"/>
      <c r="K124" s="189"/>
    </row>
    <row r="125" spans="10:11" ht="13.8">
      <c r="J125" s="189"/>
      <c r="K125" s="189"/>
    </row>
    <row r="126" spans="10:11" ht="13.8">
      <c r="J126" s="189"/>
      <c r="K126" s="189"/>
    </row>
    <row r="127" spans="10:11" ht="13.8">
      <c r="J127" s="189"/>
      <c r="K127" s="189"/>
    </row>
    <row r="128" spans="10:11" ht="13.8">
      <c r="J128" s="189"/>
      <c r="K128" s="189"/>
    </row>
    <row r="129" spans="10:11" ht="13.8">
      <c r="J129" s="189"/>
      <c r="K129" s="189"/>
    </row>
    <row r="130" spans="10:11" ht="13.8">
      <c r="J130" s="189"/>
      <c r="K130" s="189"/>
    </row>
    <row r="131" spans="10:11" ht="13.8">
      <c r="J131" s="189"/>
      <c r="K131" s="189"/>
    </row>
    <row r="132" spans="10:11" ht="13.8">
      <c r="J132" s="189"/>
      <c r="K132" s="189"/>
    </row>
    <row r="133" spans="10:11" ht="13.8">
      <c r="J133" s="189"/>
      <c r="K133" s="189"/>
    </row>
    <row r="134" spans="10:11" ht="13.8">
      <c r="J134" s="189"/>
      <c r="K134" s="189"/>
    </row>
    <row r="135" spans="10:11" ht="13.8">
      <c r="J135" s="189"/>
      <c r="K135" s="189"/>
    </row>
    <row r="136" spans="10:11" ht="13.8">
      <c r="J136" s="189"/>
      <c r="K136" s="189"/>
    </row>
    <row r="137" spans="10:11" ht="13.8">
      <c r="J137" s="189"/>
      <c r="K137" s="189"/>
    </row>
    <row r="138" spans="10:11" ht="13.8">
      <c r="J138" s="189"/>
      <c r="K138" s="189"/>
    </row>
    <row r="139" spans="10:11" ht="13.8">
      <c r="J139" s="189"/>
      <c r="K139" s="189"/>
    </row>
    <row r="140" spans="10:11" ht="13.8">
      <c r="J140" s="189"/>
      <c r="K140" s="189"/>
    </row>
    <row r="141" spans="10:11" ht="13.8">
      <c r="J141" s="189"/>
      <c r="K141" s="189"/>
    </row>
    <row r="142" spans="10:11" ht="13.8">
      <c r="J142" s="189"/>
      <c r="K142" s="189"/>
    </row>
    <row r="143" spans="10:11" ht="13.8">
      <c r="J143" s="189"/>
      <c r="K143" s="189"/>
    </row>
    <row r="144" spans="10:11" ht="13.8">
      <c r="J144" s="189"/>
      <c r="K144" s="189"/>
    </row>
    <row r="145" spans="10:11" ht="13.8">
      <c r="J145" s="189"/>
      <c r="K145" s="189"/>
    </row>
    <row r="146" spans="10:11" ht="13.8">
      <c r="J146" s="189"/>
      <c r="K146" s="189"/>
    </row>
    <row r="147" spans="10:11" ht="13.8">
      <c r="J147" s="189"/>
      <c r="K147" s="189"/>
    </row>
    <row r="148" spans="10:11" ht="13.8">
      <c r="J148" s="189"/>
      <c r="K148" s="189"/>
    </row>
    <row r="149" spans="10:11" ht="13.8">
      <c r="J149" s="189"/>
      <c r="K149" s="189"/>
    </row>
    <row r="150" spans="10:11" ht="13.8">
      <c r="J150" s="189"/>
      <c r="K150" s="189"/>
    </row>
    <row r="151" spans="10:11" ht="13.8">
      <c r="J151" s="189"/>
      <c r="K151" s="189"/>
    </row>
    <row r="152" spans="10:11" ht="13.8">
      <c r="J152" s="189"/>
      <c r="K152" s="189"/>
    </row>
    <row r="153" spans="10:11" ht="13.8">
      <c r="J153" s="189"/>
      <c r="K153" s="189"/>
    </row>
    <row r="154" spans="10:11" ht="13.8">
      <c r="J154" s="189"/>
      <c r="K154" s="189"/>
    </row>
    <row r="155" spans="10:11" ht="13.8">
      <c r="J155" s="189"/>
      <c r="K155" s="189"/>
    </row>
    <row r="156" spans="10:11" ht="13.8">
      <c r="J156" s="189"/>
      <c r="K156" s="189"/>
    </row>
    <row r="157" spans="10:11" ht="13.8">
      <c r="J157" s="189"/>
      <c r="K157" s="189"/>
    </row>
    <row r="158" spans="10:11" ht="13.8">
      <c r="J158" s="189"/>
      <c r="K158" s="189"/>
    </row>
    <row r="159" spans="10:11" ht="13.8">
      <c r="J159" s="189"/>
      <c r="K159" s="189"/>
    </row>
    <row r="160" spans="10:11" ht="13.8">
      <c r="J160" s="189"/>
      <c r="K160" s="189"/>
    </row>
    <row r="161" spans="10:11" ht="13.8">
      <c r="J161" s="189"/>
      <c r="K161" s="189"/>
    </row>
    <row r="162" spans="10:11" ht="13.8">
      <c r="J162" s="189"/>
      <c r="K162" s="189"/>
    </row>
    <row r="163" spans="10:11" ht="13.8">
      <c r="J163" s="189"/>
      <c r="K163" s="189"/>
    </row>
  </sheetData>
  <mergeCells count="2">
    <mergeCell ref="B36:C36"/>
    <mergeCell ref="B37:D37"/>
  </mergeCells>
  <pageMargins left="0.98425196850393704" right="0.98425196850393704" top="0.94488188976377996" bottom="1.49606299212598" header="0.511811023622047" footer="1.1811023622047201"/>
  <pageSetup paperSize="9" firstPageNumber="314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7030A0"/>
  </sheetPr>
  <dimension ref="A1:I162"/>
  <sheetViews>
    <sheetView zoomScaleNormal="100" workbookViewId="0">
      <selection activeCell="M5" sqref="M5"/>
    </sheetView>
  </sheetViews>
  <sheetFormatPr defaultColWidth="9.109375" defaultRowHeight="13.2"/>
  <cols>
    <col min="1" max="1" width="43.88671875" style="825" customWidth="1"/>
    <col min="2" max="4" width="7.5546875" style="825" hidden="1" customWidth="1"/>
    <col min="5" max="7" width="7.5546875" style="825" customWidth="1"/>
    <col min="8" max="8" width="6.5546875" style="825" bestFit="1" customWidth="1"/>
    <col min="9" max="9" width="8" style="825" customWidth="1"/>
    <col min="10" max="16384" width="9.109375" style="187"/>
  </cols>
  <sheetData>
    <row r="1" spans="1:9" ht="18" customHeight="1">
      <c r="A1" s="296" t="s">
        <v>571</v>
      </c>
    </row>
    <row r="2" spans="1:9" ht="15.75" customHeight="1">
      <c r="A2" s="296" t="s">
        <v>559</v>
      </c>
    </row>
    <row r="3" spans="1:9" ht="15.75" customHeight="1">
      <c r="A3" s="297" t="s">
        <v>566</v>
      </c>
    </row>
    <row r="4" spans="1:9" ht="17.100000000000001" customHeight="1">
      <c r="A4" s="297" t="s">
        <v>561</v>
      </c>
    </row>
    <row r="5" spans="1:9" ht="17.100000000000001" customHeight="1">
      <c r="A5" s="298"/>
    </row>
    <row r="6" spans="1:9" ht="17.100000000000001" customHeight="1">
      <c r="A6" s="826"/>
      <c r="D6" s="826"/>
      <c r="E6" s="827"/>
      <c r="G6" s="826"/>
      <c r="I6" s="813" t="s">
        <v>567</v>
      </c>
    </row>
    <row r="7" spans="1:9" ht="18.75" customHeight="1">
      <c r="A7" s="828"/>
      <c r="B7" s="815">
        <v>2010</v>
      </c>
      <c r="C7" s="816">
        <v>2014</v>
      </c>
      <c r="D7" s="816">
        <v>2015</v>
      </c>
      <c r="E7" s="816">
        <v>2016</v>
      </c>
      <c r="F7" s="816">
        <v>2017</v>
      </c>
      <c r="G7" s="816">
        <v>2018</v>
      </c>
      <c r="H7" s="816">
        <v>2019</v>
      </c>
      <c r="I7" s="816">
        <v>2020</v>
      </c>
    </row>
    <row r="8" spans="1:9" ht="10.5" customHeight="1">
      <c r="D8" s="829"/>
      <c r="I8" s="299"/>
    </row>
    <row r="9" spans="1:9" ht="17.100000000000001" customHeight="1">
      <c r="A9" s="300" t="s">
        <v>303</v>
      </c>
      <c r="B9" s="293">
        <v>49836</v>
      </c>
      <c r="C9" s="293">
        <v>56091</v>
      </c>
      <c r="D9" s="293">
        <v>55514</v>
      </c>
      <c r="E9" s="293">
        <v>56146</v>
      </c>
      <c r="F9" s="301">
        <v>58803</v>
      </c>
      <c r="G9" s="301">
        <v>61246</v>
      </c>
      <c r="H9" s="301">
        <f>SUM(H12:H33)</f>
        <v>67632</v>
      </c>
      <c r="I9" s="301">
        <f>SUM(I12:I33)</f>
        <v>60264</v>
      </c>
    </row>
    <row r="10" spans="1:9" ht="13.8">
      <c r="A10" s="302" t="s">
        <v>568</v>
      </c>
      <c r="B10" s="830"/>
      <c r="C10" s="831"/>
      <c r="D10" s="831"/>
      <c r="E10" s="830">
        <f>SUM(E12:E33)</f>
        <v>56146</v>
      </c>
      <c r="F10" s="831"/>
      <c r="G10" s="831"/>
      <c r="H10" s="831"/>
      <c r="I10" s="299"/>
    </row>
    <row r="11" spans="1:9" ht="13.8">
      <c r="A11" s="303" t="s">
        <v>272</v>
      </c>
      <c r="B11" s="830"/>
      <c r="C11" s="831"/>
      <c r="D11" s="831"/>
      <c r="E11" s="830">
        <f>E10-E9</f>
        <v>0</v>
      </c>
      <c r="F11" s="831"/>
      <c r="G11" s="831"/>
      <c r="H11" s="831"/>
      <c r="I11" s="299"/>
    </row>
    <row r="12" spans="1:9">
      <c r="A12" s="304" t="s">
        <v>539</v>
      </c>
      <c r="B12" s="830">
        <v>12</v>
      </c>
      <c r="C12" s="830">
        <v>1</v>
      </c>
      <c r="D12" s="830">
        <v>9</v>
      </c>
      <c r="E12" s="830">
        <v>3</v>
      </c>
      <c r="F12" s="830">
        <v>3</v>
      </c>
      <c r="G12" s="830">
        <v>20</v>
      </c>
      <c r="H12" s="830">
        <v>3</v>
      </c>
      <c r="I12" s="830"/>
    </row>
    <row r="13" spans="1:9">
      <c r="A13" s="305" t="s">
        <v>540</v>
      </c>
      <c r="B13" s="830">
        <v>6960</v>
      </c>
      <c r="C13" s="830">
        <v>7282</v>
      </c>
      <c r="D13" s="830">
        <v>6718</v>
      </c>
      <c r="E13" s="830">
        <v>5915</v>
      </c>
      <c r="F13" s="830">
        <v>6170</v>
      </c>
      <c r="G13" s="830">
        <v>6263</v>
      </c>
      <c r="H13" s="830">
        <v>7271</v>
      </c>
      <c r="I13" s="830">
        <v>5642</v>
      </c>
    </row>
    <row r="14" spans="1:9" ht="42" customHeight="1">
      <c r="A14" s="306" t="s">
        <v>569</v>
      </c>
      <c r="B14" s="830">
        <v>28</v>
      </c>
      <c r="C14" s="830">
        <v>25</v>
      </c>
      <c r="D14" s="830">
        <v>23</v>
      </c>
      <c r="E14" s="830">
        <v>21</v>
      </c>
      <c r="F14" s="830">
        <v>32</v>
      </c>
      <c r="G14" s="830">
        <v>16</v>
      </c>
      <c r="H14" s="830">
        <v>37</v>
      </c>
      <c r="I14" s="830">
        <v>29</v>
      </c>
    </row>
    <row r="15" spans="1:9" ht="42.75" customHeight="1">
      <c r="A15" s="307" t="s">
        <v>542</v>
      </c>
      <c r="B15" s="830"/>
      <c r="C15" s="831"/>
      <c r="D15" s="831"/>
      <c r="E15" s="831"/>
      <c r="F15" s="831"/>
      <c r="G15" s="831"/>
      <c r="H15" s="831"/>
      <c r="I15" s="830"/>
    </row>
    <row r="16" spans="1:9" ht="15" customHeight="1">
      <c r="A16" s="307" t="s">
        <v>543</v>
      </c>
      <c r="B16" s="830">
        <v>131</v>
      </c>
      <c r="C16" s="830">
        <v>346</v>
      </c>
      <c r="D16" s="830">
        <v>251</v>
      </c>
      <c r="E16" s="830">
        <v>181</v>
      </c>
      <c r="F16" s="830">
        <v>276</v>
      </c>
      <c r="G16" s="830">
        <v>218</v>
      </c>
      <c r="H16" s="830">
        <v>509</v>
      </c>
      <c r="I16" s="830">
        <v>424</v>
      </c>
    </row>
    <row r="17" spans="1:9" ht="45" customHeight="1">
      <c r="A17" s="307" t="s">
        <v>544</v>
      </c>
      <c r="B17" s="830">
        <v>25140</v>
      </c>
      <c r="C17" s="830">
        <v>27333</v>
      </c>
      <c r="D17" s="830">
        <v>26887</v>
      </c>
      <c r="E17" s="830">
        <v>28171</v>
      </c>
      <c r="F17" s="830">
        <v>27305</v>
      </c>
      <c r="G17" s="830">
        <v>28415</v>
      </c>
      <c r="H17" s="830">
        <v>29351</v>
      </c>
      <c r="I17" s="830">
        <v>27646</v>
      </c>
    </row>
    <row r="18" spans="1:9">
      <c r="A18" s="307" t="s">
        <v>545</v>
      </c>
      <c r="B18" s="830">
        <v>330</v>
      </c>
      <c r="C18" s="830">
        <v>403</v>
      </c>
      <c r="D18" s="830">
        <v>403</v>
      </c>
      <c r="E18" s="830">
        <v>324</v>
      </c>
      <c r="F18" s="830">
        <v>447</v>
      </c>
      <c r="G18" s="830">
        <v>350</v>
      </c>
      <c r="H18" s="830">
        <v>536</v>
      </c>
      <c r="I18" s="830">
        <v>463</v>
      </c>
    </row>
    <row r="19" spans="1:9">
      <c r="A19" s="307" t="s">
        <v>273</v>
      </c>
      <c r="B19" s="830">
        <v>11082</v>
      </c>
      <c r="C19" s="830">
        <v>13364</v>
      </c>
      <c r="D19" s="830">
        <v>13465</v>
      </c>
      <c r="E19" s="830">
        <v>14651</v>
      </c>
      <c r="F19" s="830">
        <v>16016</v>
      </c>
      <c r="G19" s="830">
        <v>16206</v>
      </c>
      <c r="H19" s="830">
        <v>19599</v>
      </c>
      <c r="I19" s="830">
        <v>17173</v>
      </c>
    </row>
    <row r="20" spans="1:9" ht="16.5" customHeight="1">
      <c r="A20" s="308" t="s">
        <v>274</v>
      </c>
      <c r="B20" s="293"/>
      <c r="C20" s="293"/>
      <c r="D20" s="293"/>
      <c r="E20" s="293"/>
      <c r="F20" s="301"/>
      <c r="G20" s="301"/>
      <c r="H20" s="301"/>
      <c r="I20" s="830"/>
    </row>
    <row r="21" spans="1:9" ht="25.5" customHeight="1">
      <c r="A21" s="307" t="s">
        <v>546</v>
      </c>
      <c r="B21" s="830">
        <v>383</v>
      </c>
      <c r="C21" s="830">
        <v>287</v>
      </c>
      <c r="D21" s="830">
        <v>338</v>
      </c>
      <c r="E21" s="830">
        <v>285</v>
      </c>
      <c r="F21" s="830">
        <v>324</v>
      </c>
      <c r="G21" s="830">
        <v>252</v>
      </c>
      <c r="H21" s="830">
        <v>387</v>
      </c>
      <c r="I21" s="830">
        <v>202</v>
      </c>
    </row>
    <row r="22" spans="1:9" ht="26.25" customHeight="1">
      <c r="A22" s="307" t="s">
        <v>547</v>
      </c>
      <c r="B22" s="830">
        <v>94</v>
      </c>
      <c r="C22" s="830">
        <v>90</v>
      </c>
      <c r="D22" s="830">
        <v>71</v>
      </c>
      <c r="E22" s="830">
        <v>64</v>
      </c>
      <c r="F22" s="830">
        <v>70</v>
      </c>
      <c r="G22" s="830">
        <v>85</v>
      </c>
      <c r="H22" s="830">
        <v>86</v>
      </c>
      <c r="I22" s="830">
        <v>82</v>
      </c>
    </row>
    <row r="23" spans="1:9">
      <c r="A23" s="307" t="s">
        <v>275</v>
      </c>
      <c r="B23" s="830">
        <v>1348</v>
      </c>
      <c r="C23" s="830">
        <v>1868</v>
      </c>
      <c r="D23" s="830">
        <v>2318</v>
      </c>
      <c r="E23" s="830">
        <v>1281</v>
      </c>
      <c r="F23" s="830">
        <v>2855</v>
      </c>
      <c r="G23" s="830">
        <v>3513</v>
      </c>
      <c r="H23" s="830">
        <v>3361</v>
      </c>
      <c r="I23" s="830">
        <v>3098</v>
      </c>
    </row>
    <row r="24" spans="1:9">
      <c r="A24" s="308" t="s">
        <v>276</v>
      </c>
      <c r="B24" s="830"/>
      <c r="C24" s="831"/>
      <c r="D24" s="831"/>
      <c r="E24" s="831"/>
      <c r="F24" s="831"/>
      <c r="G24" s="831"/>
      <c r="H24" s="831"/>
      <c r="I24" s="830"/>
    </row>
    <row r="25" spans="1:9" ht="26.4">
      <c r="A25" s="307" t="s">
        <v>548</v>
      </c>
      <c r="B25" s="830">
        <v>159</v>
      </c>
      <c r="C25" s="830">
        <v>128</v>
      </c>
      <c r="D25" s="830">
        <v>132</v>
      </c>
      <c r="E25" s="830">
        <v>146</v>
      </c>
      <c r="F25" s="830">
        <v>114</v>
      </c>
      <c r="G25" s="830">
        <v>126</v>
      </c>
      <c r="H25" s="830">
        <v>139</v>
      </c>
      <c r="I25" s="830">
        <v>132</v>
      </c>
    </row>
    <row r="26" spans="1:9">
      <c r="A26" s="307" t="s">
        <v>549</v>
      </c>
      <c r="B26" s="830">
        <v>375</v>
      </c>
      <c r="C26" s="830">
        <v>391</v>
      </c>
      <c r="D26" s="830">
        <v>416</v>
      </c>
      <c r="E26" s="830">
        <v>423</v>
      </c>
      <c r="F26" s="830">
        <v>393</v>
      </c>
      <c r="G26" s="830">
        <v>436</v>
      </c>
      <c r="H26" s="830">
        <v>480</v>
      </c>
      <c r="I26" s="830">
        <v>394</v>
      </c>
    </row>
    <row r="27" spans="1:9" ht="17.25" customHeight="1">
      <c r="A27" s="308" t="s">
        <v>277</v>
      </c>
      <c r="B27" s="830"/>
      <c r="C27" s="831"/>
      <c r="D27" s="831"/>
      <c r="E27" s="831"/>
      <c r="F27" s="831"/>
      <c r="G27" s="831"/>
      <c r="H27" s="831"/>
      <c r="I27" s="830"/>
    </row>
    <row r="28" spans="1:9">
      <c r="A28" s="307" t="s">
        <v>550</v>
      </c>
      <c r="B28" s="830">
        <v>388</v>
      </c>
      <c r="C28" s="830">
        <v>734</v>
      </c>
      <c r="D28" s="830">
        <v>742</v>
      </c>
      <c r="E28" s="830">
        <v>882</v>
      </c>
      <c r="F28" s="830">
        <v>862</v>
      </c>
      <c r="G28" s="830">
        <v>909</v>
      </c>
      <c r="H28" s="830">
        <v>1010</v>
      </c>
      <c r="I28" s="830">
        <v>802</v>
      </c>
    </row>
    <row r="29" spans="1:9" ht="30.75" customHeight="1">
      <c r="A29" s="307" t="s">
        <v>551</v>
      </c>
      <c r="B29" s="830">
        <v>272</v>
      </c>
      <c r="C29" s="830">
        <v>274</v>
      </c>
      <c r="D29" s="830">
        <v>339</v>
      </c>
      <c r="E29" s="830">
        <v>400</v>
      </c>
      <c r="F29" s="830">
        <v>363</v>
      </c>
      <c r="G29" s="830">
        <v>357</v>
      </c>
      <c r="H29" s="830">
        <v>442</v>
      </c>
      <c r="I29" s="830">
        <v>429</v>
      </c>
    </row>
    <row r="30" spans="1:9">
      <c r="A30" s="307" t="s">
        <v>552</v>
      </c>
      <c r="B30" s="830">
        <v>739</v>
      </c>
      <c r="C30" s="830">
        <v>876</v>
      </c>
      <c r="D30" s="830">
        <v>600</v>
      </c>
      <c r="E30" s="830">
        <v>620</v>
      </c>
      <c r="F30" s="830">
        <v>611</v>
      </c>
      <c r="G30" s="830">
        <v>651</v>
      </c>
      <c r="H30" s="830">
        <v>751</v>
      </c>
      <c r="I30" s="830">
        <v>477</v>
      </c>
    </row>
    <row r="31" spans="1:9">
      <c r="A31" s="308" t="s">
        <v>553</v>
      </c>
      <c r="B31" s="830"/>
      <c r="C31" s="831"/>
      <c r="D31" s="831"/>
      <c r="E31" s="831"/>
      <c r="F31" s="831"/>
      <c r="G31" s="831"/>
      <c r="H31" s="831"/>
      <c r="I31" s="830"/>
    </row>
    <row r="32" spans="1:9">
      <c r="A32" s="307" t="s">
        <v>554</v>
      </c>
      <c r="B32" s="830">
        <v>2395</v>
      </c>
      <c r="C32" s="830">
        <v>2689</v>
      </c>
      <c r="D32" s="830">
        <v>2802</v>
      </c>
      <c r="E32" s="830">
        <v>2779</v>
      </c>
      <c r="F32" s="830">
        <v>2962</v>
      </c>
      <c r="G32" s="830">
        <v>3429</v>
      </c>
      <c r="H32" s="830">
        <v>3670</v>
      </c>
      <c r="I32" s="830">
        <v>3271</v>
      </c>
    </row>
    <row r="33" spans="1:9" ht="31.5" customHeight="1">
      <c r="A33" s="832" t="s">
        <v>555</v>
      </c>
      <c r="B33" s="813" t="s">
        <v>570</v>
      </c>
      <c r="C33" s="813" t="s">
        <v>302</v>
      </c>
      <c r="D33" s="813" t="s">
        <v>302</v>
      </c>
      <c r="E33" s="813" t="s">
        <v>302</v>
      </c>
      <c r="F33" s="813" t="s">
        <v>302</v>
      </c>
      <c r="G33" s="813" t="s">
        <v>302</v>
      </c>
      <c r="H33" s="813" t="s">
        <v>302</v>
      </c>
      <c r="I33" s="813" t="s">
        <v>302</v>
      </c>
    </row>
    <row r="34" spans="1:9" ht="11.25" customHeight="1">
      <c r="A34" s="833"/>
      <c r="B34" s="1122"/>
      <c r="C34" s="1122"/>
      <c r="I34" s="299"/>
    </row>
    <row r="35" spans="1:9" ht="13.8">
      <c r="A35" s="833"/>
      <c r="B35" s="1119"/>
      <c r="C35" s="1119"/>
      <c r="D35" s="1119"/>
      <c r="I35" s="299"/>
    </row>
    <row r="36" spans="1:9" ht="13.8">
      <c r="I36" s="299"/>
    </row>
    <row r="37" spans="1:9" ht="13.8">
      <c r="A37" s="309"/>
      <c r="B37" s="834"/>
      <c r="C37" s="835"/>
      <c r="I37" s="299"/>
    </row>
    <row r="38" spans="1:9" ht="13.8">
      <c r="A38" s="836"/>
      <c r="B38" s="309"/>
      <c r="C38" s="835"/>
      <c r="I38" s="299"/>
    </row>
    <row r="39" spans="1:9" ht="13.8">
      <c r="A39" s="837"/>
      <c r="B39" s="837"/>
      <c r="C39" s="837"/>
      <c r="I39" s="299"/>
    </row>
    <row r="40" spans="1:9" ht="13.8">
      <c r="I40" s="299"/>
    </row>
    <row r="41" spans="1:9" ht="13.8">
      <c r="I41" s="299"/>
    </row>
    <row r="42" spans="1:9" ht="13.8">
      <c r="I42" s="299"/>
    </row>
    <row r="43" spans="1:9" ht="13.8">
      <c r="I43" s="299"/>
    </row>
    <row r="44" spans="1:9" ht="13.8">
      <c r="I44" s="299"/>
    </row>
    <row r="45" spans="1:9" ht="13.8">
      <c r="I45" s="299"/>
    </row>
    <row r="46" spans="1:9" ht="13.8">
      <c r="I46" s="299"/>
    </row>
    <row r="47" spans="1:9" ht="13.8">
      <c r="I47" s="299"/>
    </row>
    <row r="48" spans="1:9" ht="13.8">
      <c r="I48" s="299"/>
    </row>
    <row r="49" spans="9:9" ht="13.8">
      <c r="I49" s="299"/>
    </row>
    <row r="50" spans="9:9" ht="13.8">
      <c r="I50" s="299"/>
    </row>
    <row r="51" spans="9:9" ht="13.8">
      <c r="I51" s="299"/>
    </row>
    <row r="52" spans="9:9" ht="13.8">
      <c r="I52" s="299"/>
    </row>
    <row r="53" spans="9:9" ht="13.8">
      <c r="I53" s="299"/>
    </row>
    <row r="54" spans="9:9" ht="13.8">
      <c r="I54" s="299"/>
    </row>
    <row r="55" spans="9:9" ht="13.8">
      <c r="I55" s="299"/>
    </row>
    <row r="56" spans="9:9" ht="13.8">
      <c r="I56" s="299"/>
    </row>
    <row r="57" spans="9:9" ht="13.8">
      <c r="I57" s="299"/>
    </row>
    <row r="58" spans="9:9" ht="13.8">
      <c r="I58" s="299"/>
    </row>
    <row r="59" spans="9:9" ht="13.8">
      <c r="I59" s="299"/>
    </row>
    <row r="60" spans="9:9" ht="13.8">
      <c r="I60" s="299"/>
    </row>
    <row r="61" spans="9:9" ht="13.8">
      <c r="I61" s="299"/>
    </row>
    <row r="62" spans="9:9" ht="13.8">
      <c r="I62" s="299"/>
    </row>
    <row r="63" spans="9:9" ht="13.8">
      <c r="I63" s="299"/>
    </row>
    <row r="64" spans="9:9" ht="13.8">
      <c r="I64" s="299"/>
    </row>
    <row r="65" spans="9:9" ht="13.8">
      <c r="I65" s="299"/>
    </row>
    <row r="66" spans="9:9" ht="13.8">
      <c r="I66" s="299"/>
    </row>
    <row r="67" spans="9:9" ht="13.8">
      <c r="I67" s="299"/>
    </row>
    <row r="68" spans="9:9" ht="13.8">
      <c r="I68" s="299"/>
    </row>
    <row r="69" spans="9:9" ht="13.8">
      <c r="I69" s="299"/>
    </row>
    <row r="70" spans="9:9" ht="13.8">
      <c r="I70" s="299"/>
    </row>
    <row r="71" spans="9:9" ht="13.8">
      <c r="I71" s="299"/>
    </row>
    <row r="72" spans="9:9" ht="13.8">
      <c r="I72" s="299"/>
    </row>
    <row r="73" spans="9:9" ht="13.8">
      <c r="I73" s="299"/>
    </row>
    <row r="74" spans="9:9" ht="13.8">
      <c r="I74" s="299"/>
    </row>
    <row r="75" spans="9:9" ht="13.8">
      <c r="I75" s="299"/>
    </row>
    <row r="76" spans="9:9" ht="13.8">
      <c r="I76" s="299"/>
    </row>
    <row r="77" spans="9:9" ht="13.8">
      <c r="I77" s="299"/>
    </row>
    <row r="78" spans="9:9" ht="13.8">
      <c r="I78" s="299"/>
    </row>
    <row r="79" spans="9:9" ht="13.8">
      <c r="I79" s="299"/>
    </row>
    <row r="80" spans="9:9" ht="13.8">
      <c r="I80" s="299"/>
    </row>
    <row r="81" spans="9:9" ht="13.8">
      <c r="I81" s="299"/>
    </row>
    <row r="82" spans="9:9" ht="13.8">
      <c r="I82" s="299"/>
    </row>
    <row r="83" spans="9:9" ht="13.8">
      <c r="I83" s="299"/>
    </row>
    <row r="84" spans="9:9" ht="13.8">
      <c r="I84" s="299"/>
    </row>
    <row r="85" spans="9:9" ht="13.8">
      <c r="I85" s="299"/>
    </row>
    <row r="86" spans="9:9" ht="13.8">
      <c r="I86" s="299"/>
    </row>
    <row r="87" spans="9:9" ht="13.8">
      <c r="I87" s="299"/>
    </row>
    <row r="88" spans="9:9" ht="13.8">
      <c r="I88" s="299"/>
    </row>
    <row r="89" spans="9:9" ht="13.8">
      <c r="I89" s="299"/>
    </row>
    <row r="90" spans="9:9" ht="13.8">
      <c r="I90" s="299"/>
    </row>
    <row r="91" spans="9:9" ht="13.8">
      <c r="I91" s="299"/>
    </row>
    <row r="92" spans="9:9" ht="13.8">
      <c r="I92" s="299"/>
    </row>
    <row r="93" spans="9:9" ht="13.8">
      <c r="I93" s="299"/>
    </row>
    <row r="94" spans="9:9" ht="13.8">
      <c r="I94" s="299"/>
    </row>
    <row r="95" spans="9:9" ht="13.8">
      <c r="I95" s="299"/>
    </row>
    <row r="96" spans="9:9" ht="13.8">
      <c r="I96" s="299"/>
    </row>
    <row r="97" spans="9:9" ht="13.8">
      <c r="I97" s="299"/>
    </row>
    <row r="98" spans="9:9" ht="13.8">
      <c r="I98" s="299"/>
    </row>
    <row r="99" spans="9:9" ht="13.8">
      <c r="I99" s="299"/>
    </row>
    <row r="100" spans="9:9" ht="13.8">
      <c r="I100" s="299"/>
    </row>
    <row r="101" spans="9:9" ht="13.8">
      <c r="I101" s="299"/>
    </row>
    <row r="102" spans="9:9" ht="13.8">
      <c r="I102" s="299"/>
    </row>
    <row r="103" spans="9:9" ht="13.8">
      <c r="I103" s="299"/>
    </row>
    <row r="104" spans="9:9" ht="13.8">
      <c r="I104" s="299"/>
    </row>
    <row r="105" spans="9:9" ht="13.8">
      <c r="I105" s="299"/>
    </row>
    <row r="106" spans="9:9" ht="13.8">
      <c r="I106" s="299"/>
    </row>
    <row r="107" spans="9:9" ht="13.8">
      <c r="I107" s="299"/>
    </row>
    <row r="108" spans="9:9" ht="13.8">
      <c r="I108" s="299"/>
    </row>
    <row r="109" spans="9:9" ht="13.8">
      <c r="I109" s="299"/>
    </row>
    <row r="110" spans="9:9" ht="13.8">
      <c r="I110" s="299"/>
    </row>
    <row r="111" spans="9:9" ht="13.8">
      <c r="I111" s="299"/>
    </row>
    <row r="112" spans="9:9" ht="13.8">
      <c r="I112" s="299"/>
    </row>
    <row r="113" spans="9:9" ht="13.8">
      <c r="I113" s="299"/>
    </row>
    <row r="114" spans="9:9" ht="13.8">
      <c r="I114" s="299"/>
    </row>
    <row r="115" spans="9:9" ht="13.8">
      <c r="I115" s="299"/>
    </row>
    <row r="116" spans="9:9" ht="13.8">
      <c r="I116" s="299"/>
    </row>
    <row r="117" spans="9:9" ht="13.8">
      <c r="I117" s="299"/>
    </row>
    <row r="118" spans="9:9" ht="13.8">
      <c r="I118" s="299"/>
    </row>
    <row r="119" spans="9:9" ht="13.8">
      <c r="I119" s="299"/>
    </row>
    <row r="120" spans="9:9" ht="13.8">
      <c r="I120" s="299"/>
    </row>
    <row r="121" spans="9:9" ht="13.8">
      <c r="I121" s="299"/>
    </row>
    <row r="122" spans="9:9" ht="13.8">
      <c r="I122" s="299"/>
    </row>
    <row r="123" spans="9:9" ht="13.8">
      <c r="I123" s="299"/>
    </row>
    <row r="124" spans="9:9" ht="13.8">
      <c r="I124" s="299"/>
    </row>
    <row r="125" spans="9:9" ht="13.8">
      <c r="I125" s="299"/>
    </row>
    <row r="126" spans="9:9" ht="13.8">
      <c r="I126" s="299"/>
    </row>
    <row r="127" spans="9:9" ht="13.8">
      <c r="I127" s="299"/>
    </row>
    <row r="128" spans="9:9" ht="13.8">
      <c r="I128" s="299"/>
    </row>
    <row r="129" spans="9:9" ht="13.8">
      <c r="I129" s="299"/>
    </row>
    <row r="130" spans="9:9" ht="13.8">
      <c r="I130" s="299"/>
    </row>
    <row r="131" spans="9:9" ht="13.8">
      <c r="I131" s="299"/>
    </row>
    <row r="132" spans="9:9" ht="13.8">
      <c r="I132" s="299"/>
    </row>
    <row r="133" spans="9:9" ht="13.8">
      <c r="I133" s="299"/>
    </row>
    <row r="134" spans="9:9" ht="13.8">
      <c r="I134" s="299"/>
    </row>
    <row r="135" spans="9:9" ht="13.8">
      <c r="I135" s="299"/>
    </row>
    <row r="136" spans="9:9" ht="13.8">
      <c r="I136" s="299"/>
    </row>
    <row r="137" spans="9:9" ht="13.8">
      <c r="I137" s="299"/>
    </row>
    <row r="138" spans="9:9" ht="13.8">
      <c r="I138" s="299"/>
    </row>
    <row r="139" spans="9:9" ht="13.8">
      <c r="I139" s="299"/>
    </row>
    <row r="140" spans="9:9" ht="13.8">
      <c r="I140" s="299"/>
    </row>
    <row r="141" spans="9:9" ht="13.8">
      <c r="I141" s="299"/>
    </row>
    <row r="142" spans="9:9" ht="13.8">
      <c r="I142" s="299"/>
    </row>
    <row r="143" spans="9:9" ht="13.8">
      <c r="I143" s="299"/>
    </row>
    <row r="144" spans="9:9" ht="13.8">
      <c r="I144" s="299"/>
    </row>
    <row r="145" spans="9:9" ht="13.8">
      <c r="I145" s="299"/>
    </row>
    <row r="146" spans="9:9" ht="13.8">
      <c r="I146" s="299"/>
    </row>
    <row r="147" spans="9:9" ht="13.8">
      <c r="I147" s="299"/>
    </row>
    <row r="148" spans="9:9" ht="13.8">
      <c r="I148" s="299"/>
    </row>
    <row r="149" spans="9:9" ht="13.8">
      <c r="I149" s="299"/>
    </row>
    <row r="150" spans="9:9" ht="13.8">
      <c r="I150" s="299"/>
    </row>
    <row r="151" spans="9:9" ht="13.8">
      <c r="I151" s="299"/>
    </row>
    <row r="152" spans="9:9" ht="13.8">
      <c r="I152" s="299"/>
    </row>
    <row r="153" spans="9:9" ht="13.8">
      <c r="I153" s="299"/>
    </row>
    <row r="154" spans="9:9" ht="13.8">
      <c r="I154" s="299"/>
    </row>
    <row r="155" spans="9:9" ht="13.8">
      <c r="I155" s="299"/>
    </row>
    <row r="156" spans="9:9" ht="13.8">
      <c r="I156" s="299"/>
    </row>
    <row r="157" spans="9:9" ht="13.8">
      <c r="I157" s="299"/>
    </row>
    <row r="158" spans="9:9" ht="13.8">
      <c r="I158" s="299"/>
    </row>
    <row r="159" spans="9:9" ht="13.8">
      <c r="I159" s="299"/>
    </row>
    <row r="160" spans="9:9" ht="13.8">
      <c r="I160" s="299"/>
    </row>
    <row r="161" spans="9:9" ht="13.8">
      <c r="I161" s="299"/>
    </row>
    <row r="162" spans="9:9" ht="13.8">
      <c r="I162" s="299"/>
    </row>
  </sheetData>
  <mergeCells count="2">
    <mergeCell ref="B34:C34"/>
    <mergeCell ref="B35:D35"/>
  </mergeCells>
  <pageMargins left="0.98425196850393704" right="0.98425196850393704" top="0.94488188976377996" bottom="1.49606299212598" header="0.511811023622047" footer="1.1811023622047201"/>
  <pageSetup paperSize="9" firstPageNumber="315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B0F0"/>
  </sheetPr>
  <dimension ref="A1:L163"/>
  <sheetViews>
    <sheetView zoomScaleNormal="100" workbookViewId="0">
      <selection activeCell="M5" sqref="M5"/>
    </sheetView>
  </sheetViews>
  <sheetFormatPr defaultColWidth="9.109375" defaultRowHeight="13.2"/>
  <cols>
    <col min="1" max="1" width="31.33203125" style="325" customWidth="1"/>
    <col min="2" max="4" width="9.5546875" style="325" hidden="1" customWidth="1"/>
    <col min="5" max="5" width="6.5546875" style="325" bestFit="1" customWidth="1"/>
    <col min="6" max="6" width="9.44140625" style="325" customWidth="1"/>
    <col min="7" max="7" width="8.33203125" style="325" customWidth="1"/>
    <col min="8" max="8" width="8.6640625" style="325" customWidth="1"/>
    <col min="9" max="9" width="10.109375" style="325" customWidth="1"/>
    <col min="10" max="16384" width="9.109375" style="184"/>
  </cols>
  <sheetData>
    <row r="1" spans="1:12" ht="20.100000000000001" customHeight="1">
      <c r="A1" s="288" t="s">
        <v>629</v>
      </c>
      <c r="B1" s="809"/>
      <c r="C1" s="809"/>
      <c r="D1" s="809"/>
      <c r="E1" s="809"/>
      <c r="F1" s="809"/>
      <c r="G1" s="809"/>
      <c r="H1" s="809"/>
    </row>
    <row r="2" spans="1:12" ht="20.100000000000001" customHeight="1">
      <c r="A2" s="288" t="s">
        <v>563</v>
      </c>
      <c r="B2" s="809"/>
      <c r="C2" s="809"/>
      <c r="D2" s="809"/>
      <c r="E2" s="809"/>
      <c r="F2" s="809"/>
      <c r="G2" s="809"/>
      <c r="H2" s="809"/>
    </row>
    <row r="3" spans="1:12" ht="20.100000000000001" customHeight="1">
      <c r="A3" s="289" t="s">
        <v>572</v>
      </c>
      <c r="B3" s="809"/>
      <c r="C3" s="809"/>
      <c r="D3" s="809"/>
      <c r="E3" s="809"/>
      <c r="F3" s="809"/>
      <c r="G3" s="809"/>
      <c r="H3" s="809"/>
    </row>
    <row r="4" spans="1:12" ht="17.100000000000001" customHeight="1">
      <c r="A4" s="289" t="s">
        <v>565</v>
      </c>
      <c r="B4" s="809"/>
      <c r="C4" s="809"/>
      <c r="D4" s="809"/>
      <c r="E4" s="809"/>
      <c r="F4" s="809"/>
      <c r="G4" s="809"/>
      <c r="H4" s="809"/>
    </row>
    <row r="5" spans="1:12" ht="17.100000000000001" customHeight="1">
      <c r="A5" s="809"/>
      <c r="B5" s="809"/>
      <c r="C5" s="809"/>
      <c r="D5" s="809"/>
      <c r="E5" s="809"/>
      <c r="F5" s="809"/>
      <c r="G5" s="809"/>
      <c r="H5" s="809"/>
    </row>
    <row r="6" spans="1:12" ht="17.100000000000001" customHeight="1">
      <c r="A6" s="810"/>
      <c r="B6" s="809"/>
      <c r="C6" s="809"/>
      <c r="D6" s="811"/>
      <c r="E6" s="809"/>
      <c r="G6" s="812"/>
      <c r="I6" s="813" t="s">
        <v>567</v>
      </c>
      <c r="J6" s="189"/>
      <c r="K6" s="189"/>
      <c r="L6" s="189"/>
    </row>
    <row r="7" spans="1:12" ht="27" customHeight="1">
      <c r="A7" s="814"/>
      <c r="B7" s="815">
        <v>2010</v>
      </c>
      <c r="C7" s="816">
        <v>2014</v>
      </c>
      <c r="D7" s="816">
        <v>2015</v>
      </c>
      <c r="E7" s="816">
        <v>2016</v>
      </c>
      <c r="F7" s="816">
        <v>2017</v>
      </c>
      <c r="G7" s="816">
        <v>2018</v>
      </c>
      <c r="H7" s="816">
        <v>2019</v>
      </c>
      <c r="I7" s="816">
        <v>2020</v>
      </c>
      <c r="J7" s="189"/>
      <c r="K7" s="189"/>
      <c r="L7" s="189"/>
    </row>
    <row r="8" spans="1:12" ht="12" customHeight="1">
      <c r="A8" s="809"/>
      <c r="B8" s="809"/>
      <c r="C8" s="809"/>
      <c r="D8" s="809"/>
      <c r="E8" s="809"/>
      <c r="F8" s="809"/>
      <c r="G8" s="809"/>
      <c r="H8" s="809"/>
      <c r="J8" s="189"/>
      <c r="K8" s="189"/>
      <c r="L8" s="189"/>
    </row>
    <row r="9" spans="1:12" ht="17.25" customHeight="1">
      <c r="A9" s="291" t="s">
        <v>303</v>
      </c>
      <c r="B9" s="292">
        <f>SUM(B11:B33)</f>
        <v>49836</v>
      </c>
      <c r="C9" s="292">
        <f>SUM(C11:C33)</f>
        <v>56091</v>
      </c>
      <c r="D9" s="292">
        <f>SUM(D11:D33)</f>
        <v>55514</v>
      </c>
      <c r="E9" s="292">
        <f>SUM(E11:E33)</f>
        <v>56146</v>
      </c>
      <c r="F9" s="292">
        <f>SUM(F11:F33)</f>
        <v>58803</v>
      </c>
      <c r="G9" s="292">
        <v>61246</v>
      </c>
      <c r="H9" s="292">
        <f>SUM(H11:H33)</f>
        <v>67632</v>
      </c>
      <c r="I9" s="292">
        <f>SUM(I11:I33)</f>
        <v>60264</v>
      </c>
      <c r="J9" s="195"/>
      <c r="K9" s="189"/>
      <c r="L9" s="189"/>
    </row>
    <row r="10" spans="1:12" ht="17.25" customHeight="1">
      <c r="A10" s="291"/>
      <c r="B10" s="292"/>
      <c r="C10" s="292"/>
      <c r="D10" s="292"/>
      <c r="E10" s="292"/>
      <c r="F10" s="292"/>
      <c r="G10" s="292"/>
      <c r="H10" s="292"/>
      <c r="I10" s="817"/>
      <c r="J10" s="186"/>
      <c r="K10" s="189"/>
      <c r="L10" s="189"/>
    </row>
    <row r="11" spans="1:12" ht="17.25" customHeight="1">
      <c r="A11" s="818" t="s">
        <v>281</v>
      </c>
      <c r="B11" s="819">
        <v>13286</v>
      </c>
      <c r="C11" s="819">
        <v>15813</v>
      </c>
      <c r="D11" s="819">
        <v>15056</v>
      </c>
      <c r="E11" s="819">
        <v>15487</v>
      </c>
      <c r="F11" s="819">
        <v>15974</v>
      </c>
      <c r="G11" s="819">
        <v>16561</v>
      </c>
      <c r="H11" s="819">
        <v>18242</v>
      </c>
      <c r="I11" s="819">
        <v>14607</v>
      </c>
      <c r="J11" s="189"/>
      <c r="K11" s="189"/>
      <c r="L11" s="189"/>
    </row>
    <row r="12" spans="1:12" ht="17.25" customHeight="1">
      <c r="A12" s="294" t="s">
        <v>278</v>
      </c>
      <c r="B12" s="819"/>
      <c r="C12" s="809"/>
      <c r="D12" s="809"/>
      <c r="E12" s="809"/>
      <c r="F12" s="809"/>
      <c r="G12" s="809"/>
      <c r="H12" s="809"/>
      <c r="I12" s="819"/>
      <c r="J12" s="189"/>
      <c r="K12" s="189"/>
      <c r="L12" s="189"/>
    </row>
    <row r="13" spans="1:12" ht="17.25" customHeight="1">
      <c r="A13" s="818" t="s">
        <v>282</v>
      </c>
      <c r="B13" s="819">
        <v>7611</v>
      </c>
      <c r="C13" s="819">
        <v>7575</v>
      </c>
      <c r="D13" s="819">
        <v>7613</v>
      </c>
      <c r="E13" s="819">
        <v>7740</v>
      </c>
      <c r="F13" s="819">
        <v>8098</v>
      </c>
      <c r="G13" s="819">
        <v>8981</v>
      </c>
      <c r="H13" s="819">
        <v>10482</v>
      </c>
      <c r="I13" s="819">
        <v>8434</v>
      </c>
      <c r="J13" s="189"/>
      <c r="K13" s="189"/>
      <c r="L13" s="189"/>
    </row>
    <row r="14" spans="1:12" ht="17.25" customHeight="1">
      <c r="A14" s="294" t="s">
        <v>279</v>
      </c>
      <c r="B14" s="819"/>
      <c r="C14" s="809"/>
      <c r="D14" s="809"/>
      <c r="E14" s="809"/>
      <c r="F14" s="809"/>
      <c r="G14" s="809"/>
      <c r="H14" s="809"/>
      <c r="I14" s="819"/>
      <c r="J14" s="189"/>
      <c r="K14" s="189"/>
      <c r="L14" s="189"/>
    </row>
    <row r="15" spans="1:12" ht="17.25" customHeight="1">
      <c r="A15" s="818" t="s">
        <v>283</v>
      </c>
      <c r="B15" s="819">
        <v>893</v>
      </c>
      <c r="C15" s="819">
        <v>1056</v>
      </c>
      <c r="D15" s="819">
        <v>1064</v>
      </c>
      <c r="E15" s="819">
        <v>1052</v>
      </c>
      <c r="F15" s="819">
        <v>1444</v>
      </c>
      <c r="G15" s="819">
        <v>1714</v>
      </c>
      <c r="H15" s="819">
        <v>1982</v>
      </c>
      <c r="I15" s="819">
        <v>1746</v>
      </c>
      <c r="J15" s="189"/>
      <c r="K15" s="189"/>
      <c r="L15" s="189"/>
    </row>
    <row r="16" spans="1:12" ht="17.25" customHeight="1">
      <c r="A16" s="294" t="s">
        <v>280</v>
      </c>
      <c r="B16" s="819"/>
      <c r="C16" s="809"/>
      <c r="D16" s="809"/>
      <c r="E16" s="809"/>
      <c r="F16" s="809"/>
      <c r="G16" s="809"/>
      <c r="H16" s="809"/>
      <c r="I16" s="819"/>
      <c r="J16" s="189"/>
      <c r="K16" s="189"/>
      <c r="L16" s="189"/>
    </row>
    <row r="17" spans="1:12" ht="17.25" customHeight="1">
      <c r="A17" s="818" t="s">
        <v>284</v>
      </c>
      <c r="B17" s="819">
        <v>628</v>
      </c>
      <c r="C17" s="819">
        <v>792</v>
      </c>
      <c r="D17" s="819">
        <v>588</v>
      </c>
      <c r="E17" s="819">
        <v>713</v>
      </c>
      <c r="F17" s="819">
        <v>740</v>
      </c>
      <c r="G17" s="819">
        <v>690</v>
      </c>
      <c r="H17" s="819">
        <v>744</v>
      </c>
      <c r="I17" s="819">
        <v>895</v>
      </c>
      <c r="J17" s="189"/>
      <c r="K17" s="189"/>
      <c r="L17" s="189"/>
    </row>
    <row r="18" spans="1:12" ht="17.25" customHeight="1">
      <c r="A18" s="818" t="s">
        <v>285</v>
      </c>
      <c r="B18" s="819"/>
      <c r="C18" s="809"/>
      <c r="D18" s="809"/>
      <c r="E18" s="809"/>
      <c r="F18" s="809"/>
      <c r="G18" s="809"/>
      <c r="H18" s="809"/>
      <c r="I18" s="819"/>
      <c r="J18" s="189"/>
      <c r="K18" s="189"/>
      <c r="L18" s="189"/>
    </row>
    <row r="19" spans="1:12" ht="17.25" customHeight="1">
      <c r="A19" s="818" t="s">
        <v>286</v>
      </c>
      <c r="B19" s="819">
        <v>3763</v>
      </c>
      <c r="C19" s="819">
        <v>5177</v>
      </c>
      <c r="D19" s="819">
        <v>4977</v>
      </c>
      <c r="E19" s="819">
        <v>5045</v>
      </c>
      <c r="F19" s="819">
        <v>6368</v>
      </c>
      <c r="G19" s="819">
        <v>6328</v>
      </c>
      <c r="H19" s="819">
        <v>6717</v>
      </c>
      <c r="I19" s="819">
        <v>6436</v>
      </c>
      <c r="J19" s="189"/>
      <c r="K19" s="189"/>
      <c r="L19" s="189"/>
    </row>
    <row r="20" spans="1:12" ht="17.25" customHeight="1">
      <c r="A20" s="294" t="s">
        <v>287</v>
      </c>
      <c r="B20" s="292"/>
      <c r="C20" s="292"/>
      <c r="D20" s="292"/>
      <c r="E20" s="292"/>
      <c r="F20" s="292"/>
      <c r="G20" s="292"/>
      <c r="H20" s="292"/>
      <c r="I20" s="819"/>
      <c r="J20" s="189"/>
      <c r="K20" s="189"/>
      <c r="L20" s="189"/>
    </row>
    <row r="21" spans="1:12" ht="17.25" customHeight="1">
      <c r="A21" s="818" t="s">
        <v>288</v>
      </c>
      <c r="B21" s="819">
        <v>3454</v>
      </c>
      <c r="C21" s="819">
        <v>4164</v>
      </c>
      <c r="D21" s="819">
        <v>4006</v>
      </c>
      <c r="E21" s="819">
        <v>4089</v>
      </c>
      <c r="F21" s="819">
        <v>3750</v>
      </c>
      <c r="G21" s="819">
        <v>3685</v>
      </c>
      <c r="H21" s="819">
        <v>4468</v>
      </c>
      <c r="I21" s="819">
        <v>3711</v>
      </c>
      <c r="J21" s="189"/>
      <c r="K21" s="189"/>
      <c r="L21" s="189"/>
    </row>
    <row r="22" spans="1:12" ht="17.25" customHeight="1">
      <c r="A22" s="294" t="s">
        <v>289</v>
      </c>
      <c r="B22" s="819"/>
      <c r="C22" s="809"/>
      <c r="D22" s="809"/>
      <c r="E22" s="809"/>
      <c r="F22" s="809"/>
      <c r="G22" s="809"/>
      <c r="H22" s="809"/>
      <c r="I22" s="819"/>
      <c r="J22" s="189"/>
      <c r="K22" s="189"/>
      <c r="L22" s="189"/>
    </row>
    <row r="23" spans="1:12" ht="17.25" customHeight="1">
      <c r="A23" s="818" t="s">
        <v>290</v>
      </c>
      <c r="B23" s="819">
        <v>5955</v>
      </c>
      <c r="C23" s="819">
        <v>6803</v>
      </c>
      <c r="D23" s="819">
        <v>7249</v>
      </c>
      <c r="E23" s="819">
        <v>7396</v>
      </c>
      <c r="F23" s="819">
        <v>7582</v>
      </c>
      <c r="G23" s="819">
        <v>7994</v>
      </c>
      <c r="H23" s="819">
        <v>8186</v>
      </c>
      <c r="I23" s="819">
        <v>8407</v>
      </c>
      <c r="J23" s="189"/>
      <c r="K23" s="189"/>
      <c r="L23" s="189"/>
    </row>
    <row r="24" spans="1:12" ht="17.25" customHeight="1">
      <c r="A24" s="294" t="s">
        <v>291</v>
      </c>
      <c r="B24" s="819"/>
      <c r="C24" s="809"/>
      <c r="D24" s="809"/>
      <c r="E24" s="809"/>
      <c r="F24" s="809"/>
      <c r="G24" s="809"/>
      <c r="H24" s="809"/>
      <c r="I24" s="819"/>
      <c r="J24" s="189"/>
      <c r="K24" s="189"/>
      <c r="L24" s="189"/>
    </row>
    <row r="25" spans="1:12" ht="17.25" customHeight="1">
      <c r="A25" s="818" t="s">
        <v>292</v>
      </c>
      <c r="B25" s="819">
        <v>4706</v>
      </c>
      <c r="C25" s="819">
        <v>4367</v>
      </c>
      <c r="D25" s="819">
        <v>4598</v>
      </c>
      <c r="E25" s="819">
        <v>4315</v>
      </c>
      <c r="F25" s="819">
        <v>4518</v>
      </c>
      <c r="G25" s="819">
        <v>4649</v>
      </c>
      <c r="H25" s="819">
        <v>5071</v>
      </c>
      <c r="I25" s="819">
        <v>4994</v>
      </c>
      <c r="J25" s="189"/>
      <c r="K25" s="189"/>
      <c r="L25" s="189"/>
    </row>
    <row r="26" spans="1:12" ht="17.25" customHeight="1">
      <c r="A26" s="294" t="s">
        <v>293</v>
      </c>
      <c r="B26" s="819"/>
      <c r="C26" s="809"/>
      <c r="D26" s="809"/>
      <c r="E26" s="809"/>
      <c r="F26" s="809"/>
      <c r="G26" s="809"/>
      <c r="H26" s="809"/>
      <c r="I26" s="819"/>
      <c r="J26" s="189"/>
      <c r="K26" s="189"/>
      <c r="L26" s="189"/>
    </row>
    <row r="27" spans="1:12" ht="17.25" customHeight="1">
      <c r="A27" s="818" t="s">
        <v>294</v>
      </c>
      <c r="B27" s="819">
        <v>2534</v>
      </c>
      <c r="C27" s="819">
        <v>3170</v>
      </c>
      <c r="D27" s="819">
        <v>3322</v>
      </c>
      <c r="E27" s="819">
        <v>3423</v>
      </c>
      <c r="F27" s="819">
        <v>3214</v>
      </c>
      <c r="G27" s="819">
        <v>3601</v>
      </c>
      <c r="H27" s="819">
        <v>4315</v>
      </c>
      <c r="I27" s="819">
        <v>3707</v>
      </c>
      <c r="J27" s="189"/>
      <c r="K27" s="189"/>
      <c r="L27" s="189"/>
    </row>
    <row r="28" spans="1:12" ht="17.25" customHeight="1">
      <c r="A28" s="294" t="s">
        <v>295</v>
      </c>
      <c r="B28" s="819"/>
      <c r="C28" s="809"/>
      <c r="D28" s="809"/>
      <c r="E28" s="809"/>
      <c r="F28" s="809"/>
      <c r="G28" s="809"/>
      <c r="H28" s="809"/>
      <c r="I28" s="819"/>
      <c r="J28" s="189"/>
      <c r="K28" s="189"/>
      <c r="L28" s="189"/>
    </row>
    <row r="29" spans="1:12" ht="17.25" customHeight="1">
      <c r="A29" s="818" t="s">
        <v>296</v>
      </c>
      <c r="B29" s="819">
        <v>1960</v>
      </c>
      <c r="C29" s="819">
        <v>2125</v>
      </c>
      <c r="D29" s="819">
        <v>2069</v>
      </c>
      <c r="E29" s="819">
        <v>2246</v>
      </c>
      <c r="F29" s="819">
        <v>2324</v>
      </c>
      <c r="G29" s="819">
        <v>2318</v>
      </c>
      <c r="H29" s="819">
        <v>2552</v>
      </c>
      <c r="I29" s="819">
        <v>2506</v>
      </c>
      <c r="J29" s="189"/>
      <c r="K29" s="189"/>
      <c r="L29" s="189"/>
    </row>
    <row r="30" spans="1:12" ht="17.25" customHeight="1">
      <c r="A30" s="294" t="s">
        <v>297</v>
      </c>
      <c r="B30" s="819"/>
      <c r="C30" s="809"/>
      <c r="D30" s="809"/>
      <c r="E30" s="809"/>
      <c r="F30" s="809"/>
      <c r="G30" s="809"/>
      <c r="H30" s="809"/>
      <c r="I30" s="819"/>
      <c r="J30" s="189"/>
      <c r="K30" s="189"/>
      <c r="L30" s="189"/>
    </row>
    <row r="31" spans="1:12" ht="17.25" customHeight="1">
      <c r="A31" s="818" t="s">
        <v>298</v>
      </c>
      <c r="B31" s="819">
        <v>3073</v>
      </c>
      <c r="C31" s="819">
        <v>2945</v>
      </c>
      <c r="D31" s="819">
        <v>2756</v>
      </c>
      <c r="E31" s="819">
        <v>2428</v>
      </c>
      <c r="F31" s="819">
        <v>2587</v>
      </c>
      <c r="G31" s="819">
        <v>2598</v>
      </c>
      <c r="H31" s="819">
        <v>2652</v>
      </c>
      <c r="I31" s="819">
        <v>2690</v>
      </c>
      <c r="J31" s="189"/>
      <c r="K31" s="189"/>
      <c r="L31" s="189"/>
    </row>
    <row r="32" spans="1:12" ht="17.25" customHeight="1">
      <c r="A32" s="294" t="s">
        <v>299</v>
      </c>
      <c r="B32" s="819"/>
      <c r="C32" s="809"/>
      <c r="D32" s="809"/>
      <c r="E32" s="809"/>
      <c r="F32" s="809"/>
      <c r="G32" s="809"/>
      <c r="H32" s="809"/>
      <c r="I32" s="819"/>
      <c r="J32" s="189"/>
      <c r="K32" s="189"/>
      <c r="L32" s="189"/>
    </row>
    <row r="33" spans="1:12" ht="17.25" customHeight="1">
      <c r="A33" s="818" t="s">
        <v>300</v>
      </c>
      <c r="B33" s="819">
        <v>1973</v>
      </c>
      <c r="C33" s="819">
        <v>2104</v>
      </c>
      <c r="D33" s="819">
        <v>2216</v>
      </c>
      <c r="E33" s="819">
        <v>2212</v>
      </c>
      <c r="F33" s="819">
        <v>2204</v>
      </c>
      <c r="G33" s="819">
        <v>2127</v>
      </c>
      <c r="H33" s="819">
        <v>2221</v>
      </c>
      <c r="I33" s="819">
        <v>2131</v>
      </c>
      <c r="J33" s="189"/>
      <c r="K33" s="189"/>
      <c r="L33" s="189"/>
    </row>
    <row r="34" spans="1:12" ht="17.25" customHeight="1">
      <c r="A34" s="294" t="s">
        <v>301</v>
      </c>
      <c r="B34" s="819"/>
      <c r="C34" s="819"/>
      <c r="D34" s="819"/>
      <c r="E34" s="809"/>
      <c r="F34" s="809"/>
      <c r="G34" s="809"/>
      <c r="H34" s="809"/>
      <c r="J34" s="189"/>
      <c r="K34" s="189"/>
      <c r="L34" s="189"/>
    </row>
    <row r="35" spans="1:12" ht="13.8">
      <c r="A35" s="810"/>
      <c r="B35" s="810"/>
      <c r="C35" s="810"/>
      <c r="D35" s="810"/>
      <c r="E35" s="810"/>
      <c r="F35" s="810"/>
      <c r="G35" s="810"/>
      <c r="H35" s="810"/>
      <c r="I35" s="810"/>
      <c r="J35" s="189"/>
      <c r="K35" s="189"/>
      <c r="L35" s="189"/>
    </row>
    <row r="36" spans="1:12" ht="13.8">
      <c r="A36" s="820"/>
      <c r="B36" s="1122"/>
      <c r="C36" s="1122"/>
      <c r="D36" s="809"/>
      <c r="E36" s="809"/>
      <c r="F36" s="809"/>
      <c r="G36" s="809"/>
      <c r="H36" s="809"/>
      <c r="J36" s="189"/>
      <c r="K36" s="189"/>
      <c r="L36" s="189"/>
    </row>
    <row r="37" spans="1:12" ht="13.8">
      <c r="A37" s="820"/>
      <c r="B37" s="1124"/>
      <c r="C37" s="1124"/>
      <c r="D37" s="1124"/>
      <c r="E37" s="809"/>
      <c r="F37" s="809"/>
      <c r="G37" s="809"/>
      <c r="H37" s="809"/>
      <c r="J37" s="189"/>
      <c r="K37" s="189"/>
      <c r="L37" s="189"/>
    </row>
    <row r="38" spans="1:12" ht="13.8">
      <c r="A38" s="295"/>
      <c r="B38" s="821"/>
      <c r="C38" s="822"/>
      <c r="D38" s="809"/>
      <c r="E38" s="809"/>
      <c r="F38" s="809"/>
      <c r="G38" s="809"/>
      <c r="H38" s="809"/>
      <c r="J38" s="189"/>
      <c r="K38" s="189"/>
      <c r="L38" s="189"/>
    </row>
    <row r="39" spans="1:12" ht="13.8">
      <c r="A39" s="823"/>
      <c r="B39" s="295"/>
      <c r="C39" s="822"/>
      <c r="D39" s="809"/>
      <c r="E39" s="809"/>
      <c r="F39" s="809"/>
      <c r="G39" s="809"/>
      <c r="H39" s="809"/>
      <c r="J39" s="189"/>
      <c r="K39" s="189"/>
      <c r="L39" s="189"/>
    </row>
    <row r="40" spans="1:12" ht="13.8">
      <c r="A40" s="824"/>
      <c r="B40" s="824"/>
      <c r="C40" s="824"/>
      <c r="J40" s="189"/>
      <c r="K40" s="189"/>
      <c r="L40" s="189"/>
    </row>
    <row r="41" spans="1:12" ht="13.8">
      <c r="J41" s="189"/>
      <c r="K41" s="189"/>
      <c r="L41" s="189"/>
    </row>
    <row r="42" spans="1:12" ht="13.8">
      <c r="J42" s="189"/>
      <c r="K42" s="189"/>
      <c r="L42" s="189"/>
    </row>
    <row r="43" spans="1:12" ht="13.8">
      <c r="J43" s="189"/>
      <c r="K43" s="189"/>
      <c r="L43" s="189"/>
    </row>
    <row r="44" spans="1:12" ht="13.8">
      <c r="J44" s="189"/>
      <c r="K44" s="189"/>
      <c r="L44" s="189"/>
    </row>
    <row r="45" spans="1:12" ht="13.8">
      <c r="J45" s="189"/>
      <c r="K45" s="189"/>
      <c r="L45" s="189"/>
    </row>
    <row r="46" spans="1:12" ht="13.8">
      <c r="J46" s="189"/>
      <c r="K46" s="189"/>
      <c r="L46" s="189"/>
    </row>
    <row r="47" spans="1:12" ht="13.8">
      <c r="J47" s="189"/>
      <c r="K47" s="189"/>
      <c r="L47" s="189"/>
    </row>
    <row r="48" spans="1:12" ht="13.8">
      <c r="J48" s="189"/>
      <c r="K48" s="189"/>
      <c r="L48" s="189"/>
    </row>
    <row r="49" spans="10:12" ht="13.8">
      <c r="J49" s="189"/>
      <c r="K49" s="189"/>
      <c r="L49" s="189"/>
    </row>
    <row r="50" spans="10:12" ht="13.8">
      <c r="J50" s="189"/>
      <c r="K50" s="189"/>
      <c r="L50" s="189"/>
    </row>
    <row r="51" spans="10:12" ht="13.8">
      <c r="J51" s="189"/>
      <c r="K51" s="189"/>
      <c r="L51" s="189"/>
    </row>
    <row r="52" spans="10:12" ht="13.8">
      <c r="J52" s="189"/>
      <c r="K52" s="189"/>
      <c r="L52" s="189"/>
    </row>
    <row r="53" spans="10:12" ht="13.8">
      <c r="J53" s="189"/>
      <c r="K53" s="189"/>
      <c r="L53" s="189"/>
    </row>
    <row r="54" spans="10:12" ht="13.8">
      <c r="J54" s="189"/>
      <c r="K54" s="189"/>
      <c r="L54" s="189"/>
    </row>
    <row r="55" spans="10:12" ht="13.8">
      <c r="J55" s="189"/>
      <c r="K55" s="189"/>
      <c r="L55" s="189"/>
    </row>
    <row r="56" spans="10:12" ht="13.8">
      <c r="J56" s="189"/>
      <c r="K56" s="189"/>
      <c r="L56" s="189"/>
    </row>
    <row r="57" spans="10:12" ht="13.8">
      <c r="J57" s="189"/>
      <c r="K57" s="189"/>
      <c r="L57" s="189"/>
    </row>
    <row r="58" spans="10:12" ht="13.8">
      <c r="J58" s="189"/>
      <c r="K58" s="189"/>
      <c r="L58" s="189"/>
    </row>
    <row r="59" spans="10:12" ht="13.8">
      <c r="J59" s="189"/>
      <c r="K59" s="189"/>
      <c r="L59" s="189"/>
    </row>
    <row r="60" spans="10:12" ht="13.8">
      <c r="J60" s="189"/>
      <c r="K60" s="189"/>
      <c r="L60" s="189"/>
    </row>
    <row r="61" spans="10:12" ht="13.8">
      <c r="J61" s="189"/>
      <c r="K61" s="189"/>
      <c r="L61" s="189"/>
    </row>
    <row r="62" spans="10:12" ht="13.8">
      <c r="J62" s="189"/>
      <c r="K62" s="189"/>
      <c r="L62" s="189"/>
    </row>
    <row r="63" spans="10:12" ht="13.8">
      <c r="J63" s="189"/>
      <c r="K63" s="189"/>
      <c r="L63" s="189"/>
    </row>
    <row r="64" spans="10:12" ht="13.8">
      <c r="J64" s="189"/>
      <c r="K64" s="189"/>
      <c r="L64" s="189"/>
    </row>
    <row r="65" spans="10:12" ht="13.8">
      <c r="J65" s="189"/>
      <c r="K65" s="189"/>
      <c r="L65" s="189"/>
    </row>
    <row r="66" spans="10:12" ht="13.8">
      <c r="J66" s="189"/>
      <c r="K66" s="189"/>
      <c r="L66" s="189"/>
    </row>
    <row r="67" spans="10:12" ht="13.8">
      <c r="J67" s="189"/>
      <c r="K67" s="189"/>
      <c r="L67" s="189"/>
    </row>
    <row r="68" spans="10:12" ht="13.8">
      <c r="J68" s="189"/>
      <c r="K68" s="189"/>
      <c r="L68" s="189"/>
    </row>
    <row r="69" spans="10:12" ht="13.8">
      <c r="J69" s="189"/>
      <c r="K69" s="189"/>
      <c r="L69" s="189"/>
    </row>
    <row r="70" spans="10:12" ht="13.8">
      <c r="J70" s="189"/>
      <c r="K70" s="189"/>
      <c r="L70" s="189"/>
    </row>
    <row r="71" spans="10:12" ht="13.8">
      <c r="J71" s="189"/>
      <c r="K71" s="189"/>
      <c r="L71" s="189"/>
    </row>
    <row r="72" spans="10:12" ht="13.8">
      <c r="J72" s="189"/>
      <c r="K72" s="189"/>
      <c r="L72" s="189"/>
    </row>
    <row r="73" spans="10:12" ht="13.8">
      <c r="J73" s="189"/>
      <c r="K73" s="189"/>
      <c r="L73" s="189"/>
    </row>
    <row r="74" spans="10:12" ht="13.8">
      <c r="J74" s="189"/>
      <c r="K74" s="189"/>
      <c r="L74" s="189"/>
    </row>
    <row r="75" spans="10:12" ht="13.8">
      <c r="J75" s="189"/>
      <c r="K75" s="189"/>
      <c r="L75" s="189"/>
    </row>
    <row r="76" spans="10:12" ht="13.8">
      <c r="J76" s="189"/>
      <c r="K76" s="189"/>
      <c r="L76" s="189"/>
    </row>
    <row r="77" spans="10:12" ht="13.8">
      <c r="J77" s="189"/>
      <c r="K77" s="189"/>
      <c r="L77" s="189"/>
    </row>
    <row r="78" spans="10:12" ht="13.8">
      <c r="J78" s="189"/>
      <c r="K78" s="189"/>
      <c r="L78" s="189"/>
    </row>
    <row r="79" spans="10:12" ht="13.8">
      <c r="J79" s="189"/>
      <c r="K79" s="189"/>
      <c r="L79" s="189"/>
    </row>
    <row r="80" spans="10:12" ht="13.8">
      <c r="J80" s="189"/>
      <c r="K80" s="189"/>
      <c r="L80" s="189"/>
    </row>
    <row r="81" spans="10:12" ht="13.8">
      <c r="J81" s="189"/>
      <c r="K81" s="189"/>
      <c r="L81" s="189"/>
    </row>
    <row r="82" spans="10:12" ht="13.8">
      <c r="J82" s="189"/>
      <c r="K82" s="189"/>
      <c r="L82" s="189"/>
    </row>
    <row r="83" spans="10:12" ht="13.8">
      <c r="J83" s="189"/>
      <c r="K83" s="189"/>
      <c r="L83" s="189"/>
    </row>
    <row r="84" spans="10:12" ht="13.8">
      <c r="J84" s="189"/>
      <c r="K84" s="189"/>
      <c r="L84" s="189"/>
    </row>
    <row r="85" spans="10:12" ht="13.8">
      <c r="J85" s="189"/>
      <c r="K85" s="189"/>
      <c r="L85" s="189"/>
    </row>
    <row r="86" spans="10:12" ht="13.8">
      <c r="J86" s="189"/>
      <c r="K86" s="189"/>
      <c r="L86" s="189"/>
    </row>
    <row r="87" spans="10:12" ht="13.8">
      <c r="J87" s="189"/>
      <c r="K87" s="189"/>
      <c r="L87" s="189"/>
    </row>
    <row r="88" spans="10:12" ht="13.8">
      <c r="J88" s="189"/>
      <c r="K88" s="189"/>
      <c r="L88" s="189"/>
    </row>
    <row r="89" spans="10:12" ht="13.8">
      <c r="J89" s="189"/>
      <c r="K89" s="189"/>
      <c r="L89" s="189"/>
    </row>
    <row r="90" spans="10:12" ht="13.8">
      <c r="J90" s="189"/>
      <c r="K90" s="189"/>
      <c r="L90" s="189"/>
    </row>
    <row r="91" spans="10:12" ht="13.8">
      <c r="J91" s="189"/>
      <c r="K91" s="189"/>
      <c r="L91" s="189"/>
    </row>
    <row r="92" spans="10:12" ht="13.8">
      <c r="J92" s="189"/>
      <c r="K92" s="189"/>
      <c r="L92" s="189"/>
    </row>
    <row r="93" spans="10:12" ht="13.8">
      <c r="J93" s="189"/>
      <c r="K93" s="189"/>
      <c r="L93" s="189"/>
    </row>
    <row r="94" spans="10:12" ht="13.8">
      <c r="J94" s="189"/>
      <c r="K94" s="189"/>
      <c r="L94" s="189"/>
    </row>
    <row r="95" spans="10:12" ht="13.8">
      <c r="J95" s="189"/>
      <c r="K95" s="189"/>
      <c r="L95" s="189"/>
    </row>
    <row r="96" spans="10:12" ht="13.8">
      <c r="J96" s="189"/>
      <c r="K96" s="189"/>
      <c r="L96" s="189"/>
    </row>
    <row r="97" spans="10:12" ht="13.8">
      <c r="J97" s="189"/>
      <c r="K97" s="189"/>
      <c r="L97" s="189"/>
    </row>
    <row r="98" spans="10:12" ht="13.8">
      <c r="J98" s="189"/>
      <c r="K98" s="189"/>
      <c r="L98" s="189"/>
    </row>
    <row r="99" spans="10:12" ht="13.8">
      <c r="J99" s="189"/>
      <c r="K99" s="189"/>
      <c r="L99" s="189"/>
    </row>
    <row r="100" spans="10:12" ht="13.8">
      <c r="J100" s="189"/>
      <c r="K100" s="189"/>
      <c r="L100" s="189"/>
    </row>
    <row r="101" spans="10:12" ht="13.8">
      <c r="J101" s="189"/>
      <c r="K101" s="189"/>
      <c r="L101" s="189"/>
    </row>
    <row r="102" spans="10:12" ht="13.8">
      <c r="J102" s="189"/>
      <c r="K102" s="189"/>
      <c r="L102" s="189"/>
    </row>
    <row r="103" spans="10:12" ht="13.8">
      <c r="J103" s="189"/>
      <c r="K103" s="189"/>
      <c r="L103" s="189"/>
    </row>
    <row r="104" spans="10:12" ht="13.8">
      <c r="J104" s="189"/>
      <c r="K104" s="189"/>
      <c r="L104" s="189"/>
    </row>
    <row r="105" spans="10:12" ht="13.8">
      <c r="J105" s="189"/>
      <c r="K105" s="189"/>
      <c r="L105" s="189"/>
    </row>
    <row r="106" spans="10:12" ht="13.8">
      <c r="J106" s="189"/>
      <c r="K106" s="189"/>
      <c r="L106" s="189"/>
    </row>
    <row r="107" spans="10:12" ht="13.8">
      <c r="J107" s="189"/>
      <c r="K107" s="189"/>
      <c r="L107" s="189"/>
    </row>
    <row r="108" spans="10:12" ht="13.8">
      <c r="J108" s="189"/>
      <c r="K108" s="189"/>
      <c r="L108" s="189"/>
    </row>
    <row r="109" spans="10:12" ht="13.8">
      <c r="J109" s="189"/>
      <c r="K109" s="189"/>
      <c r="L109" s="189"/>
    </row>
    <row r="110" spans="10:12" ht="13.8">
      <c r="J110" s="189"/>
      <c r="K110" s="189"/>
      <c r="L110" s="189"/>
    </row>
    <row r="111" spans="10:12" ht="13.8">
      <c r="J111" s="189"/>
      <c r="K111" s="189"/>
      <c r="L111" s="189"/>
    </row>
    <row r="112" spans="10:12" ht="13.8">
      <c r="J112" s="189"/>
      <c r="K112" s="189"/>
      <c r="L112" s="189"/>
    </row>
    <row r="113" spans="10:12" ht="13.8">
      <c r="J113" s="189"/>
      <c r="K113" s="189"/>
      <c r="L113" s="189"/>
    </row>
    <row r="114" spans="10:12" ht="13.8">
      <c r="J114" s="189"/>
      <c r="K114" s="189"/>
      <c r="L114" s="189"/>
    </row>
    <row r="115" spans="10:12" ht="13.8">
      <c r="J115" s="189"/>
      <c r="K115" s="189"/>
      <c r="L115" s="189"/>
    </row>
    <row r="116" spans="10:12" ht="13.8">
      <c r="J116" s="189"/>
      <c r="K116" s="189"/>
      <c r="L116" s="189"/>
    </row>
    <row r="117" spans="10:12" ht="13.8">
      <c r="J117" s="189"/>
      <c r="K117" s="189"/>
      <c r="L117" s="189"/>
    </row>
    <row r="118" spans="10:12" ht="13.8">
      <c r="J118" s="189"/>
      <c r="K118" s="189"/>
      <c r="L118" s="189"/>
    </row>
    <row r="119" spans="10:12" ht="13.8">
      <c r="J119" s="189"/>
      <c r="K119" s="189"/>
      <c r="L119" s="189"/>
    </row>
    <row r="120" spans="10:12" ht="13.8">
      <c r="J120" s="189"/>
      <c r="K120" s="189"/>
      <c r="L120" s="189"/>
    </row>
    <row r="121" spans="10:12" ht="13.8">
      <c r="J121" s="189"/>
      <c r="K121" s="189"/>
      <c r="L121" s="189"/>
    </row>
    <row r="122" spans="10:12" ht="13.8">
      <c r="J122" s="189"/>
      <c r="K122" s="189"/>
      <c r="L122" s="189"/>
    </row>
    <row r="123" spans="10:12" ht="13.8">
      <c r="J123" s="189"/>
      <c r="K123" s="189"/>
      <c r="L123" s="189"/>
    </row>
    <row r="124" spans="10:12" ht="13.8">
      <c r="J124" s="189"/>
      <c r="K124" s="189"/>
      <c r="L124" s="189"/>
    </row>
    <row r="125" spans="10:12" ht="13.8">
      <c r="J125" s="189"/>
      <c r="K125" s="189"/>
      <c r="L125" s="189"/>
    </row>
    <row r="126" spans="10:12" ht="13.8">
      <c r="J126" s="189"/>
      <c r="K126" s="189"/>
      <c r="L126" s="189"/>
    </row>
    <row r="127" spans="10:12" ht="13.8">
      <c r="J127" s="189"/>
      <c r="K127" s="189"/>
      <c r="L127" s="189"/>
    </row>
    <row r="128" spans="10:12" ht="13.8">
      <c r="J128" s="189"/>
      <c r="K128" s="189"/>
      <c r="L128" s="189"/>
    </row>
    <row r="129" spans="10:12" ht="13.8">
      <c r="J129" s="189"/>
      <c r="K129" s="189"/>
      <c r="L129" s="189"/>
    </row>
    <row r="130" spans="10:12" ht="13.8">
      <c r="J130" s="189"/>
      <c r="K130" s="189"/>
      <c r="L130" s="189"/>
    </row>
    <row r="131" spans="10:12" ht="13.8">
      <c r="J131" s="189"/>
      <c r="K131" s="189"/>
      <c r="L131" s="189"/>
    </row>
    <row r="132" spans="10:12" ht="13.8">
      <c r="J132" s="189"/>
      <c r="K132" s="189"/>
      <c r="L132" s="189"/>
    </row>
    <row r="133" spans="10:12" ht="13.8">
      <c r="J133" s="189"/>
      <c r="K133" s="189"/>
      <c r="L133" s="189"/>
    </row>
    <row r="134" spans="10:12" ht="13.8">
      <c r="J134" s="189"/>
      <c r="K134" s="189"/>
      <c r="L134" s="189"/>
    </row>
    <row r="135" spans="10:12" ht="13.8">
      <c r="J135" s="189"/>
      <c r="K135" s="189"/>
      <c r="L135" s="189"/>
    </row>
    <row r="136" spans="10:12" ht="13.8">
      <c r="J136" s="189"/>
      <c r="K136" s="189"/>
      <c r="L136" s="189"/>
    </row>
    <row r="137" spans="10:12" ht="13.8">
      <c r="J137" s="189"/>
      <c r="K137" s="189"/>
      <c r="L137" s="189"/>
    </row>
    <row r="138" spans="10:12" ht="13.8">
      <c r="J138" s="189"/>
      <c r="K138" s="189"/>
      <c r="L138" s="189"/>
    </row>
    <row r="139" spans="10:12" ht="13.8">
      <c r="J139" s="189"/>
      <c r="K139" s="189"/>
      <c r="L139" s="189"/>
    </row>
    <row r="140" spans="10:12" ht="13.8">
      <c r="J140" s="189"/>
      <c r="K140" s="189"/>
      <c r="L140" s="189"/>
    </row>
    <row r="141" spans="10:12" ht="13.8">
      <c r="J141" s="189"/>
      <c r="K141" s="189"/>
      <c r="L141" s="189"/>
    </row>
    <row r="142" spans="10:12" ht="13.8">
      <c r="J142" s="189"/>
      <c r="K142" s="189"/>
      <c r="L142" s="189"/>
    </row>
    <row r="143" spans="10:12" ht="13.8">
      <c r="J143" s="189"/>
      <c r="K143" s="189"/>
      <c r="L143" s="189"/>
    </row>
    <row r="144" spans="10:12" ht="13.8">
      <c r="J144" s="189"/>
      <c r="K144" s="189"/>
      <c r="L144" s="189"/>
    </row>
    <row r="145" spans="10:12" ht="13.8">
      <c r="J145" s="189"/>
      <c r="K145" s="189"/>
      <c r="L145" s="189"/>
    </row>
    <row r="146" spans="10:12" ht="13.8">
      <c r="J146" s="189"/>
      <c r="K146" s="189"/>
      <c r="L146" s="189"/>
    </row>
    <row r="147" spans="10:12" ht="13.8">
      <c r="J147" s="189"/>
      <c r="K147" s="189"/>
      <c r="L147" s="189"/>
    </row>
    <row r="148" spans="10:12" ht="13.8">
      <c r="J148" s="189"/>
      <c r="K148" s="189"/>
      <c r="L148" s="189"/>
    </row>
    <row r="149" spans="10:12" ht="13.8">
      <c r="J149" s="189"/>
      <c r="K149" s="189"/>
      <c r="L149" s="189"/>
    </row>
    <row r="150" spans="10:12" ht="13.8">
      <c r="J150" s="189"/>
      <c r="K150" s="189"/>
      <c r="L150" s="189"/>
    </row>
    <row r="151" spans="10:12" ht="13.8">
      <c r="J151" s="189"/>
      <c r="K151" s="189"/>
      <c r="L151" s="189"/>
    </row>
    <row r="152" spans="10:12" ht="13.8">
      <c r="J152" s="189"/>
      <c r="K152" s="189"/>
      <c r="L152" s="189"/>
    </row>
    <row r="153" spans="10:12" ht="13.8">
      <c r="J153" s="189"/>
      <c r="K153" s="189"/>
      <c r="L153" s="189"/>
    </row>
    <row r="154" spans="10:12" ht="13.8">
      <c r="J154" s="189"/>
      <c r="K154" s="189"/>
      <c r="L154" s="189"/>
    </row>
    <row r="155" spans="10:12" ht="13.8">
      <c r="J155" s="189"/>
      <c r="K155" s="189"/>
      <c r="L155" s="189"/>
    </row>
    <row r="156" spans="10:12" ht="13.8">
      <c r="J156" s="189"/>
      <c r="K156" s="189"/>
      <c r="L156" s="189"/>
    </row>
    <row r="157" spans="10:12" ht="13.8">
      <c r="J157" s="189"/>
      <c r="K157" s="189"/>
      <c r="L157" s="189"/>
    </row>
    <row r="158" spans="10:12" ht="13.8">
      <c r="J158" s="189"/>
      <c r="K158" s="189"/>
      <c r="L158" s="189"/>
    </row>
    <row r="159" spans="10:12" ht="13.8">
      <c r="J159" s="189"/>
      <c r="K159" s="189"/>
      <c r="L159" s="189"/>
    </row>
    <row r="160" spans="10:12" ht="13.8">
      <c r="J160" s="189"/>
      <c r="K160" s="189"/>
      <c r="L160" s="189"/>
    </row>
    <row r="161" spans="10:12" ht="13.8">
      <c r="J161" s="189"/>
      <c r="K161" s="189"/>
      <c r="L161" s="189"/>
    </row>
    <row r="162" spans="10:12" ht="13.8">
      <c r="J162" s="189"/>
      <c r="K162" s="189"/>
      <c r="L162" s="189"/>
    </row>
    <row r="163" spans="10:12" ht="13.8">
      <c r="J163" s="189"/>
      <c r="K163" s="189"/>
      <c r="L163" s="189"/>
    </row>
  </sheetData>
  <mergeCells count="2">
    <mergeCell ref="B36:C36"/>
    <mergeCell ref="B37:D37"/>
  </mergeCells>
  <pageMargins left="0.98425196850393704" right="0.98425196850393704" top="0.94488188976377996" bottom="1.49606299212598" header="0.511811023622047" footer="1.1811023622047201"/>
  <pageSetup paperSize="9" scale="95" firstPageNumber="316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O180"/>
  <sheetViews>
    <sheetView zoomScaleNormal="100" workbookViewId="0">
      <selection activeCell="M5" sqref="M5"/>
    </sheetView>
  </sheetViews>
  <sheetFormatPr defaultColWidth="9.109375" defaultRowHeight="13.2"/>
  <cols>
    <col min="1" max="1" width="42.6640625" style="984" customWidth="1"/>
    <col min="2" max="3" width="7.6640625" style="1024" hidden="1" customWidth="1"/>
    <col min="4" max="4" width="7.33203125" style="1024" hidden="1" customWidth="1"/>
    <col min="5" max="5" width="7.109375" style="1024" customWidth="1"/>
    <col min="6" max="8" width="7.44140625" style="1024" customWidth="1"/>
    <col min="9" max="9" width="8.33203125" style="984" customWidth="1"/>
    <col min="10" max="16384" width="9.109375" style="6"/>
  </cols>
  <sheetData>
    <row r="1" spans="1:15" s="37" customFormat="1" ht="17.25" customHeight="1">
      <c r="A1" s="401" t="s">
        <v>511</v>
      </c>
      <c r="B1" s="848"/>
      <c r="C1" s="799"/>
      <c r="D1" s="799"/>
      <c r="E1" s="799"/>
      <c r="F1" s="799"/>
      <c r="G1" s="799"/>
      <c r="H1" s="799"/>
      <c r="I1" s="799"/>
    </row>
    <row r="2" spans="1:15" s="37" customFormat="1" ht="17.25" customHeight="1">
      <c r="A2" s="401" t="s">
        <v>309</v>
      </c>
      <c r="B2" s="848"/>
      <c r="C2" s="799"/>
      <c r="D2" s="799"/>
      <c r="E2" s="799"/>
      <c r="F2" s="799"/>
      <c r="G2" s="799"/>
      <c r="H2" s="799"/>
      <c r="I2" s="799"/>
    </row>
    <row r="3" spans="1:15" s="37" customFormat="1" ht="17.25" customHeight="1">
      <c r="A3" s="402" t="s">
        <v>310</v>
      </c>
      <c r="B3" s="799"/>
      <c r="C3" s="799"/>
      <c r="D3" s="799"/>
      <c r="E3" s="799"/>
      <c r="F3" s="799"/>
      <c r="G3" s="799"/>
      <c r="H3" s="799"/>
      <c r="I3" s="799"/>
    </row>
    <row r="4" spans="1:15" s="37" customFormat="1" ht="17.25" customHeight="1">
      <c r="A4" s="402" t="s">
        <v>311</v>
      </c>
      <c r="B4" s="799"/>
      <c r="C4" s="799"/>
      <c r="D4" s="799"/>
      <c r="E4" s="799"/>
      <c r="F4" s="799"/>
      <c r="G4" s="799"/>
      <c r="H4" s="799"/>
      <c r="I4" s="799"/>
    </row>
    <row r="5" spans="1:15" ht="21" customHeight="1">
      <c r="A5" s="1066"/>
      <c r="B5" s="1066"/>
      <c r="C5" s="1066"/>
      <c r="D5" s="1067" t="s">
        <v>304</v>
      </c>
      <c r="E5" s="1066"/>
      <c r="I5" s="1065" t="s">
        <v>677</v>
      </c>
    </row>
    <row r="6" spans="1:15" ht="24" customHeight="1">
      <c r="A6" s="1051"/>
      <c r="B6" s="1027">
        <v>2010</v>
      </c>
      <c r="C6" s="1027">
        <v>2013</v>
      </c>
      <c r="D6" s="1027">
        <v>2014</v>
      </c>
      <c r="E6" s="1027">
        <v>2015</v>
      </c>
      <c r="F6" s="1027">
        <v>2016</v>
      </c>
      <c r="G6" s="1027">
        <v>2017</v>
      </c>
      <c r="H6" s="1027">
        <v>2018</v>
      </c>
      <c r="I6" s="1027">
        <v>2019</v>
      </c>
    </row>
    <row r="7" spans="1:15" ht="6.75" customHeight="1">
      <c r="A7" s="1068"/>
      <c r="B7" s="1069"/>
      <c r="C7" s="1069"/>
      <c r="D7" s="1069"/>
      <c r="E7" s="1069"/>
      <c r="F7" s="1069"/>
      <c r="G7" s="1069"/>
      <c r="H7" s="1069"/>
    </row>
    <row r="8" spans="1:15">
      <c r="A8" s="447" t="s">
        <v>303</v>
      </c>
      <c r="B8" s="794">
        <f>B11+B19+B24+B65+B69+B77+B85+B92+B100+B104+B116+B124+B128+B140+B154+B156+B162+B172</f>
        <v>1871</v>
      </c>
      <c r="C8" s="794">
        <f>2736+1</f>
        <v>2737</v>
      </c>
      <c r="D8" s="794">
        <f>D11+D19+D24+D65+D69+D77+D85+D92+D100+D104+D116+D124+D128+D140+D154+D156+D162+D172</f>
        <v>3298</v>
      </c>
      <c r="E8" s="794">
        <f>E11+E19+E24+E65+E69+E77+E85+E92+E100+E104+E116+E124+E128+E140+E154+E156+E162+E172</f>
        <v>3474</v>
      </c>
      <c r="F8" s="794">
        <v>3813</v>
      </c>
      <c r="G8" s="794">
        <v>4357</v>
      </c>
      <c r="H8" s="794">
        <v>4627</v>
      </c>
      <c r="I8" s="795">
        <f>5232+1+1+1</f>
        <v>5235</v>
      </c>
      <c r="J8" s="50"/>
      <c r="K8" s="50"/>
      <c r="L8" s="50"/>
      <c r="M8" s="50"/>
    </row>
    <row r="9" spans="1:15">
      <c r="A9" s="411" t="s">
        <v>594</v>
      </c>
      <c r="B9" s="794"/>
      <c r="C9" s="794"/>
      <c r="D9" s="794"/>
      <c r="E9" s="794"/>
      <c r="F9" s="794"/>
      <c r="G9" s="794"/>
      <c r="H9" s="794"/>
      <c r="I9" s="1024"/>
      <c r="J9" s="23"/>
      <c r="K9" s="23"/>
      <c r="L9" s="23"/>
      <c r="M9" s="23"/>
    </row>
    <row r="10" spans="1:15">
      <c r="A10" s="418" t="s">
        <v>272</v>
      </c>
      <c r="B10" s="794"/>
      <c r="C10" s="794"/>
      <c r="D10" s="794"/>
      <c r="E10" s="794"/>
      <c r="F10" s="794"/>
      <c r="G10" s="794"/>
      <c r="H10" s="794"/>
    </row>
    <row r="11" spans="1:15">
      <c r="A11" s="415" t="s">
        <v>67</v>
      </c>
      <c r="B11" s="522">
        <v>127</v>
      </c>
      <c r="C11" s="522">
        <v>176</v>
      </c>
      <c r="D11" s="522">
        <f>D13+D15+D17</f>
        <v>188</v>
      </c>
      <c r="E11" s="522">
        <v>175</v>
      </c>
      <c r="F11" s="522">
        <v>211</v>
      </c>
      <c r="G11" s="522">
        <v>261</v>
      </c>
      <c r="H11" s="522">
        <v>317</v>
      </c>
      <c r="I11" s="796">
        <v>364</v>
      </c>
    </row>
    <row r="12" spans="1:15">
      <c r="A12" s="418" t="s">
        <v>68</v>
      </c>
      <c r="B12" s="912"/>
      <c r="C12" s="913"/>
      <c r="D12" s="913"/>
      <c r="E12" s="913"/>
      <c r="F12" s="913"/>
      <c r="G12" s="913"/>
      <c r="H12" s="913"/>
    </row>
    <row r="13" spans="1:15">
      <c r="A13" s="429" t="s">
        <v>69</v>
      </c>
      <c r="B13" s="912">
        <v>82</v>
      </c>
      <c r="C13" s="912">
        <v>119</v>
      </c>
      <c r="D13" s="912">
        <v>115</v>
      </c>
      <c r="E13" s="912">
        <v>112</v>
      </c>
      <c r="F13" s="912">
        <v>143</v>
      </c>
      <c r="G13" s="912">
        <v>198</v>
      </c>
      <c r="H13" s="912">
        <v>245</v>
      </c>
      <c r="I13" s="912">
        <v>286</v>
      </c>
      <c r="J13" s="121"/>
      <c r="K13" s="121"/>
      <c r="L13" s="121"/>
      <c r="M13" s="121"/>
      <c r="N13" s="121"/>
      <c r="O13" s="121"/>
    </row>
    <row r="14" spans="1:15">
      <c r="A14" s="422" t="s">
        <v>70</v>
      </c>
      <c r="B14" s="912"/>
      <c r="C14" s="913"/>
      <c r="D14" s="913"/>
      <c r="E14" s="913"/>
      <c r="F14" s="913"/>
      <c r="G14" s="913"/>
      <c r="H14" s="913"/>
      <c r="I14" s="912"/>
      <c r="J14" s="121"/>
      <c r="K14" s="121"/>
      <c r="L14" s="121"/>
      <c r="M14" s="121"/>
      <c r="N14" s="121"/>
      <c r="O14" s="121"/>
    </row>
    <row r="15" spans="1:15">
      <c r="A15" s="429" t="s">
        <v>71</v>
      </c>
      <c r="B15" s="912">
        <v>41</v>
      </c>
      <c r="C15" s="912">
        <v>54</v>
      </c>
      <c r="D15" s="912">
        <v>70</v>
      </c>
      <c r="E15" s="912">
        <v>56</v>
      </c>
      <c r="F15" s="912">
        <v>59</v>
      </c>
      <c r="G15" s="912">
        <v>56</v>
      </c>
      <c r="H15" s="912">
        <v>63</v>
      </c>
      <c r="I15" s="912">
        <v>69</v>
      </c>
      <c r="J15" s="121"/>
      <c r="K15" s="121"/>
      <c r="L15" s="121"/>
      <c r="M15" s="121"/>
      <c r="N15" s="121"/>
      <c r="O15" s="121"/>
    </row>
    <row r="16" spans="1:15">
      <c r="A16" s="422" t="s">
        <v>72</v>
      </c>
      <c r="B16" s="912"/>
      <c r="C16" s="913"/>
      <c r="D16" s="913"/>
      <c r="E16" s="913"/>
      <c r="F16" s="913"/>
      <c r="G16" s="913"/>
      <c r="H16" s="913"/>
      <c r="I16" s="912"/>
      <c r="J16" s="121"/>
      <c r="K16" s="121"/>
      <c r="L16" s="121"/>
      <c r="M16" s="121"/>
      <c r="N16" s="121"/>
      <c r="O16" s="121"/>
    </row>
    <row r="17" spans="1:15">
      <c r="A17" s="429" t="s">
        <v>73</v>
      </c>
      <c r="B17" s="912">
        <v>4</v>
      </c>
      <c r="C17" s="912">
        <v>3</v>
      </c>
      <c r="D17" s="912">
        <v>3</v>
      </c>
      <c r="E17" s="912">
        <v>7</v>
      </c>
      <c r="F17" s="912">
        <v>9</v>
      </c>
      <c r="G17" s="912">
        <v>7</v>
      </c>
      <c r="H17" s="912">
        <v>9</v>
      </c>
      <c r="I17" s="912">
        <v>9</v>
      </c>
      <c r="J17" s="121"/>
      <c r="K17" s="121"/>
      <c r="L17" s="121"/>
      <c r="M17" s="121"/>
      <c r="N17" s="121"/>
      <c r="O17" s="121"/>
    </row>
    <row r="18" spans="1:15">
      <c r="A18" s="422" t="s">
        <v>74</v>
      </c>
      <c r="B18" s="522"/>
      <c r="C18" s="913"/>
      <c r="D18" s="913"/>
      <c r="E18" s="913"/>
      <c r="F18" s="913"/>
      <c r="G18" s="913"/>
      <c r="H18" s="913"/>
      <c r="I18" s="912"/>
      <c r="J18" s="121"/>
      <c r="K18" s="121"/>
      <c r="L18" s="121"/>
      <c r="M18" s="121"/>
      <c r="N18" s="121"/>
      <c r="O18" s="121"/>
    </row>
    <row r="19" spans="1:15">
      <c r="A19" s="423" t="s">
        <v>412</v>
      </c>
      <c r="B19" s="794">
        <v>53</v>
      </c>
      <c r="C19" s="794">
        <v>75</v>
      </c>
      <c r="D19" s="794">
        <v>84</v>
      </c>
      <c r="E19" s="794">
        <v>72</v>
      </c>
      <c r="F19" s="794">
        <v>73</v>
      </c>
      <c r="G19" s="794">
        <v>81</v>
      </c>
      <c r="H19" s="794">
        <v>76</v>
      </c>
      <c r="I19" s="522">
        <v>90</v>
      </c>
      <c r="J19" s="121"/>
      <c r="K19" s="121"/>
      <c r="L19" s="121"/>
      <c r="M19" s="121"/>
      <c r="N19" s="121"/>
      <c r="O19" s="121"/>
    </row>
    <row r="20" spans="1:15" ht="17.25" customHeight="1">
      <c r="A20" s="429" t="s">
        <v>411</v>
      </c>
      <c r="B20" s="913">
        <v>0</v>
      </c>
      <c r="C20" s="913">
        <v>0</v>
      </c>
      <c r="D20" s="913">
        <v>1</v>
      </c>
      <c r="E20" s="913">
        <v>0</v>
      </c>
      <c r="F20" s="913">
        <v>0</v>
      </c>
      <c r="G20" s="913">
        <v>4</v>
      </c>
      <c r="H20" s="913">
        <v>2</v>
      </c>
      <c r="I20" s="912">
        <v>1</v>
      </c>
      <c r="J20" s="121"/>
      <c r="K20" s="121"/>
      <c r="L20" s="121"/>
      <c r="M20" s="121"/>
      <c r="N20" s="121"/>
      <c r="O20" s="121"/>
    </row>
    <row r="21" spans="1:15" ht="16.5" customHeight="1">
      <c r="A21" s="429" t="s">
        <v>476</v>
      </c>
      <c r="B21" s="912">
        <v>51</v>
      </c>
      <c r="C21" s="912">
        <v>74</v>
      </c>
      <c r="D21" s="912">
        <v>81</v>
      </c>
      <c r="E21" s="912">
        <v>70</v>
      </c>
      <c r="F21" s="912">
        <v>69</v>
      </c>
      <c r="G21" s="912">
        <v>74</v>
      </c>
      <c r="H21" s="912">
        <v>71</v>
      </c>
      <c r="I21" s="912">
        <v>86</v>
      </c>
      <c r="J21" s="121"/>
      <c r="K21" s="121"/>
      <c r="L21" s="121"/>
      <c r="M21" s="121"/>
      <c r="N21" s="121"/>
      <c r="O21" s="121"/>
    </row>
    <row r="22" spans="1:15" ht="20.25" customHeight="1">
      <c r="A22" s="429" t="s">
        <v>79</v>
      </c>
      <c r="B22" s="912">
        <v>2</v>
      </c>
      <c r="C22" s="913">
        <v>1</v>
      </c>
      <c r="D22" s="913">
        <v>2</v>
      </c>
      <c r="E22" s="913">
        <v>2</v>
      </c>
      <c r="F22" s="913">
        <v>4</v>
      </c>
      <c r="G22" s="913">
        <v>3</v>
      </c>
      <c r="H22" s="913">
        <v>3</v>
      </c>
      <c r="I22" s="912">
        <v>3</v>
      </c>
      <c r="J22" s="121"/>
      <c r="K22" s="121"/>
      <c r="L22" s="121"/>
      <c r="M22" s="121"/>
      <c r="N22" s="121"/>
      <c r="O22" s="121"/>
    </row>
    <row r="23" spans="1:15">
      <c r="A23" s="422" t="s">
        <v>80</v>
      </c>
      <c r="B23" s="522"/>
      <c r="C23" s="913"/>
      <c r="D23" s="913"/>
      <c r="E23" s="913"/>
      <c r="F23" s="913"/>
      <c r="G23" s="913"/>
      <c r="H23" s="913"/>
      <c r="I23" s="912"/>
      <c r="J23" s="121"/>
      <c r="K23" s="121"/>
      <c r="L23" s="121"/>
      <c r="M23" s="121"/>
      <c r="N23" s="121"/>
      <c r="O23" s="121"/>
    </row>
    <row r="24" spans="1:15">
      <c r="A24" s="423" t="s">
        <v>81</v>
      </c>
      <c r="B24" s="522">
        <v>250</v>
      </c>
      <c r="C24" s="522">
        <v>379</v>
      </c>
      <c r="D24" s="522">
        <v>422</v>
      </c>
      <c r="E24" s="522">
        <v>426</v>
      </c>
      <c r="F24" s="522">
        <v>430</v>
      </c>
      <c r="G24" s="522">
        <v>508</v>
      </c>
      <c r="H24" s="522">
        <v>545</v>
      </c>
      <c r="I24" s="522">
        <v>598</v>
      </c>
      <c r="J24" s="121"/>
      <c r="K24" s="121"/>
      <c r="L24" s="121"/>
      <c r="M24" s="121"/>
      <c r="N24" s="121"/>
      <c r="O24" s="121"/>
    </row>
    <row r="25" spans="1:15">
      <c r="A25" s="426" t="s">
        <v>82</v>
      </c>
      <c r="B25" s="912"/>
      <c r="C25" s="913"/>
      <c r="D25" s="913"/>
      <c r="E25" s="913"/>
      <c r="F25" s="913"/>
      <c r="G25" s="913"/>
      <c r="H25" s="913"/>
      <c r="I25" s="912"/>
      <c r="J25" s="121"/>
      <c r="K25" s="121"/>
      <c r="L25" s="121"/>
      <c r="M25" s="121"/>
      <c r="N25" s="121"/>
      <c r="O25" s="121"/>
    </row>
    <row r="26" spans="1:15">
      <c r="A26" s="429" t="s">
        <v>83</v>
      </c>
      <c r="B26" s="912">
        <v>80</v>
      </c>
      <c r="C26" s="912">
        <v>109</v>
      </c>
      <c r="D26" s="912">
        <v>147</v>
      </c>
      <c r="E26" s="912">
        <v>149</v>
      </c>
      <c r="F26" s="912">
        <v>159</v>
      </c>
      <c r="G26" s="912">
        <v>186</v>
      </c>
      <c r="H26" s="912">
        <v>201</v>
      </c>
      <c r="I26" s="912">
        <v>221</v>
      </c>
      <c r="J26" s="121"/>
      <c r="K26" s="121"/>
      <c r="L26" s="121"/>
      <c r="M26" s="121"/>
      <c r="N26" s="121"/>
      <c r="O26" s="121"/>
    </row>
    <row r="27" spans="1:15">
      <c r="A27" s="422" t="s">
        <v>84</v>
      </c>
      <c r="B27" s="912"/>
      <c r="C27" s="913"/>
      <c r="D27" s="913"/>
      <c r="E27" s="913"/>
      <c r="F27" s="913"/>
      <c r="G27" s="913"/>
      <c r="H27" s="913"/>
      <c r="I27" s="912"/>
      <c r="J27" s="121"/>
      <c r="K27" s="121"/>
      <c r="L27" s="121"/>
      <c r="M27" s="121"/>
      <c r="N27" s="121"/>
      <c r="O27" s="121"/>
    </row>
    <row r="28" spans="1:15">
      <c r="A28" s="429" t="s">
        <v>413</v>
      </c>
      <c r="B28" s="912">
        <v>17</v>
      </c>
      <c r="C28" s="912">
        <v>21</v>
      </c>
      <c r="D28" s="912">
        <v>20</v>
      </c>
      <c r="E28" s="912">
        <v>21</v>
      </c>
      <c r="F28" s="912">
        <v>20</v>
      </c>
      <c r="G28" s="912">
        <v>30</v>
      </c>
      <c r="H28" s="912">
        <v>31</v>
      </c>
      <c r="I28" s="912">
        <v>34</v>
      </c>
      <c r="J28" s="121"/>
      <c r="K28" s="121"/>
      <c r="L28" s="121"/>
      <c r="M28" s="121"/>
      <c r="N28" s="121"/>
      <c r="O28" s="121"/>
    </row>
    <row r="29" spans="1:15">
      <c r="A29" s="429" t="s">
        <v>414</v>
      </c>
      <c r="B29" s="912">
        <v>13</v>
      </c>
      <c r="C29" s="912">
        <v>21</v>
      </c>
      <c r="D29" s="912">
        <v>20</v>
      </c>
      <c r="E29" s="912">
        <v>28</v>
      </c>
      <c r="F29" s="912">
        <v>28</v>
      </c>
      <c r="G29" s="912">
        <v>30</v>
      </c>
      <c r="H29" s="912">
        <v>35</v>
      </c>
      <c r="I29" s="912">
        <v>37</v>
      </c>
      <c r="J29" s="121"/>
      <c r="K29" s="121"/>
      <c r="L29" s="121"/>
      <c r="M29" s="121"/>
      <c r="N29" s="121"/>
      <c r="O29" s="121"/>
    </row>
    <row r="30" spans="1:15">
      <c r="A30" s="429" t="s">
        <v>89</v>
      </c>
      <c r="B30" s="912">
        <v>22</v>
      </c>
      <c r="C30" s="912">
        <v>27</v>
      </c>
      <c r="D30" s="912">
        <v>27</v>
      </c>
      <c r="E30" s="912">
        <v>22</v>
      </c>
      <c r="F30" s="912">
        <v>32</v>
      </c>
      <c r="G30" s="912">
        <v>33</v>
      </c>
      <c r="H30" s="912">
        <v>32</v>
      </c>
      <c r="I30" s="912">
        <v>42</v>
      </c>
      <c r="J30" s="121"/>
      <c r="K30" s="121"/>
      <c r="L30" s="121"/>
      <c r="M30" s="121"/>
      <c r="N30" s="121"/>
      <c r="O30" s="121"/>
    </row>
    <row r="31" spans="1:15">
      <c r="A31" s="422" t="s">
        <v>90</v>
      </c>
      <c r="B31" s="912"/>
      <c r="C31" s="913"/>
      <c r="D31" s="913"/>
      <c r="E31" s="913"/>
      <c r="F31" s="913"/>
      <c r="G31" s="913"/>
      <c r="H31" s="913"/>
      <c r="I31" s="912"/>
      <c r="J31" s="121"/>
      <c r="K31" s="121"/>
      <c r="L31" s="121"/>
      <c r="M31" s="121"/>
      <c r="N31" s="121"/>
      <c r="O31" s="121"/>
    </row>
    <row r="32" spans="1:15">
      <c r="A32" s="429" t="s">
        <v>91</v>
      </c>
      <c r="B32" s="912">
        <v>0</v>
      </c>
      <c r="C32" s="913">
        <v>1</v>
      </c>
      <c r="D32" s="913">
        <v>1</v>
      </c>
      <c r="E32" s="913">
        <v>0</v>
      </c>
      <c r="F32" s="913">
        <v>0</v>
      </c>
      <c r="G32" s="913">
        <v>0</v>
      </c>
      <c r="H32" s="913" t="s">
        <v>302</v>
      </c>
      <c r="I32" s="912" t="s">
        <v>302</v>
      </c>
      <c r="J32" s="121"/>
      <c r="K32" s="121"/>
      <c r="L32" s="121"/>
      <c r="M32" s="121"/>
      <c r="N32" s="121"/>
      <c r="O32" s="121"/>
    </row>
    <row r="33" spans="1:15">
      <c r="A33" s="422" t="s">
        <v>92</v>
      </c>
      <c r="B33" s="912"/>
      <c r="C33" s="913"/>
      <c r="D33" s="913"/>
      <c r="E33" s="913"/>
      <c r="F33" s="913"/>
      <c r="G33" s="913"/>
      <c r="H33" s="913"/>
      <c r="I33" s="912"/>
      <c r="J33" s="121"/>
      <c r="K33" s="121"/>
      <c r="L33" s="121"/>
      <c r="M33" s="121"/>
      <c r="N33" s="121"/>
      <c r="O33" s="121"/>
    </row>
    <row r="34" spans="1:15" ht="39.6">
      <c r="A34" s="429" t="s">
        <v>93</v>
      </c>
      <c r="B34" s="912">
        <v>50</v>
      </c>
      <c r="C34" s="912">
        <v>71</v>
      </c>
      <c r="D34" s="912">
        <v>68</v>
      </c>
      <c r="E34" s="912">
        <v>65</v>
      </c>
      <c r="F34" s="912">
        <v>57</v>
      </c>
      <c r="G34" s="912">
        <v>49</v>
      </c>
      <c r="H34" s="912">
        <v>54</v>
      </c>
      <c r="I34" s="912">
        <v>61</v>
      </c>
      <c r="J34" s="121"/>
      <c r="K34" s="121"/>
      <c r="L34" s="121"/>
      <c r="M34" s="121"/>
      <c r="N34" s="121"/>
      <c r="O34" s="121"/>
    </row>
    <row r="35" spans="1:15" ht="39.6">
      <c r="A35" s="422" t="s">
        <v>94</v>
      </c>
      <c r="B35" s="912"/>
      <c r="C35" s="913"/>
      <c r="D35" s="913"/>
      <c r="E35" s="913"/>
      <c r="F35" s="913"/>
      <c r="G35" s="913"/>
      <c r="H35" s="913"/>
      <c r="I35" s="912"/>
      <c r="J35" s="121"/>
      <c r="K35" s="121"/>
      <c r="L35" s="121"/>
      <c r="M35" s="121"/>
      <c r="N35" s="121"/>
      <c r="O35" s="121"/>
    </row>
    <row r="36" spans="1:15">
      <c r="A36" s="429" t="s">
        <v>95</v>
      </c>
      <c r="B36" s="912">
        <v>2</v>
      </c>
      <c r="C36" s="912">
        <v>4</v>
      </c>
      <c r="D36" s="912">
        <v>5</v>
      </c>
      <c r="E36" s="912">
        <v>4</v>
      </c>
      <c r="F36" s="912">
        <v>2</v>
      </c>
      <c r="G36" s="912">
        <v>6</v>
      </c>
      <c r="H36" s="912">
        <v>4</v>
      </c>
      <c r="I36" s="912">
        <v>4</v>
      </c>
      <c r="J36" s="121"/>
      <c r="K36" s="121"/>
      <c r="L36" s="121"/>
      <c r="M36" s="121"/>
      <c r="N36" s="121"/>
      <c r="O36" s="121"/>
    </row>
    <row r="37" spans="1:15">
      <c r="A37" s="422" t="s">
        <v>96</v>
      </c>
      <c r="B37" s="912"/>
      <c r="C37" s="913"/>
      <c r="D37" s="913"/>
      <c r="E37" s="913"/>
      <c r="F37" s="913"/>
      <c r="G37" s="913"/>
      <c r="H37" s="913"/>
      <c r="I37" s="912"/>
      <c r="J37" s="121"/>
      <c r="K37" s="121"/>
      <c r="L37" s="121"/>
      <c r="M37" s="121"/>
      <c r="N37" s="121"/>
      <c r="O37" s="121"/>
    </row>
    <row r="38" spans="1:15">
      <c r="A38" s="429" t="s">
        <v>97</v>
      </c>
      <c r="B38" s="912">
        <v>5</v>
      </c>
      <c r="C38" s="912">
        <v>8</v>
      </c>
      <c r="D38" s="912">
        <v>9</v>
      </c>
      <c r="E38" s="912">
        <v>11</v>
      </c>
      <c r="F38" s="912">
        <v>11</v>
      </c>
      <c r="G38" s="912">
        <v>15</v>
      </c>
      <c r="H38" s="912">
        <v>17</v>
      </c>
      <c r="I38" s="912">
        <v>23</v>
      </c>
      <c r="J38" s="121"/>
      <c r="K38" s="121"/>
      <c r="L38" s="121"/>
      <c r="M38" s="121"/>
      <c r="N38" s="121"/>
      <c r="O38" s="121"/>
    </row>
    <row r="39" spans="1:15">
      <c r="A39" s="422" t="s">
        <v>98</v>
      </c>
      <c r="B39" s="912"/>
      <c r="C39" s="913"/>
      <c r="D39" s="913"/>
      <c r="E39" s="913"/>
      <c r="F39" s="913"/>
      <c r="G39" s="913"/>
      <c r="H39" s="913"/>
      <c r="I39" s="912"/>
      <c r="J39" s="121"/>
      <c r="K39" s="121"/>
      <c r="L39" s="121"/>
      <c r="M39" s="121"/>
      <c r="N39" s="121"/>
      <c r="O39" s="121"/>
    </row>
    <row r="40" spans="1:15">
      <c r="A40" s="429" t="s">
        <v>99</v>
      </c>
      <c r="B40" s="912">
        <v>13</v>
      </c>
      <c r="C40" s="912">
        <v>20</v>
      </c>
      <c r="D40" s="912">
        <v>23</v>
      </c>
      <c r="E40" s="912">
        <v>17</v>
      </c>
      <c r="F40" s="912">
        <v>17</v>
      </c>
      <c r="G40" s="912">
        <v>19</v>
      </c>
      <c r="H40" s="912">
        <v>18</v>
      </c>
      <c r="I40" s="912">
        <v>19</v>
      </c>
      <c r="J40" s="121"/>
      <c r="K40" s="121"/>
      <c r="L40" s="121"/>
      <c r="M40" s="121"/>
      <c r="N40" s="121"/>
      <c r="O40" s="121"/>
    </row>
    <row r="41" spans="1:15" ht="26.4">
      <c r="A41" s="422" t="s">
        <v>100</v>
      </c>
      <c r="B41" s="912"/>
      <c r="C41" s="913"/>
      <c r="D41" s="913"/>
      <c r="E41" s="913"/>
      <c r="F41" s="913"/>
      <c r="G41" s="913"/>
      <c r="H41" s="913"/>
      <c r="I41" s="912"/>
      <c r="J41" s="121"/>
      <c r="K41" s="121"/>
      <c r="L41" s="121"/>
      <c r="M41" s="121"/>
      <c r="N41" s="121"/>
      <c r="O41" s="121"/>
    </row>
    <row r="42" spans="1:15">
      <c r="A42" s="429" t="s">
        <v>101</v>
      </c>
      <c r="B42" s="912">
        <v>2</v>
      </c>
      <c r="C42" s="912">
        <v>2</v>
      </c>
      <c r="D42" s="912">
        <v>2</v>
      </c>
      <c r="E42" s="912">
        <v>4</v>
      </c>
      <c r="F42" s="912">
        <v>3</v>
      </c>
      <c r="G42" s="912">
        <v>3</v>
      </c>
      <c r="H42" s="912">
        <v>3</v>
      </c>
      <c r="I42" s="912">
        <v>4</v>
      </c>
      <c r="J42" s="121"/>
      <c r="K42" s="121"/>
      <c r="L42" s="121"/>
      <c r="M42" s="121"/>
      <c r="N42" s="121"/>
      <c r="O42" s="121"/>
    </row>
    <row r="43" spans="1:15" ht="26.4">
      <c r="A43" s="422" t="s">
        <v>102</v>
      </c>
      <c r="B43" s="912"/>
      <c r="C43" s="913"/>
      <c r="D43" s="913"/>
      <c r="E43" s="913"/>
      <c r="F43" s="913"/>
      <c r="G43" s="913"/>
      <c r="H43" s="913"/>
      <c r="I43" s="912"/>
      <c r="J43" s="121"/>
      <c r="K43" s="121"/>
      <c r="L43" s="121"/>
      <c r="M43" s="121"/>
      <c r="N43" s="121"/>
      <c r="O43" s="121"/>
    </row>
    <row r="44" spans="1:15">
      <c r="A44" s="429" t="s">
        <v>103</v>
      </c>
      <c r="B44" s="912">
        <v>6</v>
      </c>
      <c r="C44" s="912">
        <v>8</v>
      </c>
      <c r="D44" s="912">
        <v>9</v>
      </c>
      <c r="E44" s="912">
        <v>11</v>
      </c>
      <c r="F44" s="912">
        <v>13</v>
      </c>
      <c r="G44" s="912">
        <v>12</v>
      </c>
      <c r="H44" s="912">
        <v>19</v>
      </c>
      <c r="I44" s="912">
        <v>21</v>
      </c>
      <c r="J44" s="121"/>
      <c r="K44" s="121"/>
      <c r="L44" s="121"/>
      <c r="M44" s="121"/>
      <c r="N44" s="121"/>
      <c r="O44" s="121"/>
    </row>
    <row r="45" spans="1:15">
      <c r="A45" s="422" t="s">
        <v>104</v>
      </c>
      <c r="B45" s="912"/>
      <c r="C45" s="913"/>
      <c r="D45" s="913"/>
      <c r="E45" s="913"/>
      <c r="F45" s="913"/>
      <c r="G45" s="913"/>
      <c r="H45" s="913"/>
      <c r="I45" s="912"/>
      <c r="J45" s="121"/>
      <c r="K45" s="121"/>
      <c r="L45" s="121"/>
      <c r="M45" s="121"/>
      <c r="N45" s="121"/>
      <c r="O45" s="121"/>
    </row>
    <row r="46" spans="1:15" ht="16.5" customHeight="1">
      <c r="A46" s="429" t="s">
        <v>105</v>
      </c>
      <c r="B46" s="912">
        <v>15</v>
      </c>
      <c r="C46" s="912">
        <v>23</v>
      </c>
      <c r="D46" s="912">
        <v>21</v>
      </c>
      <c r="E46" s="912">
        <v>22</v>
      </c>
      <c r="F46" s="912">
        <v>24</v>
      </c>
      <c r="G46" s="912">
        <v>32</v>
      </c>
      <c r="H46" s="912">
        <v>30</v>
      </c>
      <c r="I46" s="912">
        <v>38</v>
      </c>
      <c r="J46" s="121"/>
      <c r="K46" s="121"/>
      <c r="L46" s="121"/>
      <c r="M46" s="121"/>
      <c r="N46" s="121"/>
      <c r="O46" s="121"/>
    </row>
    <row r="47" spans="1:15" ht="26.4">
      <c r="A47" s="422" t="s">
        <v>106</v>
      </c>
      <c r="B47" s="912"/>
      <c r="C47" s="913"/>
      <c r="D47" s="913"/>
      <c r="E47" s="913"/>
      <c r="F47" s="913"/>
      <c r="G47" s="913"/>
      <c r="H47" s="913"/>
      <c r="I47" s="912"/>
      <c r="J47" s="121"/>
      <c r="K47" s="121"/>
      <c r="L47" s="121"/>
      <c r="M47" s="121"/>
      <c r="N47" s="121"/>
      <c r="O47" s="121"/>
    </row>
    <row r="48" spans="1:15" ht="24" customHeight="1">
      <c r="A48" s="429" t="s">
        <v>415</v>
      </c>
      <c r="B48" s="912">
        <v>2</v>
      </c>
      <c r="C48" s="912">
        <v>4</v>
      </c>
      <c r="D48" s="912">
        <v>3</v>
      </c>
      <c r="E48" s="912">
        <v>3</v>
      </c>
      <c r="F48" s="912">
        <v>4</v>
      </c>
      <c r="G48" s="912">
        <v>3</v>
      </c>
      <c r="H48" s="912">
        <v>5</v>
      </c>
      <c r="I48" s="912">
        <v>4</v>
      </c>
      <c r="J48" s="121"/>
      <c r="K48" s="121"/>
      <c r="L48" s="121"/>
      <c r="M48" s="121"/>
      <c r="N48" s="121"/>
      <c r="O48" s="121"/>
    </row>
    <row r="49" spans="1:15" ht="26.4">
      <c r="A49" s="429" t="s">
        <v>109</v>
      </c>
      <c r="B49" s="912">
        <v>7</v>
      </c>
      <c r="C49" s="912">
        <v>23</v>
      </c>
      <c r="D49" s="912">
        <v>29</v>
      </c>
      <c r="E49" s="912">
        <v>27</v>
      </c>
      <c r="F49" s="912">
        <v>24</v>
      </c>
      <c r="G49" s="912">
        <v>35</v>
      </c>
      <c r="H49" s="912">
        <v>43</v>
      </c>
      <c r="I49" s="912">
        <v>46</v>
      </c>
      <c r="J49" s="121"/>
      <c r="K49" s="121"/>
      <c r="L49" s="121"/>
      <c r="M49" s="121"/>
      <c r="N49" s="121"/>
      <c r="O49" s="121"/>
    </row>
    <row r="50" spans="1:15" ht="26.4">
      <c r="A50" s="422" t="s">
        <v>110</v>
      </c>
      <c r="B50" s="912"/>
      <c r="C50" s="913"/>
      <c r="D50" s="913"/>
      <c r="E50" s="913"/>
      <c r="F50" s="913"/>
      <c r="G50" s="913"/>
      <c r="H50" s="913"/>
      <c r="I50" s="912"/>
      <c r="J50" s="121"/>
      <c r="K50" s="121"/>
      <c r="L50" s="121"/>
      <c r="M50" s="121"/>
      <c r="N50" s="121"/>
      <c r="O50" s="121"/>
    </row>
    <row r="51" spans="1:15" ht="26.4">
      <c r="A51" s="429" t="s">
        <v>111</v>
      </c>
      <c r="B51" s="912">
        <v>1</v>
      </c>
      <c r="C51" s="912">
        <v>2</v>
      </c>
      <c r="D51" s="912">
        <v>3</v>
      </c>
      <c r="E51" s="912">
        <v>1</v>
      </c>
      <c r="F51" s="912">
        <v>1</v>
      </c>
      <c r="G51" s="912">
        <v>1</v>
      </c>
      <c r="H51" s="912">
        <v>1</v>
      </c>
      <c r="I51" s="912">
        <v>1</v>
      </c>
      <c r="J51" s="121"/>
      <c r="K51" s="121"/>
      <c r="L51" s="121"/>
      <c r="M51" s="121"/>
      <c r="N51" s="121"/>
      <c r="O51" s="121"/>
    </row>
    <row r="52" spans="1:15" ht="26.4">
      <c r="A52" s="422" t="s">
        <v>112</v>
      </c>
      <c r="B52" s="912"/>
      <c r="C52" s="913"/>
      <c r="D52" s="913"/>
      <c r="E52" s="913"/>
      <c r="F52" s="913"/>
      <c r="G52" s="913"/>
      <c r="H52" s="913"/>
      <c r="I52" s="912"/>
      <c r="J52" s="121"/>
      <c r="K52" s="121"/>
      <c r="L52" s="121"/>
      <c r="M52" s="121"/>
      <c r="N52" s="121"/>
      <c r="O52" s="121"/>
    </row>
    <row r="53" spans="1:15">
      <c r="A53" s="429" t="s">
        <v>113</v>
      </c>
      <c r="B53" s="913">
        <v>0</v>
      </c>
      <c r="C53" s="913">
        <v>0</v>
      </c>
      <c r="D53" s="913">
        <v>0</v>
      </c>
      <c r="E53" s="913">
        <v>2</v>
      </c>
      <c r="F53" s="913">
        <v>2</v>
      </c>
      <c r="G53" s="913">
        <v>2</v>
      </c>
      <c r="H53" s="913">
        <v>1</v>
      </c>
      <c r="I53" s="912" t="s">
        <v>302</v>
      </c>
      <c r="J53" s="121"/>
      <c r="K53" s="121"/>
      <c r="L53" s="121"/>
      <c r="M53" s="121"/>
      <c r="N53" s="121"/>
      <c r="O53" s="121"/>
    </row>
    <row r="54" spans="1:15">
      <c r="A54" s="422" t="s">
        <v>264</v>
      </c>
      <c r="B54" s="912"/>
      <c r="C54" s="913"/>
      <c r="D54" s="913"/>
      <c r="E54" s="913"/>
      <c r="F54" s="913"/>
      <c r="G54" s="913"/>
      <c r="H54" s="913"/>
      <c r="I54" s="912"/>
      <c r="J54" s="121"/>
      <c r="K54" s="121"/>
      <c r="L54" s="121"/>
      <c r="M54" s="121"/>
      <c r="N54" s="121"/>
      <c r="O54" s="121"/>
    </row>
    <row r="55" spans="1:15" ht="26.4">
      <c r="A55" s="429" t="s">
        <v>114</v>
      </c>
      <c r="B55" s="912">
        <v>2</v>
      </c>
      <c r="C55" s="912">
        <v>6</v>
      </c>
      <c r="D55" s="912">
        <v>7</v>
      </c>
      <c r="E55" s="912">
        <v>7</v>
      </c>
      <c r="F55" s="912">
        <v>5</v>
      </c>
      <c r="G55" s="912">
        <v>8</v>
      </c>
      <c r="H55" s="912">
        <v>10</v>
      </c>
      <c r="I55" s="912">
        <v>8</v>
      </c>
      <c r="J55" s="121"/>
      <c r="K55" s="121"/>
      <c r="L55" s="121"/>
      <c r="M55" s="121"/>
      <c r="N55" s="121"/>
      <c r="O55" s="121"/>
    </row>
    <row r="56" spans="1:15" ht="26.4">
      <c r="A56" s="422" t="s">
        <v>115</v>
      </c>
      <c r="B56" s="912"/>
      <c r="C56" s="913"/>
      <c r="D56" s="913"/>
      <c r="E56" s="913"/>
      <c r="F56" s="913"/>
      <c r="G56" s="913"/>
      <c r="H56" s="913"/>
      <c r="I56" s="912"/>
      <c r="J56" s="121"/>
      <c r="K56" s="121"/>
      <c r="L56" s="121"/>
      <c r="M56" s="121"/>
      <c r="N56" s="121"/>
      <c r="O56" s="121"/>
    </row>
    <row r="57" spans="1:15">
      <c r="A57" s="429" t="s">
        <v>116</v>
      </c>
      <c r="B57" s="913">
        <v>0</v>
      </c>
      <c r="C57" s="913">
        <v>0</v>
      </c>
      <c r="D57" s="913">
        <v>1</v>
      </c>
      <c r="E57" s="913">
        <v>0</v>
      </c>
      <c r="F57" s="913">
        <v>1</v>
      </c>
      <c r="G57" s="913">
        <v>1</v>
      </c>
      <c r="H57" s="913">
        <v>2</v>
      </c>
      <c r="I57" s="912">
        <v>1</v>
      </c>
      <c r="J57" s="121"/>
      <c r="K57" s="121"/>
      <c r="L57" s="121"/>
      <c r="M57" s="121"/>
      <c r="N57" s="121"/>
      <c r="O57" s="121"/>
    </row>
    <row r="58" spans="1:15" ht="26.4">
      <c r="A58" s="422" t="s">
        <v>117</v>
      </c>
      <c r="B58" s="912"/>
      <c r="C58" s="913"/>
      <c r="D58" s="913"/>
      <c r="E58" s="913"/>
      <c r="F58" s="913"/>
      <c r="G58" s="913"/>
      <c r="H58" s="913"/>
      <c r="I58" s="912"/>
      <c r="J58" s="121"/>
      <c r="K58" s="121"/>
      <c r="L58" s="121"/>
      <c r="M58" s="121"/>
      <c r="N58" s="121"/>
      <c r="O58" s="121"/>
    </row>
    <row r="59" spans="1:15">
      <c r="A59" s="429" t="s">
        <v>118</v>
      </c>
      <c r="B59" s="912">
        <v>12</v>
      </c>
      <c r="C59" s="912">
        <v>28</v>
      </c>
      <c r="D59" s="912">
        <v>25</v>
      </c>
      <c r="E59" s="912">
        <v>27</v>
      </c>
      <c r="F59" s="912">
        <v>24</v>
      </c>
      <c r="G59" s="912">
        <v>37</v>
      </c>
      <c r="H59" s="912">
        <v>28</v>
      </c>
      <c r="I59" s="912">
        <v>26</v>
      </c>
      <c r="J59" s="121"/>
      <c r="K59" s="121"/>
      <c r="L59" s="121"/>
      <c r="M59" s="121"/>
      <c r="N59" s="121"/>
      <c r="O59" s="121"/>
    </row>
    <row r="60" spans="1:15">
      <c r="A60" s="422" t="s">
        <v>119</v>
      </c>
      <c r="B60" s="912"/>
      <c r="C60" s="913"/>
      <c r="D60" s="913"/>
      <c r="E60" s="913"/>
      <c r="F60" s="913"/>
      <c r="G60" s="913"/>
      <c r="H60" s="913"/>
      <c r="I60" s="912"/>
      <c r="J60" s="121"/>
      <c r="K60" s="121"/>
      <c r="L60" s="121"/>
      <c r="M60" s="121"/>
      <c r="N60" s="121"/>
      <c r="O60" s="121"/>
    </row>
    <row r="61" spans="1:15">
      <c r="A61" s="429" t="s">
        <v>120</v>
      </c>
      <c r="B61" s="912">
        <v>1</v>
      </c>
      <c r="C61" s="912">
        <v>1</v>
      </c>
      <c r="D61" s="912">
        <v>1</v>
      </c>
      <c r="E61" s="912">
        <v>4</v>
      </c>
      <c r="F61" s="912">
        <v>3</v>
      </c>
      <c r="G61" s="912">
        <v>3</v>
      </c>
      <c r="H61" s="912">
        <v>6</v>
      </c>
      <c r="I61" s="912">
        <v>4</v>
      </c>
      <c r="J61" s="121"/>
      <c r="K61" s="121"/>
      <c r="L61" s="121"/>
      <c r="M61" s="121"/>
      <c r="N61" s="121"/>
      <c r="O61" s="121"/>
    </row>
    <row r="62" spans="1:15">
      <c r="A62" s="422" t="s">
        <v>121</v>
      </c>
      <c r="B62" s="912"/>
      <c r="C62" s="913"/>
      <c r="D62" s="913"/>
      <c r="E62" s="913"/>
      <c r="F62" s="913"/>
      <c r="G62" s="913"/>
      <c r="H62" s="913"/>
      <c r="I62" s="912"/>
      <c r="J62" s="121"/>
      <c r="K62" s="121"/>
      <c r="L62" s="121"/>
      <c r="M62" s="121"/>
      <c r="N62" s="121"/>
      <c r="O62" s="121"/>
    </row>
    <row r="63" spans="1:15" ht="26.4">
      <c r="A63" s="429" t="s">
        <v>122</v>
      </c>
      <c r="B63" s="913">
        <v>0</v>
      </c>
      <c r="C63" s="913">
        <v>0</v>
      </c>
      <c r="D63" s="913">
        <v>1</v>
      </c>
      <c r="E63" s="913">
        <v>1</v>
      </c>
      <c r="F63" s="913">
        <v>0</v>
      </c>
      <c r="G63" s="913">
        <v>3</v>
      </c>
      <c r="H63" s="913">
        <v>5</v>
      </c>
      <c r="I63" s="912">
        <v>4</v>
      </c>
      <c r="J63" s="121"/>
      <c r="K63" s="121"/>
      <c r="L63" s="121"/>
      <c r="M63" s="121"/>
      <c r="N63" s="121"/>
      <c r="O63" s="121"/>
    </row>
    <row r="64" spans="1:15" ht="26.4">
      <c r="A64" s="422" t="s">
        <v>123</v>
      </c>
      <c r="B64" s="522"/>
      <c r="C64" s="913"/>
      <c r="D64" s="913"/>
      <c r="E64" s="913"/>
      <c r="F64" s="913"/>
      <c r="G64" s="913"/>
      <c r="H64" s="913"/>
      <c r="I64" s="912"/>
      <c r="J64" s="121"/>
      <c r="K64" s="121"/>
      <c r="L64" s="121"/>
      <c r="M64" s="121"/>
      <c r="N64" s="121"/>
      <c r="O64" s="121"/>
    </row>
    <row r="65" spans="1:15" ht="26.4">
      <c r="A65" s="423" t="s">
        <v>124</v>
      </c>
      <c r="B65" s="522">
        <f>6+1</f>
        <v>7</v>
      </c>
      <c r="C65" s="522">
        <f>5+1</f>
        <v>6</v>
      </c>
      <c r="D65" s="522">
        <v>9</v>
      </c>
      <c r="E65" s="522">
        <v>9</v>
      </c>
      <c r="F65" s="522">
        <v>9</v>
      </c>
      <c r="G65" s="522">
        <v>17</v>
      </c>
      <c r="H65" s="522">
        <v>16</v>
      </c>
      <c r="I65" s="522">
        <f>25+1</f>
        <v>26</v>
      </c>
      <c r="J65" s="121"/>
      <c r="K65" s="121"/>
      <c r="L65" s="121"/>
      <c r="M65" s="121"/>
      <c r="N65" s="121"/>
      <c r="O65" s="121"/>
    </row>
    <row r="66" spans="1:15" ht="26.4">
      <c r="A66" s="418" t="s">
        <v>125</v>
      </c>
      <c r="B66" s="912"/>
      <c r="C66" s="913"/>
      <c r="D66" s="913"/>
      <c r="E66" s="913"/>
      <c r="F66" s="913"/>
      <c r="G66" s="913"/>
      <c r="H66" s="913"/>
      <c r="I66" s="912"/>
      <c r="J66" s="121"/>
      <c r="K66" s="121"/>
      <c r="L66" s="121"/>
      <c r="M66" s="121"/>
      <c r="N66" s="121"/>
      <c r="O66" s="121"/>
    </row>
    <row r="67" spans="1:15" ht="26.4">
      <c r="A67" s="429" t="s">
        <v>126</v>
      </c>
      <c r="B67" s="912">
        <f>6+1</f>
        <v>7</v>
      </c>
      <c r="C67" s="912">
        <f>5+1</f>
        <v>6</v>
      </c>
      <c r="D67" s="912">
        <v>9</v>
      </c>
      <c r="E67" s="912">
        <v>9</v>
      </c>
      <c r="F67" s="912">
        <v>9</v>
      </c>
      <c r="G67" s="912">
        <v>17</v>
      </c>
      <c r="H67" s="912">
        <v>16</v>
      </c>
      <c r="I67" s="912">
        <f>25+1</f>
        <v>26</v>
      </c>
      <c r="J67" s="121"/>
      <c r="K67" s="121"/>
      <c r="L67" s="121"/>
      <c r="M67" s="121"/>
      <c r="N67" s="121"/>
      <c r="O67" s="121"/>
    </row>
    <row r="68" spans="1:15" ht="26.4">
      <c r="A68" s="422" t="s">
        <v>125</v>
      </c>
      <c r="B68" s="522"/>
      <c r="C68" s="913"/>
      <c r="D68" s="913"/>
      <c r="E68" s="913"/>
      <c r="F68" s="913"/>
      <c r="G68" s="913"/>
      <c r="H68" s="913"/>
      <c r="I68" s="912"/>
      <c r="J68" s="121"/>
      <c r="K68" s="121"/>
      <c r="L68" s="121"/>
      <c r="M68" s="121"/>
      <c r="N68" s="121"/>
      <c r="O68" s="121"/>
    </row>
    <row r="69" spans="1:15" ht="26.4">
      <c r="A69" s="423" t="s">
        <v>127</v>
      </c>
      <c r="B69" s="522">
        <v>5</v>
      </c>
      <c r="C69" s="522">
        <v>9</v>
      </c>
      <c r="D69" s="522">
        <v>8</v>
      </c>
      <c r="E69" s="522">
        <v>10</v>
      </c>
      <c r="F69" s="522">
        <v>9</v>
      </c>
      <c r="G69" s="522">
        <v>8</v>
      </c>
      <c r="H69" s="522">
        <v>10</v>
      </c>
      <c r="I69" s="522">
        <v>10</v>
      </c>
      <c r="J69" s="121"/>
      <c r="K69" s="121"/>
      <c r="L69" s="121"/>
      <c r="M69" s="121"/>
      <c r="N69" s="121"/>
      <c r="O69" s="121"/>
    </row>
    <row r="70" spans="1:15" ht="26.4">
      <c r="A70" s="418" t="s">
        <v>128</v>
      </c>
      <c r="B70" s="912"/>
      <c r="C70" s="913"/>
      <c r="D70" s="913"/>
      <c r="E70" s="913"/>
      <c r="F70" s="913"/>
      <c r="G70" s="913"/>
      <c r="H70" s="913"/>
      <c r="I70" s="912"/>
      <c r="J70" s="121"/>
      <c r="K70" s="121"/>
      <c r="L70" s="121"/>
      <c r="M70" s="121"/>
      <c r="N70" s="121"/>
      <c r="O70" s="121"/>
    </row>
    <row r="71" spans="1:15">
      <c r="A71" s="429" t="s">
        <v>129</v>
      </c>
      <c r="B71" s="912">
        <v>3</v>
      </c>
      <c r="C71" s="912">
        <v>5</v>
      </c>
      <c r="D71" s="912">
        <v>5</v>
      </c>
      <c r="E71" s="912">
        <v>5</v>
      </c>
      <c r="F71" s="912">
        <v>6</v>
      </c>
      <c r="G71" s="912">
        <v>5</v>
      </c>
      <c r="H71" s="912">
        <v>6</v>
      </c>
      <c r="I71" s="912">
        <v>6</v>
      </c>
      <c r="J71" s="121"/>
      <c r="K71" s="121"/>
      <c r="L71" s="121"/>
      <c r="M71" s="121"/>
      <c r="N71" s="121"/>
      <c r="O71" s="121"/>
    </row>
    <row r="72" spans="1:15">
      <c r="A72" s="422" t="s">
        <v>130</v>
      </c>
      <c r="B72" s="912"/>
      <c r="C72" s="913"/>
      <c r="D72" s="913"/>
      <c r="E72" s="913"/>
      <c r="F72" s="913"/>
      <c r="G72" s="913"/>
      <c r="H72" s="913"/>
      <c r="I72" s="912"/>
      <c r="J72" s="121"/>
      <c r="K72" s="121"/>
      <c r="L72" s="121"/>
      <c r="M72" s="121"/>
      <c r="N72" s="121"/>
      <c r="O72" s="121"/>
    </row>
    <row r="73" spans="1:15" ht="26.4">
      <c r="A73" s="429" t="s">
        <v>131</v>
      </c>
      <c r="B73" s="912">
        <v>2</v>
      </c>
      <c r="C73" s="912">
        <v>3</v>
      </c>
      <c r="D73" s="912">
        <v>3</v>
      </c>
      <c r="E73" s="912">
        <v>5</v>
      </c>
      <c r="F73" s="912">
        <v>3</v>
      </c>
      <c r="G73" s="912">
        <v>3</v>
      </c>
      <c r="H73" s="912">
        <v>3</v>
      </c>
      <c r="I73" s="912">
        <v>3</v>
      </c>
      <c r="J73" s="121"/>
      <c r="K73" s="121"/>
      <c r="L73" s="121"/>
      <c r="M73" s="121"/>
      <c r="N73" s="121"/>
      <c r="O73" s="121"/>
    </row>
    <row r="74" spans="1:15" ht="26.4">
      <c r="A74" s="422" t="s">
        <v>132</v>
      </c>
      <c r="B74" s="912"/>
      <c r="C74" s="913"/>
      <c r="D74" s="913"/>
      <c r="E74" s="913"/>
      <c r="F74" s="913"/>
      <c r="G74" s="913"/>
      <c r="H74" s="913"/>
      <c r="I74" s="912"/>
      <c r="J74" s="121"/>
      <c r="K74" s="121"/>
      <c r="L74" s="121"/>
      <c r="M74" s="121"/>
      <c r="N74" s="121"/>
      <c r="O74" s="121"/>
    </row>
    <row r="75" spans="1:15" ht="26.4">
      <c r="A75" s="429" t="s">
        <v>133</v>
      </c>
      <c r="B75" s="912">
        <v>0</v>
      </c>
      <c r="C75" s="913">
        <v>1</v>
      </c>
      <c r="D75" s="912">
        <v>0</v>
      </c>
      <c r="E75" s="912">
        <v>0</v>
      </c>
      <c r="F75" s="912">
        <v>0</v>
      </c>
      <c r="G75" s="912">
        <v>0</v>
      </c>
      <c r="H75" s="912">
        <v>1</v>
      </c>
      <c r="I75" s="912">
        <v>1</v>
      </c>
      <c r="J75" s="121"/>
      <c r="K75" s="121"/>
      <c r="L75" s="121"/>
      <c r="M75" s="121"/>
      <c r="N75" s="121"/>
      <c r="O75" s="121"/>
    </row>
    <row r="76" spans="1:15" ht="26.4">
      <c r="A76" s="422" t="s">
        <v>134</v>
      </c>
      <c r="B76" s="912"/>
      <c r="C76" s="913"/>
      <c r="D76" s="913"/>
      <c r="E76" s="913"/>
      <c r="F76" s="913"/>
      <c r="G76" s="913"/>
      <c r="H76" s="913"/>
      <c r="I76" s="912"/>
      <c r="J76" s="121"/>
      <c r="K76" s="121"/>
      <c r="L76" s="121"/>
      <c r="M76" s="121"/>
      <c r="N76" s="121"/>
      <c r="O76" s="121"/>
    </row>
    <row r="77" spans="1:15">
      <c r="A77" s="426" t="s">
        <v>416</v>
      </c>
      <c r="B77" s="522">
        <v>296</v>
      </c>
      <c r="C77" s="522">
        <v>418</v>
      </c>
      <c r="D77" s="522">
        <v>463</v>
      </c>
      <c r="E77" s="522">
        <v>504</v>
      </c>
      <c r="F77" s="522">
        <v>521</v>
      </c>
      <c r="G77" s="522">
        <v>584</v>
      </c>
      <c r="H77" s="522">
        <v>640</v>
      </c>
      <c r="I77" s="522">
        <v>752</v>
      </c>
      <c r="J77" s="121"/>
      <c r="K77" s="121"/>
      <c r="L77" s="121"/>
      <c r="M77" s="121"/>
      <c r="N77" s="121"/>
      <c r="O77" s="121"/>
    </row>
    <row r="78" spans="1:15">
      <c r="A78" s="429" t="s">
        <v>137</v>
      </c>
      <c r="B78" s="912"/>
      <c r="C78" s="913"/>
      <c r="D78" s="913"/>
      <c r="E78" s="913"/>
      <c r="F78" s="913"/>
      <c r="G78" s="913"/>
      <c r="H78" s="913"/>
      <c r="I78" s="912"/>
      <c r="J78" s="121"/>
      <c r="K78" s="121"/>
      <c r="L78" s="121"/>
      <c r="M78" s="121"/>
      <c r="N78" s="121"/>
      <c r="O78" s="121"/>
    </row>
    <row r="79" spans="1:15">
      <c r="A79" s="422" t="s">
        <v>138</v>
      </c>
      <c r="B79" s="912">
        <v>149</v>
      </c>
      <c r="C79" s="912">
        <v>210</v>
      </c>
      <c r="D79" s="912">
        <v>246</v>
      </c>
      <c r="E79" s="912">
        <v>249</v>
      </c>
      <c r="F79" s="912">
        <v>259</v>
      </c>
      <c r="G79" s="912">
        <v>299</v>
      </c>
      <c r="H79" s="912">
        <v>364</v>
      </c>
      <c r="I79" s="912">
        <v>404</v>
      </c>
      <c r="J79" s="121"/>
      <c r="K79" s="121"/>
      <c r="L79" s="121"/>
      <c r="M79" s="121"/>
      <c r="N79" s="121"/>
      <c r="O79" s="121"/>
    </row>
    <row r="80" spans="1:15">
      <c r="A80" s="429" t="s">
        <v>139</v>
      </c>
      <c r="B80" s="912"/>
      <c r="C80" s="913"/>
      <c r="D80" s="913"/>
      <c r="E80" s="913"/>
      <c r="F80" s="913"/>
      <c r="G80" s="913"/>
      <c r="H80" s="913"/>
      <c r="I80" s="912"/>
      <c r="J80" s="121"/>
      <c r="K80" s="121"/>
      <c r="L80" s="121"/>
      <c r="M80" s="121"/>
      <c r="N80" s="121"/>
      <c r="O80" s="121"/>
    </row>
    <row r="81" spans="1:15">
      <c r="A81" s="422" t="s">
        <v>140</v>
      </c>
      <c r="B81" s="912">
        <v>112</v>
      </c>
      <c r="C81" s="912">
        <v>160</v>
      </c>
      <c r="D81" s="912">
        <v>156</v>
      </c>
      <c r="E81" s="912">
        <v>187</v>
      </c>
      <c r="F81" s="912">
        <v>182</v>
      </c>
      <c r="G81" s="912">
        <v>206</v>
      </c>
      <c r="H81" s="912">
        <v>205</v>
      </c>
      <c r="I81" s="912">
        <v>259</v>
      </c>
      <c r="J81" s="121"/>
      <c r="K81" s="121"/>
      <c r="L81" s="121"/>
      <c r="M81" s="121"/>
      <c r="N81" s="121"/>
      <c r="O81" s="121"/>
    </row>
    <row r="82" spans="1:15">
      <c r="A82" s="429" t="s">
        <v>141</v>
      </c>
      <c r="B82" s="912"/>
      <c r="C82" s="913"/>
      <c r="D82" s="913"/>
      <c r="E82" s="913"/>
      <c r="F82" s="913"/>
      <c r="G82" s="913"/>
      <c r="H82" s="913"/>
      <c r="I82" s="912"/>
      <c r="J82" s="121"/>
      <c r="K82" s="121"/>
      <c r="L82" s="121"/>
      <c r="M82" s="121"/>
      <c r="N82" s="121"/>
      <c r="O82" s="121"/>
    </row>
    <row r="83" spans="1:15">
      <c r="A83" s="422" t="s">
        <v>142</v>
      </c>
      <c r="B83" s="912">
        <v>35</v>
      </c>
      <c r="C83" s="912">
        <v>48</v>
      </c>
      <c r="D83" s="912">
        <v>61</v>
      </c>
      <c r="E83" s="912">
        <v>68</v>
      </c>
      <c r="F83" s="912">
        <v>80</v>
      </c>
      <c r="G83" s="912">
        <v>79</v>
      </c>
      <c r="H83" s="912">
        <v>71</v>
      </c>
      <c r="I83" s="912">
        <v>89</v>
      </c>
      <c r="J83" s="121"/>
      <c r="K83" s="121"/>
      <c r="L83" s="121"/>
      <c r="M83" s="121"/>
      <c r="N83" s="121"/>
      <c r="O83" s="121"/>
    </row>
    <row r="84" spans="1:15" s="7" customFormat="1" ht="26.4">
      <c r="A84" s="423" t="s">
        <v>143</v>
      </c>
      <c r="B84" s="522"/>
      <c r="C84" s="913"/>
      <c r="D84" s="913"/>
      <c r="E84" s="913"/>
      <c r="F84" s="913"/>
      <c r="G84" s="913"/>
      <c r="H84" s="913"/>
      <c r="I84" s="912"/>
      <c r="J84" s="121"/>
      <c r="K84" s="121"/>
      <c r="L84" s="121"/>
      <c r="M84" s="121"/>
      <c r="N84" s="121"/>
      <c r="O84" s="121"/>
    </row>
    <row r="85" spans="1:15" ht="26.4">
      <c r="A85" s="427" t="s">
        <v>144</v>
      </c>
      <c r="B85" s="522">
        <v>673</v>
      </c>
      <c r="C85" s="522">
        <v>929</v>
      </c>
      <c r="D85" s="522">
        <v>1356</v>
      </c>
      <c r="E85" s="522">
        <v>1413</v>
      </c>
      <c r="F85" s="522">
        <v>1598</v>
      </c>
      <c r="G85" s="522">
        <v>1761</v>
      </c>
      <c r="H85" s="522">
        <v>1765</v>
      </c>
      <c r="I85" s="522">
        <v>1933</v>
      </c>
      <c r="J85" s="121"/>
      <c r="K85" s="121"/>
      <c r="L85" s="121"/>
      <c r="M85" s="121"/>
      <c r="N85" s="121"/>
      <c r="O85" s="121"/>
    </row>
    <row r="86" spans="1:15" ht="26.4">
      <c r="A86" s="429" t="s">
        <v>145</v>
      </c>
      <c r="B86" s="912"/>
      <c r="C86" s="913"/>
      <c r="D86" s="913"/>
      <c r="E86" s="913"/>
      <c r="F86" s="913"/>
      <c r="G86" s="913"/>
      <c r="H86" s="913"/>
      <c r="I86" s="912"/>
      <c r="J86" s="121"/>
      <c r="K86" s="121"/>
      <c r="L86" s="121"/>
      <c r="M86" s="121"/>
      <c r="N86" s="121"/>
      <c r="O86" s="121"/>
    </row>
    <row r="87" spans="1:15" ht="26.4">
      <c r="A87" s="422" t="s">
        <v>146</v>
      </c>
      <c r="B87" s="912">
        <v>43</v>
      </c>
      <c r="C87" s="912">
        <v>57</v>
      </c>
      <c r="D87" s="912">
        <v>66</v>
      </c>
      <c r="E87" s="912">
        <v>71</v>
      </c>
      <c r="F87" s="912">
        <v>82</v>
      </c>
      <c r="G87" s="912">
        <v>95</v>
      </c>
      <c r="H87" s="912">
        <v>103</v>
      </c>
      <c r="I87" s="912">
        <v>107</v>
      </c>
      <c r="J87" s="121"/>
      <c r="K87" s="121"/>
      <c r="L87" s="121"/>
      <c r="M87" s="121"/>
      <c r="N87" s="121"/>
      <c r="O87" s="121"/>
    </row>
    <row r="88" spans="1:15" ht="26.4">
      <c r="A88" s="429" t="s">
        <v>147</v>
      </c>
      <c r="B88" s="912"/>
      <c r="C88" s="913"/>
      <c r="D88" s="913"/>
      <c r="E88" s="913"/>
      <c r="F88" s="913"/>
      <c r="G88" s="913"/>
      <c r="H88" s="913"/>
      <c r="I88" s="912"/>
      <c r="J88" s="121"/>
      <c r="K88" s="121"/>
      <c r="L88" s="121"/>
      <c r="M88" s="121"/>
      <c r="N88" s="121"/>
      <c r="O88" s="121"/>
    </row>
    <row r="89" spans="1:15" ht="26.4">
      <c r="A89" s="422" t="s">
        <v>148</v>
      </c>
      <c r="B89" s="912">
        <v>241</v>
      </c>
      <c r="C89" s="912">
        <v>369</v>
      </c>
      <c r="D89" s="912">
        <v>765</v>
      </c>
      <c r="E89" s="912">
        <v>840</v>
      </c>
      <c r="F89" s="912">
        <v>919</v>
      </c>
      <c r="G89" s="912">
        <v>1010</v>
      </c>
      <c r="H89" s="912">
        <v>1010</v>
      </c>
      <c r="I89" s="912">
        <v>1134</v>
      </c>
      <c r="J89" s="121"/>
      <c r="K89" s="121"/>
      <c r="L89" s="121"/>
      <c r="M89" s="121"/>
      <c r="N89" s="121"/>
      <c r="O89" s="121"/>
    </row>
    <row r="90" spans="1:15" ht="26.4">
      <c r="A90" s="429" t="s">
        <v>149</v>
      </c>
      <c r="B90" s="912"/>
      <c r="C90" s="913"/>
      <c r="D90" s="913"/>
      <c r="E90" s="913"/>
      <c r="F90" s="913"/>
      <c r="G90" s="913"/>
      <c r="H90" s="913"/>
      <c r="I90" s="912"/>
      <c r="J90" s="121"/>
      <c r="K90" s="121"/>
      <c r="L90" s="121"/>
      <c r="M90" s="121"/>
      <c r="N90" s="121"/>
      <c r="O90" s="121"/>
    </row>
    <row r="91" spans="1:15" ht="26.4">
      <c r="A91" s="422" t="s">
        <v>150</v>
      </c>
      <c r="B91" s="912">
        <v>389</v>
      </c>
      <c r="C91" s="912">
        <v>503</v>
      </c>
      <c r="D91" s="912">
        <v>525</v>
      </c>
      <c r="E91" s="912">
        <v>502</v>
      </c>
      <c r="F91" s="912">
        <v>597</v>
      </c>
      <c r="G91" s="912">
        <v>656</v>
      </c>
      <c r="H91" s="912">
        <v>652</v>
      </c>
      <c r="I91" s="912">
        <v>692</v>
      </c>
      <c r="J91" s="121"/>
      <c r="K91" s="121"/>
      <c r="L91" s="121"/>
      <c r="M91" s="121"/>
      <c r="N91" s="121"/>
      <c r="O91" s="121"/>
    </row>
    <row r="92" spans="1:15">
      <c r="A92" s="426" t="s">
        <v>417</v>
      </c>
      <c r="B92" s="522">
        <v>29</v>
      </c>
      <c r="C92" s="522">
        <v>89</v>
      </c>
      <c r="D92" s="522">
        <v>96</v>
      </c>
      <c r="E92" s="522">
        <v>125</v>
      </c>
      <c r="F92" s="522">
        <v>136</v>
      </c>
      <c r="G92" s="522">
        <v>159</v>
      </c>
      <c r="H92" s="522">
        <v>172</v>
      </c>
      <c r="I92" s="522">
        <v>192</v>
      </c>
      <c r="J92" s="121"/>
      <c r="K92" s="121"/>
      <c r="L92" s="121"/>
      <c r="M92" s="121"/>
      <c r="N92" s="121"/>
      <c r="O92" s="121"/>
    </row>
    <row r="93" spans="1:15" ht="26.4">
      <c r="A93" s="429" t="s">
        <v>153</v>
      </c>
      <c r="B93" s="912"/>
      <c r="C93" s="913"/>
      <c r="D93" s="913"/>
      <c r="E93" s="913"/>
      <c r="F93" s="913"/>
      <c r="G93" s="913"/>
      <c r="H93" s="913"/>
      <c r="I93" s="912"/>
      <c r="J93" s="121"/>
      <c r="K93" s="121"/>
      <c r="L93" s="121"/>
      <c r="M93" s="121"/>
      <c r="N93" s="121"/>
      <c r="O93" s="121"/>
    </row>
    <row r="94" spans="1:15" ht="26.4">
      <c r="A94" s="422" t="s">
        <v>154</v>
      </c>
      <c r="B94" s="912">
        <v>27</v>
      </c>
      <c r="C94" s="912">
        <v>62</v>
      </c>
      <c r="D94" s="912">
        <v>76</v>
      </c>
      <c r="E94" s="912">
        <v>103</v>
      </c>
      <c r="F94" s="912">
        <v>109</v>
      </c>
      <c r="G94" s="912">
        <v>129</v>
      </c>
      <c r="H94" s="912">
        <v>134</v>
      </c>
      <c r="I94" s="912">
        <v>153</v>
      </c>
      <c r="J94" s="121"/>
      <c r="K94" s="121"/>
      <c r="L94" s="121"/>
      <c r="M94" s="121"/>
      <c r="N94" s="121"/>
      <c r="O94" s="121"/>
    </row>
    <row r="95" spans="1:15">
      <c r="A95" s="429" t="s">
        <v>155</v>
      </c>
      <c r="B95" s="912"/>
      <c r="C95" s="913"/>
      <c r="D95" s="913"/>
      <c r="E95" s="913"/>
      <c r="F95" s="913"/>
      <c r="G95" s="913"/>
      <c r="H95" s="913"/>
      <c r="I95" s="912"/>
      <c r="J95" s="121"/>
      <c r="K95" s="121"/>
      <c r="L95" s="121"/>
      <c r="M95" s="121"/>
      <c r="N95" s="121"/>
      <c r="O95" s="121"/>
    </row>
    <row r="96" spans="1:15" ht="26.4">
      <c r="A96" s="422" t="s">
        <v>156</v>
      </c>
      <c r="B96" s="912">
        <v>1</v>
      </c>
      <c r="C96" s="912">
        <v>27</v>
      </c>
      <c r="D96" s="912">
        <v>19</v>
      </c>
      <c r="E96" s="912">
        <v>21</v>
      </c>
      <c r="F96" s="912">
        <v>26</v>
      </c>
      <c r="G96" s="912">
        <v>29</v>
      </c>
      <c r="H96" s="912">
        <v>36</v>
      </c>
      <c r="I96" s="912">
        <v>37</v>
      </c>
      <c r="J96" s="121"/>
      <c r="K96" s="121"/>
      <c r="L96" s="121"/>
      <c r="M96" s="121"/>
      <c r="N96" s="121"/>
      <c r="O96" s="121"/>
    </row>
    <row r="97" spans="1:15">
      <c r="A97" s="429" t="s">
        <v>157</v>
      </c>
      <c r="B97" s="912"/>
      <c r="C97" s="913"/>
      <c r="D97" s="913"/>
      <c r="E97" s="913"/>
      <c r="F97" s="913"/>
      <c r="G97" s="913"/>
      <c r="H97" s="913"/>
      <c r="I97" s="912"/>
      <c r="J97" s="121"/>
      <c r="K97" s="121"/>
      <c r="L97" s="121"/>
      <c r="M97" s="121"/>
      <c r="N97" s="121"/>
      <c r="O97" s="121"/>
    </row>
    <row r="98" spans="1:15">
      <c r="A98" s="422" t="s">
        <v>158</v>
      </c>
      <c r="B98" s="912">
        <v>1</v>
      </c>
      <c r="C98" s="912">
        <v>0</v>
      </c>
      <c r="D98" s="912">
        <v>1</v>
      </c>
      <c r="E98" s="912">
        <v>1</v>
      </c>
      <c r="F98" s="912">
        <v>1</v>
      </c>
      <c r="G98" s="912">
        <v>1</v>
      </c>
      <c r="H98" s="912">
        <v>2</v>
      </c>
      <c r="I98" s="912">
        <v>2</v>
      </c>
      <c r="J98" s="121"/>
      <c r="K98" s="121"/>
      <c r="L98" s="121"/>
      <c r="M98" s="121"/>
      <c r="N98" s="121"/>
      <c r="O98" s="121"/>
    </row>
    <row r="99" spans="1:15">
      <c r="A99" s="423" t="s">
        <v>273</v>
      </c>
      <c r="B99" s="522"/>
      <c r="C99" s="913"/>
      <c r="D99" s="913"/>
      <c r="E99" s="913"/>
      <c r="F99" s="913"/>
      <c r="G99" s="913"/>
      <c r="H99" s="913"/>
      <c r="I99" s="912"/>
      <c r="J99" s="121"/>
      <c r="K99" s="121"/>
      <c r="L99" s="121"/>
      <c r="M99" s="121"/>
      <c r="N99" s="121"/>
      <c r="O99" s="121"/>
    </row>
    <row r="100" spans="1:15">
      <c r="A100" s="427" t="s">
        <v>274</v>
      </c>
      <c r="B100" s="522">
        <v>221</v>
      </c>
      <c r="C100" s="522">
        <v>247</v>
      </c>
      <c r="D100" s="522">
        <v>255</v>
      </c>
      <c r="E100" s="522">
        <v>277</v>
      </c>
      <c r="F100" s="522">
        <v>304</v>
      </c>
      <c r="G100" s="522">
        <v>345</v>
      </c>
      <c r="H100" s="522">
        <v>377</v>
      </c>
      <c r="I100" s="522">
        <f>I101+I103</f>
        <v>442</v>
      </c>
      <c r="J100" s="121"/>
      <c r="K100" s="121"/>
      <c r="L100" s="121"/>
      <c r="M100" s="121"/>
      <c r="N100" s="121"/>
      <c r="O100" s="121"/>
    </row>
    <row r="101" spans="1:15" s="89" customFormat="1">
      <c r="A101" s="379" t="s">
        <v>432</v>
      </c>
      <c r="B101" s="912">
        <v>194</v>
      </c>
      <c r="C101" s="912">
        <v>202</v>
      </c>
      <c r="D101" s="912">
        <v>200</v>
      </c>
      <c r="E101" s="912">
        <v>209</v>
      </c>
      <c r="F101" s="912">
        <v>222</v>
      </c>
      <c r="G101" s="912">
        <v>253</v>
      </c>
      <c r="H101" s="912">
        <v>271</v>
      </c>
      <c r="I101" s="912">
        <f>303+1</f>
        <v>304</v>
      </c>
      <c r="J101" s="121"/>
      <c r="K101" s="121"/>
      <c r="L101" s="121"/>
      <c r="M101" s="121"/>
      <c r="N101" s="121"/>
      <c r="O101" s="121"/>
    </row>
    <row r="102" spans="1:15">
      <c r="A102" s="429" t="s">
        <v>161</v>
      </c>
      <c r="B102" s="912"/>
      <c r="C102" s="913"/>
      <c r="D102" s="913"/>
      <c r="E102" s="913"/>
      <c r="F102" s="913"/>
      <c r="G102" s="913"/>
      <c r="H102" s="913"/>
      <c r="I102" s="912"/>
      <c r="J102" s="121"/>
      <c r="K102" s="121"/>
      <c r="L102" s="121"/>
      <c r="M102" s="121"/>
      <c r="N102" s="121"/>
      <c r="O102" s="121"/>
    </row>
    <row r="103" spans="1:15">
      <c r="A103" s="422" t="s">
        <v>162</v>
      </c>
      <c r="B103" s="912">
        <v>27</v>
      </c>
      <c r="C103" s="912">
        <v>45</v>
      </c>
      <c r="D103" s="912">
        <v>55</v>
      </c>
      <c r="E103" s="912">
        <v>68</v>
      </c>
      <c r="F103" s="912">
        <v>82</v>
      </c>
      <c r="G103" s="912">
        <v>92</v>
      </c>
      <c r="H103" s="912">
        <v>106</v>
      </c>
      <c r="I103" s="912">
        <v>138</v>
      </c>
      <c r="J103" s="121"/>
      <c r="K103" s="121"/>
      <c r="L103" s="121"/>
      <c r="M103" s="121"/>
      <c r="N103" s="121"/>
      <c r="O103" s="121"/>
    </row>
    <row r="104" spans="1:15">
      <c r="A104" s="423" t="s">
        <v>163</v>
      </c>
      <c r="B104" s="522">
        <v>13</v>
      </c>
      <c r="C104" s="522">
        <v>20</v>
      </c>
      <c r="D104" s="522">
        <v>19</v>
      </c>
      <c r="E104" s="522">
        <v>15</v>
      </c>
      <c r="F104" s="522">
        <v>18</v>
      </c>
      <c r="G104" s="522">
        <v>23</v>
      </c>
      <c r="H104" s="522">
        <v>28</v>
      </c>
      <c r="I104" s="522">
        <f>SUM(I106:I114)</f>
        <v>29</v>
      </c>
      <c r="J104" s="121"/>
      <c r="K104" s="121"/>
      <c r="L104" s="121"/>
      <c r="M104" s="121"/>
      <c r="N104" s="121"/>
      <c r="O104" s="121"/>
    </row>
    <row r="105" spans="1:15">
      <c r="A105" s="427" t="s">
        <v>164</v>
      </c>
      <c r="B105" s="912"/>
      <c r="C105" s="913"/>
      <c r="D105" s="913"/>
      <c r="E105" s="913"/>
      <c r="F105" s="913"/>
      <c r="G105" s="913"/>
      <c r="H105" s="913"/>
      <c r="I105" s="912"/>
      <c r="J105" s="121"/>
      <c r="K105" s="121"/>
      <c r="L105" s="121"/>
      <c r="M105" s="121"/>
      <c r="N105" s="121"/>
      <c r="O105" s="121"/>
    </row>
    <row r="106" spans="1:15">
      <c r="A106" s="429" t="s">
        <v>419</v>
      </c>
      <c r="B106" s="912">
        <v>0</v>
      </c>
      <c r="C106" s="913">
        <v>2</v>
      </c>
      <c r="D106" s="913">
        <v>0</v>
      </c>
      <c r="E106" s="913">
        <v>0</v>
      </c>
      <c r="F106" s="912">
        <v>1</v>
      </c>
      <c r="G106" s="912">
        <v>1</v>
      </c>
      <c r="H106" s="912">
        <v>1</v>
      </c>
      <c r="I106" s="912">
        <v>1</v>
      </c>
      <c r="J106" s="121"/>
      <c r="K106" s="121"/>
      <c r="L106" s="121"/>
      <c r="M106" s="121"/>
      <c r="N106" s="121"/>
      <c r="O106" s="121"/>
    </row>
    <row r="107" spans="1:15" ht="26.4">
      <c r="A107" s="429" t="s">
        <v>626</v>
      </c>
      <c r="B107" s="912" t="s">
        <v>302</v>
      </c>
      <c r="C107" s="912">
        <v>0</v>
      </c>
      <c r="D107" s="912">
        <v>0</v>
      </c>
      <c r="E107" s="912">
        <v>0</v>
      </c>
      <c r="F107" s="912">
        <v>0</v>
      </c>
      <c r="G107" s="912">
        <v>1</v>
      </c>
      <c r="H107" s="912">
        <v>1</v>
      </c>
      <c r="I107" s="912">
        <v>1</v>
      </c>
      <c r="J107" s="121"/>
      <c r="K107" s="121"/>
      <c r="L107" s="121"/>
      <c r="M107" s="121"/>
      <c r="N107" s="121"/>
      <c r="O107" s="121"/>
    </row>
    <row r="108" spans="1:15" ht="39.6">
      <c r="A108" s="422" t="s">
        <v>627</v>
      </c>
      <c r="B108" s="912"/>
      <c r="C108" s="913"/>
      <c r="D108" s="913"/>
      <c r="E108" s="913"/>
      <c r="F108" s="913"/>
      <c r="G108" s="913"/>
      <c r="H108" s="913"/>
      <c r="I108" s="912"/>
      <c r="J108" s="121"/>
      <c r="K108" s="121"/>
      <c r="L108" s="121"/>
      <c r="M108" s="121"/>
      <c r="N108" s="121"/>
      <c r="O108" s="121"/>
    </row>
    <row r="109" spans="1:15" ht="26.4">
      <c r="A109" s="429" t="s">
        <v>519</v>
      </c>
      <c r="B109" s="912">
        <v>1</v>
      </c>
      <c r="C109" s="912">
        <v>0</v>
      </c>
      <c r="D109" s="912">
        <v>0</v>
      </c>
      <c r="E109" s="912">
        <v>0</v>
      </c>
      <c r="F109" s="912">
        <v>0</v>
      </c>
      <c r="G109" s="912" t="s">
        <v>302</v>
      </c>
      <c r="H109" s="912" t="s">
        <v>302</v>
      </c>
      <c r="I109" s="912" t="s">
        <v>302</v>
      </c>
      <c r="J109" s="121"/>
      <c r="K109" s="121"/>
      <c r="L109" s="121"/>
      <c r="M109" s="121"/>
      <c r="N109" s="121"/>
      <c r="O109" s="121"/>
    </row>
    <row r="110" spans="1:15" ht="26.4">
      <c r="A110" s="422" t="s">
        <v>520</v>
      </c>
      <c r="B110" s="912"/>
      <c r="C110" s="913"/>
      <c r="D110" s="913"/>
      <c r="E110" s="913"/>
      <c r="F110" s="913"/>
      <c r="G110" s="913"/>
      <c r="H110" s="913"/>
      <c r="I110" s="912"/>
      <c r="J110" s="121"/>
      <c r="K110" s="121"/>
      <c r="L110" s="121"/>
      <c r="M110" s="121"/>
      <c r="N110" s="121"/>
      <c r="O110" s="121"/>
    </row>
    <row r="111" spans="1:15">
      <c r="A111" s="429" t="s">
        <v>420</v>
      </c>
      <c r="B111" s="912">
        <v>7</v>
      </c>
      <c r="C111" s="912">
        <v>5</v>
      </c>
      <c r="D111" s="912">
        <v>5</v>
      </c>
      <c r="E111" s="912">
        <v>1</v>
      </c>
      <c r="F111" s="912">
        <v>3</v>
      </c>
      <c r="G111" s="912">
        <v>6</v>
      </c>
      <c r="H111" s="912">
        <v>6</v>
      </c>
      <c r="I111" s="912">
        <f>5+1</f>
        <v>6</v>
      </c>
      <c r="J111" s="121"/>
      <c r="K111" s="121"/>
      <c r="L111" s="121"/>
      <c r="M111" s="121"/>
      <c r="N111" s="121"/>
      <c r="O111" s="121"/>
    </row>
    <row r="112" spans="1:15" ht="26.4">
      <c r="A112" s="429" t="s">
        <v>169</v>
      </c>
      <c r="B112" s="912">
        <v>5</v>
      </c>
      <c r="C112" s="912">
        <v>13</v>
      </c>
      <c r="D112" s="912">
        <v>14</v>
      </c>
      <c r="E112" s="912">
        <v>13</v>
      </c>
      <c r="F112" s="912">
        <v>14</v>
      </c>
      <c r="G112" s="912">
        <v>14</v>
      </c>
      <c r="H112" s="912">
        <v>18</v>
      </c>
      <c r="I112" s="912">
        <v>20</v>
      </c>
      <c r="J112" s="121"/>
      <c r="K112" s="121"/>
      <c r="L112" s="121"/>
      <c r="M112" s="121"/>
      <c r="N112" s="121"/>
      <c r="O112" s="121"/>
    </row>
    <row r="113" spans="1:15" ht="26.4">
      <c r="A113" s="422" t="s">
        <v>170</v>
      </c>
      <c r="B113" s="912"/>
      <c r="C113" s="913"/>
      <c r="D113" s="913"/>
      <c r="E113" s="913"/>
      <c r="F113" s="913"/>
      <c r="G113" s="913"/>
      <c r="H113" s="913"/>
      <c r="I113" s="912"/>
      <c r="J113" s="121"/>
      <c r="K113" s="121"/>
      <c r="L113" s="121"/>
      <c r="M113" s="121"/>
      <c r="N113" s="121"/>
      <c r="O113" s="121"/>
    </row>
    <row r="114" spans="1:15">
      <c r="A114" s="429" t="s">
        <v>236</v>
      </c>
      <c r="B114" s="912">
        <v>0</v>
      </c>
      <c r="C114" s="912">
        <v>0</v>
      </c>
      <c r="D114" s="912">
        <v>0</v>
      </c>
      <c r="E114" s="913">
        <v>1</v>
      </c>
      <c r="F114" s="913">
        <v>0</v>
      </c>
      <c r="G114" s="913">
        <v>1</v>
      </c>
      <c r="H114" s="913">
        <v>2</v>
      </c>
      <c r="I114" s="912">
        <v>1</v>
      </c>
      <c r="J114" s="121"/>
      <c r="K114" s="121"/>
      <c r="L114" s="121"/>
      <c r="M114" s="121"/>
      <c r="N114" s="121"/>
      <c r="O114" s="121"/>
    </row>
    <row r="115" spans="1:15">
      <c r="A115" s="422" t="s">
        <v>265</v>
      </c>
      <c r="B115" s="912"/>
      <c r="C115" s="913"/>
      <c r="D115" s="913"/>
      <c r="E115" s="913"/>
      <c r="F115" s="913"/>
      <c r="G115" s="913"/>
      <c r="H115" s="913"/>
      <c r="I115" s="912"/>
      <c r="J115" s="121"/>
      <c r="K115" s="121"/>
      <c r="L115" s="121"/>
      <c r="M115" s="121"/>
      <c r="N115" s="121"/>
      <c r="O115" s="121"/>
    </row>
    <row r="116" spans="1:15">
      <c r="A116" s="423" t="s">
        <v>171</v>
      </c>
      <c r="B116" s="522">
        <v>2</v>
      </c>
      <c r="C116" s="522">
        <v>29</v>
      </c>
      <c r="D116" s="522">
        <v>8</v>
      </c>
      <c r="E116" s="522">
        <v>8</v>
      </c>
      <c r="F116" s="522">
        <v>8</v>
      </c>
      <c r="G116" s="522">
        <v>14</v>
      </c>
      <c r="H116" s="522">
        <v>19</v>
      </c>
      <c r="I116" s="522">
        <v>25</v>
      </c>
      <c r="J116" s="121"/>
      <c r="K116" s="121"/>
      <c r="L116" s="121"/>
      <c r="M116" s="121"/>
      <c r="N116" s="121"/>
      <c r="O116" s="121"/>
    </row>
    <row r="117" spans="1:15">
      <c r="A117" s="427" t="s">
        <v>172</v>
      </c>
      <c r="B117" s="912"/>
      <c r="C117" s="913"/>
      <c r="D117" s="913"/>
      <c r="E117" s="913"/>
      <c r="F117" s="913"/>
      <c r="G117" s="913"/>
      <c r="H117" s="913"/>
      <c r="I117" s="912"/>
      <c r="J117" s="121"/>
      <c r="K117" s="121"/>
      <c r="L117" s="121"/>
      <c r="M117" s="121"/>
      <c r="N117" s="121"/>
      <c r="O117" s="121"/>
    </row>
    <row r="118" spans="1:15" ht="26.4">
      <c r="A118" s="429" t="s">
        <v>173</v>
      </c>
      <c r="B118" s="912">
        <v>0</v>
      </c>
      <c r="C118" s="912">
        <v>24</v>
      </c>
      <c r="D118" s="912">
        <v>3</v>
      </c>
      <c r="E118" s="912">
        <v>2</v>
      </c>
      <c r="F118" s="912">
        <v>1</v>
      </c>
      <c r="G118" s="912">
        <v>3</v>
      </c>
      <c r="H118" s="912">
        <v>7</v>
      </c>
      <c r="I118" s="912">
        <v>9</v>
      </c>
      <c r="J118" s="121"/>
      <c r="K118" s="121"/>
      <c r="L118" s="121"/>
      <c r="M118" s="121"/>
      <c r="N118" s="121"/>
      <c r="O118" s="121"/>
    </row>
    <row r="119" spans="1:15" ht="26.4">
      <c r="A119" s="422" t="s">
        <v>174</v>
      </c>
      <c r="B119" s="912"/>
      <c r="C119" s="913"/>
      <c r="D119" s="913"/>
      <c r="E119" s="913"/>
      <c r="F119" s="913"/>
      <c r="G119" s="913"/>
      <c r="H119" s="913"/>
      <c r="I119" s="912"/>
      <c r="J119" s="121"/>
      <c r="K119" s="121"/>
      <c r="L119" s="121"/>
      <c r="M119" s="121"/>
      <c r="N119" s="121"/>
      <c r="O119" s="121"/>
    </row>
    <row r="120" spans="1:15" ht="26.4">
      <c r="A120" s="429" t="s">
        <v>175</v>
      </c>
      <c r="B120" s="912">
        <v>1</v>
      </c>
      <c r="C120" s="912">
        <v>5</v>
      </c>
      <c r="D120" s="912">
        <v>4</v>
      </c>
      <c r="E120" s="912">
        <v>2</v>
      </c>
      <c r="F120" s="912">
        <v>1</v>
      </c>
      <c r="G120" s="912">
        <v>1</v>
      </c>
      <c r="H120" s="912">
        <v>1</v>
      </c>
      <c r="I120" s="912">
        <v>2</v>
      </c>
      <c r="J120" s="121"/>
      <c r="K120" s="121"/>
      <c r="L120" s="121"/>
      <c r="M120" s="121"/>
      <c r="N120" s="121"/>
      <c r="O120" s="121"/>
    </row>
    <row r="121" spans="1:15" ht="26.4">
      <c r="A121" s="422" t="s">
        <v>176</v>
      </c>
      <c r="B121" s="912"/>
      <c r="C121" s="913"/>
      <c r="D121" s="913"/>
      <c r="E121" s="913"/>
      <c r="F121" s="913"/>
      <c r="G121" s="913"/>
      <c r="H121" s="913"/>
      <c r="I121" s="912"/>
      <c r="J121" s="121"/>
      <c r="K121" s="121"/>
      <c r="L121" s="121"/>
      <c r="M121" s="121"/>
      <c r="N121" s="121"/>
      <c r="O121" s="121"/>
    </row>
    <row r="122" spans="1:15">
      <c r="A122" s="429" t="s">
        <v>177</v>
      </c>
      <c r="B122" s="912">
        <v>1</v>
      </c>
      <c r="C122" s="912">
        <v>0</v>
      </c>
      <c r="D122" s="913">
        <v>1</v>
      </c>
      <c r="E122" s="913">
        <v>4</v>
      </c>
      <c r="F122" s="913">
        <v>6</v>
      </c>
      <c r="G122" s="913">
        <v>10</v>
      </c>
      <c r="H122" s="913">
        <v>11</v>
      </c>
      <c r="I122" s="912">
        <v>14</v>
      </c>
      <c r="J122" s="121"/>
      <c r="K122" s="121"/>
      <c r="L122" s="121"/>
      <c r="M122" s="121"/>
      <c r="N122" s="121"/>
      <c r="O122" s="121"/>
    </row>
    <row r="123" spans="1:15">
      <c r="A123" s="422" t="s">
        <v>178</v>
      </c>
      <c r="B123" s="522"/>
      <c r="C123" s="913"/>
      <c r="D123" s="913"/>
      <c r="E123" s="913"/>
      <c r="F123" s="913"/>
      <c r="G123" s="913"/>
      <c r="H123" s="913"/>
      <c r="I123" s="912"/>
      <c r="J123" s="121"/>
      <c r="K123" s="121"/>
      <c r="L123" s="121"/>
      <c r="M123" s="121"/>
      <c r="N123" s="121"/>
      <c r="O123" s="121"/>
    </row>
    <row r="124" spans="1:15">
      <c r="A124" s="423" t="s">
        <v>275</v>
      </c>
      <c r="B124" s="522">
        <v>16</v>
      </c>
      <c r="C124" s="522">
        <v>29</v>
      </c>
      <c r="D124" s="522">
        <v>31</v>
      </c>
      <c r="E124" s="522">
        <v>35</v>
      </c>
      <c r="F124" s="522">
        <v>45</v>
      </c>
      <c r="G124" s="522">
        <v>48</v>
      </c>
      <c r="H124" s="522">
        <v>69</v>
      </c>
      <c r="I124" s="522">
        <v>94</v>
      </c>
      <c r="J124" s="121"/>
      <c r="K124" s="121"/>
      <c r="L124" s="121"/>
      <c r="M124" s="121"/>
      <c r="N124" s="121"/>
      <c r="O124" s="121"/>
    </row>
    <row r="125" spans="1:15">
      <c r="A125" s="427" t="s">
        <v>276</v>
      </c>
      <c r="B125" s="912"/>
      <c r="C125" s="913"/>
      <c r="D125" s="913"/>
      <c r="E125" s="913"/>
      <c r="F125" s="913"/>
      <c r="G125" s="913"/>
      <c r="H125" s="913"/>
      <c r="I125" s="912"/>
      <c r="J125" s="121"/>
      <c r="K125" s="121"/>
      <c r="L125" s="121"/>
      <c r="M125" s="121"/>
      <c r="N125" s="121"/>
      <c r="O125" s="121"/>
    </row>
    <row r="126" spans="1:15">
      <c r="A126" s="429" t="s">
        <v>275</v>
      </c>
      <c r="B126" s="912">
        <v>16</v>
      </c>
      <c r="C126" s="912">
        <v>29</v>
      </c>
      <c r="D126" s="912">
        <v>31</v>
      </c>
      <c r="E126" s="912">
        <v>35</v>
      </c>
      <c r="F126" s="912">
        <v>45</v>
      </c>
      <c r="G126" s="912">
        <v>48</v>
      </c>
      <c r="H126" s="912">
        <v>69</v>
      </c>
      <c r="I126" s="912">
        <v>94</v>
      </c>
      <c r="J126" s="121"/>
      <c r="K126" s="121"/>
      <c r="L126" s="121"/>
      <c r="M126" s="121"/>
      <c r="N126" s="121"/>
      <c r="O126" s="121"/>
    </row>
    <row r="127" spans="1:15">
      <c r="A127" s="422" t="s">
        <v>276</v>
      </c>
      <c r="B127" s="522"/>
      <c r="C127" s="913"/>
      <c r="D127" s="913"/>
      <c r="E127" s="913"/>
      <c r="F127" s="913"/>
      <c r="G127" s="913"/>
      <c r="H127" s="913"/>
      <c r="I127" s="912"/>
      <c r="J127" s="121"/>
      <c r="K127" s="121"/>
      <c r="L127" s="121"/>
      <c r="M127" s="121"/>
      <c r="N127" s="121"/>
      <c r="O127" s="121"/>
    </row>
    <row r="128" spans="1:15" s="7" customFormat="1" ht="26.4">
      <c r="A128" s="423" t="s">
        <v>179</v>
      </c>
      <c r="B128" s="522">
        <v>104</v>
      </c>
      <c r="C128" s="522">
        <f>SUM(C130:C138)</f>
        <v>210</v>
      </c>
      <c r="D128" s="522">
        <v>232</v>
      </c>
      <c r="E128" s="522">
        <v>248</v>
      </c>
      <c r="F128" s="522">
        <v>277</v>
      </c>
      <c r="G128" s="522">
        <v>330</v>
      </c>
      <c r="H128" s="522">
        <v>352</v>
      </c>
      <c r="I128" s="522">
        <v>393</v>
      </c>
      <c r="J128" s="121"/>
      <c r="K128" s="121"/>
      <c r="L128" s="121"/>
      <c r="M128" s="121"/>
      <c r="N128" s="121"/>
      <c r="O128" s="121"/>
    </row>
    <row r="129" spans="1:15" ht="14.25" customHeight="1">
      <c r="A129" s="427" t="s">
        <v>180</v>
      </c>
      <c r="B129" s="912"/>
      <c r="C129" s="913"/>
      <c r="D129" s="913"/>
      <c r="E129" s="913"/>
      <c r="F129" s="913"/>
      <c r="G129" s="913"/>
      <c r="H129" s="913"/>
      <c r="I129" s="912"/>
      <c r="J129" s="121"/>
      <c r="K129" s="121"/>
      <c r="L129" s="121"/>
      <c r="M129" s="121"/>
      <c r="N129" s="121"/>
      <c r="O129" s="121"/>
    </row>
    <row r="130" spans="1:15">
      <c r="A130" s="429" t="s">
        <v>181</v>
      </c>
      <c r="B130" s="912">
        <v>2</v>
      </c>
      <c r="C130" s="912">
        <v>42</v>
      </c>
      <c r="D130" s="912">
        <v>45</v>
      </c>
      <c r="E130" s="912">
        <v>56</v>
      </c>
      <c r="F130" s="912">
        <v>69</v>
      </c>
      <c r="G130" s="912">
        <v>65</v>
      </c>
      <c r="H130" s="912">
        <v>69</v>
      </c>
      <c r="I130" s="912">
        <v>71</v>
      </c>
      <c r="J130" s="121"/>
      <c r="K130" s="121"/>
      <c r="L130" s="121"/>
      <c r="M130" s="121"/>
      <c r="N130" s="121"/>
      <c r="O130" s="121"/>
    </row>
    <row r="131" spans="1:15">
      <c r="A131" s="422" t="s">
        <v>182</v>
      </c>
      <c r="B131" s="912"/>
      <c r="C131" s="913"/>
      <c r="D131" s="913"/>
      <c r="E131" s="913"/>
      <c r="F131" s="913"/>
      <c r="G131" s="913"/>
      <c r="H131" s="913"/>
      <c r="I131" s="912"/>
      <c r="J131" s="121"/>
      <c r="K131" s="121"/>
      <c r="L131" s="121"/>
      <c r="M131" s="121"/>
      <c r="N131" s="121"/>
      <c r="O131" s="121"/>
    </row>
    <row r="132" spans="1:15" ht="26.4">
      <c r="A132" s="429" t="s">
        <v>183</v>
      </c>
      <c r="B132" s="912">
        <v>0</v>
      </c>
      <c r="C132" s="912">
        <v>0</v>
      </c>
      <c r="D132" s="912">
        <v>1</v>
      </c>
      <c r="E132" s="912">
        <v>1</v>
      </c>
      <c r="F132" s="912">
        <v>2</v>
      </c>
      <c r="G132" s="912">
        <v>2</v>
      </c>
      <c r="H132" s="912">
        <v>3</v>
      </c>
      <c r="I132" s="912">
        <v>8</v>
      </c>
      <c r="J132" s="121"/>
      <c r="K132" s="121"/>
      <c r="L132" s="121"/>
      <c r="M132" s="121"/>
      <c r="N132" s="121"/>
      <c r="O132" s="121"/>
    </row>
    <row r="133" spans="1:15" ht="26.4">
      <c r="A133" s="422" t="s">
        <v>184</v>
      </c>
      <c r="B133" s="912"/>
      <c r="C133" s="913"/>
      <c r="D133" s="913"/>
      <c r="E133" s="913"/>
      <c r="F133" s="913"/>
      <c r="G133" s="913"/>
      <c r="H133" s="913"/>
      <c r="I133" s="912"/>
      <c r="J133" s="121"/>
      <c r="K133" s="121"/>
      <c r="L133" s="121"/>
      <c r="M133" s="121"/>
      <c r="N133" s="121"/>
      <c r="O133" s="121"/>
    </row>
    <row r="134" spans="1:15" ht="26.4">
      <c r="A134" s="429" t="s">
        <v>185</v>
      </c>
      <c r="B134" s="912">
        <v>75</v>
      </c>
      <c r="C134" s="912">
        <v>130</v>
      </c>
      <c r="D134" s="912">
        <v>151</v>
      </c>
      <c r="E134" s="912">
        <v>153</v>
      </c>
      <c r="F134" s="912">
        <v>165</v>
      </c>
      <c r="G134" s="912">
        <v>216</v>
      </c>
      <c r="H134" s="912">
        <v>228</v>
      </c>
      <c r="I134" s="912">
        <v>248</v>
      </c>
      <c r="J134" s="121"/>
      <c r="K134" s="121"/>
      <c r="L134" s="121"/>
      <c r="M134" s="121"/>
      <c r="N134" s="121"/>
      <c r="O134" s="121"/>
    </row>
    <row r="135" spans="1:15" s="7" customFormat="1" ht="26.4">
      <c r="A135" s="422" t="s">
        <v>186</v>
      </c>
      <c r="B135" s="912"/>
      <c r="C135" s="913"/>
      <c r="D135" s="913"/>
      <c r="E135" s="913"/>
      <c r="F135" s="913"/>
      <c r="G135" s="913"/>
      <c r="H135" s="913"/>
      <c r="I135" s="912"/>
      <c r="J135" s="121"/>
      <c r="K135" s="121"/>
      <c r="L135" s="121"/>
      <c r="M135" s="121"/>
      <c r="N135" s="121"/>
      <c r="O135" s="121"/>
    </row>
    <row r="136" spans="1:15" s="7" customFormat="1">
      <c r="A136" s="429" t="s">
        <v>187</v>
      </c>
      <c r="B136" s="912">
        <v>16</v>
      </c>
      <c r="C136" s="912">
        <v>30</v>
      </c>
      <c r="D136" s="912">
        <v>28</v>
      </c>
      <c r="E136" s="912">
        <v>30</v>
      </c>
      <c r="F136" s="912">
        <v>33</v>
      </c>
      <c r="G136" s="912">
        <v>37</v>
      </c>
      <c r="H136" s="912">
        <v>39</v>
      </c>
      <c r="I136" s="912">
        <v>48</v>
      </c>
      <c r="J136" s="121"/>
      <c r="K136" s="121"/>
      <c r="L136" s="121"/>
      <c r="M136" s="121"/>
      <c r="N136" s="121"/>
      <c r="O136" s="121"/>
    </row>
    <row r="137" spans="1:15">
      <c r="A137" s="422" t="s">
        <v>188</v>
      </c>
      <c r="B137" s="912"/>
      <c r="C137" s="913"/>
      <c r="D137" s="913"/>
      <c r="E137" s="913"/>
      <c r="F137" s="913"/>
      <c r="G137" s="913"/>
      <c r="H137" s="913"/>
      <c r="I137" s="912"/>
      <c r="J137" s="121"/>
      <c r="K137" s="121"/>
      <c r="L137" s="121"/>
      <c r="M137" s="121"/>
      <c r="N137" s="121"/>
      <c r="O137" s="121"/>
    </row>
    <row r="138" spans="1:15" ht="26.4">
      <c r="A138" s="429" t="s">
        <v>189</v>
      </c>
      <c r="B138" s="912">
        <v>11</v>
      </c>
      <c r="C138" s="912">
        <v>8</v>
      </c>
      <c r="D138" s="912">
        <v>7</v>
      </c>
      <c r="E138" s="912">
        <v>8</v>
      </c>
      <c r="F138" s="912">
        <v>8</v>
      </c>
      <c r="G138" s="912">
        <v>10</v>
      </c>
      <c r="H138" s="912">
        <v>13</v>
      </c>
      <c r="I138" s="912">
        <v>18</v>
      </c>
      <c r="J138" s="121"/>
      <c r="K138" s="121"/>
      <c r="L138" s="121"/>
      <c r="M138" s="121"/>
      <c r="N138" s="121"/>
      <c r="O138" s="121"/>
    </row>
    <row r="139" spans="1:15" ht="26.4">
      <c r="A139" s="422" t="s">
        <v>190</v>
      </c>
      <c r="B139" s="912"/>
      <c r="C139" s="913"/>
      <c r="D139" s="913"/>
      <c r="E139" s="913"/>
      <c r="F139" s="913"/>
      <c r="G139" s="913"/>
      <c r="H139" s="913"/>
      <c r="I139" s="912"/>
      <c r="J139" s="121"/>
      <c r="K139" s="121"/>
      <c r="L139" s="121"/>
      <c r="M139" s="121"/>
      <c r="N139" s="121"/>
      <c r="O139" s="121"/>
    </row>
    <row r="140" spans="1:15">
      <c r="A140" s="423" t="s">
        <v>191</v>
      </c>
      <c r="B140" s="522">
        <v>29</v>
      </c>
      <c r="C140" s="522">
        <f>SUM(C142:C152)</f>
        <v>72</v>
      </c>
      <c r="D140" s="522">
        <v>70</v>
      </c>
      <c r="E140" s="522">
        <v>91</v>
      </c>
      <c r="F140" s="522">
        <v>102</v>
      </c>
      <c r="G140" s="522">
        <v>119</v>
      </c>
      <c r="H140" s="522">
        <v>120</v>
      </c>
      <c r="I140" s="522">
        <v>154</v>
      </c>
      <c r="J140" s="121"/>
      <c r="K140" s="121"/>
      <c r="L140" s="121"/>
      <c r="M140" s="121"/>
      <c r="N140" s="121"/>
      <c r="O140" s="121"/>
    </row>
    <row r="141" spans="1:15">
      <c r="A141" s="427" t="s">
        <v>277</v>
      </c>
      <c r="B141" s="912"/>
      <c r="C141" s="913"/>
      <c r="D141" s="913"/>
      <c r="E141" s="913"/>
      <c r="F141" s="913"/>
      <c r="G141" s="913"/>
      <c r="H141" s="913"/>
      <c r="I141" s="912"/>
      <c r="J141" s="121"/>
      <c r="K141" s="121"/>
      <c r="L141" s="121"/>
      <c r="M141" s="121"/>
      <c r="N141" s="121"/>
      <c r="O141" s="121"/>
    </row>
    <row r="142" spans="1:15" ht="39.6">
      <c r="A142" s="429" t="s">
        <v>192</v>
      </c>
      <c r="B142" s="912">
        <v>0</v>
      </c>
      <c r="C142" s="912">
        <v>7</v>
      </c>
      <c r="D142" s="912">
        <v>5</v>
      </c>
      <c r="E142" s="912">
        <v>7</v>
      </c>
      <c r="F142" s="912">
        <v>15</v>
      </c>
      <c r="G142" s="912">
        <v>19</v>
      </c>
      <c r="H142" s="912">
        <v>13</v>
      </c>
      <c r="I142" s="912">
        <v>16</v>
      </c>
      <c r="J142" s="121"/>
      <c r="K142" s="121"/>
      <c r="L142" s="121"/>
      <c r="M142" s="121"/>
      <c r="N142" s="121"/>
      <c r="O142" s="121"/>
    </row>
    <row r="143" spans="1:15" ht="52.8">
      <c r="A143" s="422" t="s">
        <v>193</v>
      </c>
      <c r="B143" s="912"/>
      <c r="C143" s="913"/>
      <c r="D143" s="913"/>
      <c r="E143" s="913"/>
      <c r="F143" s="913"/>
      <c r="G143" s="913"/>
      <c r="H143" s="913"/>
      <c r="I143" s="912"/>
      <c r="J143" s="121"/>
      <c r="K143" s="121"/>
      <c r="L143" s="121"/>
      <c r="M143" s="121"/>
      <c r="N143" s="121"/>
      <c r="O143" s="121"/>
    </row>
    <row r="144" spans="1:15">
      <c r="A144" s="429" t="s">
        <v>194</v>
      </c>
      <c r="B144" s="912">
        <v>1</v>
      </c>
      <c r="C144" s="912">
        <v>9</v>
      </c>
      <c r="D144" s="912">
        <v>10</v>
      </c>
      <c r="E144" s="912">
        <v>8</v>
      </c>
      <c r="F144" s="912">
        <v>4</v>
      </c>
      <c r="G144" s="912">
        <v>8</v>
      </c>
      <c r="H144" s="912">
        <v>9</v>
      </c>
      <c r="I144" s="912">
        <v>8</v>
      </c>
      <c r="J144" s="121"/>
      <c r="K144" s="121"/>
      <c r="L144" s="121"/>
      <c r="M144" s="121"/>
      <c r="N144" s="121"/>
      <c r="O144" s="121"/>
    </row>
    <row r="145" spans="1:15">
      <c r="A145" s="429" t="s">
        <v>195</v>
      </c>
      <c r="B145" s="912"/>
      <c r="C145" s="913"/>
      <c r="D145" s="913"/>
      <c r="E145" s="913"/>
      <c r="F145" s="913"/>
      <c r="G145" s="913"/>
      <c r="H145" s="913"/>
      <c r="I145" s="912"/>
      <c r="J145" s="121"/>
      <c r="K145" s="121"/>
      <c r="L145" s="121"/>
      <c r="M145" s="121"/>
      <c r="N145" s="121"/>
      <c r="O145" s="121"/>
    </row>
    <row r="146" spans="1:15" ht="39.6">
      <c r="A146" s="429" t="s">
        <v>196</v>
      </c>
      <c r="B146" s="912">
        <v>14</v>
      </c>
      <c r="C146" s="912">
        <v>33</v>
      </c>
      <c r="D146" s="912">
        <v>29</v>
      </c>
      <c r="E146" s="912">
        <v>45</v>
      </c>
      <c r="F146" s="912">
        <v>50</v>
      </c>
      <c r="G146" s="912">
        <v>54</v>
      </c>
      <c r="H146" s="912">
        <v>59</v>
      </c>
      <c r="I146" s="912">
        <v>79</v>
      </c>
      <c r="J146" s="121"/>
      <c r="K146" s="121"/>
      <c r="L146" s="121"/>
      <c r="M146" s="121"/>
      <c r="N146" s="121"/>
      <c r="O146" s="121"/>
    </row>
    <row r="147" spans="1:15" ht="26.4">
      <c r="A147" s="422" t="s">
        <v>197</v>
      </c>
      <c r="B147" s="912"/>
      <c r="C147" s="913"/>
      <c r="D147" s="913"/>
      <c r="E147" s="913"/>
      <c r="F147" s="913"/>
      <c r="G147" s="913"/>
      <c r="H147" s="913"/>
      <c r="I147" s="912"/>
      <c r="J147" s="121"/>
      <c r="K147" s="121"/>
      <c r="L147" s="121"/>
      <c r="M147" s="121"/>
      <c r="N147" s="121"/>
      <c r="O147" s="121"/>
    </row>
    <row r="148" spans="1:15">
      <c r="A148" s="429" t="s">
        <v>198</v>
      </c>
      <c r="B148" s="912">
        <v>6</v>
      </c>
      <c r="C148" s="912">
        <v>9</v>
      </c>
      <c r="D148" s="912">
        <v>10</v>
      </c>
      <c r="E148" s="912">
        <v>11</v>
      </c>
      <c r="F148" s="912">
        <v>13</v>
      </c>
      <c r="G148" s="912">
        <v>13</v>
      </c>
      <c r="H148" s="912">
        <v>11</v>
      </c>
      <c r="I148" s="912">
        <v>16</v>
      </c>
      <c r="J148" s="121"/>
      <c r="K148" s="121"/>
      <c r="L148" s="121"/>
      <c r="M148" s="121"/>
      <c r="N148" s="121"/>
      <c r="O148" s="121"/>
    </row>
    <row r="149" spans="1:15">
      <c r="A149" s="422" t="s">
        <v>199</v>
      </c>
      <c r="B149" s="912"/>
      <c r="C149" s="913"/>
      <c r="D149" s="913"/>
      <c r="E149" s="913"/>
      <c r="F149" s="913"/>
      <c r="G149" s="913"/>
      <c r="H149" s="913"/>
      <c r="I149" s="912"/>
      <c r="J149" s="121"/>
      <c r="K149" s="121"/>
      <c r="L149" s="121"/>
      <c r="M149" s="121"/>
      <c r="N149" s="121"/>
      <c r="O149" s="121"/>
    </row>
    <row r="150" spans="1:15" ht="26.4">
      <c r="A150" s="429" t="s">
        <v>200</v>
      </c>
      <c r="B150" s="912">
        <v>4</v>
      </c>
      <c r="C150" s="912">
        <v>6</v>
      </c>
      <c r="D150" s="912">
        <v>7</v>
      </c>
      <c r="E150" s="912">
        <v>7</v>
      </c>
      <c r="F150" s="912">
        <v>11</v>
      </c>
      <c r="G150" s="912">
        <v>14</v>
      </c>
      <c r="H150" s="912">
        <v>17</v>
      </c>
      <c r="I150" s="912">
        <v>19</v>
      </c>
      <c r="J150" s="121"/>
      <c r="K150" s="121"/>
      <c r="L150" s="121"/>
      <c r="M150" s="121"/>
      <c r="N150" s="121"/>
      <c r="O150" s="121"/>
    </row>
    <row r="151" spans="1:15">
      <c r="A151" s="422" t="s">
        <v>201</v>
      </c>
      <c r="B151" s="912"/>
      <c r="C151" s="913"/>
      <c r="D151" s="913"/>
      <c r="E151" s="913"/>
      <c r="F151" s="913"/>
      <c r="G151" s="913"/>
      <c r="H151" s="913"/>
      <c r="I151" s="912"/>
      <c r="J151" s="121"/>
      <c r="K151" s="121"/>
      <c r="L151" s="121"/>
      <c r="M151" s="121"/>
      <c r="N151" s="121"/>
      <c r="O151" s="121"/>
    </row>
    <row r="152" spans="1:15" ht="26.4">
      <c r="A152" s="429" t="s">
        <v>202</v>
      </c>
      <c r="B152" s="912">
        <v>6</v>
      </c>
      <c r="C152" s="912">
        <v>8</v>
      </c>
      <c r="D152" s="912">
        <v>9</v>
      </c>
      <c r="E152" s="912">
        <v>13</v>
      </c>
      <c r="F152" s="912">
        <v>9</v>
      </c>
      <c r="G152" s="912">
        <v>11</v>
      </c>
      <c r="H152" s="912">
        <v>11</v>
      </c>
      <c r="I152" s="912">
        <v>16</v>
      </c>
      <c r="J152" s="121"/>
      <c r="K152" s="121"/>
      <c r="L152" s="121"/>
      <c r="M152" s="121"/>
      <c r="N152" s="121"/>
      <c r="O152" s="121"/>
    </row>
    <row r="153" spans="1:15" ht="26.4">
      <c r="A153" s="422" t="s">
        <v>203</v>
      </c>
      <c r="B153" s="522"/>
      <c r="C153" s="913"/>
      <c r="D153" s="913"/>
      <c r="E153" s="913"/>
      <c r="F153" s="913"/>
      <c r="G153" s="913"/>
      <c r="H153" s="913"/>
      <c r="I153" s="912"/>
      <c r="J153" s="121"/>
      <c r="K153" s="121"/>
      <c r="L153" s="121"/>
      <c r="M153" s="121"/>
      <c r="N153" s="121"/>
      <c r="O153" s="121"/>
    </row>
    <row r="154" spans="1:15">
      <c r="A154" s="423" t="s">
        <v>421</v>
      </c>
      <c r="B154" s="522">
        <v>6</v>
      </c>
      <c r="C154" s="522">
        <v>14</v>
      </c>
      <c r="D154" s="522">
        <v>17</v>
      </c>
      <c r="E154" s="522">
        <v>22</v>
      </c>
      <c r="F154" s="522">
        <v>24</v>
      </c>
      <c r="G154" s="522">
        <v>39</v>
      </c>
      <c r="H154" s="522">
        <v>50</v>
      </c>
      <c r="I154" s="522">
        <v>55</v>
      </c>
      <c r="J154" s="121"/>
      <c r="K154" s="121"/>
      <c r="L154" s="121"/>
      <c r="M154" s="121"/>
      <c r="N154" s="121"/>
      <c r="O154" s="121"/>
    </row>
    <row r="155" spans="1:15">
      <c r="A155" s="379" t="s">
        <v>422</v>
      </c>
      <c r="B155" s="912">
        <v>6</v>
      </c>
      <c r="C155" s="912">
        <v>14</v>
      </c>
      <c r="D155" s="912">
        <v>17</v>
      </c>
      <c r="E155" s="912">
        <v>22</v>
      </c>
      <c r="F155" s="912">
        <v>24</v>
      </c>
      <c r="G155" s="912">
        <v>39</v>
      </c>
      <c r="H155" s="912">
        <v>50</v>
      </c>
      <c r="I155" s="912">
        <v>55</v>
      </c>
      <c r="J155" s="121"/>
      <c r="K155" s="121"/>
      <c r="L155" s="121"/>
      <c r="M155" s="121"/>
      <c r="N155" s="121"/>
      <c r="O155" s="121"/>
    </row>
    <row r="156" spans="1:15">
      <c r="A156" s="423" t="s">
        <v>206</v>
      </c>
      <c r="B156" s="522">
        <v>3</v>
      </c>
      <c r="C156" s="522">
        <v>2</v>
      </c>
      <c r="D156" s="522">
        <v>3</v>
      </c>
      <c r="E156" s="522">
        <v>3</v>
      </c>
      <c r="F156" s="522">
        <v>4</v>
      </c>
      <c r="G156" s="522">
        <v>5</v>
      </c>
      <c r="H156" s="522">
        <v>8</v>
      </c>
      <c r="I156" s="522">
        <v>9</v>
      </c>
      <c r="J156" s="121"/>
      <c r="K156" s="121"/>
      <c r="L156" s="121"/>
      <c r="M156" s="121"/>
      <c r="N156" s="121"/>
      <c r="O156" s="121"/>
    </row>
    <row r="157" spans="1:15">
      <c r="A157" s="427" t="s">
        <v>207</v>
      </c>
      <c r="B157" s="912"/>
      <c r="C157" s="913"/>
      <c r="D157" s="913"/>
      <c r="E157" s="913"/>
      <c r="F157" s="913"/>
      <c r="G157" s="913"/>
      <c r="H157" s="913"/>
      <c r="I157" s="912"/>
      <c r="J157" s="121"/>
      <c r="K157" s="121"/>
      <c r="L157" s="121"/>
      <c r="M157" s="121"/>
      <c r="N157" s="121"/>
      <c r="O157" s="121"/>
    </row>
    <row r="158" spans="1:15">
      <c r="A158" s="429" t="s">
        <v>423</v>
      </c>
      <c r="B158" s="912">
        <v>3</v>
      </c>
      <c r="C158" s="912">
        <v>2</v>
      </c>
      <c r="D158" s="912">
        <v>2</v>
      </c>
      <c r="E158" s="912">
        <v>3</v>
      </c>
      <c r="F158" s="912">
        <v>4</v>
      </c>
      <c r="G158" s="912">
        <v>5</v>
      </c>
      <c r="H158" s="912">
        <v>7</v>
      </c>
      <c r="I158" s="912">
        <v>9</v>
      </c>
      <c r="J158" s="121"/>
      <c r="K158" s="121"/>
      <c r="L158" s="121"/>
      <c r="M158" s="121"/>
      <c r="N158" s="121"/>
      <c r="O158" s="121"/>
    </row>
    <row r="159" spans="1:15">
      <c r="A159" s="429" t="s">
        <v>210</v>
      </c>
      <c r="B159" s="913">
        <v>0</v>
      </c>
      <c r="C159" s="913">
        <v>0</v>
      </c>
      <c r="D159" s="913">
        <v>1</v>
      </c>
      <c r="E159" s="913">
        <v>0</v>
      </c>
      <c r="F159" s="913">
        <v>0</v>
      </c>
      <c r="G159" s="913">
        <v>0</v>
      </c>
      <c r="H159" s="913" t="s">
        <v>302</v>
      </c>
      <c r="I159" s="912" t="s">
        <v>302</v>
      </c>
      <c r="J159" s="121"/>
      <c r="K159" s="121"/>
      <c r="L159" s="121"/>
      <c r="M159" s="121"/>
      <c r="N159" s="121"/>
      <c r="O159" s="121"/>
    </row>
    <row r="160" spans="1:15">
      <c r="A160" s="422" t="s">
        <v>211</v>
      </c>
      <c r="B160" s="912"/>
      <c r="C160" s="913"/>
      <c r="D160" s="913"/>
      <c r="E160" s="913"/>
      <c r="F160" s="913"/>
      <c r="G160" s="913"/>
      <c r="H160" s="913"/>
      <c r="I160" s="912"/>
      <c r="J160" s="121"/>
      <c r="K160" s="121"/>
      <c r="L160" s="121"/>
      <c r="M160" s="121"/>
      <c r="N160" s="121"/>
      <c r="O160" s="121"/>
    </row>
    <row r="161" spans="1:15" ht="26.4">
      <c r="A161" s="429" t="s">
        <v>597</v>
      </c>
      <c r="B161" s="913" t="s">
        <v>302</v>
      </c>
      <c r="C161" s="913"/>
      <c r="D161" s="913" t="s">
        <v>302</v>
      </c>
      <c r="E161" s="913" t="s">
        <v>302</v>
      </c>
      <c r="F161" s="913" t="s">
        <v>302</v>
      </c>
      <c r="G161" s="913" t="s">
        <v>302</v>
      </c>
      <c r="H161" s="913">
        <v>1</v>
      </c>
      <c r="I161" s="912" t="s">
        <v>302</v>
      </c>
      <c r="J161" s="121"/>
      <c r="K161" s="121"/>
      <c r="L161" s="121"/>
      <c r="M161" s="121"/>
      <c r="N161" s="121"/>
      <c r="O161" s="121"/>
    </row>
    <row r="162" spans="1:15">
      <c r="A162" s="423" t="s">
        <v>212</v>
      </c>
      <c r="B162" s="522">
        <v>28</v>
      </c>
      <c r="C162" s="522">
        <v>20</v>
      </c>
      <c r="D162" s="522">
        <v>24</v>
      </c>
      <c r="E162" s="522">
        <v>29</v>
      </c>
      <c r="F162" s="522">
        <v>32</v>
      </c>
      <c r="G162" s="522">
        <v>34</v>
      </c>
      <c r="H162" s="522">
        <v>40</v>
      </c>
      <c r="I162" s="522">
        <v>41</v>
      </c>
      <c r="J162" s="121"/>
      <c r="K162" s="121"/>
      <c r="L162" s="121"/>
      <c r="M162" s="121"/>
      <c r="N162" s="121"/>
      <c r="O162" s="121"/>
    </row>
    <row r="163" spans="1:15">
      <c r="A163" s="427" t="s">
        <v>213</v>
      </c>
      <c r="B163" s="912"/>
      <c r="C163" s="913"/>
      <c r="D163" s="913"/>
      <c r="E163" s="913"/>
      <c r="F163" s="913"/>
      <c r="G163" s="913"/>
      <c r="H163" s="913"/>
      <c r="I163" s="912"/>
      <c r="J163" s="121"/>
      <c r="K163" s="121"/>
      <c r="L163" s="121"/>
      <c r="M163" s="121"/>
      <c r="N163" s="121"/>
      <c r="O163" s="121"/>
    </row>
    <row r="164" spans="1:15">
      <c r="A164" s="429" t="s">
        <v>214</v>
      </c>
      <c r="B164" s="912">
        <v>1</v>
      </c>
      <c r="C164" s="912">
        <v>0</v>
      </c>
      <c r="D164" s="912">
        <v>0</v>
      </c>
      <c r="E164" s="912">
        <v>0</v>
      </c>
      <c r="F164" s="912">
        <v>0</v>
      </c>
      <c r="G164" s="912">
        <v>0</v>
      </c>
      <c r="H164" s="912" t="s">
        <v>302</v>
      </c>
      <c r="I164" s="912">
        <v>1</v>
      </c>
      <c r="J164" s="121"/>
      <c r="K164" s="121"/>
      <c r="L164" s="121"/>
      <c r="M164" s="121"/>
      <c r="N164" s="121"/>
      <c r="O164" s="121"/>
    </row>
    <row r="165" spans="1:15">
      <c r="A165" s="422" t="s">
        <v>215</v>
      </c>
      <c r="B165" s="912"/>
      <c r="C165" s="913"/>
      <c r="D165" s="913"/>
      <c r="E165" s="913"/>
      <c r="F165" s="913"/>
      <c r="G165" s="913"/>
      <c r="H165" s="913"/>
      <c r="I165" s="912"/>
      <c r="J165" s="121"/>
      <c r="K165" s="121"/>
      <c r="L165" s="121"/>
      <c r="M165" s="121"/>
      <c r="N165" s="121"/>
      <c r="O165" s="121"/>
    </row>
    <row r="166" spans="1:15" ht="26.4">
      <c r="A166" s="429" t="s">
        <v>216</v>
      </c>
      <c r="B166" s="912">
        <v>0</v>
      </c>
      <c r="C166" s="912">
        <v>0</v>
      </c>
      <c r="D166" s="913">
        <v>1</v>
      </c>
      <c r="E166" s="913">
        <v>1</v>
      </c>
      <c r="F166" s="913">
        <v>1</v>
      </c>
      <c r="G166" s="912">
        <v>0</v>
      </c>
      <c r="H166" s="912">
        <v>1</v>
      </c>
      <c r="I166" s="912">
        <v>1</v>
      </c>
      <c r="J166" s="121"/>
      <c r="K166" s="121"/>
      <c r="L166" s="121"/>
      <c r="M166" s="121"/>
      <c r="N166" s="121"/>
      <c r="O166" s="121"/>
    </row>
    <row r="167" spans="1:15" ht="26.4">
      <c r="A167" s="422" t="s">
        <v>217</v>
      </c>
      <c r="B167" s="912"/>
      <c r="C167" s="913"/>
      <c r="D167" s="913"/>
      <c r="E167" s="913"/>
      <c r="F167" s="913"/>
      <c r="G167" s="913"/>
      <c r="H167" s="913"/>
      <c r="I167" s="912"/>
      <c r="J167" s="121"/>
      <c r="K167" s="121"/>
      <c r="L167" s="121"/>
      <c r="M167" s="121"/>
      <c r="N167" s="121"/>
      <c r="O167" s="121"/>
    </row>
    <row r="168" spans="1:15">
      <c r="A168" s="429" t="s">
        <v>218</v>
      </c>
      <c r="B168" s="912">
        <v>1</v>
      </c>
      <c r="C168" s="912">
        <v>1</v>
      </c>
      <c r="D168" s="912">
        <v>1</v>
      </c>
      <c r="E168" s="912">
        <v>1</v>
      </c>
      <c r="F168" s="912">
        <v>1</v>
      </c>
      <c r="G168" s="912">
        <v>2</v>
      </c>
      <c r="H168" s="912">
        <v>2</v>
      </c>
      <c r="I168" s="912">
        <v>2</v>
      </c>
      <c r="J168" s="121"/>
      <c r="K168" s="121"/>
      <c r="L168" s="121"/>
      <c r="M168" s="121"/>
      <c r="N168" s="121"/>
      <c r="O168" s="121"/>
    </row>
    <row r="169" spans="1:15">
      <c r="A169" s="422" t="s">
        <v>219</v>
      </c>
      <c r="B169" s="912"/>
      <c r="C169" s="913"/>
      <c r="D169" s="913"/>
      <c r="E169" s="913"/>
      <c r="F169" s="913"/>
      <c r="G169" s="913"/>
      <c r="H169" s="913"/>
      <c r="I169" s="912"/>
      <c r="J169" s="121"/>
      <c r="K169" s="121"/>
      <c r="L169" s="121"/>
      <c r="M169" s="121"/>
      <c r="N169" s="121"/>
      <c r="O169" s="121"/>
    </row>
    <row r="170" spans="1:15">
      <c r="A170" s="429" t="s">
        <v>220</v>
      </c>
      <c r="B170" s="912">
        <v>26</v>
      </c>
      <c r="C170" s="912">
        <v>19</v>
      </c>
      <c r="D170" s="912">
        <v>22</v>
      </c>
      <c r="E170" s="912">
        <v>27</v>
      </c>
      <c r="F170" s="912">
        <v>30</v>
      </c>
      <c r="G170" s="912">
        <v>32</v>
      </c>
      <c r="H170" s="912">
        <v>37</v>
      </c>
      <c r="I170" s="912">
        <v>37</v>
      </c>
      <c r="J170" s="121"/>
      <c r="K170" s="121"/>
      <c r="L170" s="121"/>
      <c r="M170" s="121"/>
      <c r="N170" s="121"/>
      <c r="O170" s="121"/>
    </row>
    <row r="171" spans="1:15" ht="26.4">
      <c r="A171" s="422" t="s">
        <v>221</v>
      </c>
      <c r="B171" s="522"/>
      <c r="C171" s="913"/>
      <c r="D171" s="913"/>
      <c r="E171" s="913"/>
      <c r="F171" s="913"/>
      <c r="G171" s="913"/>
      <c r="H171" s="913"/>
      <c r="I171" s="912"/>
      <c r="J171" s="121"/>
      <c r="K171" s="121"/>
      <c r="L171" s="121"/>
      <c r="M171" s="121"/>
      <c r="N171" s="121"/>
      <c r="O171" s="121"/>
    </row>
    <row r="172" spans="1:15">
      <c r="A172" s="423" t="s">
        <v>222</v>
      </c>
      <c r="B172" s="522">
        <v>9</v>
      </c>
      <c r="C172" s="522">
        <v>13</v>
      </c>
      <c r="D172" s="522">
        <v>13</v>
      </c>
      <c r="E172" s="522">
        <v>12</v>
      </c>
      <c r="F172" s="522">
        <v>12</v>
      </c>
      <c r="G172" s="522">
        <v>21</v>
      </c>
      <c r="H172" s="522">
        <v>23</v>
      </c>
      <c r="I172" s="522">
        <v>28</v>
      </c>
      <c r="J172" s="121"/>
      <c r="K172" s="121"/>
      <c r="L172" s="121"/>
      <c r="M172" s="121"/>
      <c r="N172" s="121"/>
      <c r="O172" s="121"/>
    </row>
    <row r="173" spans="1:15">
      <c r="A173" s="427" t="s">
        <v>223</v>
      </c>
      <c r="B173" s="912"/>
      <c r="C173" s="913"/>
      <c r="D173" s="913"/>
      <c r="E173" s="913"/>
      <c r="F173" s="913"/>
      <c r="G173" s="913"/>
      <c r="H173" s="913"/>
      <c r="I173" s="912"/>
      <c r="J173" s="121"/>
      <c r="K173" s="121"/>
      <c r="L173" s="121"/>
      <c r="M173" s="121"/>
      <c r="N173" s="121"/>
      <c r="O173" s="121"/>
    </row>
    <row r="174" spans="1:15">
      <c r="A174" s="429" t="s">
        <v>224</v>
      </c>
      <c r="B174" s="912">
        <v>0</v>
      </c>
      <c r="C174" s="912">
        <v>0</v>
      </c>
      <c r="D174" s="912">
        <v>0</v>
      </c>
      <c r="E174" s="912">
        <v>0</v>
      </c>
      <c r="F174" s="912">
        <v>0</v>
      </c>
      <c r="G174" s="912">
        <v>0</v>
      </c>
      <c r="H174" s="912" t="s">
        <v>302</v>
      </c>
      <c r="I174" s="912" t="s">
        <v>302</v>
      </c>
      <c r="J174" s="121"/>
      <c r="K174" s="121"/>
      <c r="L174" s="121"/>
      <c r="M174" s="121"/>
      <c r="N174" s="121"/>
      <c r="O174" s="121"/>
    </row>
    <row r="175" spans="1:15">
      <c r="A175" s="422" t="s">
        <v>225</v>
      </c>
      <c r="B175" s="912"/>
      <c r="C175" s="913"/>
      <c r="D175" s="913"/>
      <c r="E175" s="913"/>
      <c r="F175" s="913"/>
      <c r="G175" s="913"/>
      <c r="H175" s="913"/>
      <c r="I175" s="912"/>
      <c r="J175" s="121"/>
      <c r="K175" s="121"/>
      <c r="L175" s="121"/>
      <c r="M175" s="121"/>
      <c r="N175" s="121"/>
      <c r="O175" s="121"/>
    </row>
    <row r="176" spans="1:15" ht="26.4">
      <c r="A176" s="429" t="s">
        <v>226</v>
      </c>
      <c r="B176" s="912">
        <v>1</v>
      </c>
      <c r="C176" s="912">
        <v>3</v>
      </c>
      <c r="D176" s="912">
        <v>4</v>
      </c>
      <c r="E176" s="912">
        <v>6</v>
      </c>
      <c r="F176" s="912">
        <v>7</v>
      </c>
      <c r="G176" s="912">
        <v>10</v>
      </c>
      <c r="H176" s="912">
        <v>9</v>
      </c>
      <c r="I176" s="912">
        <v>10</v>
      </c>
      <c r="J176" s="121"/>
      <c r="K176" s="121"/>
      <c r="L176" s="121"/>
      <c r="M176" s="121"/>
      <c r="N176" s="121"/>
      <c r="O176" s="121"/>
    </row>
    <row r="177" spans="1:15" ht="26.4">
      <c r="A177" s="422" t="s">
        <v>227</v>
      </c>
      <c r="B177" s="912"/>
      <c r="C177" s="913"/>
      <c r="D177" s="913"/>
      <c r="E177" s="913"/>
      <c r="F177" s="913"/>
      <c r="G177" s="913"/>
      <c r="H177" s="913"/>
      <c r="I177" s="912"/>
      <c r="J177" s="121"/>
      <c r="K177" s="121"/>
      <c r="L177" s="121"/>
      <c r="M177" s="121"/>
      <c r="N177" s="121"/>
      <c r="O177" s="121"/>
    </row>
    <row r="178" spans="1:15">
      <c r="A178" s="429" t="s">
        <v>228</v>
      </c>
      <c r="B178" s="912">
        <v>8</v>
      </c>
      <c r="C178" s="912">
        <v>10</v>
      </c>
      <c r="D178" s="912">
        <v>9</v>
      </c>
      <c r="E178" s="912">
        <v>6</v>
      </c>
      <c r="F178" s="912">
        <v>5</v>
      </c>
      <c r="G178" s="912">
        <v>11</v>
      </c>
      <c r="H178" s="912">
        <v>14</v>
      </c>
      <c r="I178" s="912">
        <v>18</v>
      </c>
      <c r="J178" s="121"/>
      <c r="K178" s="121"/>
      <c r="L178" s="121"/>
      <c r="M178" s="121"/>
      <c r="N178" s="121"/>
      <c r="O178" s="121"/>
    </row>
    <row r="179" spans="1:15">
      <c r="A179" s="422" t="s">
        <v>229</v>
      </c>
      <c r="B179" s="977"/>
      <c r="C179" s="977"/>
      <c r="D179" s="977"/>
      <c r="E179" s="977"/>
      <c r="F179" s="977"/>
      <c r="G179" s="977"/>
      <c r="H179" s="977"/>
    </row>
    <row r="180" spans="1:15" ht="6.75" customHeight="1">
      <c r="A180" s="732"/>
      <c r="B180" s="797"/>
      <c r="C180" s="798"/>
      <c r="D180" s="798"/>
      <c r="E180" s="798"/>
      <c r="F180" s="798"/>
      <c r="G180" s="798"/>
      <c r="H180" s="798"/>
      <c r="I180" s="1025"/>
    </row>
  </sheetData>
  <pageMargins left="1.02362204724409" right="1.0629921259842501" top="0.69488189" bottom="1.49606299212598" header="0.511811023622047" footer="1.1811023622047201"/>
  <pageSetup paperSize="9" firstPageNumber="168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>
      <selection activeCell="T18" sqref="T18"/>
    </sheetView>
  </sheetViews>
  <sheetFormatPr defaultRowHeight="13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O162"/>
  <sheetViews>
    <sheetView workbookViewId="0">
      <selection activeCell="M5" sqref="M5"/>
    </sheetView>
  </sheetViews>
  <sheetFormatPr defaultColWidth="9.109375" defaultRowHeight="13.2"/>
  <cols>
    <col min="1" max="1" width="27.44140625" style="801" customWidth="1"/>
    <col min="2" max="2" width="11.109375" style="801" hidden="1" customWidth="1"/>
    <col min="3" max="4" width="10.33203125" style="801" hidden="1" customWidth="1"/>
    <col min="5" max="7" width="10.33203125" style="801" customWidth="1"/>
    <col min="8" max="8" width="9.109375" style="801"/>
    <col min="9" max="9" width="9.109375" style="992"/>
    <col min="10" max="10" width="9.109375" style="1"/>
    <col min="11" max="15" width="7.6640625" style="1" customWidth="1"/>
    <col min="16" max="16384" width="9.109375" style="1"/>
  </cols>
  <sheetData>
    <row r="1" spans="1:15" ht="18" customHeight="1">
      <c r="A1" s="401" t="s">
        <v>661</v>
      </c>
    </row>
    <row r="2" spans="1:15" ht="18" customHeight="1">
      <c r="A2" s="735" t="s">
        <v>428</v>
      </c>
      <c r="B2" s="736"/>
    </row>
    <row r="3" spans="1:15" ht="18" customHeight="1">
      <c r="A3" s="788" t="s">
        <v>429</v>
      </c>
      <c r="B3" s="736"/>
    </row>
    <row r="4" spans="1:15" ht="17.100000000000001" customHeight="1">
      <c r="A4" s="789"/>
      <c r="B4" s="736"/>
    </row>
    <row r="5" spans="1:15" ht="23.25" customHeight="1">
      <c r="A5" s="696"/>
      <c r="B5" s="694"/>
      <c r="C5" s="790" t="s">
        <v>424</v>
      </c>
      <c r="D5" s="694"/>
      <c r="F5" s="694"/>
      <c r="G5" s="694"/>
      <c r="I5" s="1065" t="s">
        <v>677</v>
      </c>
    </row>
    <row r="6" spans="1:15" ht="27" customHeight="1">
      <c r="A6" s="723"/>
      <c r="B6" s="686">
        <v>2010</v>
      </c>
      <c r="C6" s="686">
        <v>2013</v>
      </c>
      <c r="D6" s="686">
        <v>2014</v>
      </c>
      <c r="E6" s="686">
        <v>2015</v>
      </c>
      <c r="F6" s="686">
        <v>2016</v>
      </c>
      <c r="G6" s="686">
        <v>2017</v>
      </c>
      <c r="H6" s="686">
        <v>2018</v>
      </c>
      <c r="I6" s="686">
        <v>2019</v>
      </c>
    </row>
    <row r="7" spans="1:15" ht="17.100000000000001" customHeight="1">
      <c r="A7" s="694"/>
      <c r="B7" s="694"/>
      <c r="C7" s="694"/>
      <c r="D7" s="694"/>
      <c r="E7" s="694"/>
      <c r="F7" s="694"/>
      <c r="G7" s="694"/>
      <c r="H7" s="694"/>
      <c r="I7" s="634"/>
    </row>
    <row r="8" spans="1:15" ht="19.5" customHeight="1">
      <c r="A8" s="791" t="s">
        <v>425</v>
      </c>
      <c r="B8" s="744">
        <f>SUM(B10:B32)</f>
        <v>1871</v>
      </c>
      <c r="C8" s="744">
        <f>SUM(C10:C32)</f>
        <v>2645</v>
      </c>
      <c r="D8" s="744">
        <f>SUM(D10:D32)</f>
        <v>3298</v>
      </c>
      <c r="E8" s="744">
        <f>SUM(E10:E32)</f>
        <v>3474</v>
      </c>
      <c r="F8" s="744">
        <f>SUM(F10:F32)</f>
        <v>3813</v>
      </c>
      <c r="G8" s="744">
        <v>4357</v>
      </c>
      <c r="H8" s="744">
        <f>SUM(H10:H32)</f>
        <v>4627</v>
      </c>
      <c r="I8" s="744">
        <f>SUM(I10:I32)</f>
        <v>5235</v>
      </c>
      <c r="K8" s="158"/>
      <c r="L8" s="158"/>
      <c r="M8" s="158"/>
      <c r="N8" s="158"/>
      <c r="O8" s="158"/>
    </row>
    <row r="9" spans="1:15" ht="13.5" customHeight="1">
      <c r="A9" s="792"/>
      <c r="B9" s="747"/>
      <c r="C9" s="634"/>
      <c r="D9" s="634"/>
      <c r="E9" s="634"/>
      <c r="F9" s="634"/>
      <c r="G9" s="634"/>
      <c r="H9" s="634"/>
      <c r="I9" s="634"/>
      <c r="K9" s="158"/>
      <c r="L9" s="158"/>
      <c r="M9" s="158"/>
      <c r="N9" s="158"/>
      <c r="O9" s="158"/>
    </row>
    <row r="10" spans="1:15" ht="18.75" customHeight="1">
      <c r="A10" s="746" t="s">
        <v>281</v>
      </c>
      <c r="B10" s="747">
        <v>807</v>
      </c>
      <c r="C10" s="747">
        <v>1080</v>
      </c>
      <c r="D10" s="747">
        <v>1108</v>
      </c>
      <c r="E10" s="747">
        <v>1173</v>
      </c>
      <c r="F10" s="747">
        <v>1322</v>
      </c>
      <c r="G10" s="747">
        <v>1578</v>
      </c>
      <c r="H10" s="747">
        <v>1778</v>
      </c>
      <c r="I10" s="747">
        <f>2079+1+2</f>
        <v>2082</v>
      </c>
      <c r="K10" s="158"/>
      <c r="L10" s="158"/>
      <c r="M10" s="158"/>
      <c r="N10" s="158"/>
      <c r="O10" s="158"/>
    </row>
    <row r="11" spans="1:15" ht="18.75" customHeight="1">
      <c r="A11" s="748" t="s">
        <v>278</v>
      </c>
      <c r="B11" s="747"/>
      <c r="C11" s="747"/>
      <c r="D11" s="634"/>
      <c r="E11" s="634"/>
      <c r="F11" s="634"/>
      <c r="G11" s="634"/>
      <c r="H11" s="634"/>
      <c r="I11" s="634"/>
      <c r="K11" s="158"/>
      <c r="L11" s="158"/>
      <c r="M11" s="158"/>
      <c r="N11" s="158"/>
      <c r="O11" s="158"/>
    </row>
    <row r="12" spans="1:15" ht="18.75" customHeight="1">
      <c r="A12" s="746" t="s">
        <v>282</v>
      </c>
      <c r="B12" s="747">
        <v>352</v>
      </c>
      <c r="C12" s="747">
        <v>419</v>
      </c>
      <c r="D12" s="747">
        <v>549</v>
      </c>
      <c r="E12" s="747">
        <v>616</v>
      </c>
      <c r="F12" s="747">
        <v>740</v>
      </c>
      <c r="G12" s="747">
        <v>790</v>
      </c>
      <c r="H12" s="747">
        <v>830</v>
      </c>
      <c r="I12" s="634">
        <v>955</v>
      </c>
      <c r="K12" s="158"/>
      <c r="L12" s="158"/>
      <c r="M12" s="158"/>
      <c r="N12" s="158"/>
      <c r="O12" s="158"/>
    </row>
    <row r="13" spans="1:15" ht="18.75" customHeight="1">
      <c r="A13" s="748" t="s">
        <v>279</v>
      </c>
      <c r="B13" s="747"/>
      <c r="C13" s="747"/>
      <c r="D13" s="634"/>
      <c r="E13" s="634"/>
      <c r="F13" s="634"/>
      <c r="G13" s="634"/>
      <c r="H13" s="634"/>
      <c r="I13" s="634"/>
      <c r="K13" s="158"/>
      <c r="L13" s="158"/>
      <c r="M13" s="158"/>
      <c r="N13" s="158"/>
      <c r="O13" s="158"/>
    </row>
    <row r="14" spans="1:15" ht="18.75" customHeight="1">
      <c r="A14" s="746" t="s">
        <v>283</v>
      </c>
      <c r="B14" s="747">
        <v>13</v>
      </c>
      <c r="C14" s="747">
        <v>22</v>
      </c>
      <c r="D14" s="747">
        <v>33</v>
      </c>
      <c r="E14" s="747">
        <v>35</v>
      </c>
      <c r="F14" s="747">
        <v>34</v>
      </c>
      <c r="G14" s="747">
        <v>43</v>
      </c>
      <c r="H14" s="747">
        <v>36</v>
      </c>
      <c r="I14" s="634">
        <v>40</v>
      </c>
      <c r="K14" s="158"/>
      <c r="L14" s="158"/>
      <c r="M14" s="158"/>
      <c r="N14" s="158"/>
      <c r="O14" s="158"/>
    </row>
    <row r="15" spans="1:15" ht="18.75" customHeight="1">
      <c r="A15" s="748" t="s">
        <v>280</v>
      </c>
      <c r="B15" s="747"/>
      <c r="C15" s="747"/>
      <c r="D15" s="634"/>
      <c r="E15" s="634"/>
      <c r="F15" s="634"/>
      <c r="G15" s="634"/>
      <c r="H15" s="634"/>
      <c r="I15" s="634"/>
      <c r="K15" s="158"/>
      <c r="L15" s="158"/>
      <c r="M15" s="158"/>
      <c r="N15" s="158"/>
      <c r="O15" s="158"/>
    </row>
    <row r="16" spans="1:15" ht="18.75" customHeight="1">
      <c r="A16" s="746" t="s">
        <v>284</v>
      </c>
      <c r="B16" s="747">
        <v>25</v>
      </c>
      <c r="C16" s="747">
        <v>33</v>
      </c>
      <c r="D16" s="747">
        <v>67</v>
      </c>
      <c r="E16" s="747">
        <v>65</v>
      </c>
      <c r="F16" s="747">
        <v>68</v>
      </c>
      <c r="G16" s="747">
        <v>81</v>
      </c>
      <c r="H16" s="747">
        <v>96</v>
      </c>
      <c r="I16" s="634">
        <v>116</v>
      </c>
      <c r="K16" s="158"/>
      <c r="L16" s="158"/>
      <c r="M16" s="158"/>
      <c r="N16" s="158"/>
      <c r="O16" s="158"/>
    </row>
    <row r="17" spans="1:15" ht="18.75" customHeight="1">
      <c r="A17" s="748" t="s">
        <v>285</v>
      </c>
      <c r="B17" s="747"/>
      <c r="C17" s="747"/>
      <c r="D17" s="634"/>
      <c r="E17" s="634"/>
      <c r="F17" s="634"/>
      <c r="G17" s="634"/>
      <c r="H17" s="634"/>
      <c r="I17" s="634"/>
      <c r="K17" s="158"/>
      <c r="L17" s="158"/>
      <c r="M17" s="158"/>
      <c r="N17" s="158"/>
      <c r="O17" s="158"/>
    </row>
    <row r="18" spans="1:15" ht="18.75" customHeight="1">
      <c r="A18" s="746" t="s">
        <v>286</v>
      </c>
      <c r="B18" s="747">
        <v>117</v>
      </c>
      <c r="C18" s="747">
        <v>211</v>
      </c>
      <c r="D18" s="747">
        <v>309</v>
      </c>
      <c r="E18" s="747">
        <v>341</v>
      </c>
      <c r="F18" s="747">
        <v>290</v>
      </c>
      <c r="G18" s="747">
        <v>325</v>
      </c>
      <c r="H18" s="747">
        <v>324</v>
      </c>
      <c r="I18" s="634">
        <v>361</v>
      </c>
      <c r="K18" s="158"/>
      <c r="L18" s="158"/>
      <c r="M18" s="158"/>
      <c r="N18" s="158"/>
      <c r="O18" s="158"/>
    </row>
    <row r="19" spans="1:15" ht="18.75" customHeight="1">
      <c r="A19" s="748" t="s">
        <v>287</v>
      </c>
      <c r="B19" s="747"/>
      <c r="C19" s="747"/>
      <c r="D19" s="634"/>
      <c r="E19" s="634"/>
      <c r="F19" s="634"/>
      <c r="G19" s="634"/>
      <c r="H19" s="634"/>
      <c r="I19" s="634"/>
      <c r="K19" s="158"/>
      <c r="L19" s="158"/>
      <c r="M19" s="158"/>
      <c r="N19" s="158"/>
      <c r="O19" s="158"/>
    </row>
    <row r="20" spans="1:15" ht="18.75" customHeight="1">
      <c r="A20" s="746" t="s">
        <v>288</v>
      </c>
      <c r="B20" s="747">
        <v>51</v>
      </c>
      <c r="C20" s="634">
        <v>83</v>
      </c>
      <c r="D20" s="634">
        <v>88</v>
      </c>
      <c r="E20" s="634">
        <v>102</v>
      </c>
      <c r="F20" s="634">
        <v>116</v>
      </c>
      <c r="G20" s="634">
        <v>146</v>
      </c>
      <c r="H20" s="634">
        <v>154</v>
      </c>
      <c r="I20" s="634">
        <v>155</v>
      </c>
      <c r="K20" s="158"/>
      <c r="L20" s="158"/>
      <c r="M20" s="158"/>
      <c r="N20" s="158"/>
      <c r="O20" s="158"/>
    </row>
    <row r="21" spans="1:15" ht="18.75" customHeight="1">
      <c r="A21" s="748" t="s">
        <v>289</v>
      </c>
      <c r="B21" s="747"/>
      <c r="C21" s="747"/>
      <c r="D21" s="634"/>
      <c r="E21" s="634"/>
      <c r="F21" s="634"/>
      <c r="G21" s="634"/>
      <c r="H21" s="634"/>
      <c r="I21" s="634"/>
      <c r="K21" s="158"/>
      <c r="L21" s="158"/>
      <c r="M21" s="158"/>
      <c r="N21" s="158"/>
      <c r="O21" s="158"/>
    </row>
    <row r="22" spans="1:15" ht="18.75" customHeight="1">
      <c r="A22" s="746" t="s">
        <v>290</v>
      </c>
      <c r="B22" s="747">
        <v>182</v>
      </c>
      <c r="C22" s="747">
        <v>356</v>
      </c>
      <c r="D22" s="634">
        <v>419</v>
      </c>
      <c r="E22" s="634">
        <v>389</v>
      </c>
      <c r="F22" s="634">
        <v>431</v>
      </c>
      <c r="G22" s="634">
        <v>531</v>
      </c>
      <c r="H22" s="634">
        <v>588</v>
      </c>
      <c r="I22" s="634">
        <v>630</v>
      </c>
      <c r="K22" s="158"/>
      <c r="L22" s="158"/>
      <c r="M22" s="158"/>
      <c r="N22" s="158"/>
      <c r="O22" s="158"/>
    </row>
    <row r="23" spans="1:15" ht="18.75" customHeight="1">
      <c r="A23" s="748" t="s">
        <v>291</v>
      </c>
      <c r="B23" s="747"/>
      <c r="C23" s="747"/>
      <c r="D23" s="634"/>
      <c r="E23" s="634"/>
      <c r="F23" s="634"/>
      <c r="G23" s="634"/>
      <c r="H23" s="634"/>
      <c r="I23" s="634"/>
      <c r="K23" s="158"/>
      <c r="L23" s="158"/>
      <c r="M23" s="158"/>
      <c r="N23" s="158"/>
      <c r="O23" s="158"/>
    </row>
    <row r="24" spans="1:15" ht="18.75" customHeight="1">
      <c r="A24" s="746" t="s">
        <v>292</v>
      </c>
      <c r="B24" s="747">
        <v>117</v>
      </c>
      <c r="C24" s="747">
        <v>149</v>
      </c>
      <c r="D24" s="747">
        <v>323</v>
      </c>
      <c r="E24" s="747">
        <v>341</v>
      </c>
      <c r="F24" s="747">
        <v>364</v>
      </c>
      <c r="G24" s="747">
        <v>375</v>
      </c>
      <c r="H24" s="747">
        <v>345</v>
      </c>
      <c r="I24" s="634">
        <v>367</v>
      </c>
      <c r="K24" s="158"/>
      <c r="L24" s="158"/>
      <c r="M24" s="158"/>
      <c r="N24" s="158"/>
      <c r="O24" s="158"/>
    </row>
    <row r="25" spans="1:15" ht="18.75" customHeight="1">
      <c r="A25" s="748" t="s">
        <v>293</v>
      </c>
      <c r="B25" s="747"/>
      <c r="C25" s="747"/>
      <c r="D25" s="634"/>
      <c r="E25" s="634"/>
      <c r="F25" s="634"/>
      <c r="G25" s="634"/>
      <c r="H25" s="634"/>
      <c r="I25" s="634"/>
      <c r="K25" s="158"/>
      <c r="L25" s="158"/>
      <c r="M25" s="158"/>
      <c r="N25" s="158"/>
      <c r="O25" s="158"/>
    </row>
    <row r="26" spans="1:15" ht="18.75" customHeight="1">
      <c r="A26" s="746" t="s">
        <v>294</v>
      </c>
      <c r="B26" s="747">
        <v>113</v>
      </c>
      <c r="C26" s="747">
        <v>118</v>
      </c>
      <c r="D26" s="747">
        <v>225</v>
      </c>
      <c r="E26" s="747">
        <v>219</v>
      </c>
      <c r="F26" s="747">
        <v>254</v>
      </c>
      <c r="G26" s="747">
        <v>267</v>
      </c>
      <c r="H26" s="747">
        <v>261</v>
      </c>
      <c r="I26" s="634">
        <v>297</v>
      </c>
      <c r="K26" s="158"/>
      <c r="L26" s="158"/>
      <c r="M26" s="158"/>
      <c r="N26" s="158"/>
      <c r="O26" s="158"/>
    </row>
    <row r="27" spans="1:15" ht="18.75" customHeight="1">
      <c r="A27" s="748" t="s">
        <v>295</v>
      </c>
      <c r="B27" s="747"/>
      <c r="C27" s="747"/>
      <c r="D27" s="634"/>
      <c r="E27" s="634"/>
      <c r="F27" s="634"/>
      <c r="G27" s="634"/>
      <c r="H27" s="634"/>
      <c r="I27" s="634"/>
      <c r="K27" s="158"/>
      <c r="L27" s="158"/>
      <c r="M27" s="158"/>
      <c r="N27" s="158"/>
      <c r="O27" s="158"/>
    </row>
    <row r="28" spans="1:15" ht="18.75" customHeight="1">
      <c r="A28" s="746" t="s">
        <v>296</v>
      </c>
      <c r="B28" s="747">
        <v>34</v>
      </c>
      <c r="C28" s="747">
        <v>57</v>
      </c>
      <c r="D28" s="747">
        <v>62</v>
      </c>
      <c r="E28" s="747">
        <v>68</v>
      </c>
      <c r="F28" s="747">
        <v>70</v>
      </c>
      <c r="G28" s="747">
        <v>76</v>
      </c>
      <c r="H28" s="747">
        <v>71</v>
      </c>
      <c r="I28" s="634">
        <v>77</v>
      </c>
      <c r="K28" s="158"/>
      <c r="L28" s="158"/>
      <c r="M28" s="158"/>
      <c r="N28" s="158"/>
      <c r="O28" s="158"/>
    </row>
    <row r="29" spans="1:15" ht="18.75" customHeight="1">
      <c r="A29" s="748" t="s">
        <v>297</v>
      </c>
      <c r="B29" s="747"/>
      <c r="C29" s="747"/>
      <c r="D29" s="634"/>
      <c r="E29" s="634"/>
      <c r="F29" s="634"/>
      <c r="G29" s="634"/>
      <c r="H29" s="634"/>
      <c r="I29" s="634"/>
      <c r="K29" s="158"/>
      <c r="L29" s="158"/>
      <c r="M29" s="158"/>
      <c r="N29" s="158"/>
      <c r="O29" s="158"/>
    </row>
    <row r="30" spans="1:15" ht="18.75" customHeight="1">
      <c r="A30" s="746" t="s">
        <v>298</v>
      </c>
      <c r="B30" s="747">
        <v>29</v>
      </c>
      <c r="C30" s="747">
        <v>79</v>
      </c>
      <c r="D30" s="747">
        <v>76</v>
      </c>
      <c r="E30" s="747">
        <v>82</v>
      </c>
      <c r="F30" s="747">
        <v>81</v>
      </c>
      <c r="G30" s="747">
        <v>99</v>
      </c>
      <c r="H30" s="747">
        <v>95</v>
      </c>
      <c r="I30" s="634">
        <v>105</v>
      </c>
      <c r="K30" s="158"/>
      <c r="L30" s="158"/>
      <c r="M30" s="158"/>
      <c r="N30" s="158"/>
      <c r="O30" s="158"/>
    </row>
    <row r="31" spans="1:15" ht="18.75" customHeight="1">
      <c r="A31" s="748" t="s">
        <v>299</v>
      </c>
      <c r="B31" s="747"/>
      <c r="C31" s="747"/>
      <c r="D31" s="634"/>
      <c r="E31" s="634"/>
      <c r="F31" s="634"/>
      <c r="G31" s="634"/>
      <c r="H31" s="634"/>
      <c r="I31" s="634"/>
      <c r="K31" s="158"/>
      <c r="L31" s="158"/>
      <c r="M31" s="158"/>
      <c r="N31" s="158"/>
      <c r="O31" s="158"/>
    </row>
    <row r="32" spans="1:15" ht="18.75" customHeight="1">
      <c r="A32" s="746" t="s">
        <v>300</v>
      </c>
      <c r="B32" s="747">
        <v>31</v>
      </c>
      <c r="C32" s="747">
        <v>38</v>
      </c>
      <c r="D32" s="747">
        <v>39</v>
      </c>
      <c r="E32" s="747">
        <v>43</v>
      </c>
      <c r="F32" s="747">
        <v>43</v>
      </c>
      <c r="G32" s="747">
        <v>46</v>
      </c>
      <c r="H32" s="747">
        <v>49</v>
      </c>
      <c r="I32" s="634">
        <v>50</v>
      </c>
      <c r="K32" s="158"/>
      <c r="L32" s="158"/>
      <c r="M32" s="158"/>
      <c r="N32" s="158"/>
      <c r="O32" s="158"/>
    </row>
    <row r="33" spans="1:15" ht="18.75" customHeight="1">
      <c r="A33" s="748" t="s">
        <v>301</v>
      </c>
      <c r="B33" s="634"/>
      <c r="C33" s="634"/>
      <c r="D33" s="634"/>
      <c r="E33" s="634"/>
      <c r="F33" s="634"/>
      <c r="G33" s="634"/>
      <c r="H33" s="634"/>
      <c r="I33" s="634"/>
      <c r="K33" s="158"/>
      <c r="L33" s="158"/>
      <c r="M33" s="158"/>
      <c r="N33" s="158"/>
      <c r="O33" s="158"/>
    </row>
    <row r="34" spans="1:15" ht="17.100000000000001" customHeight="1">
      <c r="A34" s="684"/>
      <c r="B34" s="684"/>
      <c r="C34" s="684"/>
      <c r="D34" s="684"/>
      <c r="E34" s="684"/>
      <c r="F34" s="684"/>
      <c r="G34" s="684"/>
      <c r="H34" s="684"/>
      <c r="I34" s="684"/>
      <c r="K34" s="158"/>
      <c r="L34" s="158"/>
      <c r="M34" s="158"/>
      <c r="N34" s="158"/>
      <c r="O34" s="158"/>
    </row>
    <row r="35" spans="1:15" ht="17.100000000000001" customHeight="1">
      <c r="A35" s="793"/>
      <c r="B35" s="634"/>
      <c r="C35" s="634"/>
      <c r="D35" s="634"/>
      <c r="E35" s="634"/>
      <c r="F35" s="634"/>
      <c r="G35" s="634"/>
      <c r="H35" s="694"/>
      <c r="I35" s="634"/>
      <c r="K35" s="158"/>
      <c r="L35" s="158"/>
      <c r="M35" s="158"/>
      <c r="N35" s="158"/>
      <c r="O35" s="158"/>
    </row>
    <row r="36" spans="1:15" s="28" customFormat="1" ht="13.8">
      <c r="A36" s="721"/>
      <c r="B36" s="1078"/>
      <c r="C36" s="1078"/>
      <c r="D36" s="1078"/>
      <c r="E36" s="1078"/>
      <c r="F36" s="634"/>
      <c r="G36" s="634"/>
      <c r="H36" s="634"/>
      <c r="I36" s="634"/>
      <c r="K36" s="158"/>
      <c r="L36" s="158"/>
      <c r="M36" s="158"/>
      <c r="N36" s="158"/>
      <c r="O36" s="158"/>
    </row>
    <row r="37" spans="1:15" s="28" customFormat="1" ht="13.8">
      <c r="A37" s="625"/>
      <c r="B37" s="626"/>
      <c r="C37" s="482"/>
      <c r="D37" s="722"/>
      <c r="E37" s="634"/>
      <c r="F37" s="634"/>
      <c r="G37" s="634"/>
      <c r="H37" s="634"/>
      <c r="I37" s="634"/>
      <c r="K37" s="158"/>
      <c r="L37" s="158"/>
      <c r="M37" s="158"/>
      <c r="N37" s="158"/>
      <c r="O37" s="158"/>
    </row>
    <row r="38" spans="1:15" ht="20.100000000000001" customHeight="1">
      <c r="A38" s="694"/>
      <c r="B38" s="694"/>
      <c r="C38" s="694"/>
      <c r="D38" s="694"/>
      <c r="E38" s="694"/>
      <c r="F38" s="694"/>
      <c r="G38" s="694"/>
      <c r="H38" s="694"/>
      <c r="I38" s="634"/>
      <c r="K38" s="158"/>
      <c r="L38" s="158"/>
      <c r="M38" s="158"/>
      <c r="N38" s="158"/>
      <c r="O38" s="158"/>
    </row>
    <row r="39" spans="1:15" ht="13.8">
      <c r="A39" s="694"/>
      <c r="B39" s="694"/>
      <c r="C39" s="694"/>
      <c r="D39" s="694"/>
      <c r="E39" s="694"/>
      <c r="F39" s="694"/>
      <c r="G39" s="694"/>
      <c r="H39" s="694"/>
      <c r="I39" s="634"/>
      <c r="K39" s="158"/>
      <c r="L39" s="158"/>
      <c r="M39" s="158"/>
      <c r="N39" s="158"/>
      <c r="O39" s="158"/>
    </row>
    <row r="40" spans="1:15" ht="13.8">
      <c r="A40" s="694"/>
      <c r="B40" s="694"/>
      <c r="C40" s="694"/>
      <c r="D40" s="694"/>
      <c r="E40" s="694"/>
      <c r="F40" s="694"/>
      <c r="G40" s="694"/>
      <c r="H40" s="694"/>
      <c r="I40" s="634"/>
      <c r="K40" s="158"/>
      <c r="L40" s="158"/>
      <c r="M40" s="158"/>
      <c r="N40" s="158"/>
      <c r="O40" s="158"/>
    </row>
    <row r="41" spans="1:15" ht="13.8">
      <c r="A41" s="694"/>
      <c r="B41" s="694"/>
      <c r="C41" s="694"/>
      <c r="D41" s="694"/>
      <c r="E41" s="694"/>
      <c r="F41" s="694"/>
      <c r="G41" s="694"/>
      <c r="H41" s="694"/>
      <c r="I41" s="634"/>
      <c r="K41" s="158"/>
      <c r="L41" s="158"/>
      <c r="M41" s="158"/>
      <c r="N41" s="158"/>
      <c r="O41" s="158"/>
    </row>
    <row r="42" spans="1:15" ht="13.8">
      <c r="A42" s="694"/>
      <c r="B42" s="694"/>
      <c r="C42" s="694"/>
      <c r="D42" s="694"/>
      <c r="E42" s="694"/>
      <c r="F42" s="694"/>
      <c r="G42" s="694"/>
      <c r="H42" s="694"/>
      <c r="I42" s="634"/>
      <c r="K42" s="158"/>
      <c r="L42" s="158"/>
      <c r="M42" s="158"/>
      <c r="N42" s="158"/>
      <c r="O42" s="158"/>
    </row>
    <row r="43" spans="1:15" ht="13.8">
      <c r="A43" s="694"/>
      <c r="B43" s="694"/>
      <c r="C43" s="694"/>
      <c r="D43" s="694"/>
      <c r="E43" s="694"/>
      <c r="F43" s="694"/>
      <c r="G43" s="694"/>
      <c r="H43" s="694"/>
      <c r="I43" s="634"/>
    </row>
    <row r="44" spans="1:15" ht="13.8">
      <c r="A44" s="694"/>
      <c r="B44" s="694"/>
      <c r="C44" s="694"/>
      <c r="D44" s="694"/>
      <c r="E44" s="694"/>
      <c r="F44" s="694"/>
      <c r="G44" s="694"/>
      <c r="H44" s="694"/>
      <c r="I44" s="634"/>
    </row>
    <row r="45" spans="1:15" ht="13.8">
      <c r="A45" s="694"/>
      <c r="B45" s="694"/>
      <c r="C45" s="694"/>
      <c r="D45" s="694"/>
      <c r="E45" s="694"/>
      <c r="F45" s="694"/>
      <c r="G45" s="694"/>
      <c r="H45" s="694"/>
      <c r="I45" s="634"/>
    </row>
    <row r="46" spans="1:15" ht="13.8">
      <c r="A46" s="694"/>
      <c r="B46" s="694"/>
      <c r="C46" s="694"/>
      <c r="D46" s="694"/>
      <c r="E46" s="694"/>
      <c r="F46" s="694"/>
      <c r="G46" s="694"/>
      <c r="H46" s="694"/>
      <c r="I46" s="634"/>
    </row>
    <row r="47" spans="1:15" ht="13.8">
      <c r="A47" s="694"/>
      <c r="B47" s="694"/>
      <c r="C47" s="694"/>
      <c r="D47" s="694"/>
      <c r="E47" s="694"/>
      <c r="F47" s="694"/>
      <c r="G47" s="694"/>
      <c r="H47" s="694"/>
      <c r="I47" s="634"/>
    </row>
    <row r="48" spans="1:15" ht="13.8">
      <c r="A48" s="694"/>
      <c r="B48" s="694"/>
      <c r="C48" s="694"/>
      <c r="D48" s="694"/>
      <c r="E48" s="694"/>
      <c r="F48" s="694"/>
      <c r="G48" s="694"/>
      <c r="H48" s="694"/>
      <c r="I48" s="634"/>
    </row>
    <row r="49" spans="1:9" ht="13.8">
      <c r="A49" s="694"/>
      <c r="B49" s="694"/>
      <c r="C49" s="694"/>
      <c r="D49" s="694"/>
      <c r="E49" s="694"/>
      <c r="F49" s="694"/>
      <c r="G49" s="694"/>
      <c r="H49" s="694"/>
      <c r="I49" s="634"/>
    </row>
    <row r="50" spans="1:9" ht="13.8">
      <c r="A50" s="694"/>
      <c r="B50" s="694"/>
      <c r="C50" s="694"/>
      <c r="D50" s="694"/>
      <c r="E50" s="694"/>
      <c r="F50" s="694"/>
      <c r="G50" s="694"/>
      <c r="H50" s="694"/>
      <c r="I50" s="634"/>
    </row>
    <row r="51" spans="1:9" ht="13.8">
      <c r="A51" s="694"/>
      <c r="B51" s="694"/>
      <c r="C51" s="694"/>
      <c r="D51" s="694"/>
      <c r="E51" s="694"/>
      <c r="F51" s="694"/>
      <c r="G51" s="694"/>
      <c r="H51" s="694"/>
      <c r="I51" s="634"/>
    </row>
    <row r="52" spans="1:9" ht="13.8">
      <c r="A52" s="694"/>
      <c r="B52" s="694"/>
      <c r="C52" s="694"/>
      <c r="D52" s="694"/>
      <c r="E52" s="694"/>
      <c r="F52" s="694"/>
      <c r="G52" s="694"/>
      <c r="H52" s="694"/>
      <c r="I52" s="634"/>
    </row>
    <row r="53" spans="1:9" ht="13.8">
      <c r="A53" s="694"/>
      <c r="B53" s="694"/>
      <c r="C53" s="694"/>
      <c r="D53" s="694"/>
      <c r="E53" s="694"/>
      <c r="F53" s="694"/>
      <c r="G53" s="694"/>
      <c r="H53" s="694"/>
      <c r="I53" s="634"/>
    </row>
    <row r="54" spans="1:9" ht="13.8">
      <c r="A54" s="694"/>
      <c r="B54" s="694"/>
      <c r="C54" s="694"/>
      <c r="D54" s="694"/>
      <c r="E54" s="694"/>
      <c r="F54" s="694"/>
      <c r="G54" s="694"/>
      <c r="H54" s="694"/>
      <c r="I54" s="634"/>
    </row>
    <row r="55" spans="1:9" ht="13.8">
      <c r="A55" s="694"/>
      <c r="B55" s="694"/>
      <c r="C55" s="694"/>
      <c r="D55" s="694"/>
      <c r="E55" s="694"/>
      <c r="F55" s="694"/>
      <c r="G55" s="694"/>
      <c r="H55" s="694"/>
      <c r="I55" s="634"/>
    </row>
    <row r="56" spans="1:9" ht="13.8">
      <c r="A56" s="694"/>
      <c r="B56" s="694"/>
      <c r="C56" s="694"/>
      <c r="D56" s="694"/>
      <c r="E56" s="694"/>
      <c r="F56" s="694"/>
      <c r="G56" s="694"/>
      <c r="H56" s="694"/>
      <c r="I56" s="634"/>
    </row>
    <row r="57" spans="1:9" ht="13.8">
      <c r="A57" s="694"/>
      <c r="B57" s="694"/>
      <c r="C57" s="694"/>
      <c r="D57" s="694"/>
      <c r="E57" s="694"/>
      <c r="F57" s="694"/>
      <c r="G57" s="694"/>
      <c r="H57" s="694"/>
      <c r="I57" s="634"/>
    </row>
    <row r="58" spans="1:9" ht="13.8">
      <c r="A58" s="694"/>
      <c r="B58" s="694"/>
      <c r="C58" s="694"/>
      <c r="D58" s="694"/>
      <c r="E58" s="694"/>
      <c r="F58" s="694"/>
      <c r="G58" s="694"/>
      <c r="H58" s="694"/>
      <c r="I58" s="634"/>
    </row>
    <row r="59" spans="1:9" ht="13.8">
      <c r="A59" s="694"/>
      <c r="B59" s="694"/>
      <c r="C59" s="694"/>
      <c r="D59" s="694"/>
      <c r="E59" s="694"/>
      <c r="F59" s="694"/>
      <c r="G59" s="694"/>
      <c r="H59" s="694"/>
      <c r="I59" s="634"/>
    </row>
    <row r="60" spans="1:9" ht="13.8">
      <c r="A60" s="694"/>
      <c r="B60" s="694"/>
      <c r="C60" s="694"/>
      <c r="D60" s="694"/>
      <c r="E60" s="694"/>
      <c r="F60" s="694"/>
      <c r="G60" s="694"/>
      <c r="H60" s="694"/>
      <c r="I60" s="634"/>
    </row>
    <row r="61" spans="1:9" ht="13.8">
      <c r="A61" s="694"/>
      <c r="B61" s="694"/>
      <c r="C61" s="694"/>
      <c r="D61" s="694"/>
      <c r="E61" s="694"/>
      <c r="F61" s="694"/>
      <c r="G61" s="694"/>
      <c r="H61" s="694"/>
      <c r="I61" s="634"/>
    </row>
    <row r="62" spans="1:9" ht="13.8">
      <c r="A62" s="694"/>
      <c r="B62" s="694"/>
      <c r="C62" s="694"/>
      <c r="D62" s="694"/>
      <c r="E62" s="694"/>
      <c r="F62" s="694"/>
      <c r="G62" s="694"/>
      <c r="H62" s="694"/>
      <c r="I62" s="634"/>
    </row>
    <row r="63" spans="1:9" ht="13.8">
      <c r="A63" s="694"/>
      <c r="B63" s="694"/>
      <c r="C63" s="694"/>
      <c r="D63" s="694"/>
      <c r="E63" s="694"/>
      <c r="F63" s="694"/>
      <c r="G63" s="694"/>
      <c r="H63" s="694"/>
      <c r="I63" s="634"/>
    </row>
    <row r="64" spans="1:9" ht="13.8">
      <c r="A64" s="694"/>
      <c r="B64" s="694"/>
      <c r="C64" s="694"/>
      <c r="D64" s="694"/>
      <c r="E64" s="694"/>
      <c r="F64" s="694"/>
      <c r="G64" s="694"/>
      <c r="H64" s="694"/>
      <c r="I64" s="634"/>
    </row>
    <row r="65" spans="1:9" ht="13.8">
      <c r="A65" s="694"/>
      <c r="B65" s="694"/>
      <c r="C65" s="694"/>
      <c r="D65" s="694"/>
      <c r="E65" s="694"/>
      <c r="F65" s="694"/>
      <c r="G65" s="694"/>
      <c r="H65" s="694"/>
      <c r="I65" s="634"/>
    </row>
    <row r="66" spans="1:9" ht="13.8">
      <c r="A66" s="694"/>
      <c r="B66" s="694"/>
      <c r="C66" s="694"/>
      <c r="D66" s="694"/>
      <c r="E66" s="694"/>
      <c r="F66" s="694"/>
      <c r="G66" s="694"/>
      <c r="H66" s="694"/>
      <c r="I66" s="634"/>
    </row>
    <row r="67" spans="1:9" ht="13.8">
      <c r="A67" s="694"/>
      <c r="B67" s="694"/>
      <c r="C67" s="694"/>
      <c r="D67" s="694"/>
      <c r="E67" s="694"/>
      <c r="F67" s="694"/>
      <c r="G67" s="694"/>
      <c r="H67" s="694"/>
      <c r="I67" s="634"/>
    </row>
    <row r="68" spans="1:9" ht="13.8">
      <c r="A68" s="694"/>
      <c r="B68" s="694"/>
      <c r="C68" s="694"/>
      <c r="D68" s="694"/>
      <c r="E68" s="694"/>
      <c r="F68" s="694"/>
      <c r="G68" s="694"/>
      <c r="H68" s="694"/>
      <c r="I68" s="634"/>
    </row>
    <row r="69" spans="1:9" ht="13.8">
      <c r="A69" s="694"/>
      <c r="B69" s="694"/>
      <c r="C69" s="694"/>
      <c r="D69" s="694"/>
      <c r="E69" s="694"/>
      <c r="F69" s="694"/>
      <c r="G69" s="694"/>
      <c r="H69" s="694"/>
      <c r="I69" s="634"/>
    </row>
    <row r="70" spans="1:9" ht="13.8">
      <c r="A70" s="694"/>
      <c r="B70" s="694"/>
      <c r="C70" s="694"/>
      <c r="D70" s="694"/>
      <c r="E70" s="694"/>
      <c r="F70" s="694"/>
      <c r="G70" s="694"/>
      <c r="H70" s="694"/>
      <c r="I70" s="634"/>
    </row>
    <row r="71" spans="1:9" ht="13.8">
      <c r="A71" s="694"/>
      <c r="B71" s="694"/>
      <c r="C71" s="694"/>
      <c r="D71" s="694"/>
      <c r="E71" s="694"/>
      <c r="F71" s="694"/>
      <c r="G71" s="694"/>
      <c r="H71" s="694"/>
      <c r="I71" s="634"/>
    </row>
    <row r="72" spans="1:9" ht="13.8">
      <c r="A72" s="694"/>
      <c r="B72" s="694"/>
      <c r="C72" s="694"/>
      <c r="D72" s="694"/>
      <c r="E72" s="694"/>
      <c r="F72" s="694"/>
      <c r="G72" s="694"/>
      <c r="H72" s="694"/>
      <c r="I72" s="634"/>
    </row>
    <row r="73" spans="1:9" ht="13.8">
      <c r="A73" s="694"/>
      <c r="B73" s="694"/>
      <c r="C73" s="694"/>
      <c r="D73" s="694"/>
      <c r="E73" s="694"/>
      <c r="F73" s="694"/>
      <c r="G73" s="694"/>
      <c r="H73" s="694"/>
      <c r="I73" s="634"/>
    </row>
    <row r="74" spans="1:9" ht="13.8">
      <c r="A74" s="694"/>
      <c r="B74" s="694"/>
      <c r="C74" s="694"/>
      <c r="D74" s="694"/>
      <c r="E74" s="694"/>
      <c r="F74" s="694"/>
      <c r="G74" s="694"/>
      <c r="H74" s="694"/>
      <c r="I74" s="634"/>
    </row>
    <row r="75" spans="1:9" ht="13.8">
      <c r="A75" s="694"/>
      <c r="B75" s="694"/>
      <c r="C75" s="694"/>
      <c r="D75" s="694"/>
      <c r="E75" s="694"/>
      <c r="F75" s="694"/>
      <c r="G75" s="694"/>
      <c r="H75" s="694"/>
      <c r="I75" s="634"/>
    </row>
    <row r="76" spans="1:9" ht="13.8">
      <c r="A76" s="694"/>
      <c r="B76" s="694"/>
      <c r="C76" s="694"/>
      <c r="D76" s="694"/>
      <c r="E76" s="694"/>
      <c r="F76" s="694"/>
      <c r="G76" s="694"/>
      <c r="H76" s="694"/>
      <c r="I76" s="634"/>
    </row>
    <row r="77" spans="1:9" ht="13.8">
      <c r="A77" s="694"/>
      <c r="B77" s="694"/>
      <c r="C77" s="694"/>
      <c r="D77" s="694"/>
      <c r="E77" s="694"/>
      <c r="F77" s="694"/>
      <c r="G77" s="694"/>
      <c r="H77" s="694"/>
      <c r="I77" s="634"/>
    </row>
    <row r="78" spans="1:9" ht="13.8">
      <c r="A78" s="694"/>
      <c r="B78" s="694"/>
      <c r="C78" s="694"/>
      <c r="D78" s="694"/>
      <c r="E78" s="694"/>
      <c r="F78" s="694"/>
      <c r="G78" s="694"/>
      <c r="H78" s="694"/>
      <c r="I78" s="634"/>
    </row>
    <row r="79" spans="1:9" ht="13.8">
      <c r="A79" s="694"/>
      <c r="B79" s="694"/>
      <c r="C79" s="694"/>
      <c r="D79" s="694"/>
      <c r="E79" s="694"/>
      <c r="F79" s="694"/>
      <c r="G79" s="694"/>
      <c r="H79" s="694"/>
      <c r="I79" s="634"/>
    </row>
    <row r="80" spans="1:9" ht="13.8">
      <c r="A80" s="694"/>
      <c r="B80" s="694"/>
      <c r="C80" s="694"/>
      <c r="D80" s="694"/>
      <c r="E80" s="694"/>
      <c r="F80" s="694"/>
      <c r="G80" s="694"/>
      <c r="H80" s="694"/>
      <c r="I80" s="634"/>
    </row>
    <row r="81" spans="1:9" ht="13.8">
      <c r="A81" s="694"/>
      <c r="B81" s="694"/>
      <c r="C81" s="694"/>
      <c r="D81" s="694"/>
      <c r="E81" s="694"/>
      <c r="F81" s="694"/>
      <c r="G81" s="694"/>
      <c r="H81" s="694"/>
      <c r="I81" s="634"/>
    </row>
    <row r="82" spans="1:9" ht="13.8">
      <c r="A82" s="694"/>
      <c r="B82" s="694"/>
      <c r="C82" s="694"/>
      <c r="D82" s="694"/>
      <c r="E82" s="694"/>
      <c r="F82" s="694"/>
      <c r="G82" s="694"/>
      <c r="H82" s="694"/>
      <c r="I82" s="634"/>
    </row>
    <row r="83" spans="1:9" ht="13.8">
      <c r="A83" s="694"/>
      <c r="B83" s="694"/>
      <c r="C83" s="694"/>
      <c r="D83" s="694"/>
      <c r="E83" s="694"/>
      <c r="F83" s="694"/>
      <c r="G83" s="694"/>
      <c r="H83" s="694"/>
      <c r="I83" s="634"/>
    </row>
    <row r="84" spans="1:9" ht="13.8">
      <c r="A84" s="694"/>
      <c r="B84" s="694"/>
      <c r="C84" s="694"/>
      <c r="D84" s="694"/>
      <c r="E84" s="694"/>
      <c r="F84" s="694"/>
      <c r="G84" s="694"/>
      <c r="H84" s="694"/>
      <c r="I84" s="634"/>
    </row>
    <row r="85" spans="1:9" ht="13.8">
      <c r="A85" s="694"/>
      <c r="B85" s="694"/>
      <c r="C85" s="694"/>
      <c r="D85" s="694"/>
      <c r="E85" s="694"/>
      <c r="F85" s="694"/>
      <c r="G85" s="694"/>
      <c r="H85" s="694"/>
      <c r="I85" s="634"/>
    </row>
    <row r="86" spans="1:9" ht="13.8">
      <c r="A86" s="694"/>
      <c r="B86" s="694"/>
      <c r="C86" s="694"/>
      <c r="D86" s="694"/>
      <c r="E86" s="694"/>
      <c r="F86" s="694"/>
      <c r="G86" s="694"/>
      <c r="H86" s="694"/>
      <c r="I86" s="634"/>
    </row>
    <row r="87" spans="1:9" ht="13.8">
      <c r="A87" s="694"/>
      <c r="B87" s="694"/>
      <c r="C87" s="694"/>
      <c r="D87" s="694"/>
      <c r="E87" s="694"/>
      <c r="F87" s="694"/>
      <c r="G87" s="694"/>
      <c r="H87" s="694"/>
      <c r="I87" s="634"/>
    </row>
    <row r="88" spans="1:9" ht="13.8">
      <c r="A88" s="694"/>
      <c r="B88" s="694"/>
      <c r="C88" s="694"/>
      <c r="D88" s="694"/>
      <c r="E88" s="694"/>
      <c r="F88" s="694"/>
      <c r="G88" s="694"/>
      <c r="H88" s="694"/>
      <c r="I88" s="634"/>
    </row>
    <row r="89" spans="1:9" ht="13.8">
      <c r="A89" s="694"/>
      <c r="B89" s="694"/>
      <c r="C89" s="694"/>
      <c r="D89" s="694"/>
      <c r="E89" s="694"/>
      <c r="F89" s="694"/>
      <c r="G89" s="694"/>
      <c r="H89" s="694"/>
      <c r="I89" s="634"/>
    </row>
    <row r="90" spans="1:9" ht="13.8">
      <c r="A90" s="694"/>
      <c r="B90" s="694"/>
      <c r="C90" s="694"/>
      <c r="D90" s="694"/>
      <c r="E90" s="694"/>
      <c r="F90" s="694"/>
      <c r="G90" s="694"/>
      <c r="H90" s="694"/>
      <c r="I90" s="634"/>
    </row>
    <row r="91" spans="1:9" ht="13.8">
      <c r="A91" s="694"/>
      <c r="B91" s="694"/>
      <c r="C91" s="694"/>
      <c r="D91" s="694"/>
      <c r="E91" s="694"/>
      <c r="F91" s="694"/>
      <c r="G91" s="694"/>
      <c r="H91" s="694"/>
      <c r="I91" s="634"/>
    </row>
    <row r="92" spans="1:9" ht="13.8">
      <c r="A92" s="694"/>
      <c r="B92" s="694"/>
      <c r="C92" s="694"/>
      <c r="D92" s="694"/>
      <c r="E92" s="694"/>
      <c r="F92" s="694"/>
      <c r="G92" s="694"/>
      <c r="H92" s="694"/>
      <c r="I92" s="634"/>
    </row>
    <row r="93" spans="1:9" ht="13.8">
      <c r="A93" s="694"/>
      <c r="B93" s="694"/>
      <c r="C93" s="694"/>
      <c r="D93" s="694"/>
      <c r="E93" s="694"/>
      <c r="F93" s="694"/>
      <c r="G93" s="694"/>
      <c r="H93" s="694"/>
      <c r="I93" s="634"/>
    </row>
    <row r="94" spans="1:9" ht="13.8">
      <c r="A94" s="694"/>
      <c r="B94" s="694"/>
      <c r="C94" s="694"/>
      <c r="D94" s="694"/>
      <c r="E94" s="694"/>
      <c r="F94" s="694"/>
      <c r="G94" s="694"/>
      <c r="H94" s="694"/>
      <c r="I94" s="634"/>
    </row>
    <row r="95" spans="1:9" ht="13.8">
      <c r="A95" s="694"/>
      <c r="B95" s="694"/>
      <c r="C95" s="694"/>
      <c r="D95" s="694"/>
      <c r="E95" s="694"/>
      <c r="F95" s="694"/>
      <c r="G95" s="694"/>
      <c r="H95" s="694"/>
      <c r="I95" s="634"/>
    </row>
    <row r="96" spans="1:9" ht="13.8">
      <c r="A96" s="694"/>
      <c r="B96" s="694"/>
      <c r="C96" s="694"/>
      <c r="D96" s="694"/>
      <c r="E96" s="694"/>
      <c r="F96" s="694"/>
      <c r="G96" s="694"/>
      <c r="H96" s="694"/>
      <c r="I96" s="634"/>
    </row>
    <row r="97" spans="1:9" ht="13.8">
      <c r="A97" s="694"/>
      <c r="B97" s="694"/>
      <c r="C97" s="694"/>
      <c r="D97" s="694"/>
      <c r="E97" s="694"/>
      <c r="F97" s="694"/>
      <c r="G97" s="694"/>
      <c r="H97" s="694"/>
      <c r="I97" s="634"/>
    </row>
    <row r="98" spans="1:9" ht="13.8">
      <c r="A98" s="694"/>
      <c r="B98" s="694"/>
      <c r="C98" s="694"/>
      <c r="D98" s="694"/>
      <c r="E98" s="694"/>
      <c r="F98" s="694"/>
      <c r="G98" s="694"/>
      <c r="H98" s="694"/>
      <c r="I98" s="634"/>
    </row>
    <row r="99" spans="1:9" ht="13.8">
      <c r="A99" s="694"/>
      <c r="B99" s="694"/>
      <c r="C99" s="694"/>
      <c r="D99" s="694"/>
      <c r="E99" s="694"/>
      <c r="F99" s="694"/>
      <c r="G99" s="694"/>
      <c r="H99" s="694"/>
      <c r="I99" s="634"/>
    </row>
    <row r="100" spans="1:9" ht="13.8">
      <c r="A100" s="694"/>
      <c r="B100" s="694"/>
      <c r="C100" s="694"/>
      <c r="D100" s="694"/>
      <c r="E100" s="694"/>
      <c r="F100" s="694"/>
      <c r="G100" s="694"/>
      <c r="H100" s="694"/>
      <c r="I100" s="634"/>
    </row>
    <row r="101" spans="1:9" ht="13.8">
      <c r="A101" s="694"/>
      <c r="B101" s="694"/>
      <c r="C101" s="694"/>
      <c r="D101" s="694"/>
      <c r="E101" s="694"/>
      <c r="F101" s="694"/>
      <c r="G101" s="694"/>
      <c r="H101" s="694"/>
      <c r="I101" s="634"/>
    </row>
    <row r="102" spans="1:9" ht="13.8">
      <c r="A102" s="694"/>
      <c r="B102" s="694"/>
      <c r="C102" s="694"/>
      <c r="D102" s="694"/>
      <c r="E102" s="694"/>
      <c r="F102" s="694"/>
      <c r="G102" s="694"/>
      <c r="H102" s="694"/>
      <c r="I102" s="634"/>
    </row>
    <row r="103" spans="1:9" ht="13.8">
      <c r="A103" s="694"/>
      <c r="B103" s="694"/>
      <c r="C103" s="694"/>
      <c r="D103" s="694"/>
      <c r="E103" s="694"/>
      <c r="F103" s="694"/>
      <c r="G103" s="694"/>
      <c r="H103" s="694"/>
      <c r="I103" s="634"/>
    </row>
    <row r="104" spans="1:9" ht="13.8">
      <c r="A104" s="694"/>
      <c r="B104" s="694"/>
      <c r="C104" s="694"/>
      <c r="D104" s="694"/>
      <c r="E104" s="694"/>
      <c r="F104" s="694"/>
      <c r="G104" s="694"/>
      <c r="H104" s="694"/>
      <c r="I104" s="634"/>
    </row>
    <row r="105" spans="1:9" ht="13.8">
      <c r="A105" s="694"/>
      <c r="B105" s="694"/>
      <c r="C105" s="694"/>
      <c r="D105" s="694"/>
      <c r="E105" s="694"/>
      <c r="F105" s="694"/>
      <c r="G105" s="694"/>
      <c r="H105" s="694"/>
      <c r="I105" s="634"/>
    </row>
    <row r="106" spans="1:9" ht="13.8">
      <c r="A106" s="694"/>
      <c r="B106" s="694"/>
      <c r="C106" s="694"/>
      <c r="D106" s="694"/>
      <c r="E106" s="694"/>
      <c r="F106" s="694"/>
      <c r="G106" s="694"/>
      <c r="H106" s="694"/>
      <c r="I106" s="634"/>
    </row>
    <row r="107" spans="1:9" ht="13.8">
      <c r="A107" s="694"/>
      <c r="B107" s="694"/>
      <c r="C107" s="694"/>
      <c r="D107" s="694"/>
      <c r="E107" s="694"/>
      <c r="F107" s="694"/>
      <c r="G107" s="694"/>
      <c r="H107" s="694"/>
      <c r="I107" s="634"/>
    </row>
    <row r="108" spans="1:9" ht="13.8">
      <c r="A108" s="694"/>
      <c r="B108" s="694"/>
      <c r="C108" s="694"/>
      <c r="D108" s="694"/>
      <c r="E108" s="694"/>
      <c r="F108" s="694"/>
      <c r="G108" s="694"/>
      <c r="H108" s="694"/>
      <c r="I108" s="634"/>
    </row>
    <row r="109" spans="1:9" ht="13.8">
      <c r="A109" s="694"/>
      <c r="B109" s="694"/>
      <c r="C109" s="694"/>
      <c r="D109" s="694"/>
      <c r="E109" s="694"/>
      <c r="F109" s="694"/>
      <c r="G109" s="694"/>
      <c r="H109" s="694"/>
      <c r="I109" s="634"/>
    </row>
    <row r="110" spans="1:9" ht="13.8">
      <c r="A110" s="694"/>
      <c r="B110" s="694"/>
      <c r="C110" s="694"/>
      <c r="D110" s="694"/>
      <c r="E110" s="694"/>
      <c r="F110" s="694"/>
      <c r="G110" s="694"/>
      <c r="H110" s="694"/>
      <c r="I110" s="634"/>
    </row>
    <row r="111" spans="1:9" ht="13.8">
      <c r="A111" s="694"/>
      <c r="B111" s="694"/>
      <c r="C111" s="694"/>
      <c r="D111" s="694"/>
      <c r="E111" s="694"/>
      <c r="F111" s="694"/>
      <c r="G111" s="694"/>
      <c r="H111" s="694"/>
      <c r="I111" s="634"/>
    </row>
    <row r="112" spans="1:9" ht="13.8">
      <c r="A112" s="694"/>
      <c r="B112" s="694"/>
      <c r="C112" s="694"/>
      <c r="D112" s="694"/>
      <c r="E112" s="694"/>
      <c r="F112" s="694"/>
      <c r="G112" s="694"/>
      <c r="H112" s="694"/>
      <c r="I112" s="634"/>
    </row>
    <row r="113" spans="1:9" ht="13.8">
      <c r="A113" s="694"/>
      <c r="B113" s="694"/>
      <c r="C113" s="694"/>
      <c r="D113" s="694"/>
      <c r="E113" s="694"/>
      <c r="F113" s="694"/>
      <c r="G113" s="694"/>
      <c r="H113" s="694"/>
      <c r="I113" s="634"/>
    </row>
    <row r="114" spans="1:9" ht="13.8">
      <c r="A114" s="694"/>
      <c r="B114" s="694"/>
      <c r="C114" s="694"/>
      <c r="D114" s="694"/>
      <c r="E114" s="694"/>
      <c r="F114" s="694"/>
      <c r="G114" s="694"/>
      <c r="H114" s="694"/>
      <c r="I114" s="634"/>
    </row>
    <row r="115" spans="1:9" ht="13.8">
      <c r="A115" s="694"/>
      <c r="B115" s="694"/>
      <c r="C115" s="694"/>
      <c r="D115" s="694"/>
      <c r="E115" s="694"/>
      <c r="F115" s="694"/>
      <c r="G115" s="694"/>
      <c r="H115" s="694"/>
      <c r="I115" s="634"/>
    </row>
    <row r="116" spans="1:9" ht="13.8">
      <c r="A116" s="694"/>
      <c r="B116" s="694"/>
      <c r="C116" s="694"/>
      <c r="D116" s="694"/>
      <c r="E116" s="694"/>
      <c r="F116" s="694"/>
      <c r="G116" s="694"/>
      <c r="H116" s="694"/>
      <c r="I116" s="634"/>
    </row>
    <row r="117" spans="1:9" ht="13.8">
      <c r="A117" s="694"/>
      <c r="B117" s="694"/>
      <c r="C117" s="694"/>
      <c r="D117" s="694"/>
      <c r="E117" s="694"/>
      <c r="F117" s="694"/>
      <c r="G117" s="694"/>
      <c r="H117" s="694"/>
      <c r="I117" s="634"/>
    </row>
    <row r="118" spans="1:9" ht="13.8">
      <c r="A118" s="694"/>
      <c r="B118" s="694"/>
      <c r="C118" s="694"/>
      <c r="D118" s="694"/>
      <c r="E118" s="694"/>
      <c r="F118" s="694"/>
      <c r="G118" s="694"/>
      <c r="H118" s="694"/>
      <c r="I118" s="634"/>
    </row>
    <row r="119" spans="1:9" ht="13.8">
      <c r="A119" s="694"/>
      <c r="B119" s="694"/>
      <c r="C119" s="694"/>
      <c r="D119" s="694"/>
      <c r="E119" s="694"/>
      <c r="F119" s="694"/>
      <c r="G119" s="694"/>
      <c r="H119" s="694"/>
      <c r="I119" s="634"/>
    </row>
    <row r="120" spans="1:9" ht="13.8">
      <c r="A120" s="694"/>
      <c r="B120" s="694"/>
      <c r="C120" s="694"/>
      <c r="D120" s="694"/>
      <c r="E120" s="694"/>
      <c r="F120" s="694"/>
      <c r="G120" s="694"/>
      <c r="H120" s="694"/>
      <c r="I120" s="634"/>
    </row>
    <row r="121" spans="1:9" ht="13.8">
      <c r="A121" s="694"/>
      <c r="B121" s="694"/>
      <c r="C121" s="694"/>
      <c r="D121" s="694"/>
      <c r="E121" s="694"/>
      <c r="F121" s="694"/>
      <c r="G121" s="694"/>
      <c r="H121" s="694"/>
      <c r="I121" s="634"/>
    </row>
    <row r="122" spans="1:9" ht="13.8">
      <c r="A122" s="694"/>
      <c r="B122" s="694"/>
      <c r="C122" s="694"/>
      <c r="D122" s="694"/>
      <c r="E122" s="694"/>
      <c r="F122" s="694"/>
      <c r="G122" s="694"/>
      <c r="H122" s="694"/>
      <c r="I122" s="634"/>
    </row>
    <row r="123" spans="1:9" ht="13.8">
      <c r="A123" s="694"/>
      <c r="B123" s="694"/>
      <c r="C123" s="694"/>
      <c r="D123" s="694"/>
      <c r="E123" s="694"/>
      <c r="F123" s="694"/>
      <c r="G123" s="694"/>
      <c r="H123" s="694"/>
      <c r="I123" s="634"/>
    </row>
    <row r="124" spans="1:9" ht="13.8">
      <c r="A124" s="694"/>
      <c r="B124" s="694"/>
      <c r="C124" s="694"/>
      <c r="D124" s="694"/>
      <c r="E124" s="694"/>
      <c r="F124" s="694"/>
      <c r="G124" s="694"/>
      <c r="H124" s="694"/>
      <c r="I124" s="634"/>
    </row>
    <row r="125" spans="1:9" ht="13.8">
      <c r="A125" s="694"/>
      <c r="B125" s="694"/>
      <c r="C125" s="694"/>
      <c r="D125" s="694"/>
      <c r="E125" s="694"/>
      <c r="F125" s="694"/>
      <c r="G125" s="694"/>
      <c r="H125" s="694"/>
      <c r="I125" s="634"/>
    </row>
    <row r="126" spans="1:9" ht="13.8">
      <c r="A126" s="694"/>
      <c r="B126" s="694"/>
      <c r="C126" s="694"/>
      <c r="D126" s="694"/>
      <c r="E126" s="694"/>
      <c r="F126" s="694"/>
      <c r="G126" s="694"/>
      <c r="H126" s="694"/>
      <c r="I126" s="634"/>
    </row>
    <row r="127" spans="1:9" ht="13.8">
      <c r="A127" s="694"/>
      <c r="B127" s="694"/>
      <c r="C127" s="694"/>
      <c r="D127" s="694"/>
      <c r="E127" s="694"/>
      <c r="F127" s="694"/>
      <c r="G127" s="694"/>
      <c r="H127" s="694"/>
      <c r="I127" s="634"/>
    </row>
    <row r="128" spans="1:9" ht="13.8">
      <c r="A128" s="694"/>
      <c r="B128" s="694"/>
      <c r="C128" s="694"/>
      <c r="D128" s="694"/>
      <c r="E128" s="694"/>
      <c r="F128" s="694"/>
      <c r="G128" s="694"/>
      <c r="H128" s="694"/>
      <c r="I128" s="634"/>
    </row>
    <row r="129" spans="1:9" ht="13.8">
      <c r="A129" s="694"/>
      <c r="B129" s="694"/>
      <c r="C129" s="694"/>
      <c r="D129" s="694"/>
      <c r="E129" s="694"/>
      <c r="F129" s="694"/>
      <c r="G129" s="694"/>
      <c r="H129" s="694"/>
      <c r="I129" s="634"/>
    </row>
    <row r="130" spans="1:9" ht="13.8">
      <c r="A130" s="694"/>
      <c r="B130" s="694"/>
      <c r="C130" s="694"/>
      <c r="D130" s="694"/>
      <c r="E130" s="694"/>
      <c r="F130" s="694"/>
      <c r="G130" s="694"/>
      <c r="H130" s="694"/>
      <c r="I130" s="634"/>
    </row>
    <row r="131" spans="1:9" ht="13.8">
      <c r="A131" s="694"/>
      <c r="B131" s="694"/>
      <c r="C131" s="694"/>
      <c r="D131" s="694"/>
      <c r="E131" s="694"/>
      <c r="F131" s="694"/>
      <c r="G131" s="694"/>
      <c r="H131" s="694"/>
      <c r="I131" s="634"/>
    </row>
    <row r="132" spans="1:9" ht="13.8">
      <c r="A132" s="694"/>
      <c r="B132" s="694"/>
      <c r="C132" s="694"/>
      <c r="D132" s="694"/>
      <c r="E132" s="694"/>
      <c r="F132" s="694"/>
      <c r="G132" s="694"/>
      <c r="H132" s="694"/>
      <c r="I132" s="634"/>
    </row>
    <row r="133" spans="1:9" ht="13.8">
      <c r="A133" s="694"/>
      <c r="B133" s="694"/>
      <c r="C133" s="694"/>
      <c r="D133" s="694"/>
      <c r="E133" s="694"/>
      <c r="F133" s="694"/>
      <c r="G133" s="694"/>
      <c r="H133" s="694"/>
      <c r="I133" s="634"/>
    </row>
    <row r="134" spans="1:9" ht="13.8">
      <c r="A134" s="694"/>
      <c r="B134" s="694"/>
      <c r="C134" s="694"/>
      <c r="D134" s="694"/>
      <c r="E134" s="694"/>
      <c r="F134" s="694"/>
      <c r="G134" s="694"/>
      <c r="H134" s="694"/>
      <c r="I134" s="634"/>
    </row>
    <row r="135" spans="1:9" ht="13.8">
      <c r="A135" s="694"/>
      <c r="B135" s="694"/>
      <c r="C135" s="694"/>
      <c r="D135" s="694"/>
      <c r="E135" s="694"/>
      <c r="F135" s="694"/>
      <c r="G135" s="694"/>
      <c r="H135" s="694"/>
      <c r="I135" s="634"/>
    </row>
    <row r="136" spans="1:9" ht="13.8">
      <c r="A136" s="694"/>
      <c r="B136" s="694"/>
      <c r="C136" s="694"/>
      <c r="D136" s="694"/>
      <c r="E136" s="694"/>
      <c r="F136" s="694"/>
      <c r="G136" s="694"/>
      <c r="H136" s="694"/>
      <c r="I136" s="634"/>
    </row>
    <row r="137" spans="1:9" ht="13.8">
      <c r="A137" s="694"/>
      <c r="B137" s="694"/>
      <c r="C137" s="694"/>
      <c r="D137" s="694"/>
      <c r="E137" s="694"/>
      <c r="F137" s="694"/>
      <c r="G137" s="694"/>
      <c r="H137" s="694"/>
      <c r="I137" s="634"/>
    </row>
    <row r="138" spans="1:9" ht="13.8">
      <c r="A138" s="694"/>
      <c r="B138" s="694"/>
      <c r="C138" s="694"/>
      <c r="D138" s="694"/>
      <c r="E138" s="694"/>
      <c r="F138" s="694"/>
      <c r="G138" s="694"/>
      <c r="H138" s="694"/>
      <c r="I138" s="634"/>
    </row>
    <row r="139" spans="1:9" ht="13.8">
      <c r="A139" s="694"/>
      <c r="B139" s="694"/>
      <c r="C139" s="694"/>
      <c r="D139" s="694"/>
      <c r="E139" s="694"/>
      <c r="F139" s="694"/>
      <c r="G139" s="694"/>
      <c r="H139" s="694"/>
      <c r="I139" s="634"/>
    </row>
    <row r="140" spans="1:9" ht="13.8">
      <c r="A140" s="694"/>
      <c r="B140" s="694"/>
      <c r="C140" s="694"/>
      <c r="D140" s="694"/>
      <c r="E140" s="694"/>
      <c r="F140" s="694"/>
      <c r="G140" s="694"/>
      <c r="H140" s="694"/>
      <c r="I140" s="634"/>
    </row>
    <row r="141" spans="1:9" ht="13.8">
      <c r="A141" s="694"/>
      <c r="B141" s="694"/>
      <c r="C141" s="694"/>
      <c r="D141" s="694"/>
      <c r="E141" s="694"/>
      <c r="F141" s="694"/>
      <c r="G141" s="694"/>
      <c r="H141" s="694"/>
      <c r="I141" s="634"/>
    </row>
    <row r="142" spans="1:9" ht="13.8">
      <c r="A142" s="694"/>
      <c r="B142" s="694"/>
      <c r="C142" s="694"/>
      <c r="D142" s="694"/>
      <c r="E142" s="694"/>
      <c r="F142" s="694"/>
      <c r="G142" s="694"/>
      <c r="H142" s="694"/>
      <c r="I142" s="634"/>
    </row>
    <row r="143" spans="1:9" ht="13.8">
      <c r="A143" s="694"/>
      <c r="B143" s="694"/>
      <c r="C143" s="694"/>
      <c r="D143" s="694"/>
      <c r="E143" s="694"/>
      <c r="F143" s="694"/>
      <c r="G143" s="694"/>
      <c r="H143" s="694"/>
      <c r="I143" s="634"/>
    </row>
    <row r="144" spans="1:9" ht="13.8">
      <c r="A144" s="694"/>
      <c r="B144" s="694"/>
      <c r="C144" s="694"/>
      <c r="D144" s="694"/>
      <c r="E144" s="694"/>
      <c r="F144" s="694"/>
      <c r="G144" s="694"/>
      <c r="H144" s="694"/>
      <c r="I144" s="634"/>
    </row>
    <row r="145" spans="1:9" ht="13.8">
      <c r="A145" s="694"/>
      <c r="B145" s="694"/>
      <c r="C145" s="694"/>
      <c r="D145" s="694"/>
      <c r="E145" s="694"/>
      <c r="F145" s="694"/>
      <c r="G145" s="694"/>
      <c r="H145" s="694"/>
      <c r="I145" s="634"/>
    </row>
    <row r="146" spans="1:9" ht="13.8">
      <c r="A146" s="694"/>
      <c r="B146" s="694"/>
      <c r="C146" s="694"/>
      <c r="D146" s="694"/>
      <c r="E146" s="694"/>
      <c r="F146" s="694"/>
      <c r="G146" s="694"/>
      <c r="H146" s="694"/>
      <c r="I146" s="634"/>
    </row>
    <row r="147" spans="1:9" ht="13.8">
      <c r="A147" s="694"/>
      <c r="B147" s="694"/>
      <c r="C147" s="694"/>
      <c r="D147" s="694"/>
      <c r="E147" s="694"/>
      <c r="F147" s="694"/>
      <c r="G147" s="694"/>
      <c r="H147" s="694"/>
      <c r="I147" s="634"/>
    </row>
    <row r="148" spans="1:9" ht="13.8">
      <c r="A148" s="694"/>
      <c r="B148" s="694"/>
      <c r="C148" s="694"/>
      <c r="D148" s="694"/>
      <c r="E148" s="694"/>
      <c r="F148" s="694"/>
      <c r="G148" s="694"/>
      <c r="H148" s="694"/>
      <c r="I148" s="634"/>
    </row>
    <row r="149" spans="1:9" ht="13.8">
      <c r="A149" s="694"/>
      <c r="B149" s="694"/>
      <c r="C149" s="694"/>
      <c r="D149" s="694"/>
      <c r="E149" s="694"/>
      <c r="F149" s="694"/>
      <c r="G149" s="694"/>
      <c r="H149" s="694"/>
      <c r="I149" s="634"/>
    </row>
    <row r="150" spans="1:9" ht="13.8">
      <c r="A150" s="694"/>
      <c r="B150" s="694"/>
      <c r="C150" s="694"/>
      <c r="D150" s="694"/>
      <c r="E150" s="694"/>
      <c r="F150" s="694"/>
      <c r="G150" s="694"/>
      <c r="H150" s="694"/>
      <c r="I150" s="634"/>
    </row>
    <row r="151" spans="1:9" ht="13.8">
      <c r="A151" s="694"/>
      <c r="B151" s="694"/>
      <c r="C151" s="694"/>
      <c r="D151" s="694"/>
      <c r="E151" s="694"/>
      <c r="F151" s="694"/>
      <c r="G151" s="694"/>
      <c r="H151" s="694"/>
      <c r="I151" s="634"/>
    </row>
    <row r="152" spans="1:9" ht="13.8">
      <c r="A152" s="694"/>
      <c r="B152" s="694"/>
      <c r="C152" s="694"/>
      <c r="D152" s="694"/>
      <c r="E152" s="694"/>
      <c r="F152" s="694"/>
      <c r="G152" s="694"/>
      <c r="H152" s="694"/>
      <c r="I152" s="634"/>
    </row>
    <row r="153" spans="1:9" ht="13.8">
      <c r="A153" s="694"/>
      <c r="B153" s="694"/>
      <c r="C153" s="694"/>
      <c r="D153" s="694"/>
      <c r="E153" s="694"/>
      <c r="F153" s="694"/>
      <c r="G153" s="694"/>
      <c r="H153" s="694"/>
      <c r="I153" s="634"/>
    </row>
    <row r="154" spans="1:9" ht="13.8">
      <c r="A154" s="694"/>
      <c r="B154" s="694"/>
      <c r="C154" s="694"/>
      <c r="D154" s="694"/>
      <c r="E154" s="694"/>
      <c r="F154" s="694"/>
      <c r="G154" s="694"/>
      <c r="H154" s="694"/>
      <c r="I154" s="634"/>
    </row>
    <row r="155" spans="1:9" ht="13.8">
      <c r="A155" s="694"/>
      <c r="B155" s="694"/>
      <c r="C155" s="694"/>
      <c r="D155" s="694"/>
      <c r="E155" s="694"/>
      <c r="F155" s="694"/>
      <c r="G155" s="694"/>
      <c r="H155" s="694"/>
      <c r="I155" s="634"/>
    </row>
    <row r="156" spans="1:9" ht="13.8">
      <c r="A156" s="694"/>
      <c r="B156" s="694"/>
      <c r="C156" s="694"/>
      <c r="D156" s="694"/>
      <c r="E156" s="694"/>
      <c r="F156" s="694"/>
      <c r="G156" s="694"/>
      <c r="H156" s="694"/>
      <c r="I156" s="634"/>
    </row>
    <row r="157" spans="1:9" ht="13.8">
      <c r="A157" s="694"/>
      <c r="B157" s="694"/>
      <c r="C157" s="694"/>
      <c r="D157" s="694"/>
      <c r="E157" s="694"/>
      <c r="F157" s="694"/>
      <c r="G157" s="694"/>
      <c r="H157" s="694"/>
      <c r="I157" s="634"/>
    </row>
    <row r="158" spans="1:9" ht="13.8">
      <c r="A158" s="694"/>
      <c r="B158" s="694"/>
      <c r="C158" s="694"/>
      <c r="D158" s="694"/>
      <c r="E158" s="694"/>
      <c r="F158" s="694"/>
      <c r="G158" s="694"/>
      <c r="H158" s="694"/>
      <c r="I158" s="634"/>
    </row>
    <row r="159" spans="1:9" ht="13.8">
      <c r="A159" s="694"/>
      <c r="B159" s="694"/>
      <c r="C159" s="694"/>
      <c r="D159" s="694"/>
      <c r="E159" s="694"/>
      <c r="F159" s="694"/>
      <c r="G159" s="694"/>
      <c r="H159" s="694"/>
      <c r="I159" s="634"/>
    </row>
    <row r="160" spans="1:9" ht="13.8">
      <c r="A160" s="694"/>
      <c r="B160" s="694"/>
      <c r="C160" s="694"/>
      <c r="D160" s="694"/>
      <c r="E160" s="694"/>
      <c r="F160" s="694"/>
      <c r="G160" s="694"/>
      <c r="H160" s="694"/>
      <c r="I160" s="634"/>
    </row>
    <row r="161" spans="1:9" ht="13.8">
      <c r="A161" s="694"/>
      <c r="B161" s="694"/>
      <c r="C161" s="694"/>
      <c r="D161" s="694"/>
      <c r="E161" s="694"/>
      <c r="F161" s="694"/>
      <c r="G161" s="694"/>
      <c r="H161" s="694"/>
      <c r="I161" s="634"/>
    </row>
    <row r="162" spans="1:9" ht="13.8">
      <c r="A162" s="694"/>
      <c r="B162" s="694"/>
      <c r="C162" s="694"/>
      <c r="D162" s="694"/>
      <c r="E162" s="694"/>
      <c r="F162" s="694"/>
      <c r="G162" s="694"/>
      <c r="H162" s="694"/>
      <c r="I162" s="634"/>
    </row>
  </sheetData>
  <mergeCells count="1">
    <mergeCell ref="B36:E36"/>
  </mergeCells>
  <phoneticPr fontId="108" type="noConversion"/>
  <pageMargins left="1.0236220472440944" right="1.0629921259842521" top="0.94488188976377963" bottom="1.4960629921259843" header="0.51181102362204722" footer="1.1811023622047245"/>
  <pageSetup paperSize="9" firstPageNumber="175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I332"/>
  <sheetViews>
    <sheetView zoomScaleNormal="100" workbookViewId="0">
      <selection activeCell="M5" sqref="M5"/>
    </sheetView>
  </sheetViews>
  <sheetFormatPr defaultColWidth="9.109375" defaultRowHeight="13.2"/>
  <cols>
    <col min="1" max="1" width="46.5546875" style="801" customWidth="1"/>
    <col min="2" max="4" width="7.109375" style="801" hidden="1" customWidth="1"/>
    <col min="5" max="7" width="7.109375" style="801" bestFit="1" customWidth="1"/>
    <col min="8" max="9" width="7" style="801" customWidth="1"/>
    <col min="10" max="16384" width="9.109375" style="1"/>
  </cols>
  <sheetData>
    <row r="1" spans="1:9" ht="18" customHeight="1">
      <c r="A1" s="776" t="s">
        <v>435</v>
      </c>
    </row>
    <row r="2" spans="1:9" ht="18" customHeight="1">
      <c r="A2" s="774" t="s">
        <v>324</v>
      </c>
    </row>
    <row r="3" spans="1:9" ht="18" customHeight="1">
      <c r="A3" s="775" t="s">
        <v>434</v>
      </c>
    </row>
    <row r="4" spans="1:9" ht="17.100000000000001" customHeight="1">
      <c r="A4" s="777" t="s">
        <v>238</v>
      </c>
    </row>
    <row r="5" spans="1:9" ht="5.25" customHeight="1">
      <c r="A5" s="808"/>
      <c r="B5" s="808"/>
    </row>
    <row r="6" spans="1:9" ht="13.8">
      <c r="A6" s="723"/>
      <c r="B6" s="778">
        <v>2010</v>
      </c>
      <c r="C6" s="778">
        <v>2013</v>
      </c>
      <c r="D6" s="778">
        <v>2014</v>
      </c>
      <c r="E6" s="778">
        <v>2015</v>
      </c>
      <c r="F6" s="686">
        <v>2016</v>
      </c>
      <c r="G6" s="778">
        <v>2017</v>
      </c>
      <c r="H6" s="778">
        <v>2018</v>
      </c>
      <c r="I6" s="1062">
        <v>2019</v>
      </c>
    </row>
    <row r="7" spans="1:9" ht="14.25" customHeight="1">
      <c r="A7" s="739"/>
      <c r="B7" s="1079" t="s">
        <v>240</v>
      </c>
      <c r="C7" s="1079"/>
      <c r="D7" s="1079"/>
      <c r="E7" s="1079"/>
      <c r="F7" s="1079"/>
      <c r="G7" s="1079"/>
      <c r="H7" s="1079"/>
      <c r="I7" s="1079"/>
    </row>
    <row r="8" spans="1:9" ht="16.5" customHeight="1">
      <c r="A8" s="270" t="s">
        <v>446</v>
      </c>
      <c r="B8" s="779">
        <f>B14+B17+B27</f>
        <v>50477</v>
      </c>
      <c r="C8" s="779">
        <v>54368</v>
      </c>
      <c r="D8" s="779">
        <f>D14+D17+D27</f>
        <v>55921</v>
      </c>
      <c r="E8" s="779">
        <f>E14+E17+E27</f>
        <v>56635</v>
      </c>
      <c r="F8" s="779">
        <f>F14+F17+F27</f>
        <v>63013</v>
      </c>
      <c r="G8" s="779">
        <v>62739</v>
      </c>
      <c r="H8" s="779">
        <f>SUM(H10:H13)</f>
        <v>65288</v>
      </c>
      <c r="I8" s="779">
        <f>SUM(I10:I13)</f>
        <v>67116</v>
      </c>
    </row>
    <row r="9" spans="1:9">
      <c r="A9" s="1063" t="s">
        <v>525</v>
      </c>
      <c r="B9" s="272"/>
      <c r="C9" s="273"/>
      <c r="D9" s="273"/>
      <c r="E9" s="273"/>
      <c r="F9" s="273"/>
      <c r="G9" s="273"/>
      <c r="H9" s="271"/>
    </row>
    <row r="10" spans="1:9">
      <c r="A10" s="805" t="s">
        <v>663</v>
      </c>
      <c r="B10" s="272" t="s">
        <v>592</v>
      </c>
      <c r="C10" s="274"/>
      <c r="D10" s="274" t="s">
        <v>302</v>
      </c>
      <c r="E10" s="272" t="s">
        <v>592</v>
      </c>
      <c r="F10" s="272" t="s">
        <v>592</v>
      </c>
      <c r="G10" s="272" t="s">
        <v>592</v>
      </c>
      <c r="H10" s="1064">
        <v>11132</v>
      </c>
      <c r="I10" s="1064">
        <v>11936</v>
      </c>
    </row>
    <row r="11" spans="1:9">
      <c r="A11" s="805" t="s">
        <v>664</v>
      </c>
      <c r="B11" s="272" t="s">
        <v>592</v>
      </c>
      <c r="C11" s="274"/>
      <c r="D11" s="274" t="s">
        <v>302</v>
      </c>
      <c r="E11" s="272" t="s">
        <v>592</v>
      </c>
      <c r="F11" s="272" t="s">
        <v>592</v>
      </c>
      <c r="G11" s="272" t="s">
        <v>592</v>
      </c>
      <c r="H11" s="1064">
        <v>20394</v>
      </c>
      <c r="I11" s="1064">
        <v>19291</v>
      </c>
    </row>
    <row r="12" spans="1:9">
      <c r="A12" s="805" t="s">
        <v>665</v>
      </c>
      <c r="B12" s="272" t="s">
        <v>592</v>
      </c>
      <c r="C12" s="274"/>
      <c r="D12" s="274" t="s">
        <v>302</v>
      </c>
      <c r="E12" s="272" t="s">
        <v>592</v>
      </c>
      <c r="F12" s="272" t="s">
        <v>592</v>
      </c>
      <c r="G12" s="272" t="s">
        <v>592</v>
      </c>
      <c r="H12" s="1064">
        <v>7330</v>
      </c>
      <c r="I12" s="1064">
        <v>8382</v>
      </c>
    </row>
    <row r="13" spans="1:9">
      <c r="A13" s="805" t="s">
        <v>666</v>
      </c>
      <c r="B13" s="272" t="s">
        <v>592</v>
      </c>
      <c r="C13" s="274"/>
      <c r="D13" s="274" t="s">
        <v>302</v>
      </c>
      <c r="E13" s="272" t="s">
        <v>592</v>
      </c>
      <c r="F13" s="272" t="s">
        <v>592</v>
      </c>
      <c r="G13" s="272" t="s">
        <v>592</v>
      </c>
      <c r="H13" s="1064">
        <v>26432</v>
      </c>
      <c r="I13" s="1064">
        <f>25708+1029+500+270</f>
        <v>27507</v>
      </c>
    </row>
    <row r="14" spans="1:9">
      <c r="A14" s="275" t="s">
        <v>574</v>
      </c>
      <c r="B14" s="779">
        <f>B15+B16</f>
        <v>8096</v>
      </c>
      <c r="C14" s="779">
        <v>6886</v>
      </c>
      <c r="D14" s="779">
        <f>D15+D16</f>
        <v>6363</v>
      </c>
      <c r="E14" s="779">
        <f>E15+E16</f>
        <v>6536</v>
      </c>
      <c r="F14" s="779">
        <v>6244</v>
      </c>
      <c r="G14" s="779">
        <f>SUM(G15:G16)</f>
        <v>6424</v>
      </c>
      <c r="H14" s="779">
        <f t="shared" ref="H14:I14" si="0">SUM(H15:H16)</f>
        <v>6222</v>
      </c>
      <c r="I14" s="779">
        <f t="shared" si="0"/>
        <v>6104</v>
      </c>
    </row>
    <row r="15" spans="1:9">
      <c r="A15" s="276" t="s">
        <v>575</v>
      </c>
      <c r="B15" s="780">
        <v>5807</v>
      </c>
      <c r="C15" s="780">
        <v>4309</v>
      </c>
      <c r="D15" s="780">
        <v>4523</v>
      </c>
      <c r="E15" s="780">
        <v>4634</v>
      </c>
      <c r="F15" s="780">
        <v>4367</v>
      </c>
      <c r="G15" s="780">
        <f>4175+500</f>
        <v>4675</v>
      </c>
      <c r="H15" s="780">
        <v>4750</v>
      </c>
      <c r="I15" s="1064">
        <f>3241+1029+500+270</f>
        <v>5040</v>
      </c>
    </row>
    <row r="16" spans="1:9">
      <c r="A16" s="276" t="s">
        <v>576</v>
      </c>
      <c r="B16" s="780">
        <v>2289</v>
      </c>
      <c r="C16" s="780">
        <v>2577</v>
      </c>
      <c r="D16" s="780">
        <v>1840</v>
      </c>
      <c r="E16" s="780">
        <v>1902</v>
      </c>
      <c r="F16" s="780">
        <v>1877</v>
      </c>
      <c r="G16" s="780">
        <v>1749</v>
      </c>
      <c r="H16" s="780">
        <v>1472</v>
      </c>
      <c r="I16" s="780">
        <v>1064</v>
      </c>
    </row>
    <row r="17" spans="1:9">
      <c r="A17" s="275" t="s">
        <v>585</v>
      </c>
      <c r="B17" s="779">
        <f>B19+B21+B23+B25</f>
        <v>32359</v>
      </c>
      <c r="C17" s="779">
        <v>40721</v>
      </c>
      <c r="D17" s="779">
        <f>D19+D20+D21+D23+D25</f>
        <v>42426</v>
      </c>
      <c r="E17" s="779">
        <f>E19+E20+E21+E23+E25</f>
        <v>42667</v>
      </c>
      <c r="F17" s="779">
        <f>SUM(F19:F25)</f>
        <v>48753</v>
      </c>
      <c r="G17" s="779">
        <f>SUM(G19:G25)</f>
        <v>47841</v>
      </c>
      <c r="H17" s="779">
        <f t="shared" ref="H17:I17" si="1">SUM(H19:H25)</f>
        <v>50100</v>
      </c>
      <c r="I17" s="779">
        <f t="shared" si="1"/>
        <v>51506</v>
      </c>
    </row>
    <row r="18" spans="1:9" hidden="1">
      <c r="A18" s="276" t="s">
        <v>586</v>
      </c>
      <c r="B18" s="780">
        <v>1222</v>
      </c>
      <c r="C18" s="780">
        <v>1021</v>
      </c>
      <c r="D18" s="780">
        <v>1005</v>
      </c>
      <c r="E18" s="780">
        <v>1282</v>
      </c>
      <c r="F18" s="780"/>
      <c r="G18" s="780"/>
      <c r="H18" s="780"/>
    </row>
    <row r="19" spans="1:9">
      <c r="A19" s="276" t="s">
        <v>578</v>
      </c>
      <c r="B19" s="780">
        <v>6862</v>
      </c>
      <c r="C19" s="780">
        <v>6170</v>
      </c>
      <c r="D19" s="780">
        <v>6680</v>
      </c>
      <c r="E19" s="780">
        <v>5843</v>
      </c>
      <c r="F19" s="780">
        <v>6707</v>
      </c>
      <c r="G19" s="780">
        <v>5509</v>
      </c>
      <c r="H19" s="780">
        <v>4308</v>
      </c>
      <c r="I19" s="780">
        <v>3634</v>
      </c>
    </row>
    <row r="20" spans="1:9">
      <c r="A20" s="276" t="s">
        <v>579</v>
      </c>
      <c r="B20" s="781">
        <v>0</v>
      </c>
      <c r="C20" s="780">
        <v>29</v>
      </c>
      <c r="D20" s="780">
        <v>40</v>
      </c>
      <c r="E20" s="780">
        <v>52</v>
      </c>
      <c r="F20" s="780">
        <v>145</v>
      </c>
      <c r="G20" s="780">
        <v>201</v>
      </c>
      <c r="H20" s="780">
        <v>173</v>
      </c>
      <c r="I20" s="780">
        <v>164</v>
      </c>
    </row>
    <row r="21" spans="1:9">
      <c r="A21" s="276" t="s">
        <v>580</v>
      </c>
      <c r="B21" s="780">
        <v>17032</v>
      </c>
      <c r="C21" s="780">
        <v>22959</v>
      </c>
      <c r="D21" s="780">
        <v>25856</v>
      </c>
      <c r="E21" s="780">
        <v>27229</v>
      </c>
      <c r="F21" s="780">
        <v>30007</v>
      </c>
      <c r="G21" s="780">
        <f>31346-500</f>
        <v>30846</v>
      </c>
      <c r="H21" s="780">
        <v>33560</v>
      </c>
      <c r="I21" s="780">
        <v>35390</v>
      </c>
    </row>
    <row r="22" spans="1:9">
      <c r="A22" s="276" t="s">
        <v>59</v>
      </c>
      <c r="B22" s="269"/>
      <c r="C22" s="269"/>
      <c r="D22" s="269"/>
      <c r="E22" s="269"/>
      <c r="F22" s="269"/>
      <c r="G22" s="269"/>
      <c r="H22" s="269"/>
      <c r="I22" s="780"/>
    </row>
    <row r="23" spans="1:9">
      <c r="A23" s="278" t="s">
        <v>60</v>
      </c>
      <c r="B23" s="780">
        <v>2664</v>
      </c>
      <c r="C23" s="780">
        <v>1896</v>
      </c>
      <c r="D23" s="780">
        <v>2158</v>
      </c>
      <c r="E23" s="780">
        <v>1728</v>
      </c>
      <c r="F23" s="780">
        <v>1578</v>
      </c>
      <c r="G23" s="780">
        <v>1542</v>
      </c>
      <c r="H23" s="780">
        <v>1949</v>
      </c>
      <c r="I23" s="780">
        <v>1633</v>
      </c>
    </row>
    <row r="24" spans="1:9">
      <c r="A24" s="276" t="s">
        <v>61</v>
      </c>
      <c r="B24" s="782"/>
      <c r="C24" s="269"/>
      <c r="D24" s="269"/>
      <c r="E24" s="269"/>
      <c r="F24" s="269"/>
      <c r="G24" s="269"/>
      <c r="H24" s="269"/>
      <c r="I24" s="780"/>
    </row>
    <row r="25" spans="1:9">
      <c r="A25" s="278" t="s">
        <v>62</v>
      </c>
      <c r="B25" s="780">
        <v>5801</v>
      </c>
      <c r="C25" s="780">
        <v>8646</v>
      </c>
      <c r="D25" s="780">
        <v>7692</v>
      </c>
      <c r="E25" s="780">
        <v>7815</v>
      </c>
      <c r="F25" s="780">
        <v>10316</v>
      </c>
      <c r="G25" s="780">
        <v>9743</v>
      </c>
      <c r="H25" s="780">
        <v>10110</v>
      </c>
      <c r="I25" s="780">
        <v>10685</v>
      </c>
    </row>
    <row r="26" spans="1:9">
      <c r="A26" s="275" t="s">
        <v>63</v>
      </c>
      <c r="B26" s="269"/>
      <c r="C26" s="269"/>
      <c r="D26" s="269"/>
      <c r="E26" s="269"/>
      <c r="F26" s="269"/>
      <c r="G26" s="269"/>
      <c r="H26" s="269"/>
    </row>
    <row r="27" spans="1:9">
      <c r="A27" s="281" t="s">
        <v>64</v>
      </c>
      <c r="B27" s="779">
        <f>B28+B29</f>
        <v>10022</v>
      </c>
      <c r="C27" s="779">
        <v>6761</v>
      </c>
      <c r="D27" s="779">
        <v>7132</v>
      </c>
      <c r="E27" s="779">
        <f>E28+E29</f>
        <v>7432</v>
      </c>
      <c r="F27" s="779">
        <v>8016</v>
      </c>
      <c r="G27" s="779">
        <v>8474</v>
      </c>
      <c r="H27" s="779">
        <v>8966</v>
      </c>
      <c r="I27" s="779">
        <v>9506</v>
      </c>
    </row>
    <row r="28" spans="1:9">
      <c r="A28" s="783" t="s">
        <v>581</v>
      </c>
      <c r="B28" s="780">
        <v>9550</v>
      </c>
      <c r="C28" s="780">
        <v>6542</v>
      </c>
      <c r="D28" s="780">
        <v>6877</v>
      </c>
      <c r="E28" s="780">
        <v>7203</v>
      </c>
      <c r="F28" s="780">
        <v>7796</v>
      </c>
      <c r="G28" s="780">
        <v>8319</v>
      </c>
      <c r="H28" s="780">
        <v>8727</v>
      </c>
      <c r="I28" s="780">
        <v>9270</v>
      </c>
    </row>
    <row r="29" spans="1:9">
      <c r="A29" s="783" t="s">
        <v>582</v>
      </c>
      <c r="B29" s="780">
        <v>472</v>
      </c>
      <c r="C29" s="780">
        <v>219</v>
      </c>
      <c r="D29" s="780">
        <v>255</v>
      </c>
      <c r="E29" s="780">
        <v>229</v>
      </c>
      <c r="F29" s="780">
        <v>220</v>
      </c>
      <c r="G29" s="780">
        <v>155</v>
      </c>
      <c r="H29" s="780">
        <v>239</v>
      </c>
      <c r="I29" s="780">
        <v>236</v>
      </c>
    </row>
    <row r="30" spans="1:9" ht="12.75" customHeight="1">
      <c r="A30" s="275"/>
      <c r="B30" s="1077" t="s">
        <v>587</v>
      </c>
      <c r="C30" s="1077"/>
      <c r="D30" s="1077"/>
      <c r="E30" s="1077"/>
      <c r="F30" s="1077"/>
      <c r="G30" s="1077"/>
      <c r="H30" s="1077"/>
      <c r="I30" s="1077"/>
    </row>
    <row r="31" spans="1:9">
      <c r="A31" s="275" t="s">
        <v>446</v>
      </c>
      <c r="B31" s="784">
        <f>B37+B40+B49</f>
        <v>100</v>
      </c>
      <c r="C31" s="784">
        <v>100</v>
      </c>
      <c r="D31" s="784">
        <f t="shared" ref="D31:I31" si="2">D37+D40+D49</f>
        <v>100</v>
      </c>
      <c r="E31" s="784">
        <f t="shared" si="2"/>
        <v>100.00000000000001</v>
      </c>
      <c r="F31" s="784">
        <f t="shared" si="2"/>
        <v>100.00000000000001</v>
      </c>
      <c r="G31" s="769">
        <f t="shared" si="2"/>
        <v>99.999999999999986</v>
      </c>
      <c r="H31" s="769">
        <f t="shared" si="2"/>
        <v>100.00000000000001</v>
      </c>
      <c r="I31" s="769">
        <f t="shared" si="2"/>
        <v>100</v>
      </c>
    </row>
    <row r="32" spans="1:9">
      <c r="A32" s="1063" t="s">
        <v>525</v>
      </c>
      <c r="B32" s="272"/>
      <c r="C32" s="273"/>
      <c r="D32" s="273"/>
      <c r="E32" s="273"/>
      <c r="F32" s="273"/>
      <c r="G32" s="273"/>
      <c r="H32" s="271"/>
    </row>
    <row r="33" spans="1:9">
      <c r="A33" s="805" t="s">
        <v>663</v>
      </c>
      <c r="B33" s="272" t="s">
        <v>592</v>
      </c>
      <c r="C33" s="274"/>
      <c r="D33" s="274" t="s">
        <v>302</v>
      </c>
      <c r="E33" s="272" t="s">
        <v>592</v>
      </c>
      <c r="F33" s="272" t="s">
        <v>592</v>
      </c>
      <c r="G33" s="272" t="s">
        <v>592</v>
      </c>
      <c r="H33" s="285">
        <f t="shared" ref="H33:I40" si="3">H10/H$8*100</f>
        <v>17.050606543315769</v>
      </c>
      <c r="I33" s="285">
        <f t="shared" si="3"/>
        <v>17.784134930567973</v>
      </c>
    </row>
    <row r="34" spans="1:9">
      <c r="A34" s="805" t="s">
        <v>664</v>
      </c>
      <c r="B34" s="272" t="s">
        <v>592</v>
      </c>
      <c r="C34" s="274"/>
      <c r="D34" s="274" t="s">
        <v>302</v>
      </c>
      <c r="E34" s="272" t="s">
        <v>592</v>
      </c>
      <c r="F34" s="272" t="s">
        <v>592</v>
      </c>
      <c r="G34" s="272" t="s">
        <v>592</v>
      </c>
      <c r="H34" s="285">
        <f t="shared" si="3"/>
        <v>31.236980762161497</v>
      </c>
      <c r="I34" s="285">
        <f t="shared" si="3"/>
        <v>28.742773705226771</v>
      </c>
    </row>
    <row r="35" spans="1:9">
      <c r="A35" s="805" t="s">
        <v>665</v>
      </c>
      <c r="B35" s="272" t="s">
        <v>592</v>
      </c>
      <c r="C35" s="274"/>
      <c r="D35" s="274" t="s">
        <v>302</v>
      </c>
      <c r="E35" s="272" t="s">
        <v>592</v>
      </c>
      <c r="F35" s="272" t="s">
        <v>592</v>
      </c>
      <c r="G35" s="272" t="s">
        <v>592</v>
      </c>
      <c r="H35" s="285">
        <f t="shared" si="3"/>
        <v>11.22717804190663</v>
      </c>
      <c r="I35" s="285">
        <f t="shared" si="3"/>
        <v>12.488825317360988</v>
      </c>
    </row>
    <row r="36" spans="1:9">
      <c r="A36" s="805" t="s">
        <v>666</v>
      </c>
      <c r="B36" s="272" t="s">
        <v>592</v>
      </c>
      <c r="C36" s="274"/>
      <c r="D36" s="274" t="s">
        <v>302</v>
      </c>
      <c r="E36" s="272" t="s">
        <v>592</v>
      </c>
      <c r="F36" s="272" t="s">
        <v>592</v>
      </c>
      <c r="G36" s="272" t="s">
        <v>592</v>
      </c>
      <c r="H36" s="285">
        <f t="shared" si="3"/>
        <v>40.4852346526161</v>
      </c>
      <c r="I36" s="285">
        <f t="shared" si="3"/>
        <v>40.984266046844269</v>
      </c>
    </row>
    <row r="37" spans="1:9">
      <c r="A37" s="275" t="s">
        <v>574</v>
      </c>
      <c r="B37" s="784">
        <f>B14/B$8*100</f>
        <v>16.038988053965173</v>
      </c>
      <c r="C37" s="784">
        <f>C14/C$8*100</f>
        <v>12.665538552089464</v>
      </c>
      <c r="D37" s="784">
        <f>D38+D39</f>
        <v>11.378551885695892</v>
      </c>
      <c r="E37" s="784">
        <f>E38+E39</f>
        <v>11.540566787322327</v>
      </c>
      <c r="F37" s="784">
        <f>F38+F39</f>
        <v>9.9090663831272909</v>
      </c>
      <c r="G37" s="784">
        <f>G14/G$8*100</f>
        <v>10.239245126635744</v>
      </c>
      <c r="H37" s="784">
        <f t="shared" si="3"/>
        <v>9.5300820977821346</v>
      </c>
      <c r="I37" s="784">
        <f t="shared" si="3"/>
        <v>9.0947017104714227</v>
      </c>
    </row>
    <row r="38" spans="1:9">
      <c r="A38" s="276" t="s">
        <v>575</v>
      </c>
      <c r="B38" s="785">
        <f>B15/$B$8*100</f>
        <v>11.504249460150168</v>
      </c>
      <c r="C38" s="785">
        <f>C15/C$8*100</f>
        <v>7.9256180105944676</v>
      </c>
      <c r="D38" s="785">
        <f>D15/D$8*100</f>
        <v>8.0881958477137381</v>
      </c>
      <c r="E38" s="785">
        <f>E15/$E$8*100</f>
        <v>8.1822194755892994</v>
      </c>
      <c r="F38" s="785">
        <f>F15/$F$8*100</f>
        <v>6.9303159665465852</v>
      </c>
      <c r="G38" s="785">
        <f>G15/G$8*100</f>
        <v>7.4515054431852592</v>
      </c>
      <c r="H38" s="785">
        <f t="shared" si="3"/>
        <v>7.2754564391618679</v>
      </c>
      <c r="I38" s="785">
        <f t="shared" si="3"/>
        <v>7.5093867334167719</v>
      </c>
    </row>
    <row r="39" spans="1:9">
      <c r="A39" s="276" t="s">
        <v>576</v>
      </c>
      <c r="B39" s="785">
        <f>B16/$B$8*100</f>
        <v>4.5347385938150051</v>
      </c>
      <c r="C39" s="785">
        <f>C16/C$8*100</f>
        <v>4.739920541494997</v>
      </c>
      <c r="D39" s="785">
        <f>D16/D$8*100</f>
        <v>3.2903560379821535</v>
      </c>
      <c r="E39" s="785">
        <f>E16/$E$8*100</f>
        <v>3.3583473117330271</v>
      </c>
      <c r="F39" s="785">
        <f>F16/$F$8*100</f>
        <v>2.9787504165807057</v>
      </c>
      <c r="G39" s="785">
        <f>G16/G$8*100</f>
        <v>2.7877396834504853</v>
      </c>
      <c r="H39" s="785">
        <f t="shared" si="3"/>
        <v>2.2546256586202671</v>
      </c>
      <c r="I39" s="785">
        <f t="shared" si="3"/>
        <v>1.5853149770546515</v>
      </c>
    </row>
    <row r="40" spans="1:9">
      <c r="A40" s="275" t="s">
        <v>585</v>
      </c>
      <c r="B40" s="784">
        <f>B42+B44+B45+B47</f>
        <v>64.106424708282987</v>
      </c>
      <c r="C40" s="784">
        <v>74.89883755150089</v>
      </c>
      <c r="D40" s="784">
        <f>D42+D43+D44+D45+D47</f>
        <v>75.867741993168934</v>
      </c>
      <c r="E40" s="784">
        <f>E42+E43+E44+E45+E47</f>
        <v>75.336805862099411</v>
      </c>
      <c r="F40" s="784">
        <f>F42+F43+F44+F45+F47</f>
        <v>77.369749099392195</v>
      </c>
      <c r="G40" s="784">
        <f>G17/G$8*100</f>
        <v>76.254004686080421</v>
      </c>
      <c r="H40" s="784">
        <f t="shared" si="3"/>
        <v>76.73691949515991</v>
      </c>
      <c r="I40" s="784">
        <f t="shared" si="3"/>
        <v>76.741760534000832</v>
      </c>
    </row>
    <row r="41" spans="1:9" hidden="1">
      <c r="A41" s="276" t="s">
        <v>586</v>
      </c>
      <c r="B41" s="785">
        <f t="shared" ref="B41:D44" si="4">B18/B$8*100</f>
        <v>2.4209045703983989</v>
      </c>
      <c r="C41" s="785">
        <f t="shared" si="4"/>
        <v>1.8779429075927014</v>
      </c>
      <c r="D41" s="785">
        <f t="shared" si="4"/>
        <v>1.7971781620500349</v>
      </c>
      <c r="E41" s="785">
        <f>E18/E$8*100</f>
        <v>2.2636179041228921</v>
      </c>
      <c r="F41" s="785">
        <v>2.4508287976249381</v>
      </c>
      <c r="G41" s="785">
        <f>G18/$G$8*100</f>
        <v>0</v>
      </c>
      <c r="H41" s="785">
        <f>H18/$G$8*100</f>
        <v>0</v>
      </c>
    </row>
    <row r="42" spans="1:9">
      <c r="A42" s="276" t="s">
        <v>578</v>
      </c>
      <c r="B42" s="785">
        <f>B19/B8*100</f>
        <v>13.594310279929472</v>
      </c>
      <c r="C42" s="785">
        <f t="shared" si="4"/>
        <v>11.348587404355504</v>
      </c>
      <c r="D42" s="785">
        <f t="shared" si="4"/>
        <v>11.945423007456949</v>
      </c>
      <c r="E42" s="785">
        <f>E19/$E$8*100</f>
        <v>10.316941820429063</v>
      </c>
      <c r="F42" s="785">
        <f>F19/$F$8*100</f>
        <v>10.643835399044642</v>
      </c>
      <c r="G42" s="785">
        <f t="shared" ref="G42:I44" si="5">G19/G$8*100</f>
        <v>8.7808221361513574</v>
      </c>
      <c r="H42" s="785">
        <f t="shared" si="5"/>
        <v>6.5984560715598581</v>
      </c>
      <c r="I42" s="785">
        <f t="shared" si="5"/>
        <v>5.4145062280231242</v>
      </c>
    </row>
    <row r="43" spans="1:9">
      <c r="A43" s="276" t="s">
        <v>579</v>
      </c>
      <c r="B43" s="781">
        <v>0</v>
      </c>
      <c r="C43" s="785">
        <f t="shared" si="4"/>
        <v>5.3340200117716306E-2</v>
      </c>
      <c r="D43" s="785">
        <f>D20/D$8*100</f>
        <v>7.1529479086568551E-2</v>
      </c>
      <c r="E43" s="785">
        <f>E20/$E$8*100</f>
        <v>9.1816014831817783E-2</v>
      </c>
      <c r="F43" s="785">
        <f>F20/$F$8*100</f>
        <v>0.23011124688556328</v>
      </c>
      <c r="G43" s="785">
        <f t="shared" si="5"/>
        <v>0.32037488643427536</v>
      </c>
      <c r="H43" s="785">
        <f t="shared" si="5"/>
        <v>0.26497978188947435</v>
      </c>
      <c r="I43" s="785">
        <f t="shared" si="5"/>
        <v>0.24435306037308541</v>
      </c>
    </row>
    <row r="44" spans="1:9">
      <c r="A44" s="276" t="s">
        <v>580</v>
      </c>
      <c r="B44" s="785">
        <f>B21/B$8*100</f>
        <v>33.742100362541358</v>
      </c>
      <c r="C44" s="785">
        <f t="shared" si="4"/>
        <v>42.228884638022365</v>
      </c>
      <c r="D44" s="785">
        <f>D21/D$8*100</f>
        <v>46.236655281557915</v>
      </c>
      <c r="E44" s="785">
        <f>E21/$E$8*100</f>
        <v>48.078043612607047</v>
      </c>
      <c r="F44" s="785">
        <f>F21/$F$8*100</f>
        <v>47.620332312379986</v>
      </c>
      <c r="G44" s="785">
        <f t="shared" si="5"/>
        <v>49.165590780854011</v>
      </c>
      <c r="H44" s="785">
        <f t="shared" si="5"/>
        <v>51.403014336478371</v>
      </c>
      <c r="I44" s="785">
        <f t="shared" si="5"/>
        <v>52.729602479289582</v>
      </c>
    </row>
    <row r="45" spans="1:9">
      <c r="A45" s="276" t="s">
        <v>59</v>
      </c>
      <c r="B45" s="785">
        <f>B23/$B$8*100</f>
        <v>5.277651207480635</v>
      </c>
      <c r="C45" s="785">
        <v>3.4873454973513831</v>
      </c>
      <c r="D45" s="785">
        <f>D23/D$8*100</f>
        <v>3.8590153967203737</v>
      </c>
      <c r="E45" s="785">
        <f>E23/$E$8*100</f>
        <v>3.0511168005650213</v>
      </c>
      <c r="F45" s="785">
        <f>F23/$F$8*100</f>
        <v>2.5042451557615095</v>
      </c>
      <c r="G45" s="785">
        <f>G23/G$8*100</f>
        <v>2.4578013675704105</v>
      </c>
      <c r="H45" s="785">
        <f>H23/H$8*100</f>
        <v>2.9852346526161009</v>
      </c>
      <c r="I45" s="785">
        <f>I23/I$8*100</f>
        <v>2.4331008999344417</v>
      </c>
    </row>
    <row r="46" spans="1:9">
      <c r="A46" s="278" t="s">
        <v>60</v>
      </c>
      <c r="B46" s="785"/>
      <c r="C46" s="786"/>
      <c r="D46" s="786"/>
      <c r="E46" s="785"/>
      <c r="F46" s="785"/>
      <c r="G46" s="785"/>
      <c r="H46" s="785"/>
    </row>
    <row r="47" spans="1:9">
      <c r="A47" s="276" t="s">
        <v>61</v>
      </c>
      <c r="B47" s="785">
        <f>B25/$B$8*100</f>
        <v>11.492362858331518</v>
      </c>
      <c r="C47" s="785">
        <v>15.902736904061213</v>
      </c>
      <c r="D47" s="785">
        <f>D25/D$8*100</f>
        <v>13.755118828347133</v>
      </c>
      <c r="E47" s="785">
        <f>E25/$E$8*100</f>
        <v>13.79888761366646</v>
      </c>
      <c r="F47" s="785">
        <f>F25/$F$8*100</f>
        <v>16.371224985320492</v>
      </c>
      <c r="G47" s="785">
        <f>G25/G$8*100</f>
        <v>15.529415515070372</v>
      </c>
      <c r="H47" s="785">
        <f>H25/H$8*100</f>
        <v>15.4852346526161</v>
      </c>
      <c r="I47" s="785">
        <f>I25/I$8*100</f>
        <v>15.920197866380596</v>
      </c>
    </row>
    <row r="48" spans="1:9">
      <c r="A48" s="278" t="s">
        <v>62</v>
      </c>
      <c r="B48" s="785"/>
      <c r="C48" s="785"/>
      <c r="D48" s="785"/>
      <c r="E48" s="785"/>
      <c r="F48" s="785"/>
      <c r="G48" s="784"/>
      <c r="H48" s="784"/>
    </row>
    <row r="49" spans="1:9">
      <c r="A49" s="275" t="s">
        <v>63</v>
      </c>
      <c r="B49" s="784">
        <f>B51+B52</f>
        <v>19.854587237751851</v>
      </c>
      <c r="C49" s="784">
        <v>12.435623896409654</v>
      </c>
      <c r="D49" s="784">
        <f>D51+D52</f>
        <v>12.753706121135172</v>
      </c>
      <c r="E49" s="784">
        <f>E51+E52</f>
        <v>13.122627350578265</v>
      </c>
      <c r="F49" s="784">
        <f>F51+F52</f>
        <v>12.721184517480522</v>
      </c>
      <c r="G49" s="784">
        <f>G27/G$8*100</f>
        <v>13.506750187283826</v>
      </c>
      <c r="H49" s="784">
        <f>H27/H$8*100</f>
        <v>13.732998407057959</v>
      </c>
      <c r="I49" s="784">
        <f>I27/I$8*100</f>
        <v>14.163537755527745</v>
      </c>
    </row>
    <row r="50" spans="1:9">
      <c r="A50" s="281" t="s">
        <v>64</v>
      </c>
      <c r="B50" s="784"/>
      <c r="C50" s="784"/>
      <c r="D50" s="784"/>
      <c r="E50" s="784"/>
      <c r="F50" s="784"/>
      <c r="G50" s="784"/>
      <c r="H50" s="784"/>
    </row>
    <row r="51" spans="1:9">
      <c r="A51" s="783" t="s">
        <v>581</v>
      </c>
      <c r="B51" s="785">
        <f t="shared" ref="B51:D52" si="6">B28/B$8*100</f>
        <v>18.91950789468471</v>
      </c>
      <c r="C51" s="785">
        <f t="shared" si="6"/>
        <v>12.032813419658622</v>
      </c>
      <c r="D51" s="785">
        <f t="shared" si="6"/>
        <v>12.297705691958297</v>
      </c>
      <c r="E51" s="785">
        <f>E28/$E$8*100</f>
        <v>12.718283746799683</v>
      </c>
      <c r="F51" s="785">
        <f>F28/$F$8*100</f>
        <v>12.372050211861046</v>
      </c>
      <c r="G51" s="785">
        <f t="shared" ref="G51:I52" si="7">G28/G$8*100</f>
        <v>13.259694926600678</v>
      </c>
      <c r="H51" s="785">
        <f t="shared" si="7"/>
        <v>13.36692807254013</v>
      </c>
      <c r="I51" s="785">
        <f>I28/I$8*100</f>
        <v>13.811907741820132</v>
      </c>
    </row>
    <row r="52" spans="1:9">
      <c r="A52" s="276" t="s">
        <v>582</v>
      </c>
      <c r="B52" s="785">
        <f t="shared" si="6"/>
        <v>0.93507934306713958</v>
      </c>
      <c r="C52" s="785">
        <f t="shared" si="6"/>
        <v>0.40281047675103004</v>
      </c>
      <c r="D52" s="785">
        <f t="shared" si="6"/>
        <v>0.4560004291768745</v>
      </c>
      <c r="E52" s="785">
        <f>E29/$E$8*100</f>
        <v>0.40434360377858214</v>
      </c>
      <c r="F52" s="785">
        <f>F29/$F$8*100</f>
        <v>0.34913430561947534</v>
      </c>
      <c r="G52" s="785">
        <f t="shared" si="7"/>
        <v>0.24705526068314765</v>
      </c>
      <c r="H52" s="785">
        <f t="shared" si="7"/>
        <v>0.36607033451782872</v>
      </c>
      <c r="I52" s="785">
        <f t="shared" si="7"/>
        <v>0.35163001370761071</v>
      </c>
    </row>
    <row r="53" spans="1:9" ht="3.75" customHeight="1">
      <c r="A53" s="684"/>
      <c r="B53" s="684"/>
      <c r="C53" s="684"/>
      <c r="D53" s="684"/>
      <c r="E53" s="684"/>
      <c r="F53" s="787"/>
      <c r="G53" s="787"/>
      <c r="H53" s="787"/>
      <c r="I53" s="808"/>
    </row>
    <row r="54" spans="1:9" s="28" customFormat="1" ht="13.8">
      <c r="A54" s="721"/>
      <c r="B54" s="1078"/>
      <c r="C54" s="1078"/>
      <c r="D54" s="1078"/>
      <c r="E54" s="1078"/>
      <c r="F54" s="634"/>
      <c r="G54" s="634"/>
      <c r="H54" s="992"/>
      <c r="I54" s="992"/>
    </row>
    <row r="55" spans="1:9" s="28" customFormat="1" ht="13.8">
      <c r="A55" s="625"/>
      <c r="B55" s="626"/>
      <c r="C55" s="482"/>
      <c r="D55" s="722"/>
      <c r="E55" s="634"/>
      <c r="F55" s="634"/>
      <c r="G55" s="634"/>
      <c r="H55" s="992"/>
      <c r="I55" s="992"/>
    </row>
    <row r="56" spans="1:9" ht="15" customHeight="1">
      <c r="A56" s="694"/>
      <c r="B56" s="694"/>
      <c r="C56" s="694"/>
      <c r="D56" s="694"/>
      <c r="E56" s="694"/>
      <c r="F56" s="694"/>
      <c r="G56" s="694"/>
    </row>
    <row r="57" spans="1:9" ht="15" customHeight="1">
      <c r="A57" s="694"/>
      <c r="B57" s="694"/>
      <c r="C57" s="694"/>
      <c r="D57" s="694"/>
      <c r="E57" s="694"/>
      <c r="F57" s="694"/>
      <c r="G57" s="694"/>
    </row>
    <row r="58" spans="1:9" ht="15" customHeight="1">
      <c r="A58" s="694"/>
      <c r="B58" s="694"/>
      <c r="C58" s="694"/>
      <c r="D58" s="694"/>
      <c r="E58" s="694"/>
      <c r="F58" s="694"/>
      <c r="G58" s="694"/>
    </row>
    <row r="59" spans="1:9" ht="15" customHeight="1">
      <c r="A59" s="694"/>
      <c r="B59" s="694"/>
      <c r="C59" s="694"/>
      <c r="D59" s="694"/>
      <c r="E59" s="694"/>
      <c r="F59" s="694"/>
      <c r="G59" s="694"/>
    </row>
    <row r="60" spans="1:9" ht="15" customHeight="1">
      <c r="A60" s="694"/>
      <c r="B60" s="694"/>
      <c r="C60" s="694"/>
      <c r="D60" s="694"/>
      <c r="E60" s="694"/>
      <c r="F60" s="694"/>
      <c r="G60" s="694"/>
    </row>
    <row r="61" spans="1:9" ht="15" customHeight="1">
      <c r="A61" s="694"/>
      <c r="B61" s="694"/>
      <c r="C61" s="694"/>
      <c r="D61" s="694"/>
      <c r="E61" s="694"/>
      <c r="F61" s="694"/>
      <c r="G61" s="694"/>
    </row>
    <row r="62" spans="1:9" ht="15" customHeight="1">
      <c r="A62" s="694"/>
      <c r="B62" s="694"/>
      <c r="C62" s="694"/>
      <c r="D62" s="694"/>
      <c r="E62" s="694"/>
      <c r="F62" s="694"/>
      <c r="G62" s="694"/>
    </row>
    <row r="63" spans="1:9" ht="15" customHeight="1">
      <c r="A63" s="694"/>
      <c r="B63" s="694"/>
      <c r="C63" s="694"/>
      <c r="D63" s="694"/>
      <c r="E63" s="694"/>
      <c r="F63" s="694"/>
      <c r="G63" s="694"/>
    </row>
    <row r="64" spans="1:9" ht="15" customHeight="1">
      <c r="A64" s="694"/>
      <c r="B64" s="694"/>
      <c r="C64" s="694"/>
      <c r="D64" s="694"/>
      <c r="E64" s="694"/>
      <c r="F64" s="694"/>
      <c r="G64" s="694"/>
    </row>
    <row r="65" spans="1:7" ht="15.9" customHeight="1">
      <c r="A65" s="694"/>
      <c r="B65" s="694"/>
      <c r="C65" s="694"/>
      <c r="D65" s="694"/>
      <c r="E65" s="694"/>
      <c r="F65" s="694"/>
      <c r="G65" s="694"/>
    </row>
    <row r="66" spans="1:7" ht="15.9" customHeight="1">
      <c r="A66" s="694"/>
      <c r="B66" s="694"/>
      <c r="C66" s="694"/>
      <c r="D66" s="694"/>
      <c r="E66" s="694"/>
      <c r="F66" s="694"/>
      <c r="G66" s="694"/>
    </row>
    <row r="67" spans="1:7" ht="15.9" customHeight="1">
      <c r="A67" s="694"/>
      <c r="B67" s="694"/>
      <c r="C67" s="694"/>
      <c r="D67" s="694"/>
      <c r="E67" s="694"/>
      <c r="F67" s="694"/>
      <c r="G67" s="694"/>
    </row>
    <row r="68" spans="1:7" ht="15.9" customHeight="1">
      <c r="A68" s="694"/>
      <c r="B68" s="694"/>
      <c r="C68" s="694"/>
      <c r="D68" s="694"/>
      <c r="E68" s="694"/>
      <c r="F68" s="694"/>
      <c r="G68" s="694"/>
    </row>
    <row r="69" spans="1:7" ht="15.9" customHeight="1">
      <c r="A69" s="694"/>
      <c r="B69" s="694"/>
      <c r="C69" s="694"/>
      <c r="D69" s="694"/>
      <c r="E69" s="694"/>
      <c r="F69" s="694"/>
      <c r="G69" s="694"/>
    </row>
    <row r="70" spans="1:7" ht="15.9" customHeight="1">
      <c r="A70" s="694"/>
      <c r="B70" s="694"/>
      <c r="C70" s="694"/>
      <c r="D70" s="694"/>
      <c r="E70" s="694"/>
      <c r="F70" s="694"/>
      <c r="G70" s="694"/>
    </row>
    <row r="71" spans="1:7" ht="15.9" customHeight="1">
      <c r="A71" s="694"/>
      <c r="B71" s="694"/>
      <c r="C71" s="694"/>
      <c r="D71" s="694"/>
      <c r="E71" s="694"/>
      <c r="F71" s="694"/>
      <c r="G71" s="694"/>
    </row>
    <row r="72" spans="1:7" ht="15.9" customHeight="1">
      <c r="A72" s="694"/>
      <c r="B72" s="694"/>
      <c r="C72" s="694"/>
      <c r="D72" s="694"/>
      <c r="E72" s="694"/>
      <c r="F72" s="694"/>
      <c r="G72" s="694"/>
    </row>
    <row r="73" spans="1:7" ht="15.9" customHeight="1">
      <c r="A73" s="694"/>
      <c r="B73" s="694"/>
      <c r="C73" s="694"/>
      <c r="D73" s="694"/>
      <c r="E73" s="694"/>
      <c r="F73" s="694"/>
      <c r="G73" s="694"/>
    </row>
    <row r="74" spans="1:7" ht="15.9" customHeight="1">
      <c r="A74" s="694"/>
      <c r="B74" s="694"/>
      <c r="C74" s="694"/>
      <c r="D74" s="694"/>
      <c r="E74" s="694"/>
      <c r="F74" s="694"/>
      <c r="G74" s="694"/>
    </row>
    <row r="75" spans="1:7" ht="15.9" customHeight="1">
      <c r="A75" s="694"/>
      <c r="B75" s="694"/>
      <c r="C75" s="694"/>
      <c r="D75" s="694"/>
      <c r="E75" s="694"/>
      <c r="F75" s="694"/>
      <c r="G75" s="694"/>
    </row>
    <row r="76" spans="1:7" ht="15.9" customHeight="1">
      <c r="A76" s="694"/>
      <c r="B76" s="694"/>
      <c r="C76" s="694"/>
      <c r="D76" s="694"/>
      <c r="E76" s="694"/>
      <c r="F76" s="694"/>
      <c r="G76" s="694"/>
    </row>
    <row r="77" spans="1:7" ht="15.9" customHeight="1">
      <c r="A77" s="694"/>
      <c r="B77" s="694"/>
      <c r="C77" s="694"/>
      <c r="D77" s="694"/>
      <c r="E77" s="694"/>
      <c r="F77" s="694"/>
      <c r="G77" s="694"/>
    </row>
    <row r="78" spans="1:7" ht="15.9" customHeight="1">
      <c r="A78" s="694"/>
      <c r="B78" s="694"/>
      <c r="C78" s="694"/>
      <c r="D78" s="694"/>
      <c r="E78" s="694"/>
      <c r="F78" s="694"/>
      <c r="G78" s="694"/>
    </row>
    <row r="79" spans="1:7" ht="15.9" customHeight="1">
      <c r="A79" s="694"/>
      <c r="B79" s="694"/>
      <c r="C79" s="694"/>
      <c r="D79" s="694"/>
      <c r="E79" s="694"/>
      <c r="F79" s="694"/>
      <c r="G79" s="694"/>
    </row>
    <row r="80" spans="1:7" ht="15.9" customHeight="1">
      <c r="A80" s="694"/>
      <c r="B80" s="694"/>
      <c r="C80" s="694"/>
      <c r="D80" s="694"/>
      <c r="E80" s="694"/>
      <c r="F80" s="694"/>
      <c r="G80" s="694"/>
    </row>
    <row r="81" spans="1:7" ht="15.9" customHeight="1">
      <c r="A81" s="694"/>
      <c r="B81" s="694"/>
      <c r="C81" s="694"/>
      <c r="D81" s="694"/>
      <c r="E81" s="694"/>
      <c r="F81" s="694"/>
      <c r="G81" s="694"/>
    </row>
    <row r="82" spans="1:7" ht="15.9" customHeight="1">
      <c r="A82" s="694"/>
      <c r="B82" s="694"/>
      <c r="C82" s="694"/>
      <c r="D82" s="694"/>
      <c r="E82" s="694"/>
      <c r="F82" s="694"/>
      <c r="G82" s="694"/>
    </row>
    <row r="83" spans="1:7" ht="15.9" customHeight="1">
      <c r="A83" s="694"/>
      <c r="B83" s="694"/>
      <c r="C83" s="694"/>
      <c r="D83" s="694"/>
      <c r="E83" s="694"/>
      <c r="F83" s="694"/>
      <c r="G83" s="694"/>
    </row>
    <row r="84" spans="1:7" ht="15.9" customHeight="1">
      <c r="A84" s="694"/>
      <c r="B84" s="694"/>
      <c r="C84" s="694"/>
      <c r="D84" s="694"/>
      <c r="E84" s="694"/>
      <c r="F84" s="694"/>
      <c r="G84" s="694"/>
    </row>
    <row r="85" spans="1:7" ht="15.9" customHeight="1">
      <c r="A85" s="694"/>
      <c r="B85" s="694"/>
      <c r="C85" s="694"/>
      <c r="D85" s="694"/>
      <c r="E85" s="694"/>
      <c r="F85" s="694"/>
      <c r="G85" s="694"/>
    </row>
    <row r="86" spans="1:7" ht="15.9" customHeight="1">
      <c r="A86" s="694"/>
      <c r="B86" s="694"/>
      <c r="C86" s="694"/>
      <c r="D86" s="694"/>
      <c r="E86" s="694"/>
      <c r="F86" s="694"/>
      <c r="G86" s="694"/>
    </row>
    <row r="87" spans="1:7" ht="15.9" customHeight="1">
      <c r="A87" s="694"/>
      <c r="B87" s="694"/>
      <c r="C87" s="694"/>
      <c r="D87" s="694"/>
      <c r="E87" s="694"/>
      <c r="F87" s="694"/>
      <c r="G87" s="694"/>
    </row>
    <row r="88" spans="1:7" ht="15.9" customHeight="1">
      <c r="A88" s="694"/>
      <c r="B88" s="694"/>
      <c r="C88" s="694"/>
      <c r="D88" s="694"/>
      <c r="E88" s="694"/>
      <c r="F88" s="694"/>
      <c r="G88" s="694"/>
    </row>
    <row r="89" spans="1:7" ht="15.9" customHeight="1">
      <c r="A89" s="694"/>
      <c r="B89" s="694"/>
      <c r="C89" s="694"/>
      <c r="D89" s="694"/>
      <c r="E89" s="694"/>
      <c r="F89" s="694"/>
      <c r="G89" s="694"/>
    </row>
    <row r="90" spans="1:7" ht="15.9" customHeight="1">
      <c r="A90" s="694"/>
      <c r="B90" s="694"/>
      <c r="C90" s="694"/>
      <c r="D90" s="694"/>
      <c r="E90" s="694"/>
      <c r="F90" s="694"/>
      <c r="G90" s="694"/>
    </row>
    <row r="91" spans="1:7" ht="15.9" customHeight="1">
      <c r="A91" s="694"/>
      <c r="B91" s="694"/>
      <c r="C91" s="694"/>
      <c r="D91" s="694"/>
      <c r="E91" s="694"/>
      <c r="F91" s="694"/>
      <c r="G91" s="694"/>
    </row>
    <row r="92" spans="1:7" ht="15.9" customHeight="1">
      <c r="A92" s="694"/>
      <c r="B92" s="694"/>
      <c r="C92" s="694"/>
      <c r="D92" s="694"/>
      <c r="E92" s="694"/>
      <c r="F92" s="694"/>
      <c r="G92" s="694"/>
    </row>
    <row r="93" spans="1:7" ht="15.9" customHeight="1">
      <c r="A93" s="694"/>
      <c r="B93" s="694"/>
      <c r="C93" s="694"/>
      <c r="D93" s="694"/>
      <c r="E93" s="694"/>
      <c r="F93" s="694"/>
      <c r="G93" s="694"/>
    </row>
    <row r="94" spans="1:7" ht="15.9" customHeight="1">
      <c r="A94" s="694"/>
      <c r="B94" s="694"/>
      <c r="C94" s="694"/>
      <c r="D94" s="694"/>
      <c r="E94" s="694"/>
      <c r="F94" s="694"/>
      <c r="G94" s="694"/>
    </row>
    <row r="95" spans="1:7" ht="15.9" customHeight="1">
      <c r="A95" s="694"/>
      <c r="B95" s="694"/>
      <c r="C95" s="694"/>
      <c r="D95" s="694"/>
      <c r="E95" s="694"/>
      <c r="F95" s="694"/>
      <c r="G95" s="694"/>
    </row>
    <row r="96" spans="1:7" ht="15.9" customHeight="1">
      <c r="A96" s="694"/>
      <c r="B96" s="694"/>
      <c r="C96" s="694"/>
      <c r="D96" s="694"/>
      <c r="E96" s="694"/>
      <c r="F96" s="694"/>
      <c r="G96" s="694"/>
    </row>
    <row r="97" spans="1:7" ht="15.9" customHeight="1">
      <c r="A97" s="694"/>
      <c r="B97" s="694"/>
      <c r="C97" s="694"/>
      <c r="D97" s="694"/>
      <c r="E97" s="694"/>
      <c r="F97" s="694"/>
      <c r="G97" s="694"/>
    </row>
    <row r="98" spans="1:7" ht="15.9" customHeight="1">
      <c r="A98" s="694"/>
      <c r="B98" s="694"/>
      <c r="C98" s="694"/>
      <c r="D98" s="694"/>
      <c r="E98" s="694"/>
      <c r="F98" s="694"/>
      <c r="G98" s="694"/>
    </row>
    <row r="99" spans="1:7" ht="15.9" customHeight="1">
      <c r="A99" s="694"/>
      <c r="B99" s="694"/>
      <c r="C99" s="694"/>
      <c r="D99" s="694"/>
      <c r="E99" s="694"/>
      <c r="F99" s="694"/>
      <c r="G99" s="694"/>
    </row>
    <row r="100" spans="1:7" ht="15.9" customHeight="1">
      <c r="A100" s="694"/>
      <c r="B100" s="694"/>
      <c r="C100" s="694"/>
      <c r="D100" s="694"/>
      <c r="E100" s="694"/>
      <c r="F100" s="694"/>
      <c r="G100" s="694"/>
    </row>
    <row r="101" spans="1:7" ht="15.9" customHeight="1">
      <c r="A101" s="694"/>
      <c r="B101" s="694"/>
      <c r="C101" s="694"/>
      <c r="D101" s="694"/>
      <c r="E101" s="694"/>
      <c r="F101" s="694"/>
      <c r="G101" s="694"/>
    </row>
    <row r="102" spans="1:7" ht="15.9" customHeight="1">
      <c r="A102" s="694"/>
      <c r="B102" s="694"/>
      <c r="C102" s="694"/>
      <c r="D102" s="694"/>
      <c r="E102" s="694"/>
      <c r="F102" s="694"/>
      <c r="G102" s="694"/>
    </row>
    <row r="103" spans="1:7" ht="15.9" customHeight="1">
      <c r="A103" s="694"/>
      <c r="B103" s="694"/>
      <c r="C103" s="694"/>
      <c r="D103" s="694"/>
      <c r="E103" s="694"/>
      <c r="F103" s="694"/>
      <c r="G103" s="694"/>
    </row>
    <row r="104" spans="1:7" ht="15.9" customHeight="1">
      <c r="A104" s="694"/>
      <c r="B104" s="694"/>
      <c r="C104" s="694"/>
      <c r="D104" s="694"/>
      <c r="E104" s="694"/>
      <c r="F104" s="694"/>
      <c r="G104" s="694"/>
    </row>
    <row r="105" spans="1:7" ht="15.9" customHeight="1">
      <c r="A105" s="694"/>
      <c r="B105" s="694"/>
      <c r="C105" s="694"/>
      <c r="D105" s="694"/>
      <c r="E105" s="694"/>
      <c r="F105" s="694"/>
      <c r="G105" s="694"/>
    </row>
    <row r="106" spans="1:7" ht="15.9" customHeight="1">
      <c r="A106" s="694"/>
      <c r="B106" s="694"/>
      <c r="C106" s="694"/>
      <c r="D106" s="694"/>
      <c r="E106" s="694"/>
      <c r="F106" s="694"/>
      <c r="G106" s="694"/>
    </row>
    <row r="107" spans="1:7" ht="15.9" customHeight="1">
      <c r="A107" s="694"/>
      <c r="B107" s="694"/>
      <c r="C107" s="694"/>
      <c r="D107" s="694"/>
      <c r="E107" s="694"/>
      <c r="F107" s="694"/>
      <c r="G107" s="694"/>
    </row>
    <row r="108" spans="1:7" ht="15.9" customHeight="1">
      <c r="A108" s="694"/>
      <c r="B108" s="694"/>
      <c r="C108" s="694"/>
      <c r="D108" s="694"/>
      <c r="E108" s="694"/>
      <c r="F108" s="694"/>
      <c r="G108" s="694"/>
    </row>
    <row r="109" spans="1:7" ht="15.9" customHeight="1">
      <c r="A109" s="694"/>
      <c r="B109" s="694"/>
      <c r="C109" s="694"/>
      <c r="D109" s="694"/>
      <c r="E109" s="694"/>
      <c r="F109" s="694"/>
      <c r="G109" s="694"/>
    </row>
    <row r="110" spans="1:7" ht="15.9" customHeight="1">
      <c r="A110" s="694"/>
      <c r="B110" s="694"/>
      <c r="C110" s="694"/>
      <c r="D110" s="694"/>
      <c r="E110" s="694"/>
      <c r="F110" s="694"/>
      <c r="G110" s="694"/>
    </row>
    <row r="111" spans="1:7" ht="15.9" customHeight="1">
      <c r="A111" s="694"/>
      <c r="B111" s="694"/>
      <c r="C111" s="694"/>
      <c r="D111" s="694"/>
      <c r="E111" s="694"/>
      <c r="F111" s="694"/>
      <c r="G111" s="694"/>
    </row>
    <row r="112" spans="1:7" ht="15.9" customHeight="1">
      <c r="A112" s="694"/>
      <c r="B112" s="694"/>
      <c r="C112" s="694"/>
      <c r="D112" s="694"/>
      <c r="E112" s="694"/>
      <c r="F112" s="694"/>
      <c r="G112" s="694"/>
    </row>
    <row r="113" spans="1:7" ht="15.9" customHeight="1">
      <c r="A113" s="694"/>
      <c r="B113" s="694"/>
      <c r="C113" s="694"/>
      <c r="D113" s="694"/>
      <c r="E113" s="694"/>
      <c r="F113" s="694"/>
      <c r="G113" s="694"/>
    </row>
    <row r="114" spans="1:7" ht="15.9" customHeight="1">
      <c r="A114" s="694"/>
      <c r="B114" s="694"/>
      <c r="C114" s="694"/>
      <c r="D114" s="694"/>
      <c r="E114" s="694"/>
      <c r="F114" s="694"/>
      <c r="G114" s="694"/>
    </row>
    <row r="115" spans="1:7" ht="15.9" customHeight="1">
      <c r="A115" s="694"/>
      <c r="B115" s="694"/>
      <c r="C115" s="694"/>
      <c r="D115" s="694"/>
      <c r="E115" s="694"/>
      <c r="F115" s="694"/>
      <c r="G115" s="694"/>
    </row>
    <row r="116" spans="1:7" ht="15.9" customHeight="1">
      <c r="A116" s="694"/>
      <c r="B116" s="694"/>
      <c r="C116" s="694"/>
      <c r="D116" s="694"/>
      <c r="E116" s="694"/>
      <c r="F116" s="694"/>
      <c r="G116" s="694"/>
    </row>
    <row r="117" spans="1:7" ht="15.9" customHeight="1">
      <c r="A117" s="694"/>
      <c r="B117" s="694"/>
      <c r="C117" s="694"/>
      <c r="D117" s="694"/>
      <c r="E117" s="694"/>
      <c r="F117" s="694"/>
      <c r="G117" s="694"/>
    </row>
    <row r="118" spans="1:7" ht="15.9" customHeight="1">
      <c r="A118" s="694"/>
      <c r="B118" s="694"/>
      <c r="C118" s="694"/>
      <c r="D118" s="694"/>
      <c r="E118" s="694"/>
      <c r="F118" s="694"/>
      <c r="G118" s="694"/>
    </row>
    <row r="119" spans="1:7" ht="15.9" customHeight="1">
      <c r="A119" s="694"/>
      <c r="B119" s="694"/>
      <c r="C119" s="694"/>
      <c r="D119" s="694"/>
      <c r="E119" s="694"/>
      <c r="F119" s="694"/>
      <c r="G119" s="694"/>
    </row>
    <row r="120" spans="1:7" ht="15.9" customHeight="1">
      <c r="A120" s="694"/>
      <c r="B120" s="694"/>
      <c r="C120" s="694"/>
      <c r="D120" s="694"/>
      <c r="E120" s="694"/>
      <c r="F120" s="694"/>
      <c r="G120" s="694"/>
    </row>
    <row r="121" spans="1:7" ht="15.9" customHeight="1">
      <c r="A121" s="694"/>
      <c r="B121" s="694"/>
      <c r="C121" s="694"/>
      <c r="D121" s="694"/>
      <c r="E121" s="694"/>
      <c r="F121" s="694"/>
      <c r="G121" s="694"/>
    </row>
    <row r="122" spans="1:7" ht="15.9" customHeight="1">
      <c r="A122" s="694"/>
      <c r="B122" s="694"/>
      <c r="C122" s="694"/>
      <c r="D122" s="694"/>
      <c r="E122" s="694"/>
      <c r="F122" s="694"/>
      <c r="G122" s="694"/>
    </row>
    <row r="123" spans="1:7" ht="15.9" customHeight="1">
      <c r="A123" s="694"/>
      <c r="B123" s="694"/>
      <c r="C123" s="694"/>
      <c r="D123" s="694"/>
      <c r="E123" s="694"/>
      <c r="F123" s="694"/>
      <c r="G123" s="694"/>
    </row>
    <row r="124" spans="1:7" ht="15.9" customHeight="1">
      <c r="A124" s="694"/>
      <c r="B124" s="694"/>
      <c r="C124" s="694"/>
      <c r="D124" s="694"/>
      <c r="E124" s="694"/>
      <c r="F124" s="694"/>
      <c r="G124" s="694"/>
    </row>
    <row r="125" spans="1:7" ht="15.9" customHeight="1">
      <c r="A125" s="694"/>
      <c r="B125" s="694"/>
      <c r="C125" s="694"/>
      <c r="D125" s="694"/>
      <c r="E125" s="694"/>
      <c r="F125" s="694"/>
      <c r="G125" s="694"/>
    </row>
    <row r="126" spans="1:7" ht="15.9" customHeight="1">
      <c r="A126" s="694"/>
      <c r="B126" s="694"/>
      <c r="C126" s="694"/>
      <c r="D126" s="694"/>
      <c r="E126" s="694"/>
      <c r="F126" s="694"/>
      <c r="G126" s="694"/>
    </row>
    <row r="127" spans="1:7" ht="15.9" customHeight="1">
      <c r="A127" s="694"/>
      <c r="B127" s="694"/>
      <c r="C127" s="694"/>
      <c r="D127" s="694"/>
      <c r="E127" s="694"/>
      <c r="F127" s="694"/>
      <c r="G127" s="694"/>
    </row>
    <row r="128" spans="1:7" ht="15.9" customHeight="1">
      <c r="A128" s="694"/>
      <c r="B128" s="694"/>
      <c r="C128" s="694"/>
      <c r="D128" s="694"/>
      <c r="E128" s="694"/>
      <c r="F128" s="694"/>
      <c r="G128" s="694"/>
    </row>
    <row r="129" spans="1:7" ht="15.9" customHeight="1">
      <c r="A129" s="694"/>
      <c r="B129" s="694"/>
      <c r="C129" s="694"/>
      <c r="D129" s="694"/>
      <c r="E129" s="694"/>
      <c r="F129" s="694"/>
      <c r="G129" s="694"/>
    </row>
    <row r="130" spans="1:7" ht="15.9" customHeight="1">
      <c r="A130" s="694"/>
      <c r="B130" s="694"/>
      <c r="C130" s="694"/>
      <c r="D130" s="694"/>
      <c r="E130" s="694"/>
      <c r="F130" s="694"/>
      <c r="G130" s="694"/>
    </row>
    <row r="131" spans="1:7" ht="15.9" customHeight="1">
      <c r="A131" s="694"/>
      <c r="B131" s="694"/>
      <c r="C131" s="694"/>
      <c r="D131" s="694"/>
      <c r="E131" s="694"/>
      <c r="F131" s="694"/>
      <c r="G131" s="694"/>
    </row>
    <row r="132" spans="1:7" ht="15.9" customHeight="1">
      <c r="A132" s="694"/>
      <c r="B132" s="694"/>
      <c r="C132" s="694"/>
      <c r="D132" s="694"/>
      <c r="E132" s="694"/>
      <c r="F132" s="694"/>
      <c r="G132" s="694"/>
    </row>
    <row r="133" spans="1:7" ht="15.9" customHeight="1">
      <c r="A133" s="694"/>
      <c r="B133" s="694"/>
      <c r="C133" s="694"/>
      <c r="D133" s="694"/>
      <c r="E133" s="694"/>
      <c r="F133" s="694"/>
      <c r="G133" s="694"/>
    </row>
    <row r="134" spans="1:7" ht="15.9" customHeight="1">
      <c r="A134" s="694"/>
      <c r="B134" s="694"/>
      <c r="C134" s="694"/>
      <c r="D134" s="694"/>
      <c r="E134" s="694"/>
      <c r="F134" s="694"/>
      <c r="G134" s="694"/>
    </row>
    <row r="135" spans="1:7" ht="15.9" customHeight="1">
      <c r="A135" s="694"/>
      <c r="B135" s="694"/>
      <c r="C135" s="694"/>
      <c r="D135" s="694"/>
      <c r="E135" s="694"/>
      <c r="F135" s="694"/>
      <c r="G135" s="694"/>
    </row>
    <row r="136" spans="1:7" ht="15.9" customHeight="1">
      <c r="A136" s="694"/>
      <c r="B136" s="694"/>
      <c r="C136" s="694"/>
      <c r="D136" s="694"/>
      <c r="E136" s="694"/>
      <c r="F136" s="694"/>
      <c r="G136" s="694"/>
    </row>
    <row r="137" spans="1:7" ht="15.9" customHeight="1">
      <c r="A137" s="694"/>
      <c r="B137" s="694"/>
      <c r="C137" s="694"/>
      <c r="D137" s="694"/>
      <c r="E137" s="694"/>
      <c r="F137" s="694"/>
      <c r="G137" s="694"/>
    </row>
    <row r="138" spans="1:7" ht="15.9" customHeight="1">
      <c r="A138" s="694"/>
      <c r="B138" s="694"/>
      <c r="C138" s="694"/>
      <c r="D138" s="694"/>
      <c r="E138" s="694"/>
      <c r="F138" s="694"/>
      <c r="G138" s="694"/>
    </row>
    <row r="139" spans="1:7" ht="15.9" customHeight="1">
      <c r="A139" s="694"/>
      <c r="B139" s="694"/>
      <c r="C139" s="694"/>
      <c r="D139" s="694"/>
      <c r="E139" s="694"/>
      <c r="F139" s="694"/>
      <c r="G139" s="694"/>
    </row>
    <row r="140" spans="1:7" ht="15.9" customHeight="1">
      <c r="A140" s="694"/>
      <c r="B140" s="694"/>
      <c r="C140" s="694"/>
      <c r="D140" s="694"/>
      <c r="E140" s="694"/>
      <c r="F140" s="694"/>
      <c r="G140" s="694"/>
    </row>
    <row r="141" spans="1:7" ht="15.9" customHeight="1">
      <c r="A141" s="694"/>
      <c r="B141" s="694"/>
      <c r="C141" s="694"/>
      <c r="D141" s="694"/>
      <c r="E141" s="694"/>
      <c r="F141" s="694"/>
      <c r="G141" s="694"/>
    </row>
    <row r="142" spans="1:7" ht="15.9" customHeight="1">
      <c r="A142" s="694"/>
      <c r="B142" s="694"/>
      <c r="C142" s="694"/>
      <c r="D142" s="694"/>
      <c r="E142" s="694"/>
      <c r="F142" s="694"/>
      <c r="G142" s="694"/>
    </row>
    <row r="143" spans="1:7" ht="15.9" customHeight="1">
      <c r="A143" s="694"/>
      <c r="B143" s="694"/>
      <c r="C143" s="694"/>
      <c r="D143" s="694"/>
      <c r="E143" s="694"/>
      <c r="F143" s="694"/>
      <c r="G143" s="694"/>
    </row>
    <row r="144" spans="1:7" ht="15.9" customHeight="1">
      <c r="A144" s="694"/>
      <c r="B144" s="694"/>
      <c r="C144" s="694"/>
      <c r="D144" s="694"/>
      <c r="E144" s="694"/>
      <c r="F144" s="694"/>
      <c r="G144" s="694"/>
    </row>
    <row r="145" spans="1:7" ht="15.9" customHeight="1">
      <c r="A145" s="694"/>
      <c r="B145" s="694"/>
      <c r="C145" s="694"/>
      <c r="D145" s="694"/>
      <c r="E145" s="694"/>
      <c r="F145" s="694"/>
      <c r="G145" s="694"/>
    </row>
    <row r="146" spans="1:7" ht="15.9" customHeight="1">
      <c r="A146" s="694"/>
      <c r="B146" s="694"/>
      <c r="C146" s="694"/>
      <c r="D146" s="694"/>
      <c r="E146" s="694"/>
      <c r="F146" s="694"/>
      <c r="G146" s="694"/>
    </row>
    <row r="147" spans="1:7" ht="15.9" customHeight="1">
      <c r="A147" s="694"/>
      <c r="B147" s="694"/>
      <c r="C147" s="694"/>
      <c r="D147" s="694"/>
      <c r="E147" s="694"/>
      <c r="F147" s="694"/>
      <c r="G147" s="694"/>
    </row>
    <row r="148" spans="1:7" ht="15.9" customHeight="1">
      <c r="A148" s="694"/>
      <c r="B148" s="694"/>
      <c r="C148" s="694"/>
      <c r="D148" s="694"/>
      <c r="E148" s="694"/>
      <c r="F148" s="694"/>
      <c r="G148" s="694"/>
    </row>
    <row r="149" spans="1:7" ht="15.9" customHeight="1">
      <c r="A149" s="694"/>
      <c r="B149" s="694"/>
      <c r="C149" s="694"/>
      <c r="D149" s="694"/>
      <c r="E149" s="694"/>
      <c r="F149" s="694"/>
      <c r="G149" s="694"/>
    </row>
    <row r="150" spans="1:7" ht="15.9" customHeight="1">
      <c r="A150" s="694"/>
      <c r="B150" s="694"/>
      <c r="C150" s="694"/>
      <c r="D150" s="694"/>
      <c r="E150" s="694"/>
      <c r="F150" s="694"/>
      <c r="G150" s="694"/>
    </row>
    <row r="151" spans="1:7" ht="15.9" customHeight="1">
      <c r="A151" s="694"/>
      <c r="B151" s="694"/>
      <c r="C151" s="694"/>
      <c r="D151" s="694"/>
      <c r="E151" s="694"/>
      <c r="F151" s="694"/>
      <c r="G151" s="694"/>
    </row>
    <row r="152" spans="1:7" ht="15.9" customHeight="1">
      <c r="A152" s="694"/>
      <c r="B152" s="694"/>
      <c r="C152" s="694"/>
      <c r="D152" s="694"/>
      <c r="E152" s="694"/>
      <c r="F152" s="694"/>
      <c r="G152" s="694"/>
    </row>
    <row r="153" spans="1:7" ht="15.9" customHeight="1">
      <c r="A153" s="694"/>
      <c r="B153" s="694"/>
      <c r="C153" s="694"/>
      <c r="D153" s="694"/>
      <c r="E153" s="694"/>
      <c r="F153" s="694"/>
      <c r="G153" s="694"/>
    </row>
    <row r="154" spans="1:7" ht="15.9" customHeight="1">
      <c r="A154" s="694"/>
      <c r="B154" s="694"/>
      <c r="C154" s="694"/>
      <c r="D154" s="694"/>
      <c r="E154" s="694"/>
      <c r="F154" s="694"/>
      <c r="G154" s="694"/>
    </row>
    <row r="155" spans="1:7" ht="15.9" customHeight="1">
      <c r="A155" s="694"/>
      <c r="B155" s="694"/>
      <c r="C155" s="694"/>
      <c r="D155" s="694"/>
      <c r="E155" s="694"/>
      <c r="F155" s="694"/>
      <c r="G155" s="694"/>
    </row>
    <row r="156" spans="1:7" ht="15.9" customHeight="1">
      <c r="A156" s="694"/>
      <c r="B156" s="694"/>
      <c r="C156" s="694"/>
      <c r="D156" s="694"/>
      <c r="E156" s="694"/>
      <c r="F156" s="694"/>
      <c r="G156" s="694"/>
    </row>
    <row r="157" spans="1:7" ht="15.9" customHeight="1">
      <c r="A157" s="694"/>
      <c r="B157" s="694"/>
      <c r="C157" s="694"/>
      <c r="D157" s="694"/>
      <c r="E157" s="694"/>
      <c r="F157" s="694"/>
      <c r="G157" s="694"/>
    </row>
    <row r="158" spans="1:7" ht="15.9" customHeight="1">
      <c r="A158" s="694"/>
      <c r="B158" s="694"/>
      <c r="C158" s="694"/>
      <c r="D158" s="694"/>
      <c r="E158" s="694"/>
      <c r="F158" s="694"/>
      <c r="G158" s="694"/>
    </row>
    <row r="159" spans="1:7" ht="15.9" customHeight="1">
      <c r="A159" s="694"/>
      <c r="B159" s="694"/>
      <c r="C159" s="694"/>
      <c r="D159" s="694"/>
      <c r="E159" s="694"/>
      <c r="F159" s="694"/>
      <c r="G159" s="694"/>
    </row>
    <row r="160" spans="1:7" ht="15.9" customHeight="1">
      <c r="A160" s="694"/>
      <c r="B160" s="694"/>
      <c r="C160" s="694"/>
      <c r="D160" s="694"/>
      <c r="E160" s="694"/>
      <c r="F160" s="694"/>
      <c r="G160" s="694"/>
    </row>
    <row r="161" spans="1:7" ht="15.9" customHeight="1">
      <c r="A161" s="694"/>
      <c r="B161" s="694"/>
      <c r="C161" s="694"/>
      <c r="D161" s="694"/>
      <c r="E161" s="694"/>
      <c r="F161" s="694"/>
      <c r="G161" s="694"/>
    </row>
    <row r="162" spans="1:7" ht="15.9" customHeight="1">
      <c r="A162" s="694"/>
      <c r="B162" s="694"/>
      <c r="C162" s="694"/>
      <c r="D162" s="694"/>
      <c r="E162" s="694"/>
      <c r="F162" s="694"/>
      <c r="G162" s="694"/>
    </row>
    <row r="163" spans="1:7" ht="15.9" customHeight="1">
      <c r="A163" s="694"/>
      <c r="B163" s="694"/>
      <c r="C163" s="694"/>
      <c r="D163" s="694"/>
      <c r="E163" s="694"/>
      <c r="F163" s="694"/>
      <c r="G163" s="694"/>
    </row>
    <row r="164" spans="1:7" ht="15.9" customHeight="1">
      <c r="A164" s="694"/>
      <c r="B164" s="694"/>
      <c r="C164" s="694"/>
      <c r="D164" s="694"/>
      <c r="E164" s="694"/>
      <c r="F164" s="694"/>
      <c r="G164" s="694"/>
    </row>
    <row r="165" spans="1:7" ht="15.9" customHeight="1">
      <c r="A165" s="694"/>
      <c r="B165" s="694"/>
      <c r="C165" s="694"/>
      <c r="D165" s="694"/>
      <c r="E165" s="694"/>
      <c r="F165" s="694"/>
      <c r="G165" s="694"/>
    </row>
    <row r="166" spans="1:7" ht="15.9" customHeight="1">
      <c r="A166" s="694"/>
      <c r="B166" s="694"/>
      <c r="C166" s="694"/>
      <c r="D166" s="694"/>
      <c r="E166" s="694"/>
      <c r="F166" s="694"/>
      <c r="G166" s="694"/>
    </row>
    <row r="167" spans="1:7" ht="15.9" customHeight="1"/>
    <row r="168" spans="1:7" ht="15.9" customHeight="1"/>
    <row r="169" spans="1:7" ht="15.9" customHeight="1"/>
    <row r="170" spans="1:7" ht="15.9" customHeight="1"/>
    <row r="171" spans="1:7" ht="15.9" customHeight="1"/>
    <row r="172" spans="1:7" ht="15.9" customHeight="1"/>
    <row r="173" spans="1:7" ht="15.9" customHeight="1"/>
    <row r="174" spans="1:7" ht="15.9" customHeight="1"/>
    <row r="175" spans="1:7" ht="15.9" customHeight="1"/>
    <row r="176" spans="1:7" ht="15.9" customHeight="1"/>
    <row r="177" ht="15.9" customHeight="1"/>
    <row r="178" ht="15.9" customHeight="1"/>
    <row r="179" ht="15.9" customHeight="1"/>
    <row r="180" ht="15.9" customHeight="1"/>
    <row r="181" ht="15.9" customHeight="1"/>
    <row r="182" ht="15.9" customHeight="1"/>
    <row r="183" ht="15.9" customHeight="1"/>
    <row r="184" ht="15.9" customHeight="1"/>
    <row r="185" ht="15.9" customHeight="1"/>
    <row r="186" ht="15.9" customHeight="1"/>
    <row r="187" ht="15.9" customHeight="1"/>
    <row r="188" ht="15.9" customHeight="1"/>
    <row r="189" ht="15.9" customHeight="1"/>
    <row r="190" ht="15.9" customHeight="1"/>
    <row r="191" ht="15.9" customHeight="1"/>
    <row r="192" ht="15.9" customHeight="1"/>
    <row r="193" ht="15.9" customHeight="1"/>
    <row r="194" ht="15.9" customHeight="1"/>
    <row r="195" ht="15.9" customHeight="1"/>
    <row r="196" ht="15.9" customHeight="1"/>
    <row r="197" ht="15.9" customHeight="1"/>
    <row r="198" ht="15.9" customHeight="1"/>
    <row r="199" ht="15.9" customHeight="1"/>
    <row r="200" ht="15.9" customHeight="1"/>
    <row r="201" ht="15.9" customHeight="1"/>
    <row r="202" ht="15.9" customHeight="1"/>
    <row r="203" ht="15.9" customHeight="1"/>
    <row r="204" ht="15.9" customHeight="1"/>
    <row r="205" ht="15.9" customHeight="1"/>
    <row r="206" ht="15.9" customHeight="1"/>
    <row r="207" ht="15.9" customHeight="1"/>
    <row r="208" ht="15.9" customHeight="1"/>
    <row r="209" ht="15.9" customHeight="1"/>
    <row r="210" ht="15.9" customHeight="1"/>
    <row r="211" ht="15.9" customHeight="1"/>
    <row r="212" ht="15.9" customHeight="1"/>
    <row r="213" ht="15.9" customHeight="1"/>
    <row r="214" ht="15.9" customHeight="1"/>
    <row r="215" ht="15.9" customHeight="1"/>
    <row r="216" ht="15.9" customHeight="1"/>
    <row r="217" ht="15.9" customHeight="1"/>
    <row r="218" ht="15.9" customHeight="1"/>
    <row r="219" ht="15.9" customHeight="1"/>
    <row r="220" ht="15.9" customHeight="1"/>
    <row r="221" ht="15.9" customHeight="1"/>
    <row r="222" ht="15.9" customHeight="1"/>
    <row r="223" ht="15.9" customHeight="1"/>
    <row r="224" ht="15.9" customHeight="1"/>
    <row r="225" ht="15.9" customHeight="1"/>
    <row r="226" ht="15.9" customHeight="1"/>
    <row r="227" ht="15.9" customHeight="1"/>
    <row r="228" ht="15.9" customHeight="1"/>
    <row r="229" ht="15.9" customHeight="1"/>
    <row r="230" ht="15.9" customHeight="1"/>
    <row r="231" ht="15.9" customHeight="1"/>
    <row r="232" ht="15.9" customHeight="1"/>
    <row r="233" ht="15.9" customHeight="1"/>
    <row r="234" ht="15.9" customHeight="1"/>
    <row r="235" ht="15.9" customHeight="1"/>
    <row r="236" ht="15.9" customHeight="1"/>
    <row r="237" ht="15.9" customHeight="1"/>
    <row r="238" ht="15.9" customHeight="1"/>
    <row r="239" ht="15.9" customHeight="1"/>
    <row r="240" ht="15.9" customHeight="1"/>
    <row r="241" ht="15.9" customHeight="1"/>
    <row r="242" ht="15.9" customHeight="1"/>
    <row r="243" ht="15.9" customHeight="1"/>
    <row r="244" ht="15.9" customHeight="1"/>
    <row r="245" ht="15.9" customHeight="1"/>
    <row r="246" ht="15.9" customHeight="1"/>
    <row r="247" ht="15.9" customHeight="1"/>
    <row r="248" ht="15.9" customHeight="1"/>
    <row r="249" ht="15.9" customHeight="1"/>
    <row r="250" ht="15.9" customHeight="1"/>
    <row r="251" ht="15.9" customHeight="1"/>
    <row r="252" ht="15.9" customHeight="1"/>
    <row r="253" ht="15.9" customHeight="1"/>
    <row r="254" ht="15.9" customHeight="1"/>
    <row r="255" ht="15.9" customHeight="1"/>
    <row r="256" ht="15.9" customHeight="1"/>
    <row r="257" ht="15.9" customHeight="1"/>
    <row r="258" ht="15.9" customHeight="1"/>
    <row r="259" ht="15.9" customHeight="1"/>
    <row r="260" ht="15.9" customHeight="1"/>
    <row r="261" ht="15.9" customHeight="1"/>
    <row r="262" ht="15.9" customHeight="1"/>
    <row r="263" ht="15.9" customHeight="1"/>
    <row r="264" ht="15.9" customHeight="1"/>
    <row r="265" ht="15.9" customHeight="1"/>
    <row r="266" ht="15.9" customHeight="1"/>
    <row r="267" ht="15.9" customHeight="1"/>
    <row r="268" ht="15.9" customHeight="1"/>
    <row r="269" ht="15.9" customHeight="1"/>
    <row r="270" ht="15.9" customHeight="1"/>
    <row r="271" ht="15.9" customHeight="1"/>
    <row r="272" ht="15.9" customHeight="1"/>
    <row r="273" ht="15.9" customHeight="1"/>
    <row r="274" ht="15.9" customHeight="1"/>
    <row r="275" ht="15.9" customHeight="1"/>
    <row r="276" ht="15.9" customHeight="1"/>
    <row r="277" ht="15.9" customHeight="1"/>
    <row r="278" ht="15.9" customHeight="1"/>
    <row r="279" ht="15.9" customHeight="1"/>
    <row r="280" ht="15.9" customHeight="1"/>
    <row r="281" ht="15.9" customHeight="1"/>
    <row r="282" ht="15.9" customHeight="1"/>
    <row r="283" ht="15.9" customHeight="1"/>
    <row r="284" ht="15.9" customHeight="1"/>
    <row r="285" ht="15.9" customHeight="1"/>
    <row r="286" ht="15.9" customHeight="1"/>
    <row r="287" ht="15.9" customHeight="1"/>
    <row r="288" ht="15.9" customHeight="1"/>
    <row r="289" ht="15.9" customHeight="1"/>
    <row r="290" ht="15.9" customHeight="1"/>
    <row r="291" ht="15.9" customHeight="1"/>
    <row r="292" ht="15.9" customHeight="1"/>
    <row r="293" ht="15.9" customHeight="1"/>
    <row r="294" ht="15.9" customHeight="1"/>
    <row r="295" ht="15.9" customHeight="1"/>
    <row r="296" ht="15.9" customHeight="1"/>
    <row r="297" ht="15.9" customHeight="1"/>
    <row r="298" ht="15.9" customHeight="1"/>
    <row r="299" ht="15.9" customHeight="1"/>
    <row r="300" ht="15.9" customHeight="1"/>
    <row r="301" ht="15.9" customHeight="1"/>
    <row r="302" ht="15.9" customHeight="1"/>
    <row r="303" ht="15.9" customHeight="1"/>
    <row r="304" ht="15.9" customHeight="1"/>
    <row r="305" ht="15.9" customHeight="1"/>
    <row r="306" ht="15.9" customHeight="1"/>
    <row r="307" ht="15.9" customHeight="1"/>
    <row r="308" ht="15.9" customHeight="1"/>
    <row r="309" ht="15.9" customHeight="1"/>
    <row r="310" ht="15.9" customHeight="1"/>
    <row r="311" ht="15.9" customHeight="1"/>
    <row r="312" ht="15.9" customHeight="1"/>
    <row r="313" ht="15.9" customHeight="1"/>
    <row r="314" ht="15.9" customHeight="1"/>
    <row r="315" ht="15.9" customHeight="1"/>
    <row r="316" ht="15.9" customHeight="1"/>
    <row r="317" ht="15.9" customHeight="1"/>
    <row r="318" ht="15.9" customHeight="1"/>
    <row r="319" ht="15.9" customHeight="1"/>
    <row r="320" ht="15.9" customHeight="1"/>
    <row r="321" ht="15.9" customHeight="1"/>
    <row r="322" ht="15.9" customHeight="1"/>
    <row r="323" ht="15.9" customHeight="1"/>
    <row r="324" ht="15.9" customHeight="1"/>
    <row r="325" ht="15.9" customHeight="1"/>
    <row r="326" ht="15.9" customHeight="1"/>
    <row r="327" ht="15.9" customHeight="1"/>
    <row r="328" ht="15.9" customHeight="1"/>
    <row r="329" ht="15.9" customHeight="1"/>
    <row r="330" ht="15.9" customHeight="1"/>
    <row r="331" ht="15.9" customHeight="1"/>
    <row r="332" ht="15.9" customHeight="1"/>
  </sheetData>
  <mergeCells count="3">
    <mergeCell ref="B54:E54"/>
    <mergeCell ref="B7:I7"/>
    <mergeCell ref="B30:I30"/>
  </mergeCells>
  <pageMargins left="0.98" right="0.94" top="0.94488188976377996" bottom="1.49606299212598" header="0.511811023622047" footer="1.1811023622047201"/>
  <pageSetup paperSize="9" firstPageNumber="176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K380"/>
  <sheetViews>
    <sheetView workbookViewId="0">
      <selection activeCell="M5" sqref="M5"/>
    </sheetView>
  </sheetViews>
  <sheetFormatPr defaultColWidth="9.109375" defaultRowHeight="13.2"/>
  <cols>
    <col min="1" max="1" width="41.44140625" style="801" customWidth="1"/>
    <col min="2" max="4" width="7.44140625" style="801" hidden="1" customWidth="1"/>
    <col min="5" max="7" width="7.44140625" style="801" customWidth="1"/>
    <col min="8" max="8" width="7.88671875" style="801" customWidth="1"/>
    <col min="9" max="9" width="8.33203125" style="801" customWidth="1"/>
    <col min="10" max="16384" width="9.109375" style="1"/>
  </cols>
  <sheetData>
    <row r="1" spans="1:10" ht="20.100000000000001" customHeight="1">
      <c r="A1" s="774" t="s">
        <v>512</v>
      </c>
    </row>
    <row r="2" spans="1:10" ht="20.100000000000001" customHeight="1">
      <c r="A2" s="735" t="s">
        <v>271</v>
      </c>
    </row>
    <row r="3" spans="1:10" ht="20.100000000000001" customHeight="1">
      <c r="A3" s="775" t="s">
        <v>434</v>
      </c>
      <c r="H3" s="737"/>
    </row>
    <row r="4" spans="1:10" ht="20.100000000000001" customHeight="1">
      <c r="A4" s="775" t="s">
        <v>433</v>
      </c>
    </row>
    <row r="5" spans="1:10" ht="7.5" customHeight="1">
      <c r="A5" s="282"/>
    </row>
    <row r="6" spans="1:10" ht="17.100000000000001" customHeight="1">
      <c r="A6" s="808"/>
      <c r="B6" s="808"/>
      <c r="C6" s="1061"/>
      <c r="F6" s="1061"/>
      <c r="G6" s="1061"/>
      <c r="I6" s="1049" t="s">
        <v>369</v>
      </c>
    </row>
    <row r="7" spans="1:10" ht="25.5" customHeight="1">
      <c r="A7" s="802"/>
      <c r="B7" s="803">
        <v>2010</v>
      </c>
      <c r="C7" s="803">
        <v>2013</v>
      </c>
      <c r="D7" s="803">
        <v>2014</v>
      </c>
      <c r="E7" s="803">
        <v>2015</v>
      </c>
      <c r="F7" s="803">
        <v>2016</v>
      </c>
      <c r="G7" s="803">
        <v>2017</v>
      </c>
      <c r="H7" s="803">
        <v>2018</v>
      </c>
      <c r="I7" s="803">
        <v>2019</v>
      </c>
    </row>
    <row r="8" spans="1:10" ht="12.75" customHeight="1">
      <c r="B8" s="694"/>
      <c r="C8" s="694"/>
      <c r="D8" s="694"/>
      <c r="E8" s="694"/>
      <c r="F8" s="694"/>
      <c r="G8" s="694"/>
      <c r="H8" s="694"/>
      <c r="I8" s="694"/>
      <c r="J8" s="90"/>
    </row>
    <row r="9" spans="1:10" ht="13.8">
      <c r="A9" s="447" t="s">
        <v>303</v>
      </c>
      <c r="B9" s="741">
        <f>B12+B20+B25+B66+B70+B78+B85+B93+B100+B105+B117+B125+B129+B141+B155+B157+B163+B173</f>
        <v>50477</v>
      </c>
      <c r="C9" s="741">
        <f>54241+127</f>
        <v>54368</v>
      </c>
      <c r="D9" s="741">
        <f>D12+D20+D25+D66+D70+D78+D85+D93+D100+D105+D117+D129+D125+D141+D155+D157+D163+D173</f>
        <v>55921</v>
      </c>
      <c r="E9" s="741">
        <f>E12+E20+E25+E66+E70+E78+E85+E93+E100+E105+E117+E125+E129+E141+E155+E157+E163+E173</f>
        <v>56635</v>
      </c>
      <c r="F9" s="741">
        <f>F12+F20+F25+F66+F70+F78+F85+F93+F100+F105+F117+F125+F129+F141+F155+F157+F163+F173</f>
        <v>63013</v>
      </c>
      <c r="G9" s="741">
        <v>62739</v>
      </c>
      <c r="H9" s="741">
        <v>65288</v>
      </c>
      <c r="I9" s="741">
        <v>67116</v>
      </c>
      <c r="J9" s="91"/>
    </row>
    <row r="10" spans="1:10" ht="13.8">
      <c r="A10" s="411" t="s">
        <v>594</v>
      </c>
      <c r="B10" s="1011"/>
      <c r="C10" s="992"/>
      <c r="D10" s="992"/>
      <c r="E10" s="992"/>
      <c r="F10" s="992"/>
      <c r="G10" s="992"/>
      <c r="H10" s="694"/>
      <c r="I10" s="694"/>
      <c r="J10" s="90"/>
    </row>
    <row r="11" spans="1:10" ht="13.8">
      <c r="A11" s="418" t="s">
        <v>272</v>
      </c>
      <c r="B11" s="754"/>
      <c r="C11" s="754"/>
      <c r="D11" s="754"/>
      <c r="E11" s="754"/>
      <c r="F11" s="754"/>
      <c r="G11" s="754"/>
      <c r="H11" s="694"/>
      <c r="I11" s="694"/>
      <c r="J11" s="90"/>
    </row>
    <row r="12" spans="1:10" ht="13.8">
      <c r="A12" s="415" t="s">
        <v>67</v>
      </c>
      <c r="B12" s="754">
        <v>7762</v>
      </c>
      <c r="C12" s="754">
        <v>5815</v>
      </c>
      <c r="D12" s="754">
        <v>5741</v>
      </c>
      <c r="E12" s="754">
        <v>5916</v>
      </c>
      <c r="F12" s="754">
        <v>6801</v>
      </c>
      <c r="G12" s="754">
        <v>7719</v>
      </c>
      <c r="H12" s="754">
        <f>SUM(H14:H18)</f>
        <v>8753</v>
      </c>
      <c r="I12" s="754">
        <f>SUM(I14:I18)</f>
        <v>9053</v>
      </c>
      <c r="J12" s="90"/>
    </row>
    <row r="13" spans="1:10" ht="13.8">
      <c r="A13" s="418" t="s">
        <v>68</v>
      </c>
      <c r="B13" s="1054"/>
      <c r="C13" s="992"/>
      <c r="D13" s="992"/>
      <c r="E13" s="992"/>
      <c r="F13" s="992"/>
      <c r="G13" s="992"/>
      <c r="H13" s="992"/>
      <c r="I13" s="694"/>
      <c r="J13" s="90"/>
    </row>
    <row r="14" spans="1:10" ht="26.4">
      <c r="A14" s="429" t="s">
        <v>69</v>
      </c>
      <c r="B14" s="1054">
        <v>6915</v>
      </c>
      <c r="C14" s="1054">
        <v>4852</v>
      </c>
      <c r="D14" s="1054">
        <v>4768</v>
      </c>
      <c r="E14" s="1054">
        <v>5152</v>
      </c>
      <c r="F14" s="1054">
        <v>6123</v>
      </c>
      <c r="G14" s="1054">
        <v>7102</v>
      </c>
      <c r="H14" s="1054">
        <v>8097</v>
      </c>
      <c r="I14" s="1054">
        <v>8422</v>
      </c>
      <c r="J14" s="90"/>
    </row>
    <row r="15" spans="1:10" ht="13.8">
      <c r="A15" s="422" t="s">
        <v>70</v>
      </c>
      <c r="B15" s="1054"/>
      <c r="C15" s="992"/>
      <c r="D15" s="992"/>
      <c r="E15" s="992"/>
      <c r="F15" s="992"/>
      <c r="G15" s="992"/>
      <c r="H15" s="992"/>
      <c r="I15" s="1054"/>
      <c r="J15" s="90"/>
    </row>
    <row r="16" spans="1:10" ht="13.8">
      <c r="A16" s="429" t="s">
        <v>71</v>
      </c>
      <c r="B16" s="1054">
        <v>793</v>
      </c>
      <c r="C16" s="1054">
        <v>937</v>
      </c>
      <c r="D16" s="1054">
        <v>932</v>
      </c>
      <c r="E16" s="1054">
        <v>715</v>
      </c>
      <c r="F16" s="1054">
        <v>608</v>
      </c>
      <c r="G16" s="1054">
        <v>546</v>
      </c>
      <c r="H16" s="1054">
        <v>579</v>
      </c>
      <c r="I16" s="1054">
        <v>552</v>
      </c>
      <c r="J16" s="90"/>
    </row>
    <row r="17" spans="1:10" ht="13.8">
      <c r="A17" s="422" t="s">
        <v>72</v>
      </c>
      <c r="B17" s="1054"/>
      <c r="C17" s="992"/>
      <c r="D17" s="992"/>
      <c r="E17" s="992"/>
      <c r="F17" s="992"/>
      <c r="G17" s="992"/>
      <c r="H17" s="992"/>
      <c r="I17" s="1054"/>
      <c r="J17" s="90"/>
    </row>
    <row r="18" spans="1:10" ht="13.8">
      <c r="A18" s="429" t="s">
        <v>73</v>
      </c>
      <c r="B18" s="1054">
        <v>54</v>
      </c>
      <c r="C18" s="1054">
        <v>26</v>
      </c>
      <c r="D18" s="1054">
        <v>41</v>
      </c>
      <c r="E18" s="1054">
        <v>49</v>
      </c>
      <c r="F18" s="1054">
        <v>70</v>
      </c>
      <c r="G18" s="1054">
        <v>71</v>
      </c>
      <c r="H18" s="1054">
        <v>77</v>
      </c>
      <c r="I18" s="1054">
        <v>79</v>
      </c>
      <c r="J18" s="90"/>
    </row>
    <row r="19" spans="1:10" ht="13.8">
      <c r="A19" s="422" t="s">
        <v>74</v>
      </c>
      <c r="B19" s="754"/>
      <c r="C19" s="992"/>
      <c r="D19" s="992"/>
      <c r="E19" s="992"/>
      <c r="F19" s="992"/>
      <c r="G19" s="992"/>
      <c r="H19" s="992"/>
      <c r="I19" s="1054"/>
      <c r="J19" s="90"/>
    </row>
    <row r="20" spans="1:10" ht="13.8">
      <c r="A20" s="423" t="s">
        <v>412</v>
      </c>
      <c r="B20" s="754">
        <v>1307</v>
      </c>
      <c r="C20" s="754">
        <v>862</v>
      </c>
      <c r="D20" s="754">
        <v>1020</v>
      </c>
      <c r="E20" s="754">
        <v>806</v>
      </c>
      <c r="F20" s="754">
        <v>935</v>
      </c>
      <c r="G20" s="754">
        <v>637</v>
      </c>
      <c r="H20" s="754">
        <v>875</v>
      </c>
      <c r="I20" s="754">
        <v>721</v>
      </c>
      <c r="J20" s="90"/>
    </row>
    <row r="21" spans="1:10" ht="26.4">
      <c r="A21" s="429" t="s">
        <v>411</v>
      </c>
      <c r="B21" s="1005" t="s">
        <v>302</v>
      </c>
      <c r="C21" s="1005" t="s">
        <v>302</v>
      </c>
      <c r="D21" s="992">
        <v>1</v>
      </c>
      <c r="E21" s="1005" t="s">
        <v>302</v>
      </c>
      <c r="F21" s="1005" t="s">
        <v>302</v>
      </c>
      <c r="G21" s="1005">
        <v>19</v>
      </c>
      <c r="H21" s="1005">
        <v>8</v>
      </c>
      <c r="I21" s="1054">
        <v>5</v>
      </c>
      <c r="J21" s="90"/>
    </row>
    <row r="22" spans="1:10" ht="26.4">
      <c r="A22" s="429" t="s">
        <v>476</v>
      </c>
      <c r="B22" s="1054">
        <v>1291</v>
      </c>
      <c r="C22" s="1054">
        <v>849</v>
      </c>
      <c r="D22" s="1054">
        <v>1017</v>
      </c>
      <c r="E22" s="1054">
        <v>743</v>
      </c>
      <c r="F22" s="1054">
        <v>922</v>
      </c>
      <c r="G22" s="1054">
        <v>598</v>
      </c>
      <c r="H22" s="1054">
        <v>793</v>
      </c>
      <c r="I22" s="1054">
        <v>703</v>
      </c>
      <c r="J22" s="90"/>
    </row>
    <row r="23" spans="1:10" ht="26.4">
      <c r="A23" s="429" t="s">
        <v>79</v>
      </c>
      <c r="B23" s="1054">
        <v>16</v>
      </c>
      <c r="C23" s="992">
        <v>13</v>
      </c>
      <c r="D23" s="992">
        <v>2</v>
      </c>
      <c r="E23" s="992">
        <v>63</v>
      </c>
      <c r="F23" s="992">
        <v>13</v>
      </c>
      <c r="G23" s="992">
        <v>20</v>
      </c>
      <c r="H23" s="992">
        <v>74</v>
      </c>
      <c r="I23" s="992">
        <v>13</v>
      </c>
      <c r="J23" s="90"/>
    </row>
    <row r="24" spans="1:10" ht="13.8">
      <c r="A24" s="422" t="s">
        <v>80</v>
      </c>
      <c r="B24" s="754"/>
      <c r="C24" s="992"/>
      <c r="D24" s="992"/>
      <c r="E24" s="992"/>
      <c r="F24" s="992"/>
      <c r="G24" s="992"/>
      <c r="H24" s="992"/>
      <c r="I24" s="694"/>
      <c r="J24" s="90"/>
    </row>
    <row r="25" spans="1:10" ht="13.8">
      <c r="A25" s="423" t="s">
        <v>81</v>
      </c>
      <c r="B25" s="754">
        <v>11733</v>
      </c>
      <c r="C25" s="754">
        <f>SUM(C27:C63)</f>
        <v>13669</v>
      </c>
      <c r="D25" s="754">
        <v>13706</v>
      </c>
      <c r="E25" s="754">
        <v>14352</v>
      </c>
      <c r="F25" s="754">
        <v>14788</v>
      </c>
      <c r="G25" s="754">
        <v>15438</v>
      </c>
      <c r="H25" s="754">
        <v>15720</v>
      </c>
      <c r="I25" s="754">
        <f>SUM(I27:I65)</f>
        <v>16217</v>
      </c>
      <c r="J25" s="90"/>
    </row>
    <row r="26" spans="1:10" ht="13.8">
      <c r="A26" s="426" t="s">
        <v>82</v>
      </c>
      <c r="B26" s="1054"/>
      <c r="C26" s="992"/>
      <c r="D26" s="992"/>
      <c r="E26" s="992"/>
      <c r="F26" s="992"/>
      <c r="G26" s="992"/>
      <c r="H26" s="992"/>
      <c r="I26" s="694"/>
      <c r="J26" s="90"/>
    </row>
    <row r="27" spans="1:10" ht="13.8">
      <c r="A27" s="429" t="s">
        <v>83</v>
      </c>
      <c r="B27" s="1054">
        <v>4073</v>
      </c>
      <c r="C27" s="1054">
        <v>4493</v>
      </c>
      <c r="D27" s="1054">
        <v>4405</v>
      </c>
      <c r="E27" s="1054">
        <v>4379</v>
      </c>
      <c r="F27" s="1054">
        <v>4555</v>
      </c>
      <c r="G27" s="1054">
        <v>4874</v>
      </c>
      <c r="H27" s="1054">
        <v>4318</v>
      </c>
      <c r="I27" s="1054">
        <v>4205</v>
      </c>
      <c r="J27" s="90"/>
    </row>
    <row r="28" spans="1:10" ht="13.8">
      <c r="A28" s="422" t="s">
        <v>84</v>
      </c>
      <c r="B28" s="1054"/>
      <c r="C28" s="992"/>
      <c r="D28" s="992"/>
      <c r="E28" s="992"/>
      <c r="F28" s="992"/>
      <c r="G28" s="992"/>
      <c r="H28" s="992"/>
      <c r="I28" s="1054"/>
      <c r="J28" s="90"/>
    </row>
    <row r="29" spans="1:10" ht="13.8">
      <c r="A29" s="429" t="s">
        <v>413</v>
      </c>
      <c r="B29" s="1054">
        <v>167</v>
      </c>
      <c r="C29" s="1054">
        <v>326</v>
      </c>
      <c r="D29" s="1054">
        <v>347</v>
      </c>
      <c r="E29" s="1054">
        <v>330</v>
      </c>
      <c r="F29" s="1054">
        <v>318</v>
      </c>
      <c r="G29" s="1054">
        <v>421</v>
      </c>
      <c r="H29" s="1054">
        <v>459</v>
      </c>
      <c r="I29" s="1054">
        <v>636</v>
      </c>
      <c r="J29" s="90"/>
    </row>
    <row r="30" spans="1:10" ht="13.8">
      <c r="A30" s="429" t="s">
        <v>414</v>
      </c>
      <c r="B30" s="1054">
        <v>1995</v>
      </c>
      <c r="C30" s="1054">
        <v>1726</v>
      </c>
      <c r="D30" s="1054">
        <v>1855</v>
      </c>
      <c r="E30" s="1054">
        <v>1815</v>
      </c>
      <c r="F30" s="1054">
        <v>1916</v>
      </c>
      <c r="G30" s="1054">
        <v>1936</v>
      </c>
      <c r="H30" s="1054">
        <v>2233</v>
      </c>
      <c r="I30" s="1054">
        <v>2252</v>
      </c>
      <c r="J30" s="90"/>
    </row>
    <row r="31" spans="1:10" ht="13.8">
      <c r="A31" s="429" t="s">
        <v>89</v>
      </c>
      <c r="B31" s="1054">
        <v>2369</v>
      </c>
      <c r="C31" s="1054">
        <v>1700</v>
      </c>
      <c r="D31" s="1054">
        <v>1885</v>
      </c>
      <c r="E31" s="1054">
        <v>1908</v>
      </c>
      <c r="F31" s="1054">
        <v>2158</v>
      </c>
      <c r="G31" s="1054">
        <v>2226</v>
      </c>
      <c r="H31" s="1054">
        <v>2548</v>
      </c>
      <c r="I31" s="1054">
        <v>3072</v>
      </c>
      <c r="J31" s="90"/>
    </row>
    <row r="32" spans="1:10" ht="13.8">
      <c r="A32" s="422" t="s">
        <v>90</v>
      </c>
      <c r="B32" s="1054"/>
      <c r="C32" s="992"/>
      <c r="D32" s="992"/>
      <c r="E32" s="992"/>
      <c r="F32" s="992"/>
      <c r="G32" s="992"/>
      <c r="H32" s="992"/>
      <c r="I32" s="1054"/>
      <c r="J32" s="90"/>
    </row>
    <row r="33" spans="1:10" ht="13.8">
      <c r="A33" s="429" t="s">
        <v>91</v>
      </c>
      <c r="B33" s="1005" t="s">
        <v>302</v>
      </c>
      <c r="C33" s="992">
        <v>9</v>
      </c>
      <c r="D33" s="992">
        <v>6</v>
      </c>
      <c r="E33" s="1005" t="s">
        <v>302</v>
      </c>
      <c r="F33" s="1005" t="s">
        <v>302</v>
      </c>
      <c r="G33" s="1005" t="s">
        <v>302</v>
      </c>
      <c r="H33" s="1005" t="s">
        <v>302</v>
      </c>
      <c r="I33" s="1005" t="s">
        <v>302</v>
      </c>
      <c r="J33" s="90"/>
    </row>
    <row r="34" spans="1:10" ht="13.8">
      <c r="A34" s="422" t="s">
        <v>92</v>
      </c>
      <c r="B34" s="1054"/>
      <c r="C34" s="992"/>
      <c r="D34" s="992"/>
      <c r="E34" s="992"/>
      <c r="F34" s="992"/>
      <c r="G34" s="992"/>
      <c r="H34" s="992"/>
      <c r="I34" s="1054"/>
      <c r="J34" s="90"/>
    </row>
    <row r="35" spans="1:10" ht="39.6">
      <c r="A35" s="429" t="s">
        <v>93</v>
      </c>
      <c r="B35" s="1054">
        <v>835</v>
      </c>
      <c r="C35" s="1054">
        <v>876</v>
      </c>
      <c r="D35" s="1054">
        <v>872</v>
      </c>
      <c r="E35" s="1054">
        <v>895</v>
      </c>
      <c r="F35" s="1054">
        <v>984</v>
      </c>
      <c r="G35" s="1054">
        <v>808</v>
      </c>
      <c r="H35" s="1054">
        <v>735</v>
      </c>
      <c r="I35" s="1054">
        <v>672</v>
      </c>
      <c r="J35" s="90"/>
    </row>
    <row r="36" spans="1:10" ht="39.6">
      <c r="A36" s="422" t="s">
        <v>94</v>
      </c>
      <c r="B36" s="1054"/>
      <c r="C36" s="996"/>
      <c r="D36" s="996"/>
      <c r="E36" s="996"/>
      <c r="F36" s="996"/>
      <c r="G36" s="996"/>
      <c r="H36" s="996"/>
      <c r="I36" s="694"/>
      <c r="J36" s="90"/>
    </row>
    <row r="37" spans="1:10" ht="13.8">
      <c r="A37" s="429" t="s">
        <v>95</v>
      </c>
      <c r="B37" s="1054">
        <v>63</v>
      </c>
      <c r="C37" s="1054">
        <v>54</v>
      </c>
      <c r="D37" s="1054">
        <v>57</v>
      </c>
      <c r="E37" s="1054">
        <v>48</v>
      </c>
      <c r="F37" s="1054">
        <v>36</v>
      </c>
      <c r="G37" s="1054">
        <v>75</v>
      </c>
      <c r="H37" s="1054">
        <v>36</v>
      </c>
      <c r="I37" s="1054">
        <v>37</v>
      </c>
      <c r="J37" s="90"/>
    </row>
    <row r="38" spans="1:10" ht="13.8">
      <c r="A38" s="422" t="s">
        <v>96</v>
      </c>
      <c r="B38" s="1054"/>
      <c r="C38" s="996"/>
      <c r="D38" s="996"/>
      <c r="E38" s="996"/>
      <c r="F38" s="996"/>
      <c r="G38" s="996"/>
      <c r="H38" s="996"/>
      <c r="I38" s="694"/>
      <c r="J38" s="90"/>
    </row>
    <row r="39" spans="1:10" ht="13.8">
      <c r="A39" s="429" t="s">
        <v>97</v>
      </c>
      <c r="B39" s="1054">
        <v>39</v>
      </c>
      <c r="C39" s="1054">
        <v>96</v>
      </c>
      <c r="D39" s="1054">
        <v>88</v>
      </c>
      <c r="E39" s="1054">
        <v>91</v>
      </c>
      <c r="F39" s="1054">
        <v>96</v>
      </c>
      <c r="G39" s="1054">
        <v>100</v>
      </c>
      <c r="H39" s="1054">
        <v>97</v>
      </c>
      <c r="I39" s="1054">
        <v>104</v>
      </c>
      <c r="J39" s="90"/>
    </row>
    <row r="40" spans="1:10" ht="13.8">
      <c r="A40" s="422" t="s">
        <v>98</v>
      </c>
      <c r="B40" s="1054"/>
      <c r="C40" s="996"/>
      <c r="D40" s="996"/>
      <c r="E40" s="996"/>
      <c r="F40" s="996"/>
      <c r="G40" s="996"/>
      <c r="H40" s="996"/>
      <c r="I40" s="1054"/>
      <c r="J40" s="90"/>
    </row>
    <row r="41" spans="1:10" ht="13.8">
      <c r="A41" s="429" t="s">
        <v>99</v>
      </c>
      <c r="B41" s="1054">
        <v>394</v>
      </c>
      <c r="C41" s="1054">
        <v>450</v>
      </c>
      <c r="D41" s="1054">
        <v>373</v>
      </c>
      <c r="E41" s="1054">
        <v>550</v>
      </c>
      <c r="F41" s="1054">
        <v>438</v>
      </c>
      <c r="G41" s="1054">
        <v>351</v>
      </c>
      <c r="H41" s="1054">
        <v>318</v>
      </c>
      <c r="I41" s="1054">
        <v>356</v>
      </c>
      <c r="J41" s="90"/>
    </row>
    <row r="42" spans="1:10" ht="26.4">
      <c r="A42" s="422" t="s">
        <v>100</v>
      </c>
      <c r="B42" s="1054"/>
      <c r="C42" s="996"/>
      <c r="D42" s="996"/>
      <c r="E42" s="996"/>
      <c r="F42" s="996"/>
      <c r="G42" s="996"/>
      <c r="H42" s="996"/>
      <c r="I42" s="1054"/>
      <c r="J42" s="90"/>
    </row>
    <row r="43" spans="1:10" ht="13.8">
      <c r="A43" s="429" t="s">
        <v>101</v>
      </c>
      <c r="B43" s="1054">
        <v>408</v>
      </c>
      <c r="C43" s="1054">
        <v>427</v>
      </c>
      <c r="D43" s="1054">
        <v>415</v>
      </c>
      <c r="E43" s="1054">
        <v>476</v>
      </c>
      <c r="F43" s="1054">
        <v>415</v>
      </c>
      <c r="G43" s="1054">
        <v>422</v>
      </c>
      <c r="H43" s="1054">
        <v>450</v>
      </c>
      <c r="I43" s="1054">
        <v>446</v>
      </c>
      <c r="J43" s="90"/>
    </row>
    <row r="44" spans="1:10" ht="26.4">
      <c r="A44" s="422" t="s">
        <v>102</v>
      </c>
      <c r="B44" s="1054"/>
      <c r="C44" s="996"/>
      <c r="D44" s="996"/>
      <c r="E44" s="996"/>
      <c r="F44" s="996"/>
      <c r="G44" s="996"/>
      <c r="H44" s="996"/>
      <c r="I44" s="1054"/>
      <c r="J44" s="90"/>
    </row>
    <row r="45" spans="1:10" ht="13.8">
      <c r="A45" s="429" t="s">
        <v>103</v>
      </c>
      <c r="B45" s="1054">
        <v>138</v>
      </c>
      <c r="C45" s="1054">
        <v>230</v>
      </c>
      <c r="D45" s="1054">
        <v>301</v>
      </c>
      <c r="E45" s="1054">
        <v>201</v>
      </c>
      <c r="F45" s="1054">
        <v>204</v>
      </c>
      <c r="G45" s="1054">
        <v>160</v>
      </c>
      <c r="H45" s="1054">
        <v>227</v>
      </c>
      <c r="I45" s="1054">
        <v>212</v>
      </c>
      <c r="J45" s="90"/>
    </row>
    <row r="46" spans="1:10" ht="13.8">
      <c r="A46" s="422" t="s">
        <v>104</v>
      </c>
      <c r="B46" s="1054"/>
      <c r="C46" s="996"/>
      <c r="D46" s="996"/>
      <c r="E46" s="996"/>
      <c r="F46" s="996"/>
      <c r="G46" s="996"/>
      <c r="H46" s="996"/>
      <c r="I46" s="1054"/>
      <c r="J46" s="90"/>
    </row>
    <row r="47" spans="1:10" ht="26.4">
      <c r="A47" s="429" t="s">
        <v>105</v>
      </c>
      <c r="B47" s="1054">
        <v>809</v>
      </c>
      <c r="C47" s="1054">
        <v>1124</v>
      </c>
      <c r="D47" s="1054">
        <v>960</v>
      </c>
      <c r="E47" s="1054">
        <v>1139</v>
      </c>
      <c r="F47" s="1054">
        <v>1233</v>
      </c>
      <c r="G47" s="1054">
        <v>1357</v>
      </c>
      <c r="H47" s="1054">
        <v>1256</v>
      </c>
      <c r="I47" s="1054">
        <v>1251</v>
      </c>
      <c r="J47" s="90"/>
    </row>
    <row r="48" spans="1:10" ht="26.4">
      <c r="A48" s="422" t="s">
        <v>106</v>
      </c>
      <c r="B48" s="1054"/>
      <c r="C48" s="996"/>
      <c r="D48" s="996"/>
      <c r="E48" s="996"/>
      <c r="F48" s="996"/>
      <c r="G48" s="996"/>
      <c r="H48" s="996"/>
      <c r="I48" s="1054"/>
      <c r="J48" s="90"/>
    </row>
    <row r="49" spans="1:10" ht="26.4">
      <c r="A49" s="429" t="s">
        <v>415</v>
      </c>
      <c r="B49" s="1054">
        <v>95</v>
      </c>
      <c r="C49" s="1054">
        <v>1445</v>
      </c>
      <c r="D49" s="1054">
        <v>1445</v>
      </c>
      <c r="E49" s="1054">
        <v>1771</v>
      </c>
      <c r="F49" s="1054">
        <v>1715</v>
      </c>
      <c r="G49" s="1054">
        <v>1644</v>
      </c>
      <c r="H49" s="1054">
        <v>1770</v>
      </c>
      <c r="I49" s="1054">
        <v>1714</v>
      </c>
      <c r="J49" s="90"/>
    </row>
    <row r="50" spans="1:10" ht="26.4">
      <c r="A50" s="429" t="s">
        <v>109</v>
      </c>
      <c r="B50" s="1054">
        <v>42</v>
      </c>
      <c r="C50" s="1054">
        <v>120</v>
      </c>
      <c r="D50" s="1054">
        <v>146</v>
      </c>
      <c r="E50" s="1054">
        <v>196</v>
      </c>
      <c r="F50" s="1054">
        <v>237</v>
      </c>
      <c r="G50" s="1054">
        <v>262</v>
      </c>
      <c r="H50" s="1054">
        <v>276</v>
      </c>
      <c r="I50" s="1054">
        <v>267</v>
      </c>
      <c r="J50" s="90"/>
    </row>
    <row r="51" spans="1:10" ht="26.4">
      <c r="A51" s="422" t="s">
        <v>110</v>
      </c>
      <c r="B51" s="1054"/>
      <c r="C51" s="996"/>
      <c r="D51" s="996"/>
      <c r="E51" s="996"/>
      <c r="F51" s="996"/>
      <c r="G51" s="996"/>
      <c r="H51" s="996"/>
      <c r="I51" s="694"/>
      <c r="J51" s="90"/>
    </row>
    <row r="52" spans="1:10" ht="26.4">
      <c r="A52" s="429" t="s">
        <v>111</v>
      </c>
      <c r="B52" s="1054">
        <v>11</v>
      </c>
      <c r="C52" s="1054">
        <v>25</v>
      </c>
      <c r="D52" s="1054">
        <v>27</v>
      </c>
      <c r="E52" s="1054">
        <v>10</v>
      </c>
      <c r="F52" s="1054">
        <v>7</v>
      </c>
      <c r="G52" s="1054">
        <v>5</v>
      </c>
      <c r="H52" s="1054">
        <v>6</v>
      </c>
      <c r="I52" s="1054">
        <v>6</v>
      </c>
      <c r="J52" s="90"/>
    </row>
    <row r="53" spans="1:10" ht="26.4">
      <c r="A53" s="422" t="s">
        <v>112</v>
      </c>
      <c r="B53" s="1054"/>
      <c r="C53" s="996"/>
      <c r="D53" s="996"/>
      <c r="E53" s="996"/>
      <c r="F53" s="996"/>
      <c r="G53" s="996"/>
      <c r="H53" s="996"/>
      <c r="I53" s="1054"/>
      <c r="J53" s="90"/>
    </row>
    <row r="54" spans="1:10" ht="13.8">
      <c r="A54" s="429" t="s">
        <v>113</v>
      </c>
      <c r="B54" s="1005" t="s">
        <v>302</v>
      </c>
      <c r="C54" s="996"/>
      <c r="D54" s="1005" t="s">
        <v>302</v>
      </c>
      <c r="E54" s="996">
        <v>10</v>
      </c>
      <c r="F54" s="996">
        <v>10</v>
      </c>
      <c r="G54" s="996">
        <v>8</v>
      </c>
      <c r="H54" s="996">
        <v>2</v>
      </c>
      <c r="I54" s="1005" t="s">
        <v>302</v>
      </c>
      <c r="J54" s="90"/>
    </row>
    <row r="55" spans="1:10" ht="13.8">
      <c r="A55" s="422" t="s">
        <v>264</v>
      </c>
      <c r="B55" s="1054"/>
      <c r="C55" s="996"/>
      <c r="D55" s="996"/>
      <c r="E55" s="996"/>
      <c r="F55" s="996"/>
      <c r="G55" s="996"/>
      <c r="H55" s="996"/>
      <c r="I55" s="1054"/>
      <c r="J55" s="90"/>
    </row>
    <row r="56" spans="1:10" ht="26.4">
      <c r="A56" s="429" t="s">
        <v>114</v>
      </c>
      <c r="B56" s="1054">
        <v>175</v>
      </c>
      <c r="C56" s="1054">
        <v>269</v>
      </c>
      <c r="D56" s="1054">
        <v>297</v>
      </c>
      <c r="E56" s="1054">
        <v>221</v>
      </c>
      <c r="F56" s="1054">
        <v>216</v>
      </c>
      <c r="G56" s="1054">
        <v>222</v>
      </c>
      <c r="H56" s="1054">
        <v>250</v>
      </c>
      <c r="I56" s="1054">
        <v>276</v>
      </c>
      <c r="J56" s="90"/>
    </row>
    <row r="57" spans="1:10" ht="26.4">
      <c r="A57" s="422" t="s">
        <v>115</v>
      </c>
      <c r="B57" s="1054"/>
      <c r="C57" s="996"/>
      <c r="D57" s="996"/>
      <c r="E57" s="996"/>
      <c r="F57" s="996"/>
      <c r="G57" s="996"/>
      <c r="H57" s="996"/>
      <c r="I57" s="694"/>
      <c r="J57" s="90"/>
    </row>
    <row r="58" spans="1:10" ht="13.8">
      <c r="A58" s="429" t="s">
        <v>116</v>
      </c>
      <c r="B58" s="1005" t="s">
        <v>302</v>
      </c>
      <c r="C58" s="1005" t="s">
        <v>302</v>
      </c>
      <c r="D58" s="996">
        <v>1</v>
      </c>
      <c r="E58" s="1005" t="s">
        <v>302</v>
      </c>
      <c r="F58" s="1055">
        <v>4</v>
      </c>
      <c r="G58" s="1055">
        <v>3</v>
      </c>
      <c r="H58" s="1055">
        <v>15</v>
      </c>
      <c r="I58" s="1055">
        <v>11</v>
      </c>
      <c r="J58" s="90"/>
    </row>
    <row r="59" spans="1:10" ht="26.4">
      <c r="A59" s="422" t="s">
        <v>117</v>
      </c>
      <c r="B59" s="1054"/>
      <c r="C59" s="996"/>
      <c r="D59" s="996"/>
      <c r="E59" s="996"/>
      <c r="F59" s="996"/>
      <c r="G59" s="996"/>
      <c r="H59" s="996"/>
      <c r="I59" s="1054"/>
      <c r="J59" s="90"/>
    </row>
    <row r="60" spans="1:10" ht="13.8">
      <c r="A60" s="429" t="s">
        <v>118</v>
      </c>
      <c r="B60" s="1054">
        <v>117</v>
      </c>
      <c r="C60" s="1054">
        <v>274</v>
      </c>
      <c r="D60" s="1054">
        <v>217</v>
      </c>
      <c r="E60" s="1054">
        <v>174</v>
      </c>
      <c r="F60" s="1054">
        <v>164</v>
      </c>
      <c r="G60" s="1054">
        <v>216</v>
      </c>
      <c r="H60" s="1054">
        <v>134</v>
      </c>
      <c r="I60" s="1054">
        <v>102</v>
      </c>
      <c r="J60" s="90"/>
    </row>
    <row r="61" spans="1:10" ht="13.8">
      <c r="A61" s="422" t="s">
        <v>119</v>
      </c>
      <c r="B61" s="1054"/>
      <c r="C61" s="996"/>
      <c r="D61" s="996"/>
      <c r="E61" s="996"/>
      <c r="F61" s="996"/>
      <c r="G61" s="996"/>
      <c r="H61" s="996"/>
      <c r="I61" s="1054"/>
      <c r="J61" s="90"/>
    </row>
    <row r="62" spans="1:10" ht="13.8">
      <c r="A62" s="429" t="s">
        <v>120</v>
      </c>
      <c r="B62" s="1054">
        <v>3</v>
      </c>
      <c r="C62" s="1054">
        <v>25</v>
      </c>
      <c r="D62" s="1054">
        <v>5</v>
      </c>
      <c r="E62" s="1054">
        <v>134</v>
      </c>
      <c r="F62" s="1054">
        <v>82</v>
      </c>
      <c r="G62" s="1054">
        <v>107</v>
      </c>
      <c r="H62" s="1054">
        <v>87</v>
      </c>
      <c r="I62" s="1054">
        <v>58</v>
      </c>
      <c r="J62" s="90"/>
    </row>
    <row r="63" spans="1:10" ht="13.8">
      <c r="A63" s="422" t="s">
        <v>121</v>
      </c>
      <c r="B63" s="1054"/>
      <c r="C63" s="996"/>
      <c r="D63" s="996"/>
      <c r="E63" s="996"/>
      <c r="F63" s="996"/>
      <c r="G63" s="996"/>
      <c r="H63" s="996"/>
      <c r="I63" s="1054"/>
      <c r="J63" s="90"/>
    </row>
    <row r="64" spans="1:10" ht="26.4">
      <c r="A64" s="429" t="s">
        <v>122</v>
      </c>
      <c r="B64" s="1005" t="s">
        <v>302</v>
      </c>
      <c r="C64" s="1005" t="s">
        <v>302</v>
      </c>
      <c r="D64" s="1054">
        <v>4</v>
      </c>
      <c r="E64" s="1054">
        <v>4</v>
      </c>
      <c r="F64" s="1005" t="s">
        <v>302</v>
      </c>
      <c r="G64" s="1005">
        <v>241</v>
      </c>
      <c r="H64" s="1005">
        <v>503</v>
      </c>
      <c r="I64" s="1054">
        <v>540</v>
      </c>
      <c r="J64" s="90"/>
    </row>
    <row r="65" spans="1:10" ht="26.4">
      <c r="A65" s="422" t="s">
        <v>123</v>
      </c>
      <c r="B65" s="1054"/>
      <c r="C65" s="996"/>
      <c r="D65" s="996"/>
      <c r="E65" s="996"/>
      <c r="F65" s="996"/>
      <c r="G65" s="996"/>
      <c r="H65" s="996"/>
      <c r="I65" s="694"/>
      <c r="J65" s="90"/>
    </row>
    <row r="66" spans="1:10" ht="26.4">
      <c r="A66" s="423" t="s">
        <v>124</v>
      </c>
      <c r="B66" s="754">
        <v>1379</v>
      </c>
      <c r="C66" s="754">
        <f>1444+127</f>
        <v>1571</v>
      </c>
      <c r="D66" s="754">
        <v>1540</v>
      </c>
      <c r="E66" s="754">
        <v>1637</v>
      </c>
      <c r="F66" s="754">
        <v>1604</v>
      </c>
      <c r="G66" s="754">
        <v>1588</v>
      </c>
      <c r="H66" s="754">
        <v>1589</v>
      </c>
      <c r="I66" s="754">
        <v>1737</v>
      </c>
      <c r="J66" s="90"/>
    </row>
    <row r="67" spans="1:10" ht="26.4">
      <c r="A67" s="418" t="s">
        <v>125</v>
      </c>
      <c r="B67" s="1054"/>
      <c r="C67" s="1054"/>
      <c r="D67" s="1054"/>
      <c r="E67" s="1054"/>
      <c r="F67" s="1054"/>
      <c r="G67" s="1054"/>
      <c r="H67" s="1054"/>
      <c r="I67" s="694"/>
      <c r="J67" s="90"/>
    </row>
    <row r="68" spans="1:10" ht="26.4">
      <c r="A68" s="429" t="s">
        <v>126</v>
      </c>
      <c r="B68" s="1054">
        <v>1379</v>
      </c>
      <c r="C68" s="1054">
        <f>1444+127</f>
        <v>1571</v>
      </c>
      <c r="D68" s="1054">
        <v>1540</v>
      </c>
      <c r="E68" s="1054">
        <v>1637</v>
      </c>
      <c r="F68" s="1054">
        <v>1604</v>
      </c>
      <c r="G68" s="1054">
        <v>1588</v>
      </c>
      <c r="H68" s="1054">
        <v>1589</v>
      </c>
      <c r="I68" s="1054">
        <f>719+1018</f>
        <v>1737</v>
      </c>
      <c r="J68" s="90"/>
    </row>
    <row r="69" spans="1:10" ht="26.4">
      <c r="A69" s="422" t="s">
        <v>125</v>
      </c>
      <c r="B69" s="754"/>
      <c r="C69" s="996"/>
      <c r="D69" s="996"/>
      <c r="E69" s="996"/>
      <c r="F69" s="996"/>
      <c r="G69" s="996"/>
      <c r="H69" s="996"/>
      <c r="I69" s="694"/>
      <c r="J69" s="90"/>
    </row>
    <row r="70" spans="1:10" ht="26.4">
      <c r="A70" s="423" t="s">
        <v>127</v>
      </c>
      <c r="B70" s="754">
        <v>1121</v>
      </c>
      <c r="C70" s="754">
        <v>1138</v>
      </c>
      <c r="D70" s="754">
        <v>1159</v>
      </c>
      <c r="E70" s="754">
        <v>1199</v>
      </c>
      <c r="F70" s="754">
        <v>1272</v>
      </c>
      <c r="G70" s="754">
        <v>1209</v>
      </c>
      <c r="H70" s="754">
        <v>1268</v>
      </c>
      <c r="I70" s="754">
        <v>1217</v>
      </c>
      <c r="J70" s="90"/>
    </row>
    <row r="71" spans="1:10" ht="26.4">
      <c r="A71" s="418" t="s">
        <v>128</v>
      </c>
      <c r="B71" s="1054"/>
      <c r="C71" s="996"/>
      <c r="D71" s="996"/>
      <c r="E71" s="996"/>
      <c r="F71" s="996"/>
      <c r="G71" s="996"/>
      <c r="H71" s="996"/>
      <c r="I71" s="694"/>
      <c r="J71" s="90"/>
    </row>
    <row r="72" spans="1:10" ht="13.8">
      <c r="A72" s="429" t="s">
        <v>129</v>
      </c>
      <c r="B72" s="1054">
        <v>539</v>
      </c>
      <c r="C72" s="1054">
        <v>583</v>
      </c>
      <c r="D72" s="1054">
        <v>575</v>
      </c>
      <c r="E72" s="1054">
        <v>576</v>
      </c>
      <c r="F72" s="1054">
        <v>702</v>
      </c>
      <c r="G72" s="1054">
        <v>649</v>
      </c>
      <c r="H72" s="1054">
        <v>677</v>
      </c>
      <c r="I72" s="1054">
        <v>622</v>
      </c>
      <c r="J72" s="90"/>
    </row>
    <row r="73" spans="1:10" ht="13.8">
      <c r="A73" s="422" t="s">
        <v>130</v>
      </c>
      <c r="B73" s="1054"/>
      <c r="C73" s="996"/>
      <c r="D73" s="996"/>
      <c r="E73" s="996"/>
      <c r="F73" s="996"/>
      <c r="G73" s="996"/>
      <c r="H73" s="996"/>
      <c r="I73" s="1054"/>
      <c r="J73" s="90"/>
    </row>
    <row r="74" spans="1:10" ht="26.4">
      <c r="A74" s="429" t="s">
        <v>131</v>
      </c>
      <c r="B74" s="1054">
        <v>582</v>
      </c>
      <c r="C74" s="1054">
        <v>553</v>
      </c>
      <c r="D74" s="1054">
        <v>584</v>
      </c>
      <c r="E74" s="1054">
        <v>623</v>
      </c>
      <c r="F74" s="1054">
        <v>570</v>
      </c>
      <c r="G74" s="1054">
        <v>560</v>
      </c>
      <c r="H74" s="1054">
        <v>568</v>
      </c>
      <c r="I74" s="1054">
        <v>585</v>
      </c>
      <c r="J74" s="90"/>
    </row>
    <row r="75" spans="1:10" ht="26.4">
      <c r="A75" s="422" t="s">
        <v>132</v>
      </c>
      <c r="B75" s="996"/>
      <c r="C75" s="996"/>
      <c r="D75" s="996"/>
      <c r="E75" s="996"/>
      <c r="F75" s="996"/>
      <c r="G75" s="996"/>
      <c r="H75" s="996"/>
      <c r="I75" s="1054"/>
      <c r="J75" s="90"/>
    </row>
    <row r="76" spans="1:10" ht="26.4">
      <c r="A76" s="429" t="s">
        <v>133</v>
      </c>
      <c r="B76" s="1005" t="s">
        <v>302</v>
      </c>
      <c r="C76" s="996">
        <v>2</v>
      </c>
      <c r="D76" s="1005" t="s">
        <v>302</v>
      </c>
      <c r="E76" s="1005" t="s">
        <v>302</v>
      </c>
      <c r="F76" s="1005" t="s">
        <v>302</v>
      </c>
      <c r="G76" s="1005" t="s">
        <v>302</v>
      </c>
      <c r="H76" s="1005">
        <v>23</v>
      </c>
      <c r="I76" s="1054">
        <v>10</v>
      </c>
      <c r="J76" s="90"/>
    </row>
    <row r="77" spans="1:10" ht="26.4">
      <c r="A77" s="422" t="s">
        <v>134</v>
      </c>
      <c r="B77" s="754"/>
      <c r="C77" s="996"/>
      <c r="D77" s="996"/>
      <c r="E77" s="996"/>
      <c r="F77" s="996"/>
      <c r="G77" s="996"/>
      <c r="H77" s="996"/>
      <c r="I77" s="694"/>
      <c r="J77" s="90"/>
    </row>
    <row r="78" spans="1:10" ht="13.8">
      <c r="A78" s="426" t="s">
        <v>416</v>
      </c>
      <c r="B78" s="754">
        <v>11945</v>
      </c>
      <c r="C78" s="754">
        <v>13583</v>
      </c>
      <c r="D78" s="754">
        <v>12185</v>
      </c>
      <c r="E78" s="754">
        <v>11201</v>
      </c>
      <c r="F78" s="754">
        <f>SUM(F79:F83)</f>
        <v>12356</v>
      </c>
      <c r="G78" s="754">
        <v>10241</v>
      </c>
      <c r="H78" s="754">
        <v>10150</v>
      </c>
      <c r="I78" s="754">
        <f>SUM(I79:I83)</f>
        <v>10625</v>
      </c>
      <c r="J78" s="90"/>
    </row>
    <row r="79" spans="1:10" ht="13.8">
      <c r="A79" s="429" t="s">
        <v>137</v>
      </c>
      <c r="B79" s="1054">
        <v>4019</v>
      </c>
      <c r="C79" s="1054">
        <v>5637</v>
      </c>
      <c r="D79" s="1054">
        <v>4881</v>
      </c>
      <c r="E79" s="1054">
        <v>4366</v>
      </c>
      <c r="F79" s="1054">
        <v>6210</v>
      </c>
      <c r="G79" s="1054">
        <v>5187</v>
      </c>
      <c r="H79" s="1054">
        <v>5356</v>
      </c>
      <c r="I79" s="1054">
        <v>4651</v>
      </c>
      <c r="J79" s="90"/>
    </row>
    <row r="80" spans="1:10" ht="13.8">
      <c r="A80" s="422" t="s">
        <v>138</v>
      </c>
      <c r="B80" s="1054"/>
      <c r="C80" s="996"/>
      <c r="D80" s="996"/>
      <c r="E80" s="996"/>
      <c r="F80" s="996"/>
      <c r="G80" s="996"/>
      <c r="H80" s="996"/>
      <c r="I80" s="1054"/>
      <c r="J80" s="90"/>
    </row>
    <row r="81" spans="1:10" ht="13.8">
      <c r="A81" s="429" t="s">
        <v>139</v>
      </c>
      <c r="B81" s="1054">
        <v>7258</v>
      </c>
      <c r="C81" s="1054">
        <v>7437</v>
      </c>
      <c r="D81" s="1054">
        <v>6552</v>
      </c>
      <c r="E81" s="1054">
        <v>6024</v>
      </c>
      <c r="F81" s="1054">
        <v>5105</v>
      </c>
      <c r="G81" s="1054">
        <v>4147</v>
      </c>
      <c r="H81" s="1054">
        <v>4191</v>
      </c>
      <c r="I81" s="1054">
        <f>4755+4</f>
        <v>4759</v>
      </c>
      <c r="J81" s="90"/>
    </row>
    <row r="82" spans="1:10" ht="13.8">
      <c r="A82" s="422" t="s">
        <v>140</v>
      </c>
      <c r="B82" s="1054"/>
      <c r="C82" s="996"/>
      <c r="D82" s="996"/>
      <c r="E82" s="996"/>
      <c r="F82" s="996"/>
      <c r="G82" s="996"/>
      <c r="H82" s="996"/>
      <c r="I82" s="1054"/>
      <c r="J82" s="90"/>
    </row>
    <row r="83" spans="1:10" ht="13.8">
      <c r="A83" s="429" t="s">
        <v>141</v>
      </c>
      <c r="B83" s="1054">
        <v>668</v>
      </c>
      <c r="C83" s="1054">
        <v>509</v>
      </c>
      <c r="D83" s="1054">
        <v>752</v>
      </c>
      <c r="E83" s="1054">
        <v>811</v>
      </c>
      <c r="F83" s="1054">
        <v>1041</v>
      </c>
      <c r="G83" s="1054">
        <v>907</v>
      </c>
      <c r="H83" s="1054">
        <v>603</v>
      </c>
      <c r="I83" s="1054">
        <v>1215</v>
      </c>
      <c r="J83" s="90"/>
    </row>
    <row r="84" spans="1:10" ht="13.8">
      <c r="A84" s="422" t="s">
        <v>142</v>
      </c>
      <c r="B84" s="754"/>
      <c r="C84" s="996"/>
      <c r="D84" s="996"/>
      <c r="E84" s="996"/>
      <c r="F84" s="996"/>
      <c r="G84" s="996"/>
      <c r="H84" s="996"/>
      <c r="I84" s="694"/>
      <c r="J84" s="90"/>
    </row>
    <row r="85" spans="1:10" ht="26.4">
      <c r="A85" s="423" t="s">
        <v>143</v>
      </c>
      <c r="B85" s="754">
        <v>6027</v>
      </c>
      <c r="C85" s="754">
        <v>7329</v>
      </c>
      <c r="D85" s="754">
        <v>9158</v>
      </c>
      <c r="E85" s="754">
        <v>9318</v>
      </c>
      <c r="F85" s="754">
        <v>11906</v>
      </c>
      <c r="G85" s="754">
        <v>12101</v>
      </c>
      <c r="H85" s="754">
        <f>SUM(H87:H91)</f>
        <v>11658</v>
      </c>
      <c r="I85" s="754">
        <f>SUM(I87:I91)</f>
        <v>11121</v>
      </c>
      <c r="J85" s="90"/>
    </row>
    <row r="86" spans="1:10" ht="26.4">
      <c r="A86" s="427" t="s">
        <v>144</v>
      </c>
      <c r="B86" s="1054"/>
      <c r="C86" s="996"/>
      <c r="D86" s="996"/>
      <c r="E86" s="996"/>
      <c r="F86" s="996"/>
      <c r="G86" s="996"/>
      <c r="H86" s="996"/>
      <c r="I86" s="694"/>
      <c r="J86" s="90"/>
    </row>
    <row r="87" spans="1:10" ht="26.4">
      <c r="A87" s="429" t="s">
        <v>145</v>
      </c>
      <c r="B87" s="1054">
        <v>517</v>
      </c>
      <c r="C87" s="1054">
        <v>597</v>
      </c>
      <c r="D87" s="1054">
        <v>602</v>
      </c>
      <c r="E87" s="1054">
        <v>659</v>
      </c>
      <c r="F87" s="1054">
        <v>781</v>
      </c>
      <c r="G87" s="1054">
        <v>859</v>
      </c>
      <c r="H87" s="1054">
        <v>932</v>
      </c>
      <c r="I87" s="1054">
        <v>864</v>
      </c>
      <c r="J87" s="90"/>
    </row>
    <row r="88" spans="1:10" ht="26.4">
      <c r="A88" s="422" t="s">
        <v>146</v>
      </c>
      <c r="B88" s="1054"/>
      <c r="C88" s="996"/>
      <c r="D88" s="996"/>
      <c r="E88" s="996"/>
      <c r="F88" s="996"/>
      <c r="G88" s="996"/>
      <c r="H88" s="996"/>
      <c r="I88" s="1054"/>
      <c r="J88" s="90"/>
    </row>
    <row r="89" spans="1:10" ht="26.4">
      <c r="A89" s="429" t="s">
        <v>147</v>
      </c>
      <c r="B89" s="1054">
        <v>2643</v>
      </c>
      <c r="C89" s="1054">
        <v>3696</v>
      </c>
      <c r="D89" s="1054">
        <v>5524</v>
      </c>
      <c r="E89" s="1054">
        <v>5739</v>
      </c>
      <c r="F89" s="1054">
        <v>7743</v>
      </c>
      <c r="G89" s="1054">
        <v>8010</v>
      </c>
      <c r="H89" s="1054">
        <v>7534</v>
      </c>
      <c r="I89" s="1054">
        <v>7052</v>
      </c>
      <c r="J89" s="90"/>
    </row>
    <row r="90" spans="1:10" ht="26.4">
      <c r="A90" s="422" t="s">
        <v>148</v>
      </c>
      <c r="B90" s="1054"/>
      <c r="C90" s="996"/>
      <c r="D90" s="996"/>
      <c r="E90" s="996"/>
      <c r="F90" s="996"/>
      <c r="G90" s="996"/>
      <c r="H90" s="996"/>
      <c r="I90" s="1054"/>
      <c r="J90" s="90"/>
    </row>
    <row r="91" spans="1:10" ht="26.4">
      <c r="A91" s="429" t="s">
        <v>149</v>
      </c>
      <c r="B91" s="1054">
        <v>2867</v>
      </c>
      <c r="C91" s="1054">
        <v>3036</v>
      </c>
      <c r="D91" s="1054">
        <v>3032</v>
      </c>
      <c r="E91" s="1054">
        <v>2920</v>
      </c>
      <c r="F91" s="1054">
        <v>3382</v>
      </c>
      <c r="G91" s="1054">
        <v>3232</v>
      </c>
      <c r="H91" s="1054">
        <v>3192</v>
      </c>
      <c r="I91" s="1054">
        <f>3204+1</f>
        <v>3205</v>
      </c>
      <c r="J91" s="90"/>
    </row>
    <row r="92" spans="1:10" ht="26.4">
      <c r="A92" s="422" t="s">
        <v>150</v>
      </c>
      <c r="B92" s="754"/>
      <c r="C92" s="996"/>
      <c r="D92" s="996"/>
      <c r="E92" s="996"/>
      <c r="F92" s="996"/>
      <c r="G92" s="996"/>
      <c r="H92" s="996"/>
      <c r="I92" s="694"/>
      <c r="J92" s="90"/>
    </row>
    <row r="93" spans="1:10" ht="13.8">
      <c r="A93" s="426" t="s">
        <v>417</v>
      </c>
      <c r="B93" s="754">
        <v>1486</v>
      </c>
      <c r="C93" s="754">
        <v>1475</v>
      </c>
      <c r="D93" s="754">
        <v>2328</v>
      </c>
      <c r="E93" s="754">
        <v>3076</v>
      </c>
      <c r="F93" s="754">
        <v>3345</v>
      </c>
      <c r="G93" s="754">
        <v>3133</v>
      </c>
      <c r="H93" s="754">
        <f>SUM(H94:H99)</f>
        <v>3471</v>
      </c>
      <c r="I93" s="754">
        <f>SUM(I94:I99)</f>
        <v>3356</v>
      </c>
      <c r="J93" s="90"/>
    </row>
    <row r="94" spans="1:10" ht="26.4">
      <c r="A94" s="429" t="s">
        <v>153</v>
      </c>
      <c r="B94" s="1054">
        <v>1230</v>
      </c>
      <c r="C94" s="1054">
        <v>1230</v>
      </c>
      <c r="D94" s="1054">
        <v>1846</v>
      </c>
      <c r="E94" s="1054">
        <v>2536</v>
      </c>
      <c r="F94" s="1054">
        <v>2698</v>
      </c>
      <c r="G94" s="1054">
        <v>2570</v>
      </c>
      <c r="H94" s="1054">
        <v>2435</v>
      </c>
      <c r="I94" s="1054">
        <v>2390</v>
      </c>
      <c r="J94" s="90"/>
    </row>
    <row r="95" spans="1:10" ht="26.4">
      <c r="A95" s="422" t="s">
        <v>154</v>
      </c>
      <c r="B95" s="1054"/>
      <c r="C95" s="996"/>
      <c r="D95" s="996"/>
      <c r="E95" s="996"/>
      <c r="F95" s="996"/>
      <c r="G95" s="996"/>
      <c r="H95" s="996"/>
      <c r="I95" s="1054"/>
      <c r="J95" s="90"/>
    </row>
    <row r="96" spans="1:10" ht="13.8">
      <c r="A96" s="429" t="s">
        <v>155</v>
      </c>
      <c r="B96" s="1054">
        <v>8</v>
      </c>
      <c r="C96" s="1054">
        <v>245</v>
      </c>
      <c r="D96" s="1054">
        <v>232</v>
      </c>
      <c r="E96" s="1054">
        <v>244</v>
      </c>
      <c r="F96" s="1054">
        <v>370</v>
      </c>
      <c r="G96" s="1054">
        <v>293</v>
      </c>
      <c r="H96" s="1054">
        <v>495</v>
      </c>
      <c r="I96" s="1054">
        <v>459</v>
      </c>
      <c r="J96" s="90"/>
    </row>
    <row r="97" spans="1:11" ht="26.4">
      <c r="A97" s="422" t="s">
        <v>156</v>
      </c>
      <c r="B97" s="1054"/>
      <c r="C97" s="996"/>
      <c r="D97" s="996"/>
      <c r="E97" s="996"/>
      <c r="F97" s="996"/>
      <c r="G97" s="996"/>
      <c r="H97" s="996"/>
      <c r="I97" s="1054"/>
      <c r="J97" s="90"/>
    </row>
    <row r="98" spans="1:11" s="211" customFormat="1" ht="13.8">
      <c r="A98" s="429" t="s">
        <v>157</v>
      </c>
      <c r="B98" s="1054">
        <v>248</v>
      </c>
      <c r="C98" s="1005" t="s">
        <v>302</v>
      </c>
      <c r="D98" s="1054">
        <v>250</v>
      </c>
      <c r="E98" s="1054">
        <v>296</v>
      </c>
      <c r="F98" s="1054">
        <v>277</v>
      </c>
      <c r="G98" s="1054">
        <v>270</v>
      </c>
      <c r="H98" s="1054">
        <v>541</v>
      </c>
      <c r="I98" s="1054">
        <f>7+200+300</f>
        <v>507</v>
      </c>
      <c r="J98" s="210"/>
    </row>
    <row r="99" spans="1:11" ht="13.8">
      <c r="A99" s="422" t="s">
        <v>158</v>
      </c>
      <c r="B99" s="754"/>
      <c r="C99" s="996"/>
      <c r="D99" s="996"/>
      <c r="E99" s="996"/>
      <c r="F99" s="996"/>
      <c r="G99" s="996"/>
      <c r="H99" s="996"/>
      <c r="I99" s="694"/>
      <c r="J99" s="90"/>
    </row>
    <row r="100" spans="1:11" ht="13.8">
      <c r="A100" s="423" t="s">
        <v>273</v>
      </c>
      <c r="B100" s="754">
        <v>2801</v>
      </c>
      <c r="C100" s="754">
        <v>3431</v>
      </c>
      <c r="D100" s="754">
        <v>3893</v>
      </c>
      <c r="E100" s="754">
        <v>4288</v>
      </c>
      <c r="F100" s="754">
        <v>4370</v>
      </c>
      <c r="G100" s="754">
        <v>4501</v>
      </c>
      <c r="H100" s="754">
        <f>SUM(H102:H103)</f>
        <v>4787</v>
      </c>
      <c r="I100" s="754">
        <f>SUM(I102:I103)</f>
        <v>5704</v>
      </c>
      <c r="J100" s="90"/>
    </row>
    <row r="101" spans="1:11" ht="13.8">
      <c r="A101" s="427" t="s">
        <v>274</v>
      </c>
      <c r="B101" s="1054"/>
      <c r="C101" s="996"/>
      <c r="D101" s="996"/>
      <c r="E101" s="996"/>
      <c r="F101" s="996"/>
      <c r="G101" s="996"/>
      <c r="H101" s="996"/>
      <c r="I101" s="694"/>
      <c r="J101" s="90"/>
    </row>
    <row r="102" spans="1:11" s="2" customFormat="1" ht="14.4">
      <c r="A102" s="429" t="s">
        <v>418</v>
      </c>
      <c r="B102" s="1054">
        <v>2181</v>
      </c>
      <c r="C102" s="1054">
        <v>2506</v>
      </c>
      <c r="D102" s="1054">
        <v>2875</v>
      </c>
      <c r="E102" s="1054">
        <v>3192</v>
      </c>
      <c r="F102" s="1054">
        <v>3245</v>
      </c>
      <c r="G102" s="1054">
        <v>3603</v>
      </c>
      <c r="H102" s="1054">
        <v>3620</v>
      </c>
      <c r="I102" s="1054">
        <v>4497</v>
      </c>
      <c r="J102" s="99"/>
    </row>
    <row r="103" spans="1:11" ht="13.8">
      <c r="A103" s="429" t="s">
        <v>161</v>
      </c>
      <c r="B103" s="1054">
        <v>620</v>
      </c>
      <c r="C103" s="1054">
        <v>925</v>
      </c>
      <c r="D103" s="1054">
        <v>1018</v>
      </c>
      <c r="E103" s="1054">
        <v>1096</v>
      </c>
      <c r="F103" s="1054">
        <v>1125</v>
      </c>
      <c r="G103" s="1054">
        <v>898</v>
      </c>
      <c r="H103" s="1054">
        <v>1167</v>
      </c>
      <c r="I103" s="1054">
        <v>1207</v>
      </c>
      <c r="J103" s="90"/>
    </row>
    <row r="104" spans="1:11" ht="13.8">
      <c r="A104" s="422" t="s">
        <v>162</v>
      </c>
      <c r="B104" s="754"/>
      <c r="C104" s="996"/>
      <c r="D104" s="996"/>
      <c r="E104" s="996"/>
      <c r="F104" s="996"/>
      <c r="G104" s="996"/>
      <c r="H104" s="996"/>
      <c r="I104" s="694"/>
      <c r="J104" s="90"/>
    </row>
    <row r="105" spans="1:11" ht="13.8">
      <c r="A105" s="423" t="s">
        <v>163</v>
      </c>
      <c r="B105" s="754">
        <v>850</v>
      </c>
      <c r="C105" s="754">
        <v>672</v>
      </c>
      <c r="D105" s="754">
        <v>630</v>
      </c>
      <c r="E105" s="754">
        <v>357</v>
      </c>
      <c r="F105" s="754">
        <v>344</v>
      </c>
      <c r="G105" s="754">
        <v>497</v>
      </c>
      <c r="H105" s="754">
        <f>SUM(H107:H116)</f>
        <v>518</v>
      </c>
      <c r="I105" s="754">
        <f>SUM(I107:I116)</f>
        <v>530</v>
      </c>
      <c r="J105" s="90"/>
    </row>
    <row r="106" spans="1:11" ht="13.8">
      <c r="A106" s="427" t="s">
        <v>164</v>
      </c>
      <c r="B106" s="1054"/>
      <c r="C106" s="996"/>
      <c r="D106" s="996"/>
      <c r="E106" s="996"/>
      <c r="F106" s="996"/>
      <c r="G106" s="996"/>
      <c r="H106" s="996"/>
      <c r="I106" s="1005"/>
      <c r="J106" s="90"/>
    </row>
    <row r="107" spans="1:11" ht="13.8">
      <c r="A107" s="429" t="s">
        <v>419</v>
      </c>
      <c r="B107" s="1005" t="s">
        <v>302</v>
      </c>
      <c r="C107" s="1054">
        <v>48</v>
      </c>
      <c r="D107" s="1005" t="s">
        <v>302</v>
      </c>
      <c r="E107" s="1005" t="s">
        <v>302</v>
      </c>
      <c r="F107" s="912">
        <v>2</v>
      </c>
      <c r="G107" s="1005">
        <v>2</v>
      </c>
      <c r="H107" s="1005">
        <v>2</v>
      </c>
      <c r="I107" s="1005">
        <v>1</v>
      </c>
      <c r="J107" s="90"/>
    </row>
    <row r="108" spans="1:11" s="6" customFormat="1" ht="26.4">
      <c r="A108" s="429" t="s">
        <v>626</v>
      </c>
      <c r="B108" s="912" t="s">
        <v>302</v>
      </c>
      <c r="C108" s="912">
        <v>0</v>
      </c>
      <c r="D108" s="912">
        <v>0</v>
      </c>
      <c r="E108" s="912">
        <v>0</v>
      </c>
      <c r="F108" s="912">
        <v>0</v>
      </c>
      <c r="G108" s="1005">
        <v>32</v>
      </c>
      <c r="H108" s="1005">
        <v>101</v>
      </c>
      <c r="I108" s="1005">
        <v>124</v>
      </c>
      <c r="J108" s="121"/>
      <c r="K108" s="121"/>
    </row>
    <row r="109" spans="1:11" s="6" customFormat="1" ht="39.6">
      <c r="A109" s="422" t="s">
        <v>627</v>
      </c>
      <c r="B109" s="912"/>
      <c r="C109" s="913"/>
      <c r="D109" s="913"/>
      <c r="E109" s="913"/>
      <c r="F109" s="913"/>
      <c r="G109" s="913"/>
      <c r="H109" s="913"/>
      <c r="I109" s="1005"/>
      <c r="J109" s="121"/>
      <c r="K109" s="121"/>
    </row>
    <row r="110" spans="1:11" s="6" customFormat="1" ht="26.4">
      <c r="A110" s="429" t="s">
        <v>519</v>
      </c>
      <c r="B110" s="1054">
        <v>167</v>
      </c>
      <c r="C110" s="912">
        <v>0</v>
      </c>
      <c r="D110" s="912">
        <v>0</v>
      </c>
      <c r="E110" s="912">
        <v>0</v>
      </c>
      <c r="F110" s="912">
        <v>0</v>
      </c>
      <c r="G110" s="912" t="s">
        <v>302</v>
      </c>
      <c r="H110" s="912" t="s">
        <v>302</v>
      </c>
      <c r="I110" s="912" t="s">
        <v>302</v>
      </c>
      <c r="J110" s="121"/>
      <c r="K110" s="121"/>
    </row>
    <row r="111" spans="1:11" s="6" customFormat="1" ht="26.4">
      <c r="A111" s="422" t="s">
        <v>520</v>
      </c>
      <c r="B111" s="912"/>
      <c r="C111" s="913"/>
      <c r="D111" s="913"/>
      <c r="E111" s="913"/>
      <c r="F111" s="913"/>
      <c r="G111" s="913"/>
      <c r="H111" s="913"/>
      <c r="I111" s="1005"/>
      <c r="J111" s="121"/>
      <c r="K111" s="121"/>
    </row>
    <row r="112" spans="1:11" ht="13.8">
      <c r="A112" s="429" t="s">
        <v>420</v>
      </c>
      <c r="B112" s="1054">
        <v>646</v>
      </c>
      <c r="C112" s="1054">
        <v>567</v>
      </c>
      <c r="D112" s="1054">
        <v>562</v>
      </c>
      <c r="E112" s="1054">
        <v>268</v>
      </c>
      <c r="F112" s="1054">
        <v>284</v>
      </c>
      <c r="G112" s="1054">
        <v>280</v>
      </c>
      <c r="H112" s="1054">
        <v>288</v>
      </c>
      <c r="I112" s="1005">
        <f>11+270</f>
        <v>281</v>
      </c>
      <c r="J112" s="90"/>
    </row>
    <row r="113" spans="1:10" ht="26.4">
      <c r="A113" s="429" t="s">
        <v>169</v>
      </c>
      <c r="B113" s="1054">
        <v>37</v>
      </c>
      <c r="C113" s="1054">
        <v>57</v>
      </c>
      <c r="D113" s="1054">
        <v>68</v>
      </c>
      <c r="E113" s="1054">
        <v>86</v>
      </c>
      <c r="F113" s="1054">
        <v>58</v>
      </c>
      <c r="G113" s="1054">
        <v>180</v>
      </c>
      <c r="H113" s="1054">
        <v>119</v>
      </c>
      <c r="I113" s="1005">
        <v>121</v>
      </c>
      <c r="J113" s="90"/>
    </row>
    <row r="114" spans="1:10" ht="26.4">
      <c r="A114" s="422" t="s">
        <v>170</v>
      </c>
      <c r="B114" s="1054"/>
      <c r="C114" s="996"/>
      <c r="D114" s="996"/>
      <c r="E114" s="996"/>
      <c r="F114" s="996"/>
      <c r="G114" s="996"/>
      <c r="H114" s="996"/>
      <c r="I114" s="1005"/>
      <c r="J114" s="90"/>
    </row>
    <row r="115" spans="1:10" ht="13.8">
      <c r="A115" s="429" t="s">
        <v>236</v>
      </c>
      <c r="B115" s="1005" t="s">
        <v>302</v>
      </c>
      <c r="C115" s="1005" t="s">
        <v>302</v>
      </c>
      <c r="D115" s="1005" t="s">
        <v>302</v>
      </c>
      <c r="E115" s="996">
        <v>3</v>
      </c>
      <c r="F115" s="1005" t="s">
        <v>302</v>
      </c>
      <c r="G115" s="1005">
        <v>3</v>
      </c>
      <c r="H115" s="1005">
        <v>8</v>
      </c>
      <c r="I115" s="1005">
        <v>3</v>
      </c>
      <c r="J115" s="90"/>
    </row>
    <row r="116" spans="1:10" ht="13.8">
      <c r="A116" s="422" t="s">
        <v>265</v>
      </c>
      <c r="B116" s="1054"/>
      <c r="C116" s="996"/>
      <c r="D116" s="996"/>
      <c r="E116" s="996"/>
      <c r="F116" s="996"/>
      <c r="G116" s="996"/>
      <c r="H116" s="996"/>
      <c r="I116" s="1005"/>
      <c r="J116" s="90"/>
    </row>
    <row r="117" spans="1:10" ht="13.8">
      <c r="A117" s="423" t="s">
        <v>171</v>
      </c>
      <c r="B117" s="754">
        <v>29</v>
      </c>
      <c r="C117" s="754">
        <v>401</v>
      </c>
      <c r="D117" s="754">
        <v>98</v>
      </c>
      <c r="E117" s="754">
        <v>82</v>
      </c>
      <c r="F117" s="754">
        <v>101</v>
      </c>
      <c r="G117" s="754">
        <v>122</v>
      </c>
      <c r="H117" s="754">
        <f>SUM(H119:H124)</f>
        <v>130</v>
      </c>
      <c r="I117" s="754">
        <f>SUM(I119:I124)</f>
        <v>185</v>
      </c>
      <c r="J117" s="90"/>
    </row>
    <row r="118" spans="1:10" ht="13.8">
      <c r="A118" s="427" t="s">
        <v>172</v>
      </c>
      <c r="B118" s="1054"/>
      <c r="C118" s="996"/>
      <c r="D118" s="996"/>
      <c r="E118" s="996"/>
      <c r="F118" s="996"/>
      <c r="G118" s="996"/>
      <c r="H118" s="996"/>
      <c r="I118" s="694"/>
      <c r="J118" s="90"/>
    </row>
    <row r="119" spans="1:10" ht="26.4">
      <c r="A119" s="429" t="s">
        <v>173</v>
      </c>
      <c r="B119" s="1054"/>
      <c r="C119" s="1054">
        <v>315</v>
      </c>
      <c r="D119" s="1054">
        <v>10</v>
      </c>
      <c r="E119" s="1054">
        <v>8</v>
      </c>
      <c r="F119" s="1054">
        <v>3</v>
      </c>
      <c r="G119" s="1054">
        <v>9</v>
      </c>
      <c r="H119" s="1054">
        <v>30</v>
      </c>
      <c r="I119" s="1054">
        <v>49</v>
      </c>
      <c r="J119" s="90"/>
    </row>
    <row r="120" spans="1:10" ht="26.4">
      <c r="A120" s="422" t="s">
        <v>174</v>
      </c>
      <c r="B120" s="1054"/>
      <c r="C120" s="996"/>
      <c r="D120" s="996"/>
      <c r="E120" s="996"/>
      <c r="F120" s="996"/>
      <c r="G120" s="996"/>
      <c r="H120" s="996"/>
      <c r="I120" s="1054"/>
      <c r="J120" s="90"/>
    </row>
    <row r="121" spans="1:10" ht="26.4">
      <c r="A121" s="429" t="s">
        <v>175</v>
      </c>
      <c r="B121" s="1054">
        <v>20</v>
      </c>
      <c r="C121" s="1054">
        <v>86</v>
      </c>
      <c r="D121" s="1054">
        <v>57</v>
      </c>
      <c r="E121" s="1054">
        <v>37</v>
      </c>
      <c r="F121" s="1054">
        <v>45</v>
      </c>
      <c r="G121" s="1054">
        <v>36</v>
      </c>
      <c r="H121" s="1054">
        <v>36</v>
      </c>
      <c r="I121" s="1054">
        <v>33</v>
      </c>
      <c r="J121" s="90"/>
    </row>
    <row r="122" spans="1:10" ht="26.4">
      <c r="A122" s="422" t="s">
        <v>176</v>
      </c>
      <c r="B122" s="1054"/>
      <c r="C122" s="996"/>
      <c r="D122" s="996"/>
      <c r="E122" s="996"/>
      <c r="F122" s="996"/>
      <c r="G122" s="996"/>
      <c r="H122" s="996"/>
      <c r="I122" s="1054"/>
      <c r="J122" s="90"/>
    </row>
    <row r="123" spans="1:10" ht="13.8">
      <c r="A123" s="429" t="s">
        <v>177</v>
      </c>
      <c r="B123" s="1054">
        <v>9</v>
      </c>
      <c r="C123" s="1005" t="s">
        <v>302</v>
      </c>
      <c r="D123" s="996">
        <v>31</v>
      </c>
      <c r="E123" s="996">
        <v>37</v>
      </c>
      <c r="F123" s="996">
        <v>53</v>
      </c>
      <c r="G123" s="996">
        <v>77</v>
      </c>
      <c r="H123" s="996">
        <v>64</v>
      </c>
      <c r="I123" s="1054">
        <v>103</v>
      </c>
      <c r="J123" s="90"/>
    </row>
    <row r="124" spans="1:10" ht="13.8">
      <c r="A124" s="422" t="s">
        <v>178</v>
      </c>
      <c r="B124" s="754"/>
      <c r="C124" s="996"/>
      <c r="D124" s="996"/>
      <c r="E124" s="996"/>
      <c r="F124" s="996"/>
      <c r="G124" s="996"/>
      <c r="H124" s="996"/>
      <c r="I124" s="694"/>
      <c r="J124" s="90"/>
    </row>
    <row r="125" spans="1:10" ht="13.8">
      <c r="A125" s="423" t="s">
        <v>275</v>
      </c>
      <c r="B125" s="754">
        <v>116</v>
      </c>
      <c r="C125" s="754">
        <v>165</v>
      </c>
      <c r="D125" s="754">
        <v>229</v>
      </c>
      <c r="E125" s="754">
        <v>197</v>
      </c>
      <c r="F125" s="754">
        <v>250</v>
      </c>
      <c r="G125" s="754">
        <v>266</v>
      </c>
      <c r="H125" s="754">
        <f>SUM(H127)</f>
        <v>412</v>
      </c>
      <c r="I125" s="754">
        <f>SUM(I127)</f>
        <v>426</v>
      </c>
      <c r="J125" s="90"/>
    </row>
    <row r="126" spans="1:10" ht="13.8">
      <c r="A126" s="427" t="s">
        <v>276</v>
      </c>
      <c r="B126" s="1054"/>
      <c r="C126" s="996"/>
      <c r="D126" s="996"/>
      <c r="E126" s="996"/>
      <c r="F126" s="996"/>
      <c r="G126" s="996"/>
      <c r="H126" s="996"/>
      <c r="I126" s="694"/>
      <c r="J126" s="90"/>
    </row>
    <row r="127" spans="1:10" ht="13.8">
      <c r="A127" s="429" t="s">
        <v>275</v>
      </c>
      <c r="B127" s="1054">
        <v>116</v>
      </c>
      <c r="C127" s="1054">
        <v>165</v>
      </c>
      <c r="D127" s="1054">
        <v>229</v>
      </c>
      <c r="E127" s="1054">
        <v>197</v>
      </c>
      <c r="F127" s="1054">
        <v>250</v>
      </c>
      <c r="G127" s="1054">
        <v>266</v>
      </c>
      <c r="H127" s="1054">
        <v>412</v>
      </c>
      <c r="I127" s="1054">
        <v>426</v>
      </c>
      <c r="J127" s="90"/>
    </row>
    <row r="128" spans="1:10" ht="13.8">
      <c r="A128" s="422" t="s">
        <v>276</v>
      </c>
      <c r="B128" s="754"/>
      <c r="C128" s="996"/>
      <c r="D128" s="996"/>
      <c r="E128" s="996"/>
      <c r="F128" s="996"/>
      <c r="G128" s="996"/>
      <c r="H128" s="996"/>
      <c r="I128" s="694"/>
      <c r="J128" s="90"/>
    </row>
    <row r="129" spans="1:10" ht="26.4">
      <c r="A129" s="423" t="s">
        <v>179</v>
      </c>
      <c r="B129" s="754">
        <v>1474</v>
      </c>
      <c r="C129" s="754">
        <f>SUM(C131:C139)</f>
        <v>1665</v>
      </c>
      <c r="D129" s="754">
        <v>1618</v>
      </c>
      <c r="E129" s="754">
        <v>1778</v>
      </c>
      <c r="F129" s="754">
        <v>2078</v>
      </c>
      <c r="G129" s="754">
        <v>2125</v>
      </c>
      <c r="H129" s="754">
        <f>SUM(H131:H139)</f>
        <v>2415</v>
      </c>
      <c r="I129" s="754">
        <f>SUM(I131:I139)</f>
        <v>2578</v>
      </c>
      <c r="J129" s="90"/>
    </row>
    <row r="130" spans="1:10" ht="26.4">
      <c r="A130" s="427" t="s">
        <v>180</v>
      </c>
      <c r="B130" s="1054"/>
      <c r="C130" s="996"/>
      <c r="D130" s="996"/>
      <c r="E130" s="996"/>
      <c r="F130" s="996"/>
      <c r="G130" s="996"/>
      <c r="H130" s="996"/>
      <c r="I130" s="1054"/>
      <c r="J130" s="90"/>
    </row>
    <row r="131" spans="1:10" ht="13.8">
      <c r="A131" s="429" t="s">
        <v>181</v>
      </c>
      <c r="B131" s="1054">
        <v>7</v>
      </c>
      <c r="C131" s="1054">
        <v>151</v>
      </c>
      <c r="D131" s="1054">
        <v>185</v>
      </c>
      <c r="E131" s="1054">
        <v>232</v>
      </c>
      <c r="F131" s="1054">
        <v>315</v>
      </c>
      <c r="G131" s="1054">
        <v>340</v>
      </c>
      <c r="H131" s="1054">
        <v>347</v>
      </c>
      <c r="I131" s="1054">
        <v>367</v>
      </c>
      <c r="J131" s="90"/>
    </row>
    <row r="132" spans="1:10" ht="13.8">
      <c r="A132" s="422" t="s">
        <v>182</v>
      </c>
      <c r="B132" s="1054"/>
      <c r="C132" s="996"/>
      <c r="D132" s="996"/>
      <c r="E132" s="996"/>
      <c r="F132" s="996"/>
      <c r="G132" s="996"/>
      <c r="H132" s="996"/>
      <c r="I132" s="1054"/>
      <c r="J132" s="90"/>
    </row>
    <row r="133" spans="1:10" ht="26.4">
      <c r="A133" s="429" t="s">
        <v>183</v>
      </c>
      <c r="B133" s="1005" t="s">
        <v>302</v>
      </c>
      <c r="C133" s="1005" t="s">
        <v>302</v>
      </c>
      <c r="D133" s="1054">
        <v>2</v>
      </c>
      <c r="E133" s="1054">
        <v>2</v>
      </c>
      <c r="F133" s="1054">
        <v>4</v>
      </c>
      <c r="G133" s="1054">
        <v>4</v>
      </c>
      <c r="H133" s="1054">
        <v>19</v>
      </c>
      <c r="I133" s="1054">
        <v>26</v>
      </c>
      <c r="J133" s="90"/>
    </row>
    <row r="134" spans="1:10" ht="26.4">
      <c r="A134" s="422" t="s">
        <v>184</v>
      </c>
      <c r="B134" s="1054"/>
      <c r="C134" s="996"/>
      <c r="D134" s="996"/>
      <c r="E134" s="996"/>
      <c r="F134" s="996"/>
      <c r="G134" s="996"/>
      <c r="H134" s="996"/>
      <c r="I134" s="1054"/>
      <c r="J134" s="90"/>
    </row>
    <row r="135" spans="1:10" ht="26.4">
      <c r="A135" s="429" t="s">
        <v>185</v>
      </c>
      <c r="B135" s="1054">
        <v>1259</v>
      </c>
      <c r="C135" s="1054">
        <v>1290</v>
      </c>
      <c r="D135" s="1054">
        <v>1207</v>
      </c>
      <c r="E135" s="1054">
        <v>1244</v>
      </c>
      <c r="F135" s="1054">
        <v>1528</v>
      </c>
      <c r="G135" s="1054">
        <v>1555</v>
      </c>
      <c r="H135" s="1054">
        <v>1791</v>
      </c>
      <c r="I135" s="1054">
        <v>1906</v>
      </c>
      <c r="J135" s="90"/>
    </row>
    <row r="136" spans="1:10" ht="26.4">
      <c r="A136" s="422" t="s">
        <v>186</v>
      </c>
      <c r="B136" s="1054"/>
      <c r="C136" s="996"/>
      <c r="D136" s="996"/>
      <c r="E136" s="996"/>
      <c r="F136" s="996"/>
      <c r="G136" s="996"/>
      <c r="H136" s="996"/>
      <c r="I136" s="1054"/>
      <c r="J136" s="90"/>
    </row>
    <row r="137" spans="1:10" ht="13.8">
      <c r="A137" s="429" t="s">
        <v>187</v>
      </c>
      <c r="B137" s="1054">
        <v>147</v>
      </c>
      <c r="C137" s="1054">
        <v>187</v>
      </c>
      <c r="D137" s="1054">
        <v>192</v>
      </c>
      <c r="E137" s="1054">
        <v>273</v>
      </c>
      <c r="F137" s="1054">
        <v>204</v>
      </c>
      <c r="G137" s="1054">
        <v>199</v>
      </c>
      <c r="H137" s="1054">
        <v>197</v>
      </c>
      <c r="I137" s="1054">
        <v>212</v>
      </c>
      <c r="J137" s="90"/>
    </row>
    <row r="138" spans="1:10" ht="13.8">
      <c r="A138" s="422" t="s">
        <v>188</v>
      </c>
      <c r="B138" s="1054"/>
      <c r="C138" s="996"/>
      <c r="D138" s="996"/>
      <c r="E138" s="996"/>
      <c r="F138" s="996"/>
      <c r="G138" s="996"/>
      <c r="H138" s="996"/>
      <c r="I138" s="1054"/>
      <c r="J138" s="90"/>
    </row>
    <row r="139" spans="1:10" ht="26.4">
      <c r="A139" s="429" t="s">
        <v>189</v>
      </c>
      <c r="B139" s="1054">
        <v>61</v>
      </c>
      <c r="C139" s="1054">
        <v>37</v>
      </c>
      <c r="D139" s="1054">
        <v>32</v>
      </c>
      <c r="E139" s="1054">
        <v>27</v>
      </c>
      <c r="F139" s="1054">
        <v>27</v>
      </c>
      <c r="G139" s="1054">
        <v>27</v>
      </c>
      <c r="H139" s="1054">
        <v>61</v>
      </c>
      <c r="I139" s="1054">
        <v>67</v>
      </c>
      <c r="J139" s="90"/>
    </row>
    <row r="140" spans="1:10" ht="26.4">
      <c r="A140" s="422" t="s">
        <v>190</v>
      </c>
      <c r="B140" s="1054"/>
      <c r="C140" s="996"/>
      <c r="D140" s="996"/>
      <c r="E140" s="996"/>
      <c r="F140" s="996"/>
      <c r="G140" s="996"/>
      <c r="H140" s="996"/>
      <c r="I140" s="694"/>
      <c r="J140" s="90"/>
    </row>
    <row r="141" spans="1:10" ht="13.8">
      <c r="A141" s="423" t="s">
        <v>191</v>
      </c>
      <c r="B141" s="754">
        <v>825</v>
      </c>
      <c r="C141" s="754">
        <f>SUM(C143:C153)</f>
        <v>769</v>
      </c>
      <c r="D141" s="754">
        <v>824</v>
      </c>
      <c r="E141" s="754">
        <v>992</v>
      </c>
      <c r="F141" s="754">
        <v>978</v>
      </c>
      <c r="G141" s="754">
        <v>981</v>
      </c>
      <c r="H141" s="754">
        <f>SUM(H143:H153)</f>
        <v>1098</v>
      </c>
      <c r="I141" s="754">
        <f>SUM(I143:I153)</f>
        <v>1004</v>
      </c>
      <c r="J141" s="90"/>
    </row>
    <row r="142" spans="1:10" ht="13.8">
      <c r="A142" s="427" t="s">
        <v>277</v>
      </c>
      <c r="B142" s="1054"/>
      <c r="C142" s="996"/>
      <c r="D142" s="996"/>
      <c r="E142" s="996"/>
      <c r="F142" s="996"/>
      <c r="G142" s="996"/>
      <c r="H142" s="996"/>
      <c r="I142" s="694"/>
      <c r="J142" s="90"/>
    </row>
    <row r="143" spans="1:10" ht="39.6">
      <c r="A143" s="429" t="s">
        <v>192</v>
      </c>
      <c r="B143" s="1005" t="s">
        <v>302</v>
      </c>
      <c r="C143" s="1054">
        <v>34</v>
      </c>
      <c r="D143" s="1054">
        <v>19</v>
      </c>
      <c r="E143" s="1054">
        <v>31</v>
      </c>
      <c r="F143" s="1054">
        <v>95</v>
      </c>
      <c r="G143" s="1054">
        <v>68</v>
      </c>
      <c r="H143" s="1054">
        <v>38</v>
      </c>
      <c r="I143" s="1054">
        <f>28+6</f>
        <v>34</v>
      </c>
      <c r="J143" s="90"/>
    </row>
    <row r="144" spans="1:10" ht="52.8">
      <c r="A144" s="422" t="s">
        <v>193</v>
      </c>
      <c r="B144" s="1054"/>
      <c r="C144" s="996"/>
      <c r="D144" s="996"/>
      <c r="E144" s="996"/>
      <c r="F144" s="996"/>
      <c r="G144" s="996"/>
      <c r="H144" s="996"/>
      <c r="I144" s="1054"/>
      <c r="J144" s="90"/>
    </row>
    <row r="145" spans="1:10" ht="13.8">
      <c r="A145" s="429" t="s">
        <v>194</v>
      </c>
      <c r="B145" s="1054">
        <v>2</v>
      </c>
      <c r="C145" s="1054">
        <v>51</v>
      </c>
      <c r="D145" s="1054">
        <v>54</v>
      </c>
      <c r="E145" s="1054">
        <v>37</v>
      </c>
      <c r="F145" s="1054">
        <v>10</v>
      </c>
      <c r="G145" s="1054">
        <v>26</v>
      </c>
      <c r="H145" s="1054">
        <v>35</v>
      </c>
      <c r="I145" s="1054">
        <v>21</v>
      </c>
      <c r="J145" s="90"/>
    </row>
    <row r="146" spans="1:10" ht="13.8">
      <c r="A146" s="422" t="s">
        <v>195</v>
      </c>
      <c r="B146" s="1054"/>
      <c r="C146" s="996"/>
      <c r="D146" s="996"/>
      <c r="E146" s="996"/>
      <c r="F146" s="996"/>
      <c r="G146" s="996"/>
      <c r="H146" s="996"/>
      <c r="I146" s="1054"/>
      <c r="J146" s="90"/>
    </row>
    <row r="147" spans="1:10" ht="39.6">
      <c r="A147" s="429" t="s">
        <v>196</v>
      </c>
      <c r="B147" s="1054">
        <v>331</v>
      </c>
      <c r="C147" s="1054">
        <v>98</v>
      </c>
      <c r="D147" s="1054">
        <v>100</v>
      </c>
      <c r="E147" s="1054">
        <v>171</v>
      </c>
      <c r="F147" s="1054">
        <v>149</v>
      </c>
      <c r="G147" s="1054">
        <v>220</v>
      </c>
      <c r="H147" s="1054">
        <v>248</v>
      </c>
      <c r="I147" s="1054">
        <v>305</v>
      </c>
      <c r="J147" s="90"/>
    </row>
    <row r="148" spans="1:10" ht="26.4">
      <c r="A148" s="422" t="s">
        <v>197</v>
      </c>
      <c r="B148" s="1054"/>
      <c r="C148" s="996"/>
      <c r="D148" s="996"/>
      <c r="E148" s="996"/>
      <c r="F148" s="996"/>
      <c r="G148" s="996"/>
      <c r="H148" s="996"/>
      <c r="I148" s="1054"/>
      <c r="J148" s="90"/>
    </row>
    <row r="149" spans="1:10" ht="13.8">
      <c r="A149" s="429" t="s">
        <v>198</v>
      </c>
      <c r="B149" s="1054">
        <v>431</v>
      </c>
      <c r="C149" s="1054">
        <v>503</v>
      </c>
      <c r="D149" s="1054">
        <v>564</v>
      </c>
      <c r="E149" s="1054">
        <v>551</v>
      </c>
      <c r="F149" s="1054">
        <v>557</v>
      </c>
      <c r="G149" s="1054">
        <v>535</v>
      </c>
      <c r="H149" s="1054">
        <v>657</v>
      </c>
      <c r="I149" s="1054">
        <v>484</v>
      </c>
      <c r="J149" s="90"/>
    </row>
    <row r="150" spans="1:10" ht="13.8">
      <c r="A150" s="422" t="s">
        <v>199</v>
      </c>
      <c r="B150" s="1054"/>
      <c r="C150" s="996"/>
      <c r="D150" s="996"/>
      <c r="E150" s="996"/>
      <c r="F150" s="996"/>
      <c r="G150" s="996"/>
      <c r="H150" s="996"/>
      <c r="I150" s="1054"/>
      <c r="J150" s="90"/>
    </row>
    <row r="151" spans="1:10" ht="26.4">
      <c r="A151" s="429" t="s">
        <v>200</v>
      </c>
      <c r="B151" s="1054">
        <v>34</v>
      </c>
      <c r="C151" s="1054">
        <v>45</v>
      </c>
      <c r="D151" s="1054">
        <v>40</v>
      </c>
      <c r="E151" s="1054">
        <v>84</v>
      </c>
      <c r="F151" s="1054">
        <v>84</v>
      </c>
      <c r="G151" s="1054">
        <v>64</v>
      </c>
      <c r="H151" s="1054">
        <v>84</v>
      </c>
      <c r="I151" s="1054">
        <v>87</v>
      </c>
      <c r="J151" s="90"/>
    </row>
    <row r="152" spans="1:10" ht="13.8">
      <c r="A152" s="422" t="s">
        <v>201</v>
      </c>
      <c r="B152" s="1054"/>
      <c r="C152" s="996"/>
      <c r="D152" s="996"/>
      <c r="E152" s="996"/>
      <c r="F152" s="996"/>
      <c r="G152" s="996"/>
      <c r="H152" s="996"/>
      <c r="I152" s="1054"/>
      <c r="J152" s="90"/>
    </row>
    <row r="153" spans="1:10" ht="26.4">
      <c r="A153" s="429" t="s">
        <v>202</v>
      </c>
      <c r="B153" s="1054">
        <v>32</v>
      </c>
      <c r="C153" s="1054">
        <v>38</v>
      </c>
      <c r="D153" s="1054">
        <v>47</v>
      </c>
      <c r="E153" s="1054">
        <v>118</v>
      </c>
      <c r="F153" s="1054">
        <v>83</v>
      </c>
      <c r="G153" s="1054">
        <v>68</v>
      </c>
      <c r="H153" s="1054">
        <v>36</v>
      </c>
      <c r="I153" s="1054">
        <v>73</v>
      </c>
      <c r="J153" s="90"/>
    </row>
    <row r="154" spans="1:10" ht="26.4">
      <c r="A154" s="422" t="s">
        <v>203</v>
      </c>
      <c r="B154" s="754"/>
      <c r="C154" s="996"/>
      <c r="D154" s="996"/>
      <c r="E154" s="996"/>
      <c r="F154" s="996"/>
      <c r="G154" s="996"/>
      <c r="H154" s="996"/>
      <c r="I154" s="1054"/>
      <c r="J154" s="90"/>
    </row>
    <row r="155" spans="1:10" ht="13.8">
      <c r="A155" s="423" t="s">
        <v>421</v>
      </c>
      <c r="B155" s="754">
        <v>123</v>
      </c>
      <c r="C155" s="754">
        <v>400</v>
      </c>
      <c r="D155" s="754">
        <v>416</v>
      </c>
      <c r="E155" s="754">
        <v>513</v>
      </c>
      <c r="F155" s="754">
        <v>442</v>
      </c>
      <c r="G155" s="754">
        <v>475</v>
      </c>
      <c r="H155" s="754">
        <f>SUM(H156)</f>
        <v>562</v>
      </c>
      <c r="I155" s="754">
        <f>SUM(I156)</f>
        <v>531</v>
      </c>
      <c r="J155" s="90"/>
    </row>
    <row r="156" spans="1:10">
      <c r="A156" s="379" t="s">
        <v>422</v>
      </c>
      <c r="B156" s="1054">
        <v>123</v>
      </c>
      <c r="C156" s="996">
        <v>400</v>
      </c>
      <c r="D156" s="996">
        <v>416</v>
      </c>
      <c r="E156" s="996">
        <v>513</v>
      </c>
      <c r="F156" s="996">
        <v>442</v>
      </c>
      <c r="G156" s="996">
        <v>475</v>
      </c>
      <c r="H156" s="996">
        <v>562</v>
      </c>
      <c r="I156" s="801">
        <v>531</v>
      </c>
    </row>
    <row r="157" spans="1:10">
      <c r="A157" s="423" t="s">
        <v>206</v>
      </c>
      <c r="B157" s="754">
        <v>171</v>
      </c>
      <c r="C157" s="754">
        <v>174</v>
      </c>
      <c r="D157" s="754">
        <v>187</v>
      </c>
      <c r="E157" s="754">
        <v>232</v>
      </c>
      <c r="F157" s="754">
        <v>262</v>
      </c>
      <c r="G157" s="754">
        <v>341</v>
      </c>
      <c r="H157" s="754">
        <f>SUM(H159:H162)</f>
        <v>415</v>
      </c>
      <c r="I157" s="754">
        <f>SUM(I159:I162)</f>
        <v>484</v>
      </c>
    </row>
    <row r="158" spans="1:10">
      <c r="A158" s="427" t="s">
        <v>207</v>
      </c>
      <c r="B158" s="1054"/>
      <c r="C158" s="996"/>
      <c r="D158" s="996"/>
      <c r="E158" s="996"/>
      <c r="F158" s="996"/>
      <c r="G158" s="996"/>
      <c r="H158" s="996"/>
    </row>
    <row r="159" spans="1:10">
      <c r="A159" s="429" t="s">
        <v>423</v>
      </c>
      <c r="B159" s="1054">
        <v>171</v>
      </c>
      <c r="C159" s="1054">
        <v>174</v>
      </c>
      <c r="D159" s="1054">
        <v>186</v>
      </c>
      <c r="E159" s="1054">
        <v>232</v>
      </c>
      <c r="F159" s="1054">
        <v>262</v>
      </c>
      <c r="G159" s="1054">
        <v>341</v>
      </c>
      <c r="H159" s="1054">
        <v>413</v>
      </c>
      <c r="I159" s="801">
        <v>484</v>
      </c>
    </row>
    <row r="160" spans="1:10">
      <c r="A160" s="429" t="s">
        <v>210</v>
      </c>
      <c r="B160" s="1005" t="s">
        <v>302</v>
      </c>
      <c r="C160" s="1005" t="s">
        <v>302</v>
      </c>
      <c r="D160" s="996">
        <v>1</v>
      </c>
      <c r="E160" s="1005" t="s">
        <v>302</v>
      </c>
      <c r="F160" s="1005" t="s">
        <v>302</v>
      </c>
      <c r="G160" s="1005" t="s">
        <v>302</v>
      </c>
      <c r="H160" s="1005" t="s">
        <v>302</v>
      </c>
      <c r="I160" s="1005" t="s">
        <v>302</v>
      </c>
    </row>
    <row r="161" spans="1:9">
      <c r="A161" s="422" t="s">
        <v>211</v>
      </c>
      <c r="B161" s="1054"/>
      <c r="C161" s="996"/>
      <c r="D161" s="996"/>
      <c r="E161" s="996"/>
      <c r="F161" s="996"/>
      <c r="G161" s="996"/>
      <c r="H161" s="996"/>
    </row>
    <row r="162" spans="1:9" ht="26.4">
      <c r="A162" s="429" t="s">
        <v>597</v>
      </c>
      <c r="B162" s="1005" t="s">
        <v>302</v>
      </c>
      <c r="C162" s="1005" t="s">
        <v>302</v>
      </c>
      <c r="D162" s="1005" t="s">
        <v>302</v>
      </c>
      <c r="E162" s="1005" t="s">
        <v>302</v>
      </c>
      <c r="F162" s="1005" t="s">
        <v>302</v>
      </c>
      <c r="G162" s="1005" t="s">
        <v>302</v>
      </c>
      <c r="H162" s="996">
        <v>2</v>
      </c>
      <c r="I162" s="1005" t="s">
        <v>302</v>
      </c>
    </row>
    <row r="163" spans="1:9">
      <c r="A163" s="423" t="s">
        <v>212</v>
      </c>
      <c r="B163" s="754">
        <v>1263</v>
      </c>
      <c r="C163" s="754">
        <v>1203</v>
      </c>
      <c r="D163" s="754">
        <v>1139</v>
      </c>
      <c r="E163" s="754">
        <v>658</v>
      </c>
      <c r="F163" s="754">
        <v>1145</v>
      </c>
      <c r="G163" s="754">
        <v>1288</v>
      </c>
      <c r="H163" s="754">
        <f>SUM(H164:H172)</f>
        <v>1345</v>
      </c>
      <c r="I163" s="754">
        <f>SUM(I164:I172)</f>
        <v>1459</v>
      </c>
    </row>
    <row r="164" spans="1:9">
      <c r="A164" s="427" t="s">
        <v>213</v>
      </c>
      <c r="B164" s="1054"/>
      <c r="C164" s="996"/>
      <c r="D164" s="996"/>
      <c r="E164" s="996"/>
      <c r="F164" s="996"/>
      <c r="G164" s="996"/>
      <c r="H164" s="996"/>
    </row>
    <row r="165" spans="1:9">
      <c r="A165" s="429" t="s">
        <v>214</v>
      </c>
      <c r="B165" s="1054">
        <v>3</v>
      </c>
      <c r="C165" s="1005" t="s">
        <v>302</v>
      </c>
      <c r="D165" s="1005" t="s">
        <v>302</v>
      </c>
      <c r="E165" s="1005" t="s">
        <v>302</v>
      </c>
      <c r="F165" s="1005" t="s">
        <v>302</v>
      </c>
      <c r="G165" s="1005" t="s">
        <v>302</v>
      </c>
      <c r="H165" s="1005" t="s">
        <v>302</v>
      </c>
      <c r="I165" s="801">
        <v>2</v>
      </c>
    </row>
    <row r="166" spans="1:9">
      <c r="A166" s="422" t="s">
        <v>215</v>
      </c>
      <c r="B166" s="1054"/>
      <c r="C166" s="996"/>
      <c r="D166" s="996"/>
      <c r="E166" s="996"/>
      <c r="F166" s="996"/>
      <c r="G166" s="996"/>
      <c r="H166" s="996"/>
    </row>
    <row r="167" spans="1:9" ht="26.4">
      <c r="A167" s="429" t="s">
        <v>216</v>
      </c>
      <c r="B167" s="1005" t="s">
        <v>302</v>
      </c>
      <c r="C167" s="1005" t="s">
        <v>302</v>
      </c>
      <c r="D167" s="996">
        <v>6</v>
      </c>
      <c r="E167" s="996">
        <v>24</v>
      </c>
      <c r="F167" s="996">
        <v>3</v>
      </c>
      <c r="G167" s="1005" t="s">
        <v>302</v>
      </c>
      <c r="H167" s="1005">
        <v>3</v>
      </c>
      <c r="I167" s="1005">
        <v>3</v>
      </c>
    </row>
    <row r="168" spans="1:9" ht="26.4">
      <c r="A168" s="422" t="s">
        <v>217</v>
      </c>
      <c r="B168" s="1054"/>
      <c r="C168" s="996"/>
      <c r="D168" s="996"/>
      <c r="E168" s="996"/>
      <c r="F168" s="996"/>
      <c r="G168" s="996"/>
      <c r="H168" s="996"/>
    </row>
    <row r="169" spans="1:9">
      <c r="A169" s="429" t="s">
        <v>218</v>
      </c>
      <c r="B169" s="1054">
        <v>77</v>
      </c>
      <c r="C169" s="1054">
        <v>111</v>
      </c>
      <c r="D169" s="1054">
        <v>115</v>
      </c>
      <c r="E169" s="1054">
        <v>107</v>
      </c>
      <c r="F169" s="1054">
        <v>109</v>
      </c>
      <c r="G169" s="1054">
        <v>109</v>
      </c>
      <c r="H169" s="1054">
        <v>109</v>
      </c>
      <c r="I169" s="801">
        <v>110</v>
      </c>
    </row>
    <row r="170" spans="1:9">
      <c r="A170" s="422" t="s">
        <v>219</v>
      </c>
      <c r="B170" s="1054"/>
      <c r="C170" s="996"/>
      <c r="D170" s="996"/>
      <c r="E170" s="996"/>
      <c r="F170" s="996"/>
      <c r="G170" s="996"/>
      <c r="H170" s="996"/>
    </row>
    <row r="171" spans="1:9">
      <c r="A171" s="429" t="s">
        <v>220</v>
      </c>
      <c r="B171" s="1054">
        <v>1183</v>
      </c>
      <c r="C171" s="1054">
        <v>1092</v>
      </c>
      <c r="D171" s="1054">
        <v>1018</v>
      </c>
      <c r="E171" s="1054">
        <v>527</v>
      </c>
      <c r="F171" s="1054">
        <v>1033</v>
      </c>
      <c r="G171" s="1054">
        <v>1179</v>
      </c>
      <c r="H171" s="1054">
        <v>1233</v>
      </c>
      <c r="I171" s="801">
        <v>1344</v>
      </c>
    </row>
    <row r="172" spans="1:9" ht="26.4">
      <c r="A172" s="422" t="s">
        <v>221</v>
      </c>
      <c r="B172" s="754"/>
      <c r="C172" s="996"/>
      <c r="D172" s="996"/>
      <c r="E172" s="996"/>
      <c r="F172" s="996"/>
      <c r="G172" s="996"/>
      <c r="H172" s="996"/>
    </row>
    <row r="173" spans="1:9">
      <c r="A173" s="423" t="s">
        <v>222</v>
      </c>
      <c r="B173" s="754">
        <v>65</v>
      </c>
      <c r="C173" s="754">
        <v>46</v>
      </c>
      <c r="D173" s="754">
        <v>50</v>
      </c>
      <c r="E173" s="754">
        <v>33</v>
      </c>
      <c r="F173" s="754">
        <v>36</v>
      </c>
      <c r="G173" s="754">
        <v>77</v>
      </c>
      <c r="H173" s="754">
        <f>SUM(H174:H179)</f>
        <v>122</v>
      </c>
      <c r="I173" s="754">
        <f>SUM(I174:I179)</f>
        <v>168</v>
      </c>
    </row>
    <row r="174" spans="1:9">
      <c r="A174" s="427" t="s">
        <v>223</v>
      </c>
      <c r="B174" s="1054"/>
      <c r="C174" s="996"/>
      <c r="D174" s="996"/>
      <c r="E174" s="996"/>
      <c r="F174" s="996"/>
      <c r="G174" s="996"/>
      <c r="H174" s="996"/>
    </row>
    <row r="175" spans="1:9">
      <c r="A175" s="429" t="s">
        <v>224</v>
      </c>
      <c r="B175" s="1005" t="s">
        <v>302</v>
      </c>
      <c r="C175" s="1005" t="s">
        <v>302</v>
      </c>
      <c r="D175" s="1005" t="s">
        <v>302</v>
      </c>
      <c r="E175" s="1005" t="s">
        <v>302</v>
      </c>
      <c r="F175" s="1005" t="s">
        <v>302</v>
      </c>
      <c r="G175" s="1005" t="s">
        <v>302</v>
      </c>
      <c r="H175" s="1005" t="s">
        <v>302</v>
      </c>
      <c r="I175" s="1005" t="s">
        <v>302</v>
      </c>
    </row>
    <row r="176" spans="1:9">
      <c r="A176" s="422" t="s">
        <v>225</v>
      </c>
      <c r="B176" s="1054"/>
      <c r="C176" s="996"/>
      <c r="D176" s="996"/>
      <c r="E176" s="996"/>
      <c r="F176" s="996"/>
      <c r="G176" s="996"/>
      <c r="H176" s="996"/>
    </row>
    <row r="177" spans="1:9" s="28" customFormat="1" ht="26.4">
      <c r="A177" s="429" t="s">
        <v>226</v>
      </c>
      <c r="B177" s="1054">
        <v>4</v>
      </c>
      <c r="C177" s="1054">
        <v>8</v>
      </c>
      <c r="D177" s="1054">
        <v>10</v>
      </c>
      <c r="E177" s="1054">
        <v>15</v>
      </c>
      <c r="F177" s="1054">
        <v>20</v>
      </c>
      <c r="G177" s="1054">
        <v>32</v>
      </c>
      <c r="H177" s="1054">
        <v>35</v>
      </c>
      <c r="I177" s="992">
        <v>40</v>
      </c>
    </row>
    <row r="178" spans="1:9" s="28" customFormat="1" ht="26.4">
      <c r="A178" s="422" t="s">
        <v>227</v>
      </c>
      <c r="B178" s="1054"/>
      <c r="C178" s="996"/>
      <c r="D178" s="996"/>
      <c r="E178" s="996"/>
      <c r="F178" s="996"/>
      <c r="G178" s="996"/>
      <c r="H178" s="996"/>
      <c r="I178" s="992"/>
    </row>
    <row r="179" spans="1:9">
      <c r="A179" s="429" t="s">
        <v>228</v>
      </c>
      <c r="B179" s="1054">
        <v>61</v>
      </c>
      <c r="C179" s="1054">
        <v>38</v>
      </c>
      <c r="D179" s="1054">
        <v>40</v>
      </c>
      <c r="E179" s="1054">
        <v>18</v>
      </c>
      <c r="F179" s="1054">
        <v>16</v>
      </c>
      <c r="G179" s="1054">
        <v>45</v>
      </c>
      <c r="H179" s="1054">
        <v>87</v>
      </c>
      <c r="I179" s="801">
        <v>128</v>
      </c>
    </row>
    <row r="180" spans="1:9">
      <c r="A180" s="422" t="s">
        <v>229</v>
      </c>
      <c r="B180" s="992"/>
      <c r="C180" s="992"/>
      <c r="D180" s="992"/>
      <c r="E180" s="992"/>
      <c r="F180" s="992"/>
      <c r="G180" s="992"/>
    </row>
    <row r="181" spans="1:9">
      <c r="A181" s="808"/>
      <c r="B181" s="987"/>
      <c r="C181" s="987"/>
      <c r="D181" s="987"/>
      <c r="E181" s="987"/>
      <c r="F181" s="987"/>
      <c r="G181" s="987"/>
      <c r="H181" s="987"/>
      <c r="I181" s="808"/>
    </row>
    <row r="182" spans="1:9">
      <c r="A182" s="1058"/>
      <c r="B182" s="992"/>
      <c r="C182" s="992"/>
      <c r="D182" s="992"/>
      <c r="E182" s="992"/>
      <c r="F182" s="992"/>
      <c r="G182" s="992"/>
      <c r="H182" s="992"/>
    </row>
    <row r="183" spans="1:9" ht="15">
      <c r="A183" s="1058"/>
      <c r="B183" s="1080"/>
      <c r="C183" s="1080"/>
      <c r="D183" s="1080"/>
      <c r="E183" s="1080"/>
      <c r="F183" s="992"/>
      <c r="G183" s="992"/>
    </row>
    <row r="184" spans="1:9">
      <c r="B184" s="992"/>
      <c r="C184" s="992"/>
      <c r="D184" s="992"/>
      <c r="E184" s="992"/>
      <c r="F184" s="992"/>
      <c r="G184" s="992"/>
    </row>
    <row r="185" spans="1:9">
      <c r="B185" s="992"/>
      <c r="C185" s="992"/>
      <c r="D185" s="992"/>
      <c r="E185" s="992"/>
      <c r="F185" s="992"/>
      <c r="G185" s="992"/>
    </row>
    <row r="186" spans="1:9">
      <c r="B186" s="992"/>
      <c r="C186" s="992"/>
      <c r="D186" s="992"/>
      <c r="E186" s="992"/>
      <c r="F186" s="992"/>
      <c r="G186" s="992"/>
    </row>
    <row r="187" spans="1:9">
      <c r="B187" s="992"/>
      <c r="C187" s="992"/>
      <c r="D187" s="992"/>
      <c r="E187" s="992"/>
      <c r="F187" s="992"/>
      <c r="G187" s="992"/>
    </row>
    <row r="188" spans="1:9">
      <c r="B188" s="992"/>
      <c r="C188" s="992"/>
      <c r="D188" s="992"/>
      <c r="E188" s="992"/>
      <c r="F188" s="992"/>
      <c r="G188" s="992"/>
    </row>
    <row r="189" spans="1:9">
      <c r="B189" s="992"/>
      <c r="C189" s="992"/>
      <c r="D189" s="992"/>
      <c r="E189" s="992"/>
      <c r="F189" s="992"/>
      <c r="G189" s="992"/>
    </row>
    <row r="190" spans="1:9">
      <c r="B190" s="992"/>
      <c r="C190" s="992"/>
      <c r="D190" s="992"/>
      <c r="E190" s="992"/>
      <c r="F190" s="992"/>
      <c r="G190" s="992"/>
    </row>
    <row r="191" spans="1:9">
      <c r="B191" s="992"/>
      <c r="C191" s="992"/>
      <c r="D191" s="992"/>
      <c r="E191" s="992"/>
      <c r="F191" s="992"/>
      <c r="G191" s="992"/>
    </row>
    <row r="192" spans="1:9">
      <c r="B192" s="992"/>
      <c r="C192" s="992"/>
      <c r="D192" s="992"/>
      <c r="E192" s="992"/>
      <c r="F192" s="992"/>
      <c r="G192" s="992"/>
    </row>
    <row r="193" spans="2:7">
      <c r="B193" s="992"/>
      <c r="C193" s="992"/>
      <c r="D193" s="992"/>
      <c r="E193" s="992"/>
      <c r="F193" s="992"/>
      <c r="G193" s="992"/>
    </row>
    <row r="194" spans="2:7">
      <c r="B194" s="992"/>
      <c r="C194" s="992"/>
      <c r="D194" s="992"/>
      <c r="E194" s="992"/>
      <c r="F194" s="992"/>
      <c r="G194" s="992"/>
    </row>
    <row r="195" spans="2:7">
      <c r="B195" s="992"/>
      <c r="C195" s="992"/>
      <c r="D195" s="992"/>
      <c r="E195" s="992"/>
      <c r="F195" s="992"/>
      <c r="G195" s="992"/>
    </row>
    <row r="196" spans="2:7">
      <c r="B196" s="992"/>
      <c r="C196" s="992"/>
      <c r="D196" s="992"/>
      <c r="E196" s="992"/>
      <c r="F196" s="992"/>
      <c r="G196" s="992"/>
    </row>
    <row r="197" spans="2:7">
      <c r="B197" s="992"/>
      <c r="C197" s="992"/>
      <c r="D197" s="992"/>
      <c r="E197" s="992"/>
      <c r="F197" s="992"/>
      <c r="G197" s="992"/>
    </row>
    <row r="198" spans="2:7">
      <c r="B198" s="992"/>
      <c r="C198" s="992"/>
      <c r="D198" s="992"/>
      <c r="E198" s="992"/>
      <c r="F198" s="992"/>
      <c r="G198" s="992"/>
    </row>
    <row r="199" spans="2:7">
      <c r="B199" s="992"/>
      <c r="C199" s="992"/>
      <c r="D199" s="992"/>
      <c r="E199" s="992"/>
      <c r="F199" s="992"/>
      <c r="G199" s="992"/>
    </row>
    <row r="200" spans="2:7">
      <c r="B200" s="992"/>
      <c r="C200" s="992"/>
      <c r="D200" s="992"/>
      <c r="E200" s="992"/>
      <c r="F200" s="992"/>
      <c r="G200" s="992"/>
    </row>
    <row r="201" spans="2:7">
      <c r="B201" s="992"/>
      <c r="C201" s="992"/>
      <c r="D201" s="992"/>
      <c r="E201" s="992"/>
      <c r="F201" s="992"/>
      <c r="G201" s="992"/>
    </row>
    <row r="202" spans="2:7">
      <c r="B202" s="992"/>
      <c r="C202" s="992"/>
      <c r="D202" s="992"/>
      <c r="E202" s="992"/>
      <c r="F202" s="992"/>
      <c r="G202" s="992"/>
    </row>
    <row r="203" spans="2:7">
      <c r="B203" s="992"/>
      <c r="C203" s="992"/>
      <c r="D203" s="992"/>
      <c r="E203" s="992"/>
      <c r="F203" s="992"/>
      <c r="G203" s="992"/>
    </row>
    <row r="204" spans="2:7">
      <c r="B204" s="992"/>
      <c r="C204" s="992"/>
      <c r="D204" s="992"/>
      <c r="E204" s="992"/>
      <c r="F204" s="992"/>
      <c r="G204" s="992"/>
    </row>
    <row r="205" spans="2:7">
      <c r="B205" s="992"/>
      <c r="C205" s="992"/>
      <c r="D205" s="992"/>
      <c r="E205" s="992"/>
      <c r="F205" s="992"/>
      <c r="G205" s="992"/>
    </row>
    <row r="206" spans="2:7">
      <c r="B206" s="992"/>
      <c r="C206" s="992"/>
      <c r="D206" s="992"/>
      <c r="E206" s="992"/>
      <c r="F206" s="992"/>
      <c r="G206" s="992"/>
    </row>
    <row r="207" spans="2:7">
      <c r="B207" s="992"/>
      <c r="C207" s="992"/>
      <c r="D207" s="992"/>
      <c r="E207" s="992"/>
      <c r="F207" s="992"/>
      <c r="G207" s="992"/>
    </row>
    <row r="208" spans="2:7">
      <c r="B208" s="992"/>
      <c r="C208" s="992"/>
      <c r="D208" s="992"/>
      <c r="E208" s="992"/>
      <c r="F208" s="992"/>
      <c r="G208" s="992"/>
    </row>
    <row r="209" spans="2:7">
      <c r="B209" s="992"/>
      <c r="C209" s="992"/>
      <c r="D209" s="992"/>
      <c r="E209" s="992"/>
      <c r="F209" s="992"/>
      <c r="G209" s="992"/>
    </row>
    <row r="210" spans="2:7">
      <c r="B210" s="992"/>
      <c r="C210" s="992"/>
      <c r="D210" s="992"/>
      <c r="E210" s="992"/>
      <c r="F210" s="992"/>
      <c r="G210" s="992"/>
    </row>
    <row r="211" spans="2:7">
      <c r="B211" s="992"/>
      <c r="C211" s="992"/>
      <c r="D211" s="992"/>
      <c r="E211" s="992"/>
      <c r="F211" s="992"/>
      <c r="G211" s="992"/>
    </row>
    <row r="212" spans="2:7">
      <c r="B212" s="992"/>
      <c r="C212" s="992"/>
      <c r="D212" s="992"/>
      <c r="E212" s="992"/>
      <c r="F212" s="992"/>
      <c r="G212" s="992"/>
    </row>
    <row r="213" spans="2:7">
      <c r="B213" s="992"/>
      <c r="C213" s="992"/>
      <c r="D213" s="992"/>
      <c r="E213" s="992"/>
      <c r="F213" s="992"/>
      <c r="G213" s="992"/>
    </row>
    <row r="214" spans="2:7">
      <c r="B214" s="992"/>
      <c r="C214" s="992"/>
      <c r="D214" s="992"/>
      <c r="E214" s="992"/>
      <c r="F214" s="992"/>
      <c r="G214" s="992"/>
    </row>
    <row r="215" spans="2:7">
      <c r="B215" s="992"/>
      <c r="C215" s="992"/>
      <c r="D215" s="992"/>
      <c r="E215" s="992"/>
      <c r="F215" s="992"/>
      <c r="G215" s="992"/>
    </row>
    <row r="216" spans="2:7">
      <c r="B216" s="992"/>
      <c r="C216" s="992"/>
      <c r="D216" s="992"/>
      <c r="E216" s="992"/>
      <c r="F216" s="992"/>
      <c r="G216" s="992"/>
    </row>
    <row r="217" spans="2:7">
      <c r="B217" s="992"/>
      <c r="C217" s="992"/>
      <c r="D217" s="992"/>
      <c r="E217" s="992"/>
      <c r="F217" s="992"/>
      <c r="G217" s="992"/>
    </row>
    <row r="218" spans="2:7">
      <c r="B218" s="992"/>
      <c r="C218" s="992"/>
      <c r="D218" s="992"/>
      <c r="E218" s="992"/>
      <c r="F218" s="992"/>
      <c r="G218" s="992"/>
    </row>
    <row r="219" spans="2:7">
      <c r="B219" s="992"/>
      <c r="C219" s="992"/>
      <c r="D219" s="992"/>
      <c r="E219" s="992"/>
      <c r="F219" s="992"/>
      <c r="G219" s="992"/>
    </row>
    <row r="220" spans="2:7">
      <c r="B220" s="992"/>
      <c r="C220" s="992"/>
      <c r="D220" s="992"/>
      <c r="E220" s="992"/>
      <c r="F220" s="992"/>
      <c r="G220" s="992"/>
    </row>
    <row r="221" spans="2:7">
      <c r="B221" s="992"/>
      <c r="C221" s="992"/>
      <c r="D221" s="992"/>
      <c r="E221" s="992"/>
      <c r="F221" s="992"/>
      <c r="G221" s="992"/>
    </row>
    <row r="222" spans="2:7">
      <c r="B222" s="992"/>
      <c r="C222" s="992"/>
      <c r="D222" s="992"/>
      <c r="E222" s="992"/>
      <c r="F222" s="992"/>
      <c r="G222" s="992"/>
    </row>
    <row r="223" spans="2:7">
      <c r="B223" s="992"/>
      <c r="C223" s="992"/>
      <c r="D223" s="992"/>
      <c r="E223" s="992"/>
      <c r="F223" s="992"/>
      <c r="G223" s="992"/>
    </row>
    <row r="224" spans="2:7">
      <c r="B224" s="992"/>
      <c r="C224" s="992"/>
      <c r="D224" s="992"/>
      <c r="E224" s="992"/>
      <c r="F224" s="992"/>
      <c r="G224" s="992"/>
    </row>
    <row r="225" spans="2:7">
      <c r="B225" s="992"/>
      <c r="C225" s="992"/>
      <c r="D225" s="992"/>
      <c r="E225" s="992"/>
      <c r="F225" s="992"/>
      <c r="G225" s="992"/>
    </row>
    <row r="226" spans="2:7">
      <c r="B226" s="992"/>
      <c r="C226" s="992"/>
      <c r="D226" s="992"/>
      <c r="E226" s="992"/>
      <c r="F226" s="992"/>
      <c r="G226" s="992"/>
    </row>
    <row r="227" spans="2:7">
      <c r="B227" s="992"/>
      <c r="C227" s="992"/>
      <c r="D227" s="992"/>
      <c r="E227" s="992"/>
      <c r="F227" s="992"/>
      <c r="G227" s="992"/>
    </row>
    <row r="228" spans="2:7">
      <c r="B228" s="992"/>
      <c r="C228" s="992"/>
      <c r="D228" s="992"/>
      <c r="E228" s="992"/>
      <c r="F228" s="992"/>
      <c r="G228" s="992"/>
    </row>
    <row r="229" spans="2:7">
      <c r="B229" s="992"/>
      <c r="C229" s="992"/>
      <c r="D229" s="992"/>
      <c r="E229" s="992"/>
      <c r="F229" s="992"/>
      <c r="G229" s="992"/>
    </row>
    <row r="230" spans="2:7">
      <c r="B230" s="992"/>
      <c r="C230" s="992"/>
      <c r="D230" s="992"/>
      <c r="E230" s="992"/>
      <c r="F230" s="992"/>
      <c r="G230" s="992"/>
    </row>
    <row r="231" spans="2:7">
      <c r="B231" s="992"/>
      <c r="C231" s="992"/>
      <c r="D231" s="992"/>
      <c r="E231" s="992"/>
      <c r="F231" s="992"/>
      <c r="G231" s="992"/>
    </row>
    <row r="232" spans="2:7">
      <c r="B232" s="992"/>
      <c r="C232" s="992"/>
      <c r="D232" s="992"/>
      <c r="E232" s="992"/>
      <c r="F232" s="992"/>
      <c r="G232" s="992"/>
    </row>
    <row r="233" spans="2:7">
      <c r="B233" s="992"/>
      <c r="C233" s="992"/>
      <c r="D233" s="992"/>
      <c r="E233" s="992"/>
      <c r="F233" s="992"/>
      <c r="G233" s="992"/>
    </row>
    <row r="234" spans="2:7">
      <c r="B234" s="992"/>
      <c r="C234" s="992"/>
      <c r="D234" s="992"/>
      <c r="E234" s="992"/>
      <c r="F234" s="992"/>
      <c r="G234" s="992"/>
    </row>
    <row r="235" spans="2:7">
      <c r="B235" s="992"/>
      <c r="C235" s="992"/>
      <c r="D235" s="992"/>
      <c r="E235" s="992"/>
      <c r="F235" s="992"/>
      <c r="G235" s="992"/>
    </row>
    <row r="236" spans="2:7">
      <c r="B236" s="992"/>
      <c r="C236" s="992"/>
      <c r="D236" s="992"/>
      <c r="E236" s="992"/>
      <c r="F236" s="992"/>
      <c r="G236" s="992"/>
    </row>
    <row r="237" spans="2:7">
      <c r="B237" s="992"/>
      <c r="C237" s="992"/>
      <c r="D237" s="992"/>
      <c r="E237" s="992"/>
      <c r="F237" s="992"/>
      <c r="G237" s="992"/>
    </row>
    <row r="238" spans="2:7">
      <c r="B238" s="992"/>
      <c r="C238" s="992"/>
      <c r="D238" s="992"/>
      <c r="E238" s="992"/>
      <c r="F238" s="992"/>
      <c r="G238" s="992"/>
    </row>
    <row r="239" spans="2:7">
      <c r="B239" s="992"/>
      <c r="C239" s="992"/>
      <c r="D239" s="992"/>
      <c r="E239" s="992"/>
      <c r="F239" s="992"/>
      <c r="G239" s="992"/>
    </row>
    <row r="240" spans="2:7">
      <c r="B240" s="992"/>
      <c r="C240" s="992"/>
      <c r="D240" s="992"/>
      <c r="E240" s="992"/>
      <c r="F240" s="992"/>
      <c r="G240" s="992"/>
    </row>
    <row r="241" spans="2:7">
      <c r="B241" s="992"/>
      <c r="C241" s="992"/>
      <c r="D241" s="992"/>
      <c r="E241" s="992"/>
      <c r="F241" s="992"/>
      <c r="G241" s="992"/>
    </row>
    <row r="242" spans="2:7">
      <c r="B242" s="992"/>
      <c r="C242" s="992"/>
      <c r="D242" s="992"/>
      <c r="E242" s="992"/>
      <c r="F242" s="992"/>
      <c r="G242" s="992"/>
    </row>
    <row r="243" spans="2:7">
      <c r="B243" s="992"/>
      <c r="C243" s="992"/>
      <c r="D243" s="992"/>
      <c r="E243" s="992"/>
      <c r="F243" s="992"/>
      <c r="G243" s="992"/>
    </row>
    <row r="244" spans="2:7">
      <c r="B244" s="992"/>
      <c r="C244" s="992"/>
      <c r="D244" s="992"/>
      <c r="E244" s="992"/>
      <c r="F244" s="992"/>
      <c r="G244" s="992"/>
    </row>
    <row r="245" spans="2:7">
      <c r="B245" s="992"/>
      <c r="C245" s="992"/>
      <c r="D245" s="992"/>
      <c r="E245" s="992"/>
      <c r="F245" s="992"/>
      <c r="G245" s="992"/>
    </row>
    <row r="246" spans="2:7">
      <c r="B246" s="992"/>
      <c r="C246" s="992"/>
      <c r="D246" s="992"/>
      <c r="E246" s="992"/>
      <c r="F246" s="992"/>
      <c r="G246" s="992"/>
    </row>
    <row r="247" spans="2:7">
      <c r="B247" s="992"/>
      <c r="C247" s="992"/>
      <c r="D247" s="992"/>
      <c r="E247" s="992"/>
      <c r="F247" s="992"/>
      <c r="G247" s="992"/>
    </row>
    <row r="248" spans="2:7">
      <c r="B248" s="992"/>
      <c r="C248" s="992"/>
      <c r="D248" s="992"/>
      <c r="E248" s="992"/>
      <c r="F248" s="992"/>
      <c r="G248" s="992"/>
    </row>
    <row r="249" spans="2:7">
      <c r="B249" s="992"/>
      <c r="C249" s="992"/>
      <c r="D249" s="992"/>
      <c r="E249" s="992"/>
      <c r="F249" s="992"/>
      <c r="G249" s="992"/>
    </row>
    <row r="250" spans="2:7">
      <c r="B250" s="992"/>
      <c r="C250" s="992"/>
      <c r="D250" s="992"/>
      <c r="E250" s="992"/>
      <c r="F250" s="992"/>
      <c r="G250" s="992"/>
    </row>
    <row r="251" spans="2:7">
      <c r="B251" s="992"/>
      <c r="C251" s="992"/>
      <c r="D251" s="992"/>
      <c r="E251" s="992"/>
      <c r="F251" s="992"/>
      <c r="G251" s="992"/>
    </row>
    <row r="252" spans="2:7">
      <c r="B252" s="992"/>
      <c r="C252" s="992"/>
      <c r="D252" s="992"/>
      <c r="E252" s="992"/>
      <c r="F252" s="992"/>
      <c r="G252" s="992"/>
    </row>
    <row r="253" spans="2:7">
      <c r="B253" s="992"/>
      <c r="C253" s="992"/>
      <c r="D253" s="992"/>
      <c r="E253" s="992"/>
      <c r="F253" s="992"/>
      <c r="G253" s="992"/>
    </row>
    <row r="254" spans="2:7">
      <c r="B254" s="992"/>
      <c r="C254" s="992"/>
      <c r="D254" s="992"/>
      <c r="E254" s="992"/>
      <c r="F254" s="992"/>
      <c r="G254" s="992"/>
    </row>
    <row r="255" spans="2:7">
      <c r="B255" s="992"/>
      <c r="C255" s="992"/>
      <c r="D255" s="992"/>
      <c r="E255" s="992"/>
      <c r="F255" s="992"/>
      <c r="G255" s="992"/>
    </row>
    <row r="256" spans="2:7">
      <c r="B256" s="992"/>
      <c r="C256" s="992"/>
      <c r="D256" s="992"/>
      <c r="E256" s="992"/>
      <c r="F256" s="992"/>
      <c r="G256" s="992"/>
    </row>
    <row r="257" spans="2:7">
      <c r="B257" s="992"/>
      <c r="C257" s="992"/>
      <c r="D257" s="992"/>
      <c r="E257" s="992"/>
      <c r="F257" s="992"/>
      <c r="G257" s="992"/>
    </row>
    <row r="258" spans="2:7">
      <c r="B258" s="992"/>
      <c r="C258" s="992"/>
      <c r="D258" s="992"/>
      <c r="E258" s="992"/>
      <c r="F258" s="992"/>
      <c r="G258" s="992"/>
    </row>
    <row r="259" spans="2:7">
      <c r="B259" s="992"/>
      <c r="C259" s="992"/>
      <c r="D259" s="992"/>
      <c r="E259" s="992"/>
      <c r="F259" s="992"/>
      <c r="G259" s="992"/>
    </row>
    <row r="260" spans="2:7">
      <c r="B260" s="992"/>
      <c r="C260" s="992"/>
      <c r="D260" s="992"/>
      <c r="E260" s="992"/>
      <c r="F260" s="992"/>
      <c r="G260" s="992"/>
    </row>
    <row r="261" spans="2:7">
      <c r="B261" s="992"/>
      <c r="C261" s="992"/>
      <c r="D261" s="992"/>
      <c r="E261" s="992"/>
      <c r="F261" s="992"/>
      <c r="G261" s="992"/>
    </row>
    <row r="262" spans="2:7">
      <c r="B262" s="992"/>
      <c r="C262" s="992"/>
      <c r="D262" s="992"/>
      <c r="E262" s="992"/>
      <c r="F262" s="992"/>
      <c r="G262" s="992"/>
    </row>
    <row r="263" spans="2:7">
      <c r="B263" s="992"/>
      <c r="C263" s="992"/>
      <c r="D263" s="992"/>
      <c r="E263" s="992"/>
      <c r="F263" s="992"/>
      <c r="G263" s="992"/>
    </row>
    <row r="264" spans="2:7">
      <c r="B264" s="992"/>
      <c r="C264" s="992"/>
      <c r="D264" s="992"/>
      <c r="E264" s="992"/>
      <c r="F264" s="992"/>
      <c r="G264" s="992"/>
    </row>
    <row r="265" spans="2:7">
      <c r="B265" s="992"/>
      <c r="C265" s="992"/>
      <c r="D265" s="992"/>
      <c r="E265" s="992"/>
      <c r="F265" s="992"/>
      <c r="G265" s="992"/>
    </row>
    <row r="266" spans="2:7">
      <c r="B266" s="992"/>
      <c r="C266" s="992"/>
      <c r="D266" s="992"/>
      <c r="E266" s="992"/>
      <c r="F266" s="992"/>
      <c r="G266" s="992"/>
    </row>
    <row r="267" spans="2:7">
      <c r="B267" s="992"/>
      <c r="C267" s="992"/>
      <c r="D267" s="992"/>
      <c r="E267" s="992"/>
      <c r="F267" s="992"/>
      <c r="G267" s="992"/>
    </row>
    <row r="268" spans="2:7">
      <c r="B268" s="992"/>
      <c r="C268" s="992"/>
      <c r="D268" s="992"/>
      <c r="E268" s="992"/>
      <c r="F268" s="992"/>
      <c r="G268" s="992"/>
    </row>
    <row r="269" spans="2:7">
      <c r="B269" s="992"/>
      <c r="C269" s="992"/>
      <c r="D269" s="992"/>
      <c r="E269" s="992"/>
      <c r="F269" s="992"/>
      <c r="G269" s="992"/>
    </row>
    <row r="270" spans="2:7">
      <c r="B270" s="992"/>
      <c r="C270" s="992"/>
      <c r="D270" s="992"/>
      <c r="E270" s="992"/>
      <c r="F270" s="992"/>
      <c r="G270" s="992"/>
    </row>
    <row r="271" spans="2:7">
      <c r="B271" s="992"/>
      <c r="C271" s="992"/>
      <c r="D271" s="992"/>
      <c r="E271" s="992"/>
      <c r="F271" s="992"/>
      <c r="G271" s="992"/>
    </row>
    <row r="272" spans="2:7">
      <c r="B272" s="992"/>
      <c r="C272" s="992"/>
      <c r="D272" s="992"/>
      <c r="E272" s="992"/>
      <c r="F272" s="992"/>
      <c r="G272" s="992"/>
    </row>
    <row r="273" spans="2:7">
      <c r="B273" s="992"/>
      <c r="C273" s="992"/>
      <c r="D273" s="992"/>
      <c r="E273" s="992"/>
      <c r="F273" s="992"/>
      <c r="G273" s="992"/>
    </row>
    <row r="274" spans="2:7">
      <c r="B274" s="992"/>
      <c r="C274" s="992"/>
      <c r="D274" s="992"/>
      <c r="E274" s="992"/>
      <c r="F274" s="992"/>
      <c r="G274" s="992"/>
    </row>
    <row r="275" spans="2:7">
      <c r="B275" s="992"/>
      <c r="C275" s="992"/>
      <c r="D275" s="992"/>
      <c r="E275" s="992"/>
      <c r="F275" s="992"/>
      <c r="G275" s="992"/>
    </row>
    <row r="276" spans="2:7">
      <c r="B276" s="992"/>
      <c r="C276" s="992"/>
      <c r="D276" s="992"/>
      <c r="E276" s="992"/>
      <c r="F276" s="992"/>
      <c r="G276" s="992"/>
    </row>
    <row r="277" spans="2:7">
      <c r="B277" s="992"/>
      <c r="C277" s="992"/>
      <c r="D277" s="992"/>
      <c r="E277" s="992"/>
      <c r="F277" s="992"/>
      <c r="G277" s="992"/>
    </row>
    <row r="278" spans="2:7">
      <c r="B278" s="992"/>
      <c r="C278" s="992"/>
      <c r="D278" s="992"/>
      <c r="E278" s="992"/>
      <c r="F278" s="992"/>
      <c r="G278" s="992"/>
    </row>
    <row r="279" spans="2:7">
      <c r="B279" s="992"/>
      <c r="C279" s="992"/>
      <c r="D279" s="992"/>
      <c r="E279" s="992"/>
      <c r="F279" s="992"/>
      <c r="G279" s="992"/>
    </row>
    <row r="280" spans="2:7">
      <c r="B280" s="992"/>
      <c r="C280" s="992"/>
      <c r="D280" s="992"/>
      <c r="E280" s="992"/>
      <c r="F280" s="992"/>
      <c r="G280" s="992"/>
    </row>
    <row r="281" spans="2:7">
      <c r="B281" s="992"/>
      <c r="C281" s="992"/>
      <c r="D281" s="992"/>
      <c r="E281" s="992"/>
      <c r="F281" s="992"/>
      <c r="G281" s="992"/>
    </row>
    <row r="282" spans="2:7">
      <c r="B282" s="992"/>
      <c r="C282" s="992"/>
      <c r="D282" s="992"/>
      <c r="E282" s="992"/>
      <c r="F282" s="992"/>
      <c r="G282" s="992"/>
    </row>
    <row r="283" spans="2:7">
      <c r="B283" s="992"/>
      <c r="C283" s="992"/>
      <c r="D283" s="992"/>
      <c r="E283" s="992"/>
      <c r="F283" s="992"/>
      <c r="G283" s="992"/>
    </row>
    <row r="284" spans="2:7">
      <c r="B284" s="992"/>
      <c r="C284" s="992"/>
      <c r="D284" s="992"/>
      <c r="E284" s="992"/>
      <c r="F284" s="992"/>
      <c r="G284" s="992"/>
    </row>
    <row r="285" spans="2:7">
      <c r="B285" s="992"/>
      <c r="C285" s="992"/>
      <c r="D285" s="992"/>
      <c r="E285" s="992"/>
      <c r="F285" s="992"/>
      <c r="G285" s="992"/>
    </row>
    <row r="286" spans="2:7">
      <c r="B286" s="992"/>
      <c r="C286" s="992"/>
      <c r="D286" s="992"/>
      <c r="E286" s="992"/>
      <c r="F286" s="992"/>
      <c r="G286" s="992"/>
    </row>
    <row r="287" spans="2:7">
      <c r="B287" s="992"/>
      <c r="C287" s="992"/>
      <c r="D287" s="992"/>
      <c r="E287" s="992"/>
      <c r="F287" s="992"/>
      <c r="G287" s="992"/>
    </row>
    <row r="288" spans="2:7">
      <c r="B288" s="992"/>
      <c r="C288" s="992"/>
      <c r="D288" s="992"/>
      <c r="E288" s="992"/>
      <c r="F288" s="992"/>
      <c r="G288" s="992"/>
    </row>
    <row r="289" spans="2:7">
      <c r="B289" s="992"/>
      <c r="C289" s="992"/>
      <c r="D289" s="992"/>
      <c r="E289" s="992"/>
      <c r="F289" s="992"/>
      <c r="G289" s="992"/>
    </row>
    <row r="290" spans="2:7">
      <c r="B290" s="992"/>
      <c r="C290" s="992"/>
      <c r="D290" s="992"/>
      <c r="E290" s="992"/>
      <c r="F290" s="992"/>
      <c r="G290" s="992"/>
    </row>
    <row r="291" spans="2:7">
      <c r="B291" s="992"/>
      <c r="C291" s="992"/>
      <c r="D291" s="992"/>
      <c r="E291" s="992"/>
      <c r="F291" s="992"/>
      <c r="G291" s="992"/>
    </row>
    <row r="292" spans="2:7">
      <c r="B292" s="992"/>
      <c r="C292" s="992"/>
      <c r="D292" s="992"/>
      <c r="E292" s="992"/>
      <c r="F292" s="992"/>
      <c r="G292" s="992"/>
    </row>
    <row r="293" spans="2:7">
      <c r="B293" s="992"/>
      <c r="C293" s="992"/>
      <c r="D293" s="992"/>
      <c r="E293" s="992"/>
      <c r="F293" s="992"/>
      <c r="G293" s="992"/>
    </row>
    <row r="294" spans="2:7">
      <c r="B294" s="992"/>
      <c r="C294" s="992"/>
      <c r="D294" s="992"/>
      <c r="E294" s="992"/>
      <c r="F294" s="992"/>
      <c r="G294" s="992"/>
    </row>
    <row r="295" spans="2:7">
      <c r="B295" s="992"/>
      <c r="C295" s="992"/>
      <c r="D295" s="992"/>
      <c r="E295" s="992"/>
      <c r="F295" s="992"/>
      <c r="G295" s="992"/>
    </row>
    <row r="296" spans="2:7">
      <c r="B296" s="992"/>
      <c r="C296" s="992"/>
      <c r="D296" s="992"/>
      <c r="E296" s="992"/>
      <c r="F296" s="992"/>
      <c r="G296" s="992"/>
    </row>
    <row r="297" spans="2:7">
      <c r="B297" s="992"/>
      <c r="C297" s="992"/>
      <c r="D297" s="992"/>
      <c r="E297" s="992"/>
      <c r="F297" s="992"/>
      <c r="G297" s="992"/>
    </row>
    <row r="298" spans="2:7">
      <c r="B298" s="992"/>
      <c r="C298" s="992"/>
      <c r="D298" s="992"/>
      <c r="E298" s="992"/>
      <c r="F298" s="992"/>
      <c r="G298" s="992"/>
    </row>
    <row r="299" spans="2:7">
      <c r="B299" s="992"/>
      <c r="C299" s="992"/>
      <c r="D299" s="992"/>
      <c r="E299" s="992"/>
      <c r="F299" s="992"/>
      <c r="G299" s="992"/>
    </row>
    <row r="300" spans="2:7">
      <c r="B300" s="992"/>
      <c r="C300" s="992"/>
      <c r="D300" s="992"/>
      <c r="E300" s="992"/>
      <c r="F300" s="992"/>
      <c r="G300" s="992"/>
    </row>
    <row r="301" spans="2:7">
      <c r="B301" s="992"/>
      <c r="C301" s="992"/>
      <c r="D301" s="992"/>
      <c r="E301" s="992"/>
      <c r="F301" s="992"/>
      <c r="G301" s="992"/>
    </row>
    <row r="302" spans="2:7">
      <c r="B302" s="992"/>
      <c r="C302" s="992"/>
      <c r="D302" s="992"/>
      <c r="E302" s="992"/>
      <c r="F302" s="992"/>
      <c r="G302" s="992"/>
    </row>
    <row r="303" spans="2:7">
      <c r="B303" s="992"/>
      <c r="C303" s="992"/>
      <c r="D303" s="992"/>
      <c r="E303" s="992"/>
      <c r="F303" s="992"/>
      <c r="G303" s="992"/>
    </row>
    <row r="304" spans="2:7">
      <c r="B304" s="992"/>
      <c r="C304" s="992"/>
      <c r="D304" s="992"/>
      <c r="E304" s="992"/>
      <c r="F304" s="992"/>
      <c r="G304" s="992"/>
    </row>
    <row r="305" spans="2:7">
      <c r="B305" s="992"/>
      <c r="C305" s="992"/>
      <c r="D305" s="992"/>
      <c r="E305" s="992"/>
      <c r="F305" s="992"/>
      <c r="G305" s="992"/>
    </row>
    <row r="306" spans="2:7">
      <c r="B306" s="992"/>
      <c r="C306" s="992"/>
      <c r="D306" s="992"/>
      <c r="E306" s="992"/>
      <c r="F306" s="992"/>
      <c r="G306" s="992"/>
    </row>
    <row r="307" spans="2:7">
      <c r="B307" s="992"/>
      <c r="C307" s="992"/>
      <c r="D307" s="992"/>
      <c r="E307" s="992"/>
      <c r="F307" s="992"/>
      <c r="G307" s="992"/>
    </row>
    <row r="308" spans="2:7">
      <c r="B308" s="992"/>
      <c r="C308" s="992"/>
      <c r="D308" s="992"/>
      <c r="E308" s="992"/>
      <c r="F308" s="992"/>
      <c r="G308" s="992"/>
    </row>
    <row r="309" spans="2:7">
      <c r="B309" s="992"/>
      <c r="C309" s="992"/>
      <c r="D309" s="992"/>
      <c r="E309" s="992"/>
      <c r="F309" s="992"/>
      <c r="G309" s="992"/>
    </row>
    <row r="310" spans="2:7">
      <c r="B310" s="992"/>
      <c r="C310" s="992"/>
      <c r="D310" s="992"/>
      <c r="E310" s="992"/>
      <c r="F310" s="992"/>
      <c r="G310" s="992"/>
    </row>
    <row r="311" spans="2:7">
      <c r="B311" s="992"/>
      <c r="C311" s="992"/>
      <c r="D311" s="992"/>
      <c r="E311" s="992"/>
      <c r="F311" s="992"/>
      <c r="G311" s="992"/>
    </row>
    <row r="312" spans="2:7">
      <c r="B312" s="992"/>
      <c r="C312" s="992"/>
      <c r="D312" s="992"/>
      <c r="E312" s="992"/>
      <c r="F312" s="992"/>
      <c r="G312" s="992"/>
    </row>
    <row r="313" spans="2:7">
      <c r="B313" s="992"/>
      <c r="C313" s="992"/>
      <c r="D313" s="992"/>
      <c r="E313" s="992"/>
      <c r="F313" s="992"/>
      <c r="G313" s="992"/>
    </row>
    <row r="314" spans="2:7">
      <c r="B314" s="992"/>
      <c r="C314" s="992"/>
      <c r="D314" s="992"/>
      <c r="E314" s="992"/>
      <c r="F314" s="992"/>
      <c r="G314" s="992"/>
    </row>
    <row r="315" spans="2:7">
      <c r="B315" s="992"/>
      <c r="C315" s="992"/>
      <c r="D315" s="992"/>
      <c r="E315" s="992"/>
      <c r="F315" s="992"/>
      <c r="G315" s="992"/>
    </row>
    <row r="316" spans="2:7">
      <c r="B316" s="992"/>
      <c r="C316" s="992"/>
      <c r="D316" s="992"/>
      <c r="E316" s="992"/>
      <c r="F316" s="992"/>
      <c r="G316" s="992"/>
    </row>
    <row r="317" spans="2:7">
      <c r="B317" s="992"/>
      <c r="C317" s="992"/>
      <c r="D317" s="992"/>
      <c r="E317" s="992"/>
      <c r="F317" s="992"/>
      <c r="G317" s="992"/>
    </row>
    <row r="318" spans="2:7">
      <c r="B318" s="992"/>
      <c r="C318" s="992"/>
      <c r="D318" s="992"/>
      <c r="E318" s="992"/>
      <c r="F318" s="992"/>
      <c r="G318" s="992"/>
    </row>
    <row r="319" spans="2:7">
      <c r="B319" s="992"/>
      <c r="C319" s="992"/>
      <c r="D319" s="992"/>
      <c r="E319" s="992"/>
      <c r="F319" s="992"/>
      <c r="G319" s="992"/>
    </row>
    <row r="320" spans="2:7">
      <c r="B320" s="992"/>
      <c r="C320" s="992"/>
      <c r="D320" s="992"/>
      <c r="E320" s="992"/>
      <c r="F320" s="992"/>
      <c r="G320" s="992"/>
    </row>
    <row r="321" spans="2:7">
      <c r="B321" s="992"/>
      <c r="C321" s="992"/>
      <c r="D321" s="992"/>
      <c r="E321" s="992"/>
      <c r="F321" s="992"/>
      <c r="G321" s="992"/>
    </row>
    <row r="322" spans="2:7">
      <c r="B322" s="992"/>
      <c r="C322" s="992"/>
      <c r="D322" s="992"/>
      <c r="E322" s="992"/>
      <c r="F322" s="992"/>
      <c r="G322" s="992"/>
    </row>
    <row r="323" spans="2:7">
      <c r="B323" s="992"/>
      <c r="C323" s="992"/>
      <c r="D323" s="992"/>
      <c r="E323" s="992"/>
      <c r="F323" s="992"/>
      <c r="G323" s="992"/>
    </row>
    <row r="324" spans="2:7">
      <c r="B324" s="992"/>
      <c r="C324" s="992"/>
      <c r="D324" s="992"/>
      <c r="E324" s="992"/>
      <c r="F324" s="992"/>
      <c r="G324" s="992"/>
    </row>
    <row r="325" spans="2:7">
      <c r="B325" s="992"/>
      <c r="C325" s="992"/>
      <c r="D325" s="992"/>
      <c r="E325" s="992"/>
      <c r="F325" s="992"/>
      <c r="G325" s="992"/>
    </row>
    <row r="326" spans="2:7">
      <c r="B326" s="992"/>
      <c r="C326" s="992"/>
      <c r="D326" s="992"/>
      <c r="E326" s="992"/>
      <c r="F326" s="992"/>
      <c r="G326" s="992"/>
    </row>
    <row r="327" spans="2:7">
      <c r="B327" s="992"/>
      <c r="C327" s="992"/>
      <c r="D327" s="992"/>
      <c r="E327" s="992"/>
      <c r="F327" s="992"/>
      <c r="G327" s="992"/>
    </row>
    <row r="328" spans="2:7">
      <c r="B328" s="992"/>
      <c r="C328" s="992"/>
      <c r="D328" s="992"/>
      <c r="E328" s="992"/>
      <c r="F328" s="992"/>
      <c r="G328" s="992"/>
    </row>
    <row r="329" spans="2:7">
      <c r="B329" s="992"/>
      <c r="C329" s="992"/>
      <c r="D329" s="992"/>
      <c r="E329" s="992"/>
      <c r="F329" s="992"/>
      <c r="G329" s="992"/>
    </row>
    <row r="330" spans="2:7">
      <c r="B330" s="992"/>
      <c r="C330" s="992"/>
      <c r="D330" s="992"/>
      <c r="E330" s="992"/>
      <c r="F330" s="992"/>
      <c r="G330" s="992"/>
    </row>
    <row r="331" spans="2:7">
      <c r="B331" s="992"/>
      <c r="C331" s="992"/>
      <c r="D331" s="992"/>
      <c r="E331" s="992"/>
      <c r="F331" s="992"/>
      <c r="G331" s="992"/>
    </row>
    <row r="332" spans="2:7">
      <c r="B332" s="992"/>
      <c r="C332" s="992"/>
      <c r="D332" s="992"/>
      <c r="E332" s="992"/>
      <c r="F332" s="992"/>
      <c r="G332" s="992"/>
    </row>
    <row r="333" spans="2:7">
      <c r="B333" s="992"/>
      <c r="C333" s="992"/>
      <c r="D333" s="992"/>
      <c r="E333" s="992"/>
      <c r="F333" s="992"/>
      <c r="G333" s="992"/>
    </row>
    <row r="334" spans="2:7">
      <c r="B334" s="992"/>
      <c r="C334" s="992"/>
      <c r="D334" s="992"/>
      <c r="E334" s="992"/>
      <c r="F334" s="992"/>
      <c r="G334" s="992"/>
    </row>
    <row r="335" spans="2:7">
      <c r="B335" s="992"/>
      <c r="C335" s="992"/>
      <c r="D335" s="992"/>
      <c r="E335" s="992"/>
      <c r="F335" s="992"/>
      <c r="G335" s="992"/>
    </row>
    <row r="336" spans="2:7">
      <c r="B336" s="992"/>
      <c r="C336" s="992"/>
      <c r="D336" s="992"/>
      <c r="E336" s="992"/>
      <c r="F336" s="992"/>
      <c r="G336" s="992"/>
    </row>
    <row r="337" spans="2:7">
      <c r="B337" s="992"/>
      <c r="C337" s="992"/>
      <c r="D337" s="992"/>
      <c r="E337" s="992"/>
      <c r="F337" s="992"/>
      <c r="G337" s="992"/>
    </row>
    <row r="338" spans="2:7">
      <c r="B338" s="992"/>
      <c r="C338" s="992"/>
      <c r="D338" s="992"/>
      <c r="E338" s="992"/>
      <c r="F338" s="992"/>
      <c r="G338" s="992"/>
    </row>
    <row r="339" spans="2:7">
      <c r="B339" s="992"/>
      <c r="C339" s="992"/>
      <c r="D339" s="992"/>
      <c r="E339" s="992"/>
      <c r="F339" s="992"/>
      <c r="G339" s="992"/>
    </row>
    <row r="340" spans="2:7">
      <c r="B340" s="992"/>
      <c r="C340" s="992"/>
      <c r="D340" s="992"/>
      <c r="E340" s="992"/>
      <c r="F340" s="992"/>
      <c r="G340" s="992"/>
    </row>
    <row r="341" spans="2:7">
      <c r="B341" s="992"/>
      <c r="C341" s="992"/>
      <c r="D341" s="992"/>
      <c r="E341" s="992"/>
      <c r="F341" s="992"/>
      <c r="G341" s="992"/>
    </row>
    <row r="342" spans="2:7">
      <c r="B342" s="992"/>
      <c r="C342" s="992"/>
      <c r="D342" s="992"/>
      <c r="E342" s="992"/>
      <c r="F342" s="992"/>
      <c r="G342" s="992"/>
    </row>
    <row r="343" spans="2:7">
      <c r="B343" s="992"/>
      <c r="C343" s="992"/>
      <c r="D343" s="992"/>
      <c r="E343" s="992"/>
      <c r="F343" s="992"/>
      <c r="G343" s="992"/>
    </row>
    <row r="344" spans="2:7">
      <c r="B344" s="992"/>
      <c r="C344" s="992"/>
      <c r="D344" s="992"/>
      <c r="E344" s="992"/>
      <c r="F344" s="992"/>
      <c r="G344" s="992"/>
    </row>
    <row r="345" spans="2:7">
      <c r="B345" s="992"/>
      <c r="C345" s="992"/>
      <c r="D345" s="992"/>
      <c r="E345" s="992"/>
      <c r="F345" s="992"/>
      <c r="G345" s="992"/>
    </row>
    <row r="346" spans="2:7">
      <c r="B346" s="992"/>
      <c r="C346" s="992"/>
      <c r="D346" s="992"/>
      <c r="E346" s="992"/>
      <c r="F346" s="992"/>
      <c r="G346" s="992"/>
    </row>
    <row r="347" spans="2:7">
      <c r="B347" s="992"/>
      <c r="C347" s="992"/>
      <c r="D347" s="992"/>
      <c r="E347" s="992"/>
      <c r="F347" s="992"/>
      <c r="G347" s="992"/>
    </row>
    <row r="348" spans="2:7">
      <c r="B348" s="992"/>
      <c r="C348" s="992"/>
      <c r="D348" s="992"/>
      <c r="E348" s="992"/>
      <c r="F348" s="992"/>
      <c r="G348" s="992"/>
    </row>
    <row r="349" spans="2:7">
      <c r="B349" s="992"/>
      <c r="C349" s="992"/>
      <c r="D349" s="992"/>
      <c r="E349" s="992"/>
      <c r="F349" s="992"/>
      <c r="G349" s="992"/>
    </row>
    <row r="350" spans="2:7">
      <c r="B350" s="992"/>
      <c r="C350" s="992"/>
      <c r="D350" s="992"/>
      <c r="E350" s="992"/>
      <c r="F350" s="992"/>
      <c r="G350" s="992"/>
    </row>
    <row r="351" spans="2:7">
      <c r="B351" s="992"/>
      <c r="C351" s="992"/>
      <c r="D351" s="992"/>
      <c r="E351" s="992"/>
      <c r="F351" s="992"/>
      <c r="G351" s="992"/>
    </row>
    <row r="352" spans="2:7">
      <c r="B352" s="992"/>
      <c r="C352" s="992"/>
      <c r="D352" s="992"/>
      <c r="E352" s="992"/>
      <c r="F352" s="992"/>
      <c r="G352" s="992"/>
    </row>
    <row r="353" spans="2:7">
      <c r="B353" s="992"/>
      <c r="C353" s="992"/>
      <c r="D353" s="992"/>
      <c r="E353" s="992"/>
      <c r="F353" s="992"/>
      <c r="G353" s="992"/>
    </row>
    <row r="354" spans="2:7">
      <c r="B354" s="992"/>
      <c r="C354" s="992"/>
      <c r="D354" s="992"/>
      <c r="E354" s="992"/>
      <c r="F354" s="992"/>
      <c r="G354" s="992"/>
    </row>
    <row r="355" spans="2:7">
      <c r="B355" s="992"/>
      <c r="C355" s="992"/>
      <c r="D355" s="992"/>
      <c r="E355" s="992"/>
      <c r="F355" s="992"/>
      <c r="G355" s="992"/>
    </row>
    <row r="356" spans="2:7">
      <c r="B356" s="992"/>
      <c r="C356" s="992"/>
      <c r="D356" s="992"/>
      <c r="E356" s="992"/>
      <c r="F356" s="992"/>
      <c r="G356" s="992"/>
    </row>
    <row r="357" spans="2:7">
      <c r="B357" s="992"/>
      <c r="C357" s="992"/>
      <c r="D357" s="992"/>
      <c r="E357" s="992"/>
      <c r="F357" s="992"/>
      <c r="G357" s="992"/>
    </row>
    <row r="358" spans="2:7">
      <c r="B358" s="992"/>
      <c r="C358" s="992"/>
      <c r="D358" s="992"/>
      <c r="E358" s="992"/>
      <c r="F358" s="992"/>
      <c r="G358" s="992"/>
    </row>
    <row r="359" spans="2:7">
      <c r="B359" s="992"/>
      <c r="C359" s="992"/>
      <c r="D359" s="992"/>
      <c r="E359" s="992"/>
      <c r="F359" s="992"/>
      <c r="G359" s="992"/>
    </row>
    <row r="360" spans="2:7">
      <c r="B360" s="992"/>
      <c r="C360" s="992"/>
      <c r="D360" s="992"/>
      <c r="E360" s="992"/>
      <c r="F360" s="992"/>
      <c r="G360" s="992"/>
    </row>
    <row r="361" spans="2:7">
      <c r="B361" s="992"/>
      <c r="C361" s="992"/>
      <c r="D361" s="992"/>
      <c r="E361" s="992"/>
      <c r="F361" s="992"/>
      <c r="G361" s="992"/>
    </row>
    <row r="362" spans="2:7">
      <c r="B362" s="992"/>
      <c r="C362" s="992"/>
      <c r="D362" s="992"/>
      <c r="E362" s="992"/>
      <c r="F362" s="992"/>
      <c r="G362" s="992"/>
    </row>
    <row r="363" spans="2:7">
      <c r="B363" s="992"/>
      <c r="C363" s="992"/>
      <c r="D363" s="992"/>
      <c r="E363" s="992"/>
      <c r="F363" s="992"/>
      <c r="G363" s="992"/>
    </row>
    <row r="364" spans="2:7">
      <c r="B364" s="992"/>
      <c r="C364" s="992"/>
      <c r="D364" s="992"/>
      <c r="E364" s="992"/>
      <c r="F364" s="992"/>
      <c r="G364" s="992"/>
    </row>
    <row r="365" spans="2:7">
      <c r="B365" s="992"/>
      <c r="C365" s="992"/>
      <c r="D365" s="992"/>
      <c r="E365" s="992"/>
      <c r="F365" s="992"/>
      <c r="G365" s="992"/>
    </row>
    <row r="366" spans="2:7">
      <c r="B366" s="992"/>
      <c r="C366" s="992"/>
      <c r="D366" s="992"/>
      <c r="E366" s="992"/>
      <c r="F366" s="992"/>
      <c r="G366" s="992"/>
    </row>
    <row r="367" spans="2:7">
      <c r="B367" s="992"/>
      <c r="C367" s="992"/>
      <c r="D367" s="992"/>
      <c r="E367" s="992"/>
      <c r="F367" s="992"/>
      <c r="G367" s="992"/>
    </row>
    <row r="368" spans="2:7">
      <c r="B368" s="992"/>
      <c r="C368" s="992"/>
      <c r="D368" s="992"/>
      <c r="E368" s="992"/>
      <c r="F368" s="992"/>
      <c r="G368" s="992"/>
    </row>
    <row r="369" spans="2:7">
      <c r="B369" s="992"/>
      <c r="C369" s="992"/>
      <c r="D369" s="992"/>
      <c r="E369" s="992"/>
      <c r="F369" s="992"/>
      <c r="G369" s="992"/>
    </row>
    <row r="370" spans="2:7">
      <c r="B370" s="992"/>
      <c r="C370" s="992"/>
      <c r="D370" s="992"/>
      <c r="E370" s="992"/>
      <c r="F370" s="992"/>
      <c r="G370" s="992"/>
    </row>
    <row r="371" spans="2:7">
      <c r="B371" s="992"/>
      <c r="C371" s="992"/>
      <c r="D371" s="992"/>
      <c r="E371" s="992"/>
      <c r="F371" s="992"/>
      <c r="G371" s="992"/>
    </row>
    <row r="372" spans="2:7">
      <c r="B372" s="992"/>
      <c r="C372" s="992"/>
      <c r="D372" s="992"/>
      <c r="E372" s="992"/>
      <c r="F372" s="992"/>
      <c r="G372" s="992"/>
    </row>
    <row r="373" spans="2:7">
      <c r="B373" s="992"/>
      <c r="C373" s="992"/>
      <c r="D373" s="992"/>
      <c r="E373" s="992"/>
      <c r="F373" s="992"/>
      <c r="G373" s="992"/>
    </row>
    <row r="374" spans="2:7">
      <c r="B374" s="992"/>
      <c r="C374" s="992"/>
      <c r="D374" s="992"/>
      <c r="E374" s="992"/>
      <c r="F374" s="992"/>
      <c r="G374" s="992"/>
    </row>
    <row r="375" spans="2:7">
      <c r="B375" s="992"/>
      <c r="C375" s="992"/>
      <c r="D375" s="992"/>
      <c r="E375" s="992"/>
      <c r="F375" s="992"/>
      <c r="G375" s="992"/>
    </row>
    <row r="376" spans="2:7">
      <c r="B376" s="992"/>
      <c r="C376" s="992"/>
      <c r="D376" s="992"/>
      <c r="E376" s="992"/>
      <c r="F376" s="992"/>
      <c r="G376" s="992"/>
    </row>
    <row r="377" spans="2:7">
      <c r="B377" s="992"/>
      <c r="C377" s="992"/>
      <c r="D377" s="992"/>
      <c r="E377" s="992"/>
      <c r="F377" s="992"/>
      <c r="G377" s="992"/>
    </row>
    <row r="378" spans="2:7">
      <c r="B378" s="992"/>
      <c r="C378" s="992"/>
      <c r="D378" s="992"/>
      <c r="E378" s="992"/>
      <c r="F378" s="992"/>
      <c r="G378" s="992"/>
    </row>
    <row r="379" spans="2:7">
      <c r="B379" s="992"/>
      <c r="C379" s="992"/>
      <c r="D379" s="992"/>
      <c r="E379" s="992"/>
      <c r="F379" s="992"/>
      <c r="G379" s="992"/>
    </row>
    <row r="380" spans="2:7">
      <c r="B380" s="992"/>
      <c r="C380" s="992"/>
      <c r="D380" s="992"/>
      <c r="E380" s="992"/>
      <c r="F380" s="992"/>
      <c r="G380" s="992"/>
    </row>
  </sheetData>
  <mergeCells count="1">
    <mergeCell ref="B183:E183"/>
  </mergeCells>
  <pageMargins left="0.98425196850393704" right="1.02362204724409" top="0.94488188976377996" bottom="1.49606299212598" header="0.511811023622047" footer="1.1811023622047201"/>
  <pageSetup paperSize="9" firstPageNumber="177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K377"/>
  <sheetViews>
    <sheetView workbookViewId="0">
      <selection activeCell="M5" sqref="M5"/>
    </sheetView>
  </sheetViews>
  <sheetFormatPr defaultColWidth="9.109375" defaultRowHeight="13.2"/>
  <cols>
    <col min="1" max="1" width="25.6640625" style="801" customWidth="1"/>
    <col min="2" max="2" width="10.33203125" style="801" hidden="1" customWidth="1"/>
    <col min="3" max="3" width="9.6640625" style="801" hidden="1" customWidth="1"/>
    <col min="4" max="4" width="10.33203125" style="801" hidden="1" customWidth="1"/>
    <col min="5" max="7" width="10.33203125" style="801" customWidth="1"/>
    <col min="8" max="9" width="9.109375" style="801"/>
    <col min="10" max="16384" width="9.109375" style="27"/>
  </cols>
  <sheetData>
    <row r="1" spans="1:11" s="36" customFormat="1" ht="19.5" customHeight="1">
      <c r="A1" s="774" t="s">
        <v>660</v>
      </c>
      <c r="B1" s="848"/>
      <c r="C1" s="799"/>
      <c r="D1" s="799"/>
      <c r="E1" s="799"/>
      <c r="F1" s="799"/>
      <c r="G1" s="799"/>
      <c r="H1" s="799"/>
      <c r="I1" s="799"/>
    </row>
    <row r="2" spans="1:11" s="36" customFormat="1" ht="19.5" customHeight="1">
      <c r="A2" s="401" t="s">
        <v>1</v>
      </c>
      <c r="B2" s="848"/>
      <c r="C2" s="799"/>
      <c r="D2" s="799"/>
      <c r="E2" s="799"/>
      <c r="F2" s="799"/>
      <c r="G2" s="799"/>
      <c r="H2" s="799"/>
      <c r="I2" s="799"/>
    </row>
    <row r="3" spans="1:11" s="36" customFormat="1" ht="19.5" customHeight="1">
      <c r="A3" s="402" t="s">
        <v>436</v>
      </c>
      <c r="B3" s="848"/>
      <c r="C3" s="799"/>
      <c r="D3" s="799"/>
      <c r="E3" s="799"/>
      <c r="F3" s="799"/>
      <c r="G3" s="799"/>
      <c r="H3" s="799"/>
      <c r="I3" s="799"/>
    </row>
    <row r="4" spans="1:11" s="36" customFormat="1" ht="13.5" customHeight="1">
      <c r="A4" s="882"/>
      <c r="B4" s="848"/>
      <c r="C4" s="698"/>
      <c r="D4" s="799"/>
      <c r="E4" s="799"/>
      <c r="F4" s="799"/>
      <c r="G4" s="799"/>
      <c r="H4" s="799"/>
      <c r="I4" s="799"/>
    </row>
    <row r="5" spans="1:11" s="36" customFormat="1" ht="23.25" customHeight="1">
      <c r="A5" s="866"/>
      <c r="B5" s="868"/>
      <c r="C5" s="698"/>
      <c r="D5" s="1022"/>
      <c r="E5" s="1048"/>
      <c r="F5" s="799"/>
      <c r="G5" s="799"/>
      <c r="H5" s="799"/>
      <c r="I5" s="1049" t="s">
        <v>369</v>
      </c>
    </row>
    <row r="6" spans="1:11" s="39" customFormat="1" ht="26.25" customHeight="1">
      <c r="A6" s="723"/>
      <c r="B6" s="686">
        <v>2010</v>
      </c>
      <c r="C6" s="724">
        <v>2013</v>
      </c>
      <c r="D6" s="724">
        <v>2014</v>
      </c>
      <c r="E6" s="686">
        <v>2015</v>
      </c>
      <c r="F6" s="724">
        <v>2016</v>
      </c>
      <c r="G6" s="724">
        <v>2017</v>
      </c>
      <c r="H6" s="724">
        <v>2018</v>
      </c>
      <c r="I6" s="724">
        <v>2019</v>
      </c>
      <c r="J6" s="112"/>
      <c r="K6" s="112"/>
    </row>
    <row r="7" spans="1:11" s="36" customFormat="1" ht="12" customHeight="1">
      <c r="A7" s="694"/>
      <c r="B7" s="716"/>
      <c r="C7" s="694"/>
      <c r="D7" s="694"/>
      <c r="E7" s="694"/>
      <c r="F7" s="694"/>
      <c r="G7" s="694"/>
      <c r="H7" s="694"/>
      <c r="I7" s="266"/>
      <c r="J7" s="98"/>
      <c r="K7" s="98"/>
    </row>
    <row r="8" spans="1:11" s="36" customFormat="1" ht="16.5" customHeight="1">
      <c r="A8" s="447" t="s">
        <v>303</v>
      </c>
      <c r="B8" s="744">
        <v>50477</v>
      </c>
      <c r="C8" s="744">
        <v>54368</v>
      </c>
      <c r="D8" s="744">
        <v>55921</v>
      </c>
      <c r="E8" s="744">
        <v>56635</v>
      </c>
      <c r="F8" s="744">
        <f>SUM(F10:F32)</f>
        <v>63013</v>
      </c>
      <c r="G8" s="744">
        <v>62739</v>
      </c>
      <c r="H8" s="744">
        <f>SUM(H10:H32)</f>
        <v>65288</v>
      </c>
      <c r="I8" s="744">
        <f>SUM(I10:I32)</f>
        <v>67116</v>
      </c>
      <c r="J8" s="98"/>
      <c r="K8" s="98"/>
    </row>
    <row r="9" spans="1:11" s="36" customFormat="1" ht="10.5" customHeight="1">
      <c r="A9" s="745"/>
      <c r="B9" s="744"/>
      <c r="C9" s="744"/>
      <c r="D9" s="744"/>
      <c r="E9" s="744"/>
      <c r="F9" s="744"/>
      <c r="G9" s="744"/>
      <c r="H9" s="744"/>
      <c r="I9" s="266"/>
      <c r="J9" s="98"/>
      <c r="K9" s="98"/>
    </row>
    <row r="10" spans="1:11" s="36" customFormat="1" ht="18.75" customHeight="1">
      <c r="A10" s="746" t="s">
        <v>281</v>
      </c>
      <c r="B10" s="747">
        <v>25250</v>
      </c>
      <c r="C10" s="747">
        <v>23024</v>
      </c>
      <c r="D10" s="747">
        <v>23083</v>
      </c>
      <c r="E10" s="747">
        <v>23605</v>
      </c>
      <c r="F10" s="747">
        <v>25865</v>
      </c>
      <c r="G10" s="747">
        <v>25990</v>
      </c>
      <c r="H10" s="747">
        <v>28816</v>
      </c>
      <c r="I10" s="747">
        <f>28275+1029+500+270</f>
        <v>30074</v>
      </c>
      <c r="J10" s="98"/>
      <c r="K10" s="98"/>
    </row>
    <row r="11" spans="1:11" ht="21.75" customHeight="1">
      <c r="A11" s="748" t="s">
        <v>278</v>
      </c>
      <c r="B11" s="747"/>
      <c r="C11" s="634"/>
      <c r="D11" s="634"/>
      <c r="E11" s="634"/>
      <c r="F11" s="634"/>
      <c r="G11" s="634"/>
      <c r="H11" s="634"/>
      <c r="I11" s="747"/>
      <c r="J11" s="90"/>
      <c r="K11" s="90"/>
    </row>
    <row r="12" spans="1:11" ht="18.75" customHeight="1">
      <c r="A12" s="746" t="s">
        <v>282</v>
      </c>
      <c r="B12" s="747">
        <v>10246</v>
      </c>
      <c r="C12" s="747">
        <v>10860</v>
      </c>
      <c r="D12" s="747">
        <v>11706</v>
      </c>
      <c r="E12" s="747">
        <v>11499</v>
      </c>
      <c r="F12" s="747">
        <v>12921</v>
      </c>
      <c r="G12" s="747">
        <v>12402</v>
      </c>
      <c r="H12" s="747">
        <v>12698</v>
      </c>
      <c r="I12" s="747">
        <v>13190</v>
      </c>
      <c r="J12" s="90"/>
      <c r="K12" s="90"/>
    </row>
    <row r="13" spans="1:11" ht="21" customHeight="1">
      <c r="A13" s="748" t="s">
        <v>279</v>
      </c>
      <c r="B13" s="747"/>
      <c r="C13" s="634"/>
      <c r="D13" s="634"/>
      <c r="E13" s="634"/>
      <c r="F13" s="634"/>
      <c r="G13" s="634"/>
      <c r="H13" s="634"/>
      <c r="I13" s="747"/>
      <c r="J13" s="90"/>
      <c r="K13" s="90"/>
    </row>
    <row r="14" spans="1:11" ht="18.75" customHeight="1">
      <c r="A14" s="746" t="s">
        <v>283</v>
      </c>
      <c r="B14" s="747">
        <v>156</v>
      </c>
      <c r="C14" s="747">
        <v>212</v>
      </c>
      <c r="D14" s="747">
        <v>222</v>
      </c>
      <c r="E14" s="747">
        <v>313</v>
      </c>
      <c r="F14" s="747">
        <f>484-74</f>
        <v>410</v>
      </c>
      <c r="G14" s="747">
        <v>346</v>
      </c>
      <c r="H14" s="747">
        <v>359</v>
      </c>
      <c r="I14" s="747">
        <v>463</v>
      </c>
      <c r="J14" s="90"/>
      <c r="K14" s="90"/>
    </row>
    <row r="15" spans="1:11" ht="20.25" customHeight="1">
      <c r="A15" s="748" t="s">
        <v>280</v>
      </c>
      <c r="B15" s="747"/>
      <c r="C15" s="634"/>
      <c r="D15" s="634"/>
      <c r="E15" s="634"/>
      <c r="F15" s="634"/>
      <c r="G15" s="634"/>
      <c r="H15" s="634"/>
      <c r="I15" s="747"/>
      <c r="J15" s="90"/>
      <c r="K15" s="90"/>
    </row>
    <row r="16" spans="1:11" ht="18.75" customHeight="1">
      <c r="A16" s="746" t="s">
        <v>284</v>
      </c>
      <c r="B16" s="747">
        <v>253</v>
      </c>
      <c r="C16" s="747">
        <v>663</v>
      </c>
      <c r="D16" s="747">
        <v>905</v>
      </c>
      <c r="E16" s="747">
        <v>793</v>
      </c>
      <c r="F16" s="747">
        <v>1008</v>
      </c>
      <c r="G16" s="747">
        <v>1036</v>
      </c>
      <c r="H16" s="747">
        <v>1267</v>
      </c>
      <c r="I16" s="747">
        <v>1435</v>
      </c>
      <c r="J16" s="90"/>
      <c r="K16" s="90"/>
    </row>
    <row r="17" spans="1:11" ht="22.5" customHeight="1">
      <c r="A17" s="748" t="s">
        <v>285</v>
      </c>
      <c r="B17" s="747"/>
      <c r="C17" s="634"/>
      <c r="D17" s="634"/>
      <c r="E17" s="634"/>
      <c r="F17" s="634"/>
      <c r="G17" s="634"/>
      <c r="H17" s="634"/>
      <c r="I17" s="747"/>
      <c r="J17" s="90"/>
      <c r="K17" s="90"/>
    </row>
    <row r="18" spans="1:11" ht="18.75" customHeight="1">
      <c r="A18" s="746" t="s">
        <v>286</v>
      </c>
      <c r="B18" s="747">
        <v>1204</v>
      </c>
      <c r="C18" s="747">
        <v>1906</v>
      </c>
      <c r="D18" s="747">
        <v>2172</v>
      </c>
      <c r="E18" s="747">
        <v>2416</v>
      </c>
      <c r="F18" s="747">
        <v>2538</v>
      </c>
      <c r="G18" s="747">
        <v>2691</v>
      </c>
      <c r="H18" s="747">
        <v>2738</v>
      </c>
      <c r="I18" s="747">
        <v>2650</v>
      </c>
      <c r="J18" s="90"/>
      <c r="K18" s="90"/>
    </row>
    <row r="19" spans="1:11" ht="22.5" customHeight="1">
      <c r="A19" s="748" t="s">
        <v>287</v>
      </c>
      <c r="B19" s="747"/>
      <c r="C19" s="634"/>
      <c r="D19" s="634"/>
      <c r="E19" s="634"/>
      <c r="F19" s="634"/>
      <c r="G19" s="634"/>
      <c r="H19" s="634"/>
      <c r="I19" s="747"/>
      <c r="J19" s="90"/>
      <c r="K19" s="90"/>
    </row>
    <row r="20" spans="1:11" ht="18.75" customHeight="1">
      <c r="A20" s="746" t="s">
        <v>288</v>
      </c>
      <c r="B20" s="747">
        <v>1635</v>
      </c>
      <c r="C20" s="747">
        <v>1504</v>
      </c>
      <c r="D20" s="747">
        <v>1597</v>
      </c>
      <c r="E20" s="747">
        <v>1651</v>
      </c>
      <c r="F20" s="747">
        <v>2013</v>
      </c>
      <c r="G20" s="747">
        <v>2160</v>
      </c>
      <c r="H20" s="747">
        <v>2231</v>
      </c>
      <c r="I20" s="747">
        <v>2145</v>
      </c>
      <c r="J20" s="90"/>
      <c r="K20" s="90"/>
    </row>
    <row r="21" spans="1:11" ht="21.75" customHeight="1">
      <c r="A21" s="748" t="s">
        <v>289</v>
      </c>
      <c r="B21" s="747"/>
      <c r="C21" s="634"/>
      <c r="D21" s="634"/>
      <c r="E21" s="634"/>
      <c r="F21" s="634"/>
      <c r="G21" s="634"/>
      <c r="H21" s="634"/>
      <c r="I21" s="747"/>
      <c r="J21" s="90"/>
      <c r="K21" s="90"/>
    </row>
    <row r="22" spans="1:11" ht="18.75" customHeight="1">
      <c r="A22" s="746" t="s">
        <v>290</v>
      </c>
      <c r="B22" s="747">
        <v>4262</v>
      </c>
      <c r="C22" s="747">
        <v>5673</v>
      </c>
      <c r="D22" s="747">
        <v>5948</v>
      </c>
      <c r="E22" s="747">
        <v>6003</v>
      </c>
      <c r="F22" s="747">
        <v>6122</v>
      </c>
      <c r="G22" s="747">
        <v>5986</v>
      </c>
      <c r="H22" s="747">
        <v>5995</v>
      </c>
      <c r="I22" s="747">
        <v>5847</v>
      </c>
      <c r="J22" s="90"/>
      <c r="K22" s="90"/>
    </row>
    <row r="23" spans="1:11" ht="22.5" customHeight="1">
      <c r="A23" s="748" t="s">
        <v>291</v>
      </c>
      <c r="B23" s="747"/>
      <c r="C23" s="634"/>
      <c r="D23" s="634"/>
      <c r="E23" s="634"/>
      <c r="F23" s="634"/>
      <c r="G23" s="634"/>
      <c r="H23" s="634"/>
      <c r="I23" s="747"/>
      <c r="J23" s="90"/>
      <c r="K23" s="90"/>
    </row>
    <row r="24" spans="1:11" ht="18.75" customHeight="1">
      <c r="A24" s="746" t="s">
        <v>292</v>
      </c>
      <c r="B24" s="747">
        <v>1790</v>
      </c>
      <c r="C24" s="747">
        <v>2970</v>
      </c>
      <c r="D24" s="747">
        <v>2570</v>
      </c>
      <c r="E24" s="747">
        <v>2624</v>
      </c>
      <c r="F24" s="747">
        <v>3491</v>
      </c>
      <c r="G24" s="747">
        <v>3108</v>
      </c>
      <c r="H24" s="747">
        <v>2754</v>
      </c>
      <c r="I24" s="747">
        <v>2937</v>
      </c>
      <c r="J24" s="90"/>
      <c r="K24" s="90"/>
    </row>
    <row r="25" spans="1:11" ht="21.75" customHeight="1">
      <c r="A25" s="748" t="s">
        <v>293</v>
      </c>
      <c r="B25" s="747"/>
      <c r="C25" s="634"/>
      <c r="D25" s="634"/>
      <c r="E25" s="634"/>
      <c r="F25" s="634"/>
      <c r="G25" s="634"/>
      <c r="H25" s="634"/>
      <c r="I25" s="747"/>
      <c r="J25" s="90"/>
      <c r="K25" s="90"/>
    </row>
    <row r="26" spans="1:11" ht="18.75" customHeight="1">
      <c r="A26" s="746" t="s">
        <v>294</v>
      </c>
      <c r="B26" s="747">
        <v>2885</v>
      </c>
      <c r="C26" s="747">
        <v>3823</v>
      </c>
      <c r="D26" s="747">
        <v>4476</v>
      </c>
      <c r="E26" s="747">
        <v>4319</v>
      </c>
      <c r="F26" s="747">
        <v>4364</v>
      </c>
      <c r="G26" s="747">
        <v>4188</v>
      </c>
      <c r="H26" s="747">
        <v>4766</v>
      </c>
      <c r="I26" s="747">
        <v>5001</v>
      </c>
      <c r="J26" s="90"/>
      <c r="K26" s="90"/>
    </row>
    <row r="27" spans="1:11" ht="21.75" customHeight="1">
      <c r="A27" s="748" t="s">
        <v>295</v>
      </c>
      <c r="B27" s="747"/>
      <c r="C27" s="634"/>
      <c r="D27" s="634"/>
      <c r="E27" s="634"/>
      <c r="F27" s="634"/>
      <c r="G27" s="634"/>
      <c r="H27" s="634"/>
      <c r="I27" s="747"/>
      <c r="J27" s="90"/>
      <c r="K27" s="90"/>
    </row>
    <row r="28" spans="1:11" ht="18.75" customHeight="1">
      <c r="A28" s="746" t="s">
        <v>296</v>
      </c>
      <c r="B28" s="747">
        <v>1266</v>
      </c>
      <c r="C28" s="747">
        <v>1347</v>
      </c>
      <c r="D28" s="747">
        <v>1235</v>
      </c>
      <c r="E28" s="747">
        <v>1301</v>
      </c>
      <c r="F28" s="747">
        <v>2281</v>
      </c>
      <c r="G28" s="747">
        <v>2929</v>
      </c>
      <c r="H28" s="747">
        <v>1881</v>
      </c>
      <c r="I28" s="747">
        <v>1379</v>
      </c>
      <c r="J28" s="90"/>
      <c r="K28" s="90"/>
    </row>
    <row r="29" spans="1:11" ht="23.25" customHeight="1">
      <c r="A29" s="748" t="s">
        <v>297</v>
      </c>
      <c r="B29" s="747"/>
      <c r="C29" s="634"/>
      <c r="D29" s="634"/>
      <c r="E29" s="634"/>
      <c r="F29" s="634"/>
      <c r="G29" s="634"/>
      <c r="H29" s="634"/>
      <c r="I29" s="747"/>
      <c r="J29" s="90"/>
      <c r="K29" s="90"/>
    </row>
    <row r="30" spans="1:11" ht="18.75" customHeight="1">
      <c r="A30" s="746" t="s">
        <v>298</v>
      </c>
      <c r="B30" s="747">
        <v>890</v>
      </c>
      <c r="C30" s="747">
        <v>1661</v>
      </c>
      <c r="D30" s="747">
        <v>1367</v>
      </c>
      <c r="E30" s="747">
        <v>1491</v>
      </c>
      <c r="F30" s="747">
        <v>1174</v>
      </c>
      <c r="G30" s="747">
        <v>1417</v>
      </c>
      <c r="H30" s="747">
        <v>1100</v>
      </c>
      <c r="I30" s="747">
        <v>1178</v>
      </c>
      <c r="J30" s="90"/>
      <c r="K30" s="90"/>
    </row>
    <row r="31" spans="1:11" ht="23.25" customHeight="1">
      <c r="A31" s="748" t="s">
        <v>299</v>
      </c>
      <c r="B31" s="747"/>
      <c r="C31" s="634"/>
      <c r="D31" s="634"/>
      <c r="E31" s="634"/>
      <c r="F31" s="634"/>
      <c r="G31" s="634"/>
      <c r="H31" s="634"/>
      <c r="I31" s="747"/>
      <c r="J31" s="90"/>
      <c r="K31" s="90"/>
    </row>
    <row r="32" spans="1:11" ht="18.75" customHeight="1">
      <c r="A32" s="746" t="s">
        <v>300</v>
      </c>
      <c r="B32" s="749">
        <v>640</v>
      </c>
      <c r="C32" s="749">
        <v>725</v>
      </c>
      <c r="D32" s="749">
        <v>640</v>
      </c>
      <c r="E32" s="749">
        <v>620</v>
      </c>
      <c r="F32" s="749">
        <v>826</v>
      </c>
      <c r="G32" s="749">
        <v>486</v>
      </c>
      <c r="H32" s="749">
        <v>683</v>
      </c>
      <c r="I32" s="747">
        <v>817</v>
      </c>
      <c r="J32" s="90"/>
      <c r="K32" s="90"/>
    </row>
    <row r="33" spans="1:11" ht="18.75" customHeight="1">
      <c r="A33" s="748" t="s">
        <v>301</v>
      </c>
      <c r="B33" s="749"/>
      <c r="C33" s="749"/>
      <c r="D33" s="749"/>
      <c r="E33" s="634"/>
      <c r="F33" s="634"/>
      <c r="G33" s="634"/>
      <c r="H33" s="634"/>
      <c r="I33" s="694"/>
      <c r="J33" s="90"/>
      <c r="K33" s="90"/>
    </row>
    <row r="34" spans="1:11" ht="13.8">
      <c r="A34" s="684"/>
      <c r="B34" s="684"/>
      <c r="C34" s="684"/>
      <c r="D34" s="684"/>
      <c r="E34" s="684"/>
      <c r="F34" s="684"/>
      <c r="G34" s="684"/>
      <c r="H34" s="684"/>
      <c r="I34" s="696"/>
      <c r="J34" s="90"/>
      <c r="K34" s="90"/>
    </row>
    <row r="35" spans="1:11" ht="13.8">
      <c r="A35" s="634"/>
      <c r="B35" s="634"/>
      <c r="C35" s="634"/>
      <c r="D35" s="634"/>
      <c r="E35" s="634"/>
      <c r="F35" s="634"/>
      <c r="G35" s="634"/>
      <c r="H35" s="694"/>
      <c r="I35" s="694"/>
      <c r="J35" s="90"/>
      <c r="K35" s="90"/>
    </row>
    <row r="36" spans="1:11" ht="13.8">
      <c r="A36" s="694"/>
      <c r="B36" s="634"/>
      <c r="C36" s="634"/>
      <c r="D36" s="634"/>
      <c r="E36" s="634"/>
      <c r="F36" s="634"/>
      <c r="G36" s="634"/>
      <c r="H36" s="694"/>
      <c r="I36" s="694"/>
      <c r="J36" s="90"/>
      <c r="K36" s="90"/>
    </row>
    <row r="37" spans="1:11" ht="13.8">
      <c r="A37" s="694"/>
      <c r="B37" s="634"/>
      <c r="C37" s="634"/>
      <c r="D37" s="634"/>
      <c r="E37" s="634"/>
      <c r="F37" s="634"/>
      <c r="G37" s="634"/>
      <c r="H37" s="694"/>
      <c r="I37" s="694"/>
      <c r="J37" s="90"/>
      <c r="K37" s="90"/>
    </row>
    <row r="38" spans="1:11" ht="13.8">
      <c r="A38" s="694"/>
      <c r="B38" s="634"/>
      <c r="C38" s="634"/>
      <c r="D38" s="634"/>
      <c r="E38" s="634"/>
      <c r="F38" s="634"/>
      <c r="G38" s="634"/>
      <c r="H38" s="694"/>
      <c r="I38" s="694"/>
      <c r="J38" s="90"/>
      <c r="K38" s="90"/>
    </row>
    <row r="39" spans="1:11" ht="13.8">
      <c r="A39" s="694"/>
      <c r="B39" s="634"/>
      <c r="C39" s="634"/>
      <c r="D39" s="634"/>
      <c r="E39" s="634"/>
      <c r="F39" s="634"/>
      <c r="G39" s="634"/>
      <c r="H39" s="694"/>
      <c r="I39" s="694"/>
      <c r="J39" s="90"/>
      <c r="K39" s="90"/>
    </row>
    <row r="40" spans="1:11" ht="13.8">
      <c r="A40" s="694"/>
      <c r="B40" s="634"/>
      <c r="C40" s="634"/>
      <c r="D40" s="634"/>
      <c r="E40" s="634"/>
      <c r="F40" s="634"/>
      <c r="G40" s="634"/>
      <c r="H40" s="694"/>
      <c r="I40" s="694"/>
      <c r="J40" s="90"/>
      <c r="K40" s="90"/>
    </row>
    <row r="41" spans="1:11" ht="13.8">
      <c r="A41" s="694"/>
      <c r="B41" s="634"/>
      <c r="C41" s="634"/>
      <c r="D41" s="634"/>
      <c r="E41" s="634"/>
      <c r="F41" s="634"/>
      <c r="G41" s="634"/>
      <c r="H41" s="694"/>
      <c r="I41" s="694"/>
      <c r="J41" s="90"/>
      <c r="K41" s="90"/>
    </row>
    <row r="42" spans="1:11" ht="13.8">
      <c r="A42" s="694"/>
      <c r="B42" s="634"/>
      <c r="C42" s="634"/>
      <c r="D42" s="634"/>
      <c r="E42" s="634"/>
      <c r="F42" s="634"/>
      <c r="G42" s="634"/>
      <c r="H42" s="694"/>
      <c r="I42" s="694"/>
      <c r="J42" s="90"/>
      <c r="K42" s="90"/>
    </row>
    <row r="43" spans="1:11" ht="13.8">
      <c r="A43" s="694"/>
      <c r="B43" s="634"/>
      <c r="C43" s="634"/>
      <c r="D43" s="634"/>
      <c r="E43" s="634"/>
      <c r="F43" s="634"/>
      <c r="G43" s="634"/>
      <c r="H43" s="694"/>
      <c r="I43" s="694"/>
      <c r="J43" s="90"/>
      <c r="K43" s="90"/>
    </row>
    <row r="44" spans="1:11" ht="13.8">
      <c r="A44" s="694"/>
      <c r="B44" s="634"/>
      <c r="C44" s="634"/>
      <c r="D44" s="634"/>
      <c r="E44" s="634"/>
      <c r="F44" s="634"/>
      <c r="G44" s="634"/>
      <c r="H44" s="694"/>
      <c r="I44" s="694"/>
      <c r="J44" s="90"/>
      <c r="K44" s="90"/>
    </row>
    <row r="45" spans="1:11" ht="13.8">
      <c r="A45" s="694"/>
      <c r="B45" s="634"/>
      <c r="C45" s="634"/>
      <c r="D45" s="634"/>
      <c r="E45" s="634"/>
      <c r="F45" s="634"/>
      <c r="G45" s="634"/>
      <c r="H45" s="694"/>
      <c r="I45" s="694"/>
      <c r="J45" s="90"/>
      <c r="K45" s="90"/>
    </row>
    <row r="46" spans="1:11" ht="13.8">
      <c r="A46" s="694"/>
      <c r="B46" s="634"/>
      <c r="C46" s="634"/>
      <c r="D46" s="634"/>
      <c r="E46" s="634"/>
      <c r="F46" s="634"/>
      <c r="G46" s="634"/>
      <c r="H46" s="694"/>
      <c r="I46" s="694"/>
      <c r="J46" s="90"/>
      <c r="K46" s="90"/>
    </row>
    <row r="47" spans="1:11" ht="13.8">
      <c r="A47" s="694"/>
      <c r="B47" s="634"/>
      <c r="C47" s="634"/>
      <c r="D47" s="634"/>
      <c r="E47" s="634"/>
      <c r="F47" s="634"/>
      <c r="G47" s="634"/>
      <c r="H47" s="694"/>
      <c r="I47" s="694"/>
      <c r="J47" s="90"/>
      <c r="K47" s="90"/>
    </row>
    <row r="48" spans="1:11" ht="13.8">
      <c r="A48" s="694"/>
      <c r="B48" s="634"/>
      <c r="C48" s="634"/>
      <c r="D48" s="634"/>
      <c r="E48" s="634"/>
      <c r="F48" s="634"/>
      <c r="G48" s="634"/>
      <c r="H48" s="694"/>
      <c r="I48" s="694"/>
      <c r="J48" s="90"/>
      <c r="K48" s="90"/>
    </row>
    <row r="49" spans="1:11" ht="13.8">
      <c r="A49" s="694"/>
      <c r="B49" s="634"/>
      <c r="C49" s="634"/>
      <c r="D49" s="634"/>
      <c r="E49" s="634"/>
      <c r="F49" s="634"/>
      <c r="G49" s="634"/>
      <c r="H49" s="694"/>
      <c r="I49" s="694"/>
      <c r="J49" s="90"/>
      <c r="K49" s="90"/>
    </row>
    <row r="50" spans="1:11" ht="13.8">
      <c r="A50" s="694"/>
      <c r="B50" s="634"/>
      <c r="C50" s="634"/>
      <c r="D50" s="634"/>
      <c r="E50" s="634"/>
      <c r="F50" s="634"/>
      <c r="G50" s="634"/>
      <c r="H50" s="694"/>
      <c r="I50" s="694"/>
      <c r="J50" s="90"/>
      <c r="K50" s="90"/>
    </row>
    <row r="51" spans="1:11" ht="13.8">
      <c r="A51" s="694"/>
      <c r="B51" s="634"/>
      <c r="C51" s="634"/>
      <c r="D51" s="634"/>
      <c r="E51" s="634"/>
      <c r="F51" s="634"/>
      <c r="G51" s="634"/>
      <c r="H51" s="694"/>
      <c r="I51" s="694"/>
      <c r="J51" s="90"/>
      <c r="K51" s="90"/>
    </row>
    <row r="52" spans="1:11" ht="13.8">
      <c r="A52" s="694"/>
      <c r="B52" s="634"/>
      <c r="C52" s="634"/>
      <c r="D52" s="634"/>
      <c r="E52" s="634"/>
      <c r="F52" s="634"/>
      <c r="G52" s="634"/>
      <c r="H52" s="694"/>
      <c r="I52" s="694"/>
      <c r="J52" s="90"/>
      <c r="K52" s="90"/>
    </row>
    <row r="53" spans="1:11" ht="13.8">
      <c r="A53" s="694"/>
      <c r="B53" s="634"/>
      <c r="C53" s="634"/>
      <c r="D53" s="634"/>
      <c r="E53" s="634"/>
      <c r="F53" s="634"/>
      <c r="G53" s="634"/>
      <c r="H53" s="694"/>
      <c r="I53" s="694"/>
      <c r="J53" s="90"/>
      <c r="K53" s="90"/>
    </row>
    <row r="54" spans="1:11" ht="13.8">
      <c r="A54" s="694"/>
      <c r="B54" s="634"/>
      <c r="C54" s="634"/>
      <c r="D54" s="634"/>
      <c r="E54" s="634"/>
      <c r="F54" s="634"/>
      <c r="G54" s="634"/>
      <c r="H54" s="694"/>
      <c r="I54" s="694"/>
      <c r="J54" s="90"/>
      <c r="K54" s="90"/>
    </row>
    <row r="55" spans="1:11" ht="13.8">
      <c r="A55" s="694"/>
      <c r="B55" s="634"/>
      <c r="C55" s="634"/>
      <c r="D55" s="634"/>
      <c r="E55" s="634"/>
      <c r="F55" s="634"/>
      <c r="G55" s="634"/>
      <c r="H55" s="694"/>
      <c r="I55" s="694"/>
      <c r="J55" s="90"/>
      <c r="K55" s="90"/>
    </row>
    <row r="56" spans="1:11" ht="13.8">
      <c r="A56" s="694"/>
      <c r="B56" s="634"/>
      <c r="C56" s="634"/>
      <c r="D56" s="634"/>
      <c r="E56" s="634"/>
      <c r="F56" s="634"/>
      <c r="G56" s="634"/>
      <c r="H56" s="694"/>
      <c r="I56" s="694"/>
      <c r="J56" s="90"/>
      <c r="K56" s="90"/>
    </row>
    <row r="57" spans="1:11" ht="13.8">
      <c r="A57" s="694"/>
      <c r="B57" s="634"/>
      <c r="C57" s="634"/>
      <c r="D57" s="634"/>
      <c r="E57" s="634"/>
      <c r="F57" s="634"/>
      <c r="G57" s="634"/>
      <c r="H57" s="694"/>
      <c r="I57" s="694"/>
      <c r="J57" s="90"/>
      <c r="K57" s="90"/>
    </row>
    <row r="58" spans="1:11" ht="13.8">
      <c r="A58" s="694"/>
      <c r="B58" s="634"/>
      <c r="C58" s="634"/>
      <c r="D58" s="634"/>
      <c r="E58" s="634"/>
      <c r="F58" s="634"/>
      <c r="G58" s="634"/>
      <c r="H58" s="694"/>
      <c r="I58" s="694"/>
      <c r="J58" s="90"/>
      <c r="K58" s="90"/>
    </row>
    <row r="59" spans="1:11" ht="13.8">
      <c r="A59" s="694"/>
      <c r="B59" s="634"/>
      <c r="C59" s="634"/>
      <c r="D59" s="634"/>
      <c r="E59" s="634"/>
      <c r="F59" s="634"/>
      <c r="G59" s="634"/>
      <c r="H59" s="694"/>
      <c r="I59" s="694"/>
      <c r="J59" s="90"/>
      <c r="K59" s="90"/>
    </row>
    <row r="60" spans="1:11" ht="13.8">
      <c r="A60" s="694"/>
      <c r="B60" s="634"/>
      <c r="C60" s="634"/>
      <c r="D60" s="634"/>
      <c r="E60" s="634"/>
      <c r="F60" s="634"/>
      <c r="G60" s="634"/>
      <c r="H60" s="694"/>
      <c r="I60" s="694"/>
      <c r="J60" s="90"/>
      <c r="K60" s="90"/>
    </row>
    <row r="61" spans="1:11" ht="13.8">
      <c r="A61" s="694"/>
      <c r="B61" s="634"/>
      <c r="C61" s="634"/>
      <c r="D61" s="634"/>
      <c r="E61" s="634"/>
      <c r="F61" s="634"/>
      <c r="G61" s="634"/>
      <c r="H61" s="694"/>
      <c r="I61" s="694"/>
      <c r="J61" s="90"/>
      <c r="K61" s="90"/>
    </row>
    <row r="62" spans="1:11" ht="13.8">
      <c r="A62" s="694"/>
      <c r="B62" s="634"/>
      <c r="C62" s="634"/>
      <c r="D62" s="634"/>
      <c r="E62" s="634"/>
      <c r="F62" s="634"/>
      <c r="G62" s="634"/>
      <c r="H62" s="694"/>
      <c r="I62" s="694"/>
      <c r="J62" s="90"/>
      <c r="K62" s="90"/>
    </row>
    <row r="63" spans="1:11" ht="13.8">
      <c r="A63" s="694"/>
      <c r="B63" s="634"/>
      <c r="C63" s="634"/>
      <c r="D63" s="634"/>
      <c r="E63" s="634"/>
      <c r="F63" s="634"/>
      <c r="G63" s="634"/>
      <c r="H63" s="694"/>
      <c r="I63" s="694"/>
      <c r="J63" s="90"/>
      <c r="K63" s="90"/>
    </row>
    <row r="64" spans="1:11" ht="13.8">
      <c r="A64" s="694"/>
      <c r="B64" s="634"/>
      <c r="C64" s="634"/>
      <c r="D64" s="634"/>
      <c r="E64" s="634"/>
      <c r="F64" s="634"/>
      <c r="G64" s="634"/>
      <c r="H64" s="694"/>
      <c r="I64" s="694"/>
      <c r="J64" s="90"/>
      <c r="K64" s="90"/>
    </row>
    <row r="65" spans="1:11" ht="13.8">
      <c r="A65" s="694"/>
      <c r="B65" s="634"/>
      <c r="C65" s="634"/>
      <c r="D65" s="634"/>
      <c r="E65" s="634"/>
      <c r="F65" s="634"/>
      <c r="G65" s="634"/>
      <c r="H65" s="694"/>
      <c r="I65" s="694"/>
      <c r="J65" s="90"/>
      <c r="K65" s="90"/>
    </row>
    <row r="66" spans="1:11" ht="13.8">
      <c r="A66" s="694"/>
      <c r="B66" s="634"/>
      <c r="C66" s="634"/>
      <c r="D66" s="634"/>
      <c r="E66" s="634"/>
      <c r="F66" s="634"/>
      <c r="G66" s="634"/>
      <c r="H66" s="694"/>
      <c r="I66" s="694"/>
      <c r="J66" s="90"/>
      <c r="K66" s="90"/>
    </row>
    <row r="67" spans="1:11" ht="13.8">
      <c r="A67" s="694"/>
      <c r="B67" s="634"/>
      <c r="C67" s="634"/>
      <c r="D67" s="634"/>
      <c r="E67" s="634"/>
      <c r="F67" s="634"/>
      <c r="G67" s="634"/>
      <c r="H67" s="694"/>
      <c r="I67" s="694"/>
      <c r="J67" s="90"/>
      <c r="K67" s="90"/>
    </row>
    <row r="68" spans="1:11" ht="13.8">
      <c r="A68" s="694"/>
      <c r="B68" s="634"/>
      <c r="C68" s="634"/>
      <c r="D68" s="634"/>
      <c r="E68" s="634"/>
      <c r="F68" s="634"/>
      <c r="G68" s="634"/>
      <c r="H68" s="694"/>
      <c r="I68" s="694"/>
      <c r="J68" s="90"/>
      <c r="K68" s="90"/>
    </row>
    <row r="69" spans="1:11" ht="13.8">
      <c r="A69" s="694"/>
      <c r="B69" s="634"/>
      <c r="C69" s="634"/>
      <c r="D69" s="634"/>
      <c r="E69" s="634"/>
      <c r="F69" s="634"/>
      <c r="G69" s="634"/>
      <c r="H69" s="694"/>
      <c r="I69" s="694"/>
      <c r="J69" s="90"/>
      <c r="K69" s="90"/>
    </row>
    <row r="70" spans="1:11" ht="13.8">
      <c r="A70" s="694"/>
      <c r="B70" s="634"/>
      <c r="C70" s="634"/>
      <c r="D70" s="634"/>
      <c r="E70" s="634"/>
      <c r="F70" s="634"/>
      <c r="G70" s="634"/>
      <c r="H70" s="694"/>
      <c r="I70" s="694"/>
      <c r="J70" s="90"/>
      <c r="K70" s="90"/>
    </row>
    <row r="71" spans="1:11" ht="13.8">
      <c r="A71" s="694"/>
      <c r="B71" s="634"/>
      <c r="C71" s="634"/>
      <c r="D71" s="634"/>
      <c r="E71" s="634"/>
      <c r="F71" s="634"/>
      <c r="G71" s="634"/>
      <c r="H71" s="694"/>
      <c r="I71" s="694"/>
      <c r="J71" s="90"/>
      <c r="K71" s="90"/>
    </row>
    <row r="72" spans="1:11" ht="13.8">
      <c r="A72" s="694"/>
      <c r="B72" s="634"/>
      <c r="C72" s="634"/>
      <c r="D72" s="634"/>
      <c r="E72" s="634"/>
      <c r="F72" s="634"/>
      <c r="G72" s="634"/>
      <c r="H72" s="694"/>
      <c r="I72" s="694"/>
      <c r="J72" s="90"/>
      <c r="K72" s="90"/>
    </row>
    <row r="73" spans="1:11" ht="13.8">
      <c r="A73" s="694"/>
      <c r="B73" s="634"/>
      <c r="C73" s="634"/>
      <c r="D73" s="634"/>
      <c r="E73" s="634"/>
      <c r="F73" s="634"/>
      <c r="G73" s="634"/>
      <c r="H73" s="694"/>
      <c r="I73" s="694"/>
      <c r="J73" s="90"/>
      <c r="K73" s="90"/>
    </row>
    <row r="74" spans="1:11" ht="13.8">
      <c r="A74" s="694"/>
      <c r="B74" s="634"/>
      <c r="C74" s="634"/>
      <c r="D74" s="634"/>
      <c r="E74" s="634"/>
      <c r="F74" s="634"/>
      <c r="G74" s="634"/>
      <c r="H74" s="694"/>
      <c r="I74" s="694"/>
      <c r="J74" s="90"/>
      <c r="K74" s="90"/>
    </row>
    <row r="75" spans="1:11" ht="13.8">
      <c r="A75" s="694"/>
      <c r="B75" s="634"/>
      <c r="C75" s="634"/>
      <c r="D75" s="634"/>
      <c r="E75" s="634"/>
      <c r="F75" s="634"/>
      <c r="G75" s="634"/>
      <c r="H75" s="694"/>
      <c r="I75" s="694"/>
      <c r="J75" s="90"/>
      <c r="K75" s="90"/>
    </row>
    <row r="76" spans="1:11" ht="13.8">
      <c r="A76" s="694"/>
      <c r="B76" s="634"/>
      <c r="C76" s="634"/>
      <c r="D76" s="634"/>
      <c r="E76" s="634"/>
      <c r="F76" s="634"/>
      <c r="G76" s="634"/>
      <c r="H76" s="694"/>
      <c r="I76" s="694"/>
      <c r="J76" s="90"/>
      <c r="K76" s="90"/>
    </row>
    <row r="77" spans="1:11" ht="13.8">
      <c r="A77" s="694"/>
      <c r="B77" s="634"/>
      <c r="C77" s="634"/>
      <c r="D77" s="634"/>
      <c r="E77" s="634"/>
      <c r="F77" s="634"/>
      <c r="G77" s="634"/>
      <c r="H77" s="694"/>
      <c r="I77" s="694"/>
      <c r="J77" s="90"/>
      <c r="K77" s="90"/>
    </row>
    <row r="78" spans="1:11" ht="13.8">
      <c r="A78" s="694"/>
      <c r="B78" s="634"/>
      <c r="C78" s="634"/>
      <c r="D78" s="634"/>
      <c r="E78" s="634"/>
      <c r="F78" s="634"/>
      <c r="G78" s="634"/>
      <c r="H78" s="694"/>
      <c r="I78" s="694"/>
      <c r="J78" s="90"/>
      <c r="K78" s="90"/>
    </row>
    <row r="79" spans="1:11" ht="13.8">
      <c r="A79" s="694"/>
      <c r="B79" s="634"/>
      <c r="C79" s="634"/>
      <c r="D79" s="634"/>
      <c r="E79" s="634"/>
      <c r="F79" s="634"/>
      <c r="G79" s="634"/>
      <c r="H79" s="694"/>
      <c r="I79" s="694"/>
      <c r="J79" s="90"/>
      <c r="K79" s="90"/>
    </row>
    <row r="80" spans="1:11" ht="13.8">
      <c r="A80" s="694"/>
      <c r="B80" s="634"/>
      <c r="C80" s="634"/>
      <c r="D80" s="634"/>
      <c r="E80" s="634"/>
      <c r="F80" s="634"/>
      <c r="G80" s="634"/>
      <c r="H80" s="694"/>
      <c r="I80" s="694"/>
      <c r="J80" s="90"/>
      <c r="K80" s="90"/>
    </row>
    <row r="81" spans="1:11" ht="13.8">
      <c r="A81" s="694"/>
      <c r="B81" s="634"/>
      <c r="C81" s="634"/>
      <c r="D81" s="634"/>
      <c r="E81" s="634"/>
      <c r="F81" s="634"/>
      <c r="G81" s="634"/>
      <c r="H81" s="694"/>
      <c r="I81" s="694"/>
      <c r="J81" s="90"/>
      <c r="K81" s="90"/>
    </row>
    <row r="82" spans="1:11" ht="13.8">
      <c r="A82" s="694"/>
      <c r="B82" s="634"/>
      <c r="C82" s="634"/>
      <c r="D82" s="634"/>
      <c r="E82" s="634"/>
      <c r="F82" s="634"/>
      <c r="G82" s="634"/>
      <c r="H82" s="694"/>
      <c r="I82" s="694"/>
      <c r="J82" s="90"/>
      <c r="K82" s="90"/>
    </row>
    <row r="83" spans="1:11" ht="13.8">
      <c r="A83" s="694"/>
      <c r="B83" s="634"/>
      <c r="C83" s="634"/>
      <c r="D83" s="634"/>
      <c r="E83" s="634"/>
      <c r="F83" s="634"/>
      <c r="G83" s="634"/>
      <c r="H83" s="694"/>
      <c r="I83" s="694"/>
      <c r="J83" s="90"/>
      <c r="K83" s="90"/>
    </row>
    <row r="84" spans="1:11" ht="13.8">
      <c r="A84" s="694"/>
      <c r="B84" s="634"/>
      <c r="C84" s="634"/>
      <c r="D84" s="634"/>
      <c r="E84" s="634"/>
      <c r="F84" s="634"/>
      <c r="G84" s="634"/>
      <c r="H84" s="694"/>
      <c r="I84" s="694"/>
      <c r="J84" s="90"/>
      <c r="K84" s="90"/>
    </row>
    <row r="85" spans="1:11" ht="13.8">
      <c r="A85" s="694"/>
      <c r="B85" s="634"/>
      <c r="C85" s="634"/>
      <c r="D85" s="634"/>
      <c r="E85" s="634"/>
      <c r="F85" s="634"/>
      <c r="G85" s="634"/>
      <c r="H85" s="694"/>
      <c r="I85" s="694"/>
      <c r="J85" s="90"/>
      <c r="K85" s="90"/>
    </row>
    <row r="86" spans="1:11" ht="13.8">
      <c r="A86" s="694"/>
      <c r="B86" s="634"/>
      <c r="C86" s="634"/>
      <c r="D86" s="634"/>
      <c r="E86" s="634"/>
      <c r="F86" s="634"/>
      <c r="G86" s="634"/>
      <c r="H86" s="694"/>
      <c r="I86" s="694"/>
      <c r="J86" s="90"/>
      <c r="K86" s="90"/>
    </row>
    <row r="87" spans="1:11" ht="13.8">
      <c r="A87" s="694"/>
      <c r="B87" s="634"/>
      <c r="C87" s="634"/>
      <c r="D87" s="634"/>
      <c r="E87" s="634"/>
      <c r="F87" s="634"/>
      <c r="G87" s="634"/>
      <c r="H87" s="694"/>
      <c r="I87" s="694"/>
      <c r="J87" s="90"/>
      <c r="K87" s="90"/>
    </row>
    <row r="88" spans="1:11" ht="13.8">
      <c r="A88" s="694"/>
      <c r="B88" s="634"/>
      <c r="C88" s="634"/>
      <c r="D88" s="634"/>
      <c r="E88" s="634"/>
      <c r="F88" s="634"/>
      <c r="G88" s="634"/>
      <c r="H88" s="694"/>
      <c r="I88" s="694"/>
      <c r="J88" s="90"/>
      <c r="K88" s="90"/>
    </row>
    <row r="89" spans="1:11" ht="13.8">
      <c r="A89" s="694"/>
      <c r="B89" s="634"/>
      <c r="C89" s="634"/>
      <c r="D89" s="634"/>
      <c r="E89" s="634"/>
      <c r="F89" s="634"/>
      <c r="G89" s="634"/>
      <c r="H89" s="694"/>
      <c r="I89" s="694"/>
      <c r="J89" s="90"/>
      <c r="K89" s="90"/>
    </row>
    <row r="90" spans="1:11" ht="13.8">
      <c r="A90" s="694"/>
      <c r="B90" s="634"/>
      <c r="C90" s="634"/>
      <c r="D90" s="634"/>
      <c r="E90" s="634"/>
      <c r="F90" s="634"/>
      <c r="G90" s="634"/>
      <c r="H90" s="694"/>
      <c r="I90" s="694"/>
      <c r="J90" s="90"/>
      <c r="K90" s="90"/>
    </row>
    <row r="91" spans="1:11" ht="13.8">
      <c r="A91" s="694"/>
      <c r="B91" s="634"/>
      <c r="C91" s="634"/>
      <c r="D91" s="634"/>
      <c r="E91" s="634"/>
      <c r="F91" s="634"/>
      <c r="G91" s="634"/>
      <c r="H91" s="694"/>
      <c r="I91" s="694"/>
      <c r="J91" s="90"/>
      <c r="K91" s="90"/>
    </row>
    <row r="92" spans="1:11" ht="13.8">
      <c r="A92" s="694"/>
      <c r="B92" s="634"/>
      <c r="C92" s="634"/>
      <c r="D92" s="634"/>
      <c r="E92" s="634"/>
      <c r="F92" s="634"/>
      <c r="G92" s="634"/>
      <c r="H92" s="694"/>
      <c r="I92" s="694"/>
      <c r="J92" s="90"/>
      <c r="K92" s="90"/>
    </row>
    <row r="93" spans="1:11" ht="13.8">
      <c r="A93" s="694"/>
      <c r="B93" s="634"/>
      <c r="C93" s="634"/>
      <c r="D93" s="634"/>
      <c r="E93" s="634"/>
      <c r="F93" s="634"/>
      <c r="G93" s="634"/>
      <c r="H93" s="694"/>
      <c r="I93" s="694"/>
      <c r="J93" s="90"/>
      <c r="K93" s="90"/>
    </row>
    <row r="94" spans="1:11" ht="13.8">
      <c r="A94" s="694"/>
      <c r="B94" s="634"/>
      <c r="C94" s="634"/>
      <c r="D94" s="634"/>
      <c r="E94" s="634"/>
      <c r="F94" s="634"/>
      <c r="G94" s="634"/>
      <c r="H94" s="694"/>
      <c r="I94" s="694"/>
      <c r="J94" s="90"/>
      <c r="K94" s="90"/>
    </row>
    <row r="95" spans="1:11" ht="13.8">
      <c r="A95" s="694"/>
      <c r="B95" s="634"/>
      <c r="C95" s="634"/>
      <c r="D95" s="634"/>
      <c r="E95" s="634"/>
      <c r="F95" s="634"/>
      <c r="G95" s="634"/>
      <c r="H95" s="694"/>
      <c r="I95" s="694"/>
      <c r="J95" s="90"/>
      <c r="K95" s="90"/>
    </row>
    <row r="96" spans="1:11" ht="13.8">
      <c r="A96" s="694"/>
      <c r="B96" s="634"/>
      <c r="C96" s="634"/>
      <c r="D96" s="634"/>
      <c r="E96" s="634"/>
      <c r="F96" s="634"/>
      <c r="G96" s="634"/>
      <c r="H96" s="694"/>
      <c r="I96" s="694"/>
      <c r="J96" s="90"/>
      <c r="K96" s="90"/>
    </row>
    <row r="97" spans="1:11" ht="13.8">
      <c r="A97" s="694"/>
      <c r="B97" s="634"/>
      <c r="C97" s="634"/>
      <c r="D97" s="634"/>
      <c r="E97" s="634"/>
      <c r="F97" s="634"/>
      <c r="G97" s="634"/>
      <c r="H97" s="694"/>
      <c r="I97" s="694"/>
      <c r="J97" s="90"/>
      <c r="K97" s="90"/>
    </row>
    <row r="98" spans="1:11" ht="13.8">
      <c r="A98" s="694"/>
      <c r="B98" s="634"/>
      <c r="C98" s="634"/>
      <c r="D98" s="634"/>
      <c r="E98" s="634"/>
      <c r="F98" s="634"/>
      <c r="G98" s="634"/>
      <c r="H98" s="694"/>
      <c r="I98" s="694"/>
      <c r="J98" s="90"/>
      <c r="K98" s="90"/>
    </row>
    <row r="99" spans="1:11" ht="13.8">
      <c r="A99" s="694"/>
      <c r="B99" s="634"/>
      <c r="C99" s="634"/>
      <c r="D99" s="634"/>
      <c r="E99" s="634"/>
      <c r="F99" s="634"/>
      <c r="G99" s="634"/>
      <c r="H99" s="694"/>
      <c r="I99" s="694"/>
      <c r="J99" s="90"/>
      <c r="K99" s="90"/>
    </row>
    <row r="100" spans="1:11" ht="13.8">
      <c r="A100" s="694"/>
      <c r="B100" s="634"/>
      <c r="C100" s="634"/>
      <c r="D100" s="634"/>
      <c r="E100" s="634"/>
      <c r="F100" s="634"/>
      <c r="G100" s="634"/>
      <c r="H100" s="694"/>
      <c r="I100" s="694"/>
      <c r="J100" s="90"/>
      <c r="K100" s="90"/>
    </row>
    <row r="101" spans="1:11" ht="13.8">
      <c r="A101" s="694"/>
      <c r="B101" s="634"/>
      <c r="C101" s="634"/>
      <c r="D101" s="634"/>
      <c r="E101" s="634"/>
      <c r="F101" s="634"/>
      <c r="G101" s="634"/>
      <c r="H101" s="694"/>
      <c r="I101" s="694"/>
      <c r="J101" s="90"/>
      <c r="K101" s="90"/>
    </row>
    <row r="102" spans="1:11" ht="13.8">
      <c r="A102" s="694"/>
      <c r="B102" s="634"/>
      <c r="C102" s="634"/>
      <c r="D102" s="634"/>
      <c r="E102" s="634"/>
      <c r="F102" s="634"/>
      <c r="G102" s="634"/>
      <c r="H102" s="694"/>
      <c r="I102" s="694"/>
      <c r="J102" s="90"/>
      <c r="K102" s="90"/>
    </row>
    <row r="103" spans="1:11" ht="13.8">
      <c r="A103" s="694"/>
      <c r="B103" s="634"/>
      <c r="C103" s="634"/>
      <c r="D103" s="634"/>
      <c r="E103" s="634"/>
      <c r="F103" s="634"/>
      <c r="G103" s="634"/>
      <c r="H103" s="694"/>
      <c r="I103" s="694"/>
      <c r="J103" s="90"/>
      <c r="K103" s="90"/>
    </row>
    <row r="104" spans="1:11" ht="13.8">
      <c r="A104" s="694"/>
      <c r="B104" s="634"/>
      <c r="C104" s="634"/>
      <c r="D104" s="634"/>
      <c r="E104" s="634"/>
      <c r="F104" s="634"/>
      <c r="G104" s="634"/>
      <c r="H104" s="694"/>
      <c r="I104" s="694"/>
      <c r="J104" s="90"/>
      <c r="K104" s="90"/>
    </row>
    <row r="105" spans="1:11" ht="13.8">
      <c r="A105" s="694"/>
      <c r="B105" s="634"/>
      <c r="C105" s="634"/>
      <c r="D105" s="634"/>
      <c r="E105" s="634"/>
      <c r="F105" s="634"/>
      <c r="G105" s="634"/>
      <c r="H105" s="694"/>
      <c r="I105" s="694"/>
      <c r="J105" s="90"/>
      <c r="K105" s="90"/>
    </row>
    <row r="106" spans="1:11" ht="13.8">
      <c r="A106" s="694"/>
      <c r="B106" s="634"/>
      <c r="C106" s="634"/>
      <c r="D106" s="634"/>
      <c r="E106" s="634"/>
      <c r="F106" s="634"/>
      <c r="G106" s="634"/>
      <c r="H106" s="694"/>
      <c r="I106" s="694"/>
      <c r="J106" s="90"/>
      <c r="K106" s="90"/>
    </row>
    <row r="107" spans="1:11" ht="13.8">
      <c r="A107" s="694"/>
      <c r="B107" s="634"/>
      <c r="C107" s="634"/>
      <c r="D107" s="634"/>
      <c r="E107" s="634"/>
      <c r="F107" s="634"/>
      <c r="G107" s="634"/>
      <c r="H107" s="694"/>
      <c r="I107" s="694"/>
      <c r="J107" s="90"/>
      <c r="K107" s="90"/>
    </row>
    <row r="108" spans="1:11" ht="13.8">
      <c r="A108" s="694"/>
      <c r="B108" s="634"/>
      <c r="C108" s="634"/>
      <c r="D108" s="634"/>
      <c r="E108" s="634"/>
      <c r="F108" s="634"/>
      <c r="G108" s="634"/>
      <c r="H108" s="694"/>
      <c r="I108" s="694"/>
      <c r="J108" s="90"/>
      <c r="K108" s="90"/>
    </row>
    <row r="109" spans="1:11" ht="13.8">
      <c r="A109" s="694"/>
      <c r="B109" s="634"/>
      <c r="C109" s="634"/>
      <c r="D109" s="634"/>
      <c r="E109" s="634"/>
      <c r="F109" s="634"/>
      <c r="G109" s="634"/>
      <c r="H109" s="694"/>
      <c r="I109" s="694"/>
      <c r="J109" s="90"/>
      <c r="K109" s="90"/>
    </row>
    <row r="110" spans="1:11" ht="13.8">
      <c r="A110" s="694"/>
      <c r="B110" s="634"/>
      <c r="C110" s="634"/>
      <c r="D110" s="634"/>
      <c r="E110" s="634"/>
      <c r="F110" s="634"/>
      <c r="G110" s="634"/>
      <c r="H110" s="694"/>
      <c r="I110" s="694"/>
      <c r="J110" s="90"/>
      <c r="K110" s="90"/>
    </row>
    <row r="111" spans="1:11" ht="13.8">
      <c r="A111" s="694"/>
      <c r="B111" s="634"/>
      <c r="C111" s="634"/>
      <c r="D111" s="634"/>
      <c r="E111" s="634"/>
      <c r="F111" s="634"/>
      <c r="G111" s="634"/>
      <c r="H111" s="694"/>
      <c r="I111" s="694"/>
      <c r="J111" s="90"/>
      <c r="K111" s="90"/>
    </row>
    <row r="112" spans="1:11" ht="13.8">
      <c r="A112" s="694"/>
      <c r="B112" s="634"/>
      <c r="C112" s="634"/>
      <c r="D112" s="634"/>
      <c r="E112" s="634"/>
      <c r="F112" s="634"/>
      <c r="G112" s="634"/>
      <c r="H112" s="694"/>
      <c r="I112" s="694"/>
      <c r="J112" s="90"/>
      <c r="K112" s="90"/>
    </row>
    <row r="113" spans="1:11" ht="13.8">
      <c r="A113" s="694"/>
      <c r="B113" s="634"/>
      <c r="C113" s="634"/>
      <c r="D113" s="634"/>
      <c r="E113" s="634"/>
      <c r="F113" s="634"/>
      <c r="G113" s="634"/>
      <c r="H113" s="694"/>
      <c r="I113" s="694"/>
      <c r="J113" s="90"/>
      <c r="K113" s="90"/>
    </row>
    <row r="114" spans="1:11" ht="13.8">
      <c r="A114" s="694"/>
      <c r="B114" s="634"/>
      <c r="C114" s="634"/>
      <c r="D114" s="634"/>
      <c r="E114" s="634"/>
      <c r="F114" s="634"/>
      <c r="G114" s="634"/>
      <c r="H114" s="694"/>
      <c r="I114" s="694"/>
      <c r="J114" s="90"/>
      <c r="K114" s="90"/>
    </row>
    <row r="115" spans="1:11" ht="13.8">
      <c r="A115" s="694"/>
      <c r="B115" s="634"/>
      <c r="C115" s="634"/>
      <c r="D115" s="634"/>
      <c r="E115" s="634"/>
      <c r="F115" s="634"/>
      <c r="G115" s="634"/>
      <c r="H115" s="694"/>
      <c r="I115" s="694"/>
      <c r="J115" s="90"/>
      <c r="K115" s="90"/>
    </row>
    <row r="116" spans="1:11" ht="13.8">
      <c r="A116" s="694"/>
      <c r="B116" s="634"/>
      <c r="C116" s="634"/>
      <c r="D116" s="634"/>
      <c r="E116" s="634"/>
      <c r="F116" s="634"/>
      <c r="G116" s="634"/>
      <c r="H116" s="694"/>
      <c r="I116" s="694"/>
      <c r="J116" s="90"/>
      <c r="K116" s="90"/>
    </row>
    <row r="117" spans="1:11" ht="13.8">
      <c r="A117" s="694"/>
      <c r="B117" s="634"/>
      <c r="C117" s="634"/>
      <c r="D117" s="634"/>
      <c r="E117" s="634"/>
      <c r="F117" s="634"/>
      <c r="G117" s="634"/>
      <c r="H117" s="694"/>
      <c r="I117" s="694"/>
      <c r="J117" s="90"/>
      <c r="K117" s="90"/>
    </row>
    <row r="118" spans="1:11" ht="13.8">
      <c r="A118" s="694"/>
      <c r="B118" s="634"/>
      <c r="C118" s="634"/>
      <c r="D118" s="634"/>
      <c r="E118" s="634"/>
      <c r="F118" s="634"/>
      <c r="G118" s="634"/>
      <c r="H118" s="694"/>
      <c r="I118" s="694"/>
      <c r="J118" s="90"/>
      <c r="K118" s="90"/>
    </row>
    <row r="119" spans="1:11" ht="13.8">
      <c r="A119" s="694"/>
      <c r="B119" s="634"/>
      <c r="C119" s="634"/>
      <c r="D119" s="634"/>
      <c r="E119" s="634"/>
      <c r="F119" s="634"/>
      <c r="G119" s="634"/>
      <c r="H119" s="694"/>
      <c r="I119" s="694"/>
      <c r="J119" s="90"/>
      <c r="K119" s="90"/>
    </row>
    <row r="120" spans="1:11" ht="13.8">
      <c r="A120" s="694"/>
      <c r="B120" s="634"/>
      <c r="C120" s="634"/>
      <c r="D120" s="634"/>
      <c r="E120" s="634"/>
      <c r="F120" s="634"/>
      <c r="G120" s="634"/>
      <c r="H120" s="694"/>
      <c r="I120" s="694"/>
      <c r="J120" s="90"/>
      <c r="K120" s="90"/>
    </row>
    <row r="121" spans="1:11" ht="13.8">
      <c r="A121" s="694"/>
      <c r="B121" s="634"/>
      <c r="C121" s="634"/>
      <c r="D121" s="634"/>
      <c r="E121" s="634"/>
      <c r="F121" s="634"/>
      <c r="G121" s="634"/>
      <c r="H121" s="694"/>
      <c r="I121" s="694"/>
      <c r="J121" s="90"/>
      <c r="K121" s="90"/>
    </row>
    <row r="122" spans="1:11" ht="13.8">
      <c r="A122" s="694"/>
      <c r="B122" s="634"/>
      <c r="C122" s="634"/>
      <c r="D122" s="634"/>
      <c r="E122" s="634"/>
      <c r="F122" s="634"/>
      <c r="G122" s="634"/>
      <c r="H122" s="694"/>
      <c r="I122" s="694"/>
      <c r="J122" s="90"/>
      <c r="K122" s="90"/>
    </row>
    <row r="123" spans="1:11" ht="13.8">
      <c r="A123" s="694"/>
      <c r="B123" s="634"/>
      <c r="C123" s="634"/>
      <c r="D123" s="634"/>
      <c r="E123" s="634"/>
      <c r="F123" s="634"/>
      <c r="G123" s="634"/>
      <c r="H123" s="694"/>
      <c r="I123" s="694"/>
      <c r="J123" s="90"/>
      <c r="K123" s="90"/>
    </row>
    <row r="124" spans="1:11" ht="13.8">
      <c r="A124" s="694"/>
      <c r="B124" s="634"/>
      <c r="C124" s="634"/>
      <c r="D124" s="634"/>
      <c r="E124" s="634"/>
      <c r="F124" s="634"/>
      <c r="G124" s="634"/>
      <c r="H124" s="694"/>
      <c r="I124" s="694"/>
      <c r="J124" s="90"/>
      <c r="K124" s="90"/>
    </row>
    <row r="125" spans="1:11" ht="13.8">
      <c r="A125" s="694"/>
      <c r="B125" s="634"/>
      <c r="C125" s="634"/>
      <c r="D125" s="634"/>
      <c r="E125" s="634"/>
      <c r="F125" s="634"/>
      <c r="G125" s="634"/>
      <c r="H125" s="694"/>
      <c r="I125" s="694"/>
      <c r="J125" s="90"/>
      <c r="K125" s="90"/>
    </row>
    <row r="126" spans="1:11" ht="13.8">
      <c r="A126" s="694"/>
      <c r="B126" s="634"/>
      <c r="C126" s="634"/>
      <c r="D126" s="634"/>
      <c r="E126" s="634"/>
      <c r="F126" s="634"/>
      <c r="G126" s="634"/>
      <c r="H126" s="694"/>
      <c r="I126" s="694"/>
      <c r="J126" s="90"/>
      <c r="K126" s="90"/>
    </row>
    <row r="127" spans="1:11" ht="13.8">
      <c r="A127" s="694"/>
      <c r="B127" s="634"/>
      <c r="C127" s="634"/>
      <c r="D127" s="634"/>
      <c r="E127" s="634"/>
      <c r="F127" s="634"/>
      <c r="G127" s="634"/>
      <c r="H127" s="694"/>
      <c r="I127" s="694"/>
      <c r="J127" s="90"/>
      <c r="K127" s="90"/>
    </row>
    <row r="128" spans="1:11" ht="13.8">
      <c r="A128" s="694"/>
      <c r="B128" s="634"/>
      <c r="C128" s="634"/>
      <c r="D128" s="634"/>
      <c r="E128" s="634"/>
      <c r="F128" s="634"/>
      <c r="G128" s="634"/>
      <c r="H128" s="694"/>
      <c r="I128" s="694"/>
      <c r="J128" s="90"/>
      <c r="K128" s="90"/>
    </row>
    <row r="129" spans="1:11" ht="13.8">
      <c r="A129" s="694"/>
      <c r="B129" s="634"/>
      <c r="C129" s="634"/>
      <c r="D129" s="634"/>
      <c r="E129" s="634"/>
      <c r="F129" s="634"/>
      <c r="G129" s="634"/>
      <c r="H129" s="694"/>
      <c r="I129" s="694"/>
      <c r="J129" s="90"/>
      <c r="K129" s="90"/>
    </row>
    <row r="130" spans="1:11" ht="13.8">
      <c r="A130" s="694"/>
      <c r="B130" s="634"/>
      <c r="C130" s="634"/>
      <c r="D130" s="634"/>
      <c r="E130" s="634"/>
      <c r="F130" s="634"/>
      <c r="G130" s="634"/>
      <c r="H130" s="694"/>
      <c r="I130" s="694"/>
      <c r="J130" s="90"/>
      <c r="K130" s="90"/>
    </row>
    <row r="131" spans="1:11" ht="13.8">
      <c r="A131" s="694"/>
      <c r="B131" s="634"/>
      <c r="C131" s="634"/>
      <c r="D131" s="634"/>
      <c r="E131" s="634"/>
      <c r="F131" s="634"/>
      <c r="G131" s="634"/>
      <c r="H131" s="694"/>
      <c r="I131" s="694"/>
      <c r="J131" s="90"/>
      <c r="K131" s="90"/>
    </row>
    <row r="132" spans="1:11" ht="13.8">
      <c r="A132" s="694"/>
      <c r="B132" s="634"/>
      <c r="C132" s="634"/>
      <c r="D132" s="634"/>
      <c r="E132" s="634"/>
      <c r="F132" s="634"/>
      <c r="G132" s="634"/>
      <c r="H132" s="694"/>
      <c r="I132" s="694"/>
      <c r="J132" s="90"/>
      <c r="K132" s="90"/>
    </row>
    <row r="133" spans="1:11" ht="13.8">
      <c r="A133" s="694"/>
      <c r="B133" s="634"/>
      <c r="C133" s="634"/>
      <c r="D133" s="634"/>
      <c r="E133" s="634"/>
      <c r="F133" s="634"/>
      <c r="G133" s="634"/>
      <c r="H133" s="694"/>
      <c r="I133" s="694"/>
      <c r="J133" s="90"/>
      <c r="K133" s="90"/>
    </row>
    <row r="134" spans="1:11" ht="13.8">
      <c r="A134" s="694"/>
      <c r="B134" s="634"/>
      <c r="C134" s="634"/>
      <c r="D134" s="634"/>
      <c r="E134" s="634"/>
      <c r="F134" s="634"/>
      <c r="G134" s="634"/>
      <c r="H134" s="694"/>
      <c r="I134" s="694"/>
      <c r="J134" s="90"/>
      <c r="K134" s="90"/>
    </row>
    <row r="135" spans="1:11" ht="13.8">
      <c r="A135" s="694"/>
      <c r="B135" s="634"/>
      <c r="C135" s="634"/>
      <c r="D135" s="634"/>
      <c r="E135" s="634"/>
      <c r="F135" s="634"/>
      <c r="G135" s="634"/>
      <c r="H135" s="694"/>
      <c r="I135" s="694"/>
      <c r="J135" s="90"/>
      <c r="K135" s="90"/>
    </row>
    <row r="136" spans="1:11" ht="13.8">
      <c r="A136" s="694"/>
      <c r="B136" s="634"/>
      <c r="C136" s="634"/>
      <c r="D136" s="634"/>
      <c r="E136" s="634"/>
      <c r="F136" s="634"/>
      <c r="G136" s="634"/>
      <c r="H136" s="694"/>
      <c r="I136" s="694"/>
      <c r="J136" s="90"/>
      <c r="K136" s="90"/>
    </row>
    <row r="137" spans="1:11" ht="13.8">
      <c r="A137" s="694"/>
      <c r="B137" s="634"/>
      <c r="C137" s="634"/>
      <c r="D137" s="634"/>
      <c r="E137" s="634"/>
      <c r="F137" s="634"/>
      <c r="G137" s="634"/>
      <c r="H137" s="694"/>
      <c r="I137" s="694"/>
      <c r="J137" s="90"/>
      <c r="K137" s="90"/>
    </row>
    <row r="138" spans="1:11" ht="13.8">
      <c r="A138" s="694"/>
      <c r="B138" s="634"/>
      <c r="C138" s="634"/>
      <c r="D138" s="634"/>
      <c r="E138" s="634"/>
      <c r="F138" s="634"/>
      <c r="G138" s="634"/>
      <c r="H138" s="694"/>
      <c r="I138" s="694"/>
      <c r="J138" s="90"/>
      <c r="K138" s="90"/>
    </row>
    <row r="139" spans="1:11" ht="13.8">
      <c r="A139" s="694"/>
      <c r="B139" s="634"/>
      <c r="C139" s="634"/>
      <c r="D139" s="634"/>
      <c r="E139" s="634"/>
      <c r="F139" s="634"/>
      <c r="G139" s="634"/>
      <c r="H139" s="694"/>
      <c r="I139" s="694"/>
      <c r="J139" s="90"/>
      <c r="K139" s="90"/>
    </row>
    <row r="140" spans="1:11" ht="13.8">
      <c r="A140" s="694"/>
      <c r="B140" s="634"/>
      <c r="C140" s="634"/>
      <c r="D140" s="634"/>
      <c r="E140" s="634"/>
      <c r="F140" s="634"/>
      <c r="G140" s="634"/>
      <c r="H140" s="694"/>
      <c r="I140" s="694"/>
      <c r="J140" s="90"/>
      <c r="K140" s="90"/>
    </row>
    <row r="141" spans="1:11" ht="13.8">
      <c r="A141" s="694"/>
      <c r="B141" s="634"/>
      <c r="C141" s="634"/>
      <c r="D141" s="634"/>
      <c r="E141" s="634"/>
      <c r="F141" s="634"/>
      <c r="G141" s="634"/>
      <c r="H141" s="694"/>
      <c r="I141" s="694"/>
      <c r="J141" s="90"/>
      <c r="K141" s="90"/>
    </row>
    <row r="142" spans="1:11" ht="13.8">
      <c r="A142" s="694"/>
      <c r="B142" s="634"/>
      <c r="C142" s="634"/>
      <c r="D142" s="634"/>
      <c r="E142" s="634"/>
      <c r="F142" s="634"/>
      <c r="G142" s="634"/>
      <c r="H142" s="694"/>
      <c r="I142" s="694"/>
      <c r="J142" s="90"/>
      <c r="K142" s="90"/>
    </row>
    <row r="143" spans="1:11" ht="13.8">
      <c r="A143" s="694"/>
      <c r="B143" s="634"/>
      <c r="C143" s="634"/>
      <c r="D143" s="634"/>
      <c r="E143" s="634"/>
      <c r="F143" s="634"/>
      <c r="G143" s="634"/>
      <c r="H143" s="694"/>
      <c r="I143" s="694"/>
      <c r="J143" s="90"/>
      <c r="K143" s="90"/>
    </row>
    <row r="144" spans="1:11" ht="13.8">
      <c r="A144" s="694"/>
      <c r="B144" s="634"/>
      <c r="C144" s="634"/>
      <c r="D144" s="634"/>
      <c r="E144" s="634"/>
      <c r="F144" s="634"/>
      <c r="G144" s="634"/>
      <c r="H144" s="694"/>
      <c r="I144" s="694"/>
      <c r="J144" s="90"/>
      <c r="K144" s="90"/>
    </row>
    <row r="145" spans="1:11" ht="13.8">
      <c r="A145" s="694"/>
      <c r="B145" s="634"/>
      <c r="C145" s="634"/>
      <c r="D145" s="634"/>
      <c r="E145" s="634"/>
      <c r="F145" s="634"/>
      <c r="G145" s="634"/>
      <c r="H145" s="694"/>
      <c r="I145" s="694"/>
      <c r="J145" s="90"/>
      <c r="K145" s="90"/>
    </row>
    <row r="146" spans="1:11" ht="13.8">
      <c r="A146" s="694"/>
      <c r="B146" s="634"/>
      <c r="C146" s="634"/>
      <c r="D146" s="634"/>
      <c r="E146" s="634"/>
      <c r="F146" s="634"/>
      <c r="G146" s="634"/>
      <c r="H146" s="694"/>
      <c r="I146" s="694"/>
      <c r="J146" s="90"/>
      <c r="K146" s="90"/>
    </row>
    <row r="147" spans="1:11" ht="13.8">
      <c r="A147" s="694"/>
      <c r="B147" s="634"/>
      <c r="C147" s="634"/>
      <c r="D147" s="634"/>
      <c r="E147" s="634"/>
      <c r="F147" s="634"/>
      <c r="G147" s="634"/>
      <c r="H147" s="694"/>
      <c r="I147" s="694"/>
      <c r="J147" s="90"/>
      <c r="K147" s="90"/>
    </row>
    <row r="148" spans="1:11" ht="13.8">
      <c r="A148" s="694"/>
      <c r="B148" s="634"/>
      <c r="C148" s="634"/>
      <c r="D148" s="634"/>
      <c r="E148" s="634"/>
      <c r="F148" s="634"/>
      <c r="G148" s="634"/>
      <c r="H148" s="694"/>
      <c r="I148" s="694"/>
      <c r="J148" s="90"/>
      <c r="K148" s="90"/>
    </row>
    <row r="149" spans="1:11" ht="13.8">
      <c r="A149" s="694"/>
      <c r="B149" s="634"/>
      <c r="C149" s="634"/>
      <c r="D149" s="634"/>
      <c r="E149" s="634"/>
      <c r="F149" s="634"/>
      <c r="G149" s="634"/>
      <c r="H149" s="694"/>
      <c r="I149" s="694"/>
      <c r="J149" s="90"/>
      <c r="K149" s="90"/>
    </row>
    <row r="150" spans="1:11" ht="13.8">
      <c r="A150" s="694"/>
      <c r="B150" s="634"/>
      <c r="C150" s="634"/>
      <c r="D150" s="634"/>
      <c r="E150" s="634"/>
      <c r="F150" s="634"/>
      <c r="G150" s="634"/>
      <c r="H150" s="694"/>
      <c r="I150" s="694"/>
      <c r="J150" s="90"/>
      <c r="K150" s="90"/>
    </row>
    <row r="151" spans="1:11" ht="13.8">
      <c r="A151" s="694"/>
      <c r="B151" s="634"/>
      <c r="C151" s="634"/>
      <c r="D151" s="634"/>
      <c r="E151" s="634"/>
      <c r="F151" s="634"/>
      <c r="G151" s="634"/>
      <c r="H151" s="694"/>
      <c r="I151" s="694"/>
      <c r="J151" s="90"/>
      <c r="K151" s="90"/>
    </row>
    <row r="152" spans="1:11" ht="13.8">
      <c r="A152" s="694"/>
      <c r="B152" s="634"/>
      <c r="C152" s="634"/>
      <c r="D152" s="634"/>
      <c r="E152" s="634"/>
      <c r="F152" s="634"/>
      <c r="G152" s="634"/>
      <c r="H152" s="694"/>
      <c r="I152" s="694"/>
      <c r="J152" s="90"/>
      <c r="K152" s="90"/>
    </row>
    <row r="153" spans="1:11" ht="13.8">
      <c r="A153" s="694"/>
      <c r="B153" s="634"/>
      <c r="C153" s="634"/>
      <c r="D153" s="634"/>
      <c r="E153" s="634"/>
      <c r="F153" s="634"/>
      <c r="G153" s="634"/>
      <c r="H153" s="694"/>
      <c r="I153" s="694"/>
      <c r="J153" s="90"/>
      <c r="K153" s="90"/>
    </row>
    <row r="154" spans="1:11" ht="13.8">
      <c r="A154" s="694"/>
      <c r="B154" s="634"/>
      <c r="C154" s="634"/>
      <c r="D154" s="634"/>
      <c r="E154" s="634"/>
      <c r="F154" s="634"/>
      <c r="G154" s="634"/>
      <c r="H154" s="694"/>
      <c r="I154" s="694"/>
      <c r="J154" s="90"/>
      <c r="K154" s="90"/>
    </row>
    <row r="155" spans="1:11" ht="13.8">
      <c r="A155" s="694"/>
      <c r="B155" s="634"/>
      <c r="C155" s="634"/>
      <c r="D155" s="634"/>
      <c r="E155" s="634"/>
      <c r="F155" s="634"/>
      <c r="G155" s="634"/>
      <c r="H155" s="694"/>
      <c r="I155" s="694"/>
      <c r="J155" s="90"/>
      <c r="K155" s="90"/>
    </row>
    <row r="156" spans="1:11" ht="13.8">
      <c r="A156" s="694"/>
      <c r="B156" s="634"/>
      <c r="C156" s="634"/>
      <c r="D156" s="634"/>
      <c r="E156" s="634"/>
      <c r="F156" s="634"/>
      <c r="G156" s="634"/>
      <c r="H156" s="694"/>
      <c r="I156" s="694"/>
      <c r="J156" s="90"/>
      <c r="K156" s="90"/>
    </row>
    <row r="157" spans="1:11" ht="13.8">
      <c r="A157" s="694"/>
      <c r="B157" s="634"/>
      <c r="C157" s="634"/>
      <c r="D157" s="634"/>
      <c r="E157" s="634"/>
      <c r="F157" s="634"/>
      <c r="G157" s="634"/>
      <c r="H157" s="694"/>
      <c r="I157" s="694"/>
      <c r="J157" s="90"/>
      <c r="K157" s="90"/>
    </row>
    <row r="158" spans="1:11" ht="13.8">
      <c r="A158" s="694"/>
      <c r="B158" s="634"/>
      <c r="C158" s="634"/>
      <c r="D158" s="634"/>
      <c r="E158" s="634"/>
      <c r="F158" s="634"/>
      <c r="G158" s="634"/>
      <c r="H158" s="694"/>
      <c r="I158" s="694"/>
      <c r="J158" s="90"/>
      <c r="K158" s="90"/>
    </row>
    <row r="159" spans="1:11" ht="13.8">
      <c r="A159" s="694"/>
      <c r="B159" s="634"/>
      <c r="C159" s="634"/>
      <c r="D159" s="634"/>
      <c r="E159" s="634"/>
      <c r="F159" s="634"/>
      <c r="G159" s="634"/>
      <c r="H159" s="694"/>
      <c r="I159" s="694"/>
      <c r="J159" s="90"/>
      <c r="K159" s="90"/>
    </row>
    <row r="160" spans="1:11" ht="13.8">
      <c r="A160" s="694"/>
      <c r="B160" s="634"/>
      <c r="C160" s="634"/>
      <c r="D160" s="634"/>
      <c r="E160" s="634"/>
      <c r="F160" s="634"/>
      <c r="G160" s="634"/>
      <c r="H160" s="694"/>
      <c r="I160" s="694"/>
      <c r="J160" s="90"/>
      <c r="K160" s="90"/>
    </row>
    <row r="161" spans="1:11" ht="13.8">
      <c r="A161" s="694"/>
      <c r="B161" s="634"/>
      <c r="C161" s="634"/>
      <c r="D161" s="634"/>
      <c r="E161" s="634"/>
      <c r="F161" s="634"/>
      <c r="G161" s="634"/>
      <c r="H161" s="694"/>
      <c r="I161" s="694"/>
      <c r="J161" s="90"/>
      <c r="K161" s="90"/>
    </row>
    <row r="162" spans="1:11" ht="13.8">
      <c r="A162" s="694"/>
      <c r="B162" s="634"/>
      <c r="C162" s="634"/>
      <c r="D162" s="634"/>
      <c r="E162" s="634"/>
      <c r="F162" s="634"/>
      <c r="G162" s="634"/>
      <c r="H162" s="694"/>
      <c r="I162" s="694"/>
      <c r="J162" s="90"/>
      <c r="K162" s="90"/>
    </row>
    <row r="163" spans="1:11">
      <c r="B163" s="992"/>
      <c r="C163" s="992"/>
      <c r="D163" s="992"/>
      <c r="E163" s="992"/>
      <c r="F163" s="992"/>
      <c r="G163" s="992"/>
    </row>
    <row r="164" spans="1:11">
      <c r="B164" s="992"/>
      <c r="C164" s="992"/>
      <c r="D164" s="992"/>
      <c r="E164" s="992"/>
      <c r="F164" s="992"/>
      <c r="G164" s="992"/>
    </row>
    <row r="165" spans="1:11">
      <c r="B165" s="992"/>
      <c r="C165" s="992"/>
      <c r="D165" s="992"/>
      <c r="E165" s="992"/>
      <c r="F165" s="992"/>
      <c r="G165" s="992"/>
    </row>
    <row r="166" spans="1:11">
      <c r="B166" s="992"/>
      <c r="C166" s="992"/>
      <c r="D166" s="992"/>
      <c r="E166" s="992"/>
      <c r="F166" s="992"/>
      <c r="G166" s="992"/>
    </row>
    <row r="167" spans="1:11">
      <c r="B167" s="992"/>
      <c r="C167" s="992"/>
      <c r="D167" s="992"/>
      <c r="E167" s="992"/>
      <c r="F167" s="992"/>
      <c r="G167" s="992"/>
    </row>
    <row r="168" spans="1:11">
      <c r="B168" s="992"/>
      <c r="C168" s="992"/>
      <c r="D168" s="992"/>
      <c r="E168" s="992"/>
      <c r="F168" s="992"/>
      <c r="G168" s="992"/>
    </row>
    <row r="169" spans="1:11">
      <c r="B169" s="992"/>
      <c r="C169" s="992"/>
      <c r="D169" s="992"/>
      <c r="E169" s="992"/>
      <c r="F169" s="992"/>
      <c r="G169" s="992"/>
    </row>
    <row r="170" spans="1:11">
      <c r="B170" s="992"/>
      <c r="C170" s="992"/>
      <c r="D170" s="992"/>
      <c r="E170" s="992"/>
      <c r="F170" s="992"/>
      <c r="G170" s="992"/>
    </row>
    <row r="171" spans="1:11">
      <c r="B171" s="992"/>
      <c r="C171" s="992"/>
      <c r="D171" s="992"/>
      <c r="E171" s="992"/>
      <c r="F171" s="992"/>
      <c r="G171" s="992"/>
    </row>
    <row r="172" spans="1:11">
      <c r="B172" s="992"/>
      <c r="C172" s="992"/>
      <c r="D172" s="992"/>
      <c r="E172" s="992"/>
      <c r="F172" s="992"/>
      <c r="G172" s="992"/>
    </row>
    <row r="173" spans="1:11">
      <c r="B173" s="992"/>
      <c r="C173" s="992"/>
      <c r="D173" s="992"/>
      <c r="E173" s="992"/>
      <c r="F173" s="992"/>
      <c r="G173" s="992"/>
    </row>
    <row r="174" spans="1:11">
      <c r="B174" s="992"/>
      <c r="C174" s="992"/>
      <c r="D174" s="992"/>
      <c r="E174" s="992"/>
      <c r="F174" s="992"/>
      <c r="G174" s="992"/>
    </row>
    <row r="175" spans="1:11">
      <c r="B175" s="992"/>
      <c r="C175" s="992"/>
      <c r="D175" s="992"/>
      <c r="E175" s="992"/>
      <c r="F175" s="992"/>
      <c r="G175" s="992"/>
    </row>
    <row r="176" spans="1:11">
      <c r="B176" s="992"/>
      <c r="C176" s="992"/>
      <c r="D176" s="992"/>
      <c r="E176" s="992"/>
      <c r="F176" s="992"/>
      <c r="G176" s="992"/>
    </row>
    <row r="177" spans="2:7">
      <c r="B177" s="992"/>
      <c r="C177" s="992"/>
      <c r="D177" s="992"/>
      <c r="E177" s="992"/>
      <c r="F177" s="992"/>
      <c r="G177" s="992"/>
    </row>
    <row r="178" spans="2:7">
      <c r="B178" s="992"/>
      <c r="C178" s="992"/>
      <c r="D178" s="992"/>
      <c r="E178" s="992"/>
      <c r="F178" s="992"/>
      <c r="G178" s="992"/>
    </row>
    <row r="179" spans="2:7">
      <c r="B179" s="992"/>
      <c r="C179" s="992"/>
      <c r="D179" s="992"/>
      <c r="E179" s="992"/>
      <c r="F179" s="992"/>
      <c r="G179" s="992"/>
    </row>
    <row r="180" spans="2:7">
      <c r="B180" s="992"/>
      <c r="C180" s="992"/>
      <c r="D180" s="992"/>
      <c r="E180" s="992"/>
      <c r="F180" s="992"/>
      <c r="G180" s="992"/>
    </row>
    <row r="181" spans="2:7">
      <c r="B181" s="992"/>
      <c r="C181" s="992"/>
      <c r="D181" s="992"/>
      <c r="E181" s="992"/>
      <c r="F181" s="992"/>
      <c r="G181" s="992"/>
    </row>
    <row r="182" spans="2:7">
      <c r="B182" s="992"/>
      <c r="C182" s="992"/>
      <c r="D182" s="992"/>
      <c r="E182" s="992"/>
      <c r="F182" s="992"/>
      <c r="G182" s="992"/>
    </row>
    <row r="183" spans="2:7">
      <c r="B183" s="992"/>
      <c r="C183" s="992"/>
      <c r="D183" s="992"/>
      <c r="E183" s="992"/>
      <c r="F183" s="992"/>
      <c r="G183" s="992"/>
    </row>
    <row r="184" spans="2:7">
      <c r="B184" s="992"/>
      <c r="C184" s="992"/>
      <c r="D184" s="992"/>
      <c r="E184" s="992"/>
      <c r="F184" s="992"/>
      <c r="G184" s="992"/>
    </row>
    <row r="185" spans="2:7">
      <c r="B185" s="992"/>
      <c r="C185" s="992"/>
      <c r="D185" s="992"/>
      <c r="E185" s="992"/>
      <c r="F185" s="992"/>
      <c r="G185" s="992"/>
    </row>
    <row r="186" spans="2:7">
      <c r="B186" s="992"/>
      <c r="C186" s="992"/>
      <c r="D186" s="992"/>
      <c r="E186" s="992"/>
      <c r="F186" s="992"/>
      <c r="G186" s="992"/>
    </row>
    <row r="187" spans="2:7">
      <c r="B187" s="992"/>
      <c r="C187" s="992"/>
      <c r="D187" s="992"/>
      <c r="E187" s="992"/>
      <c r="F187" s="992"/>
      <c r="G187" s="992"/>
    </row>
    <row r="188" spans="2:7">
      <c r="B188" s="992"/>
      <c r="C188" s="992"/>
      <c r="D188" s="992"/>
      <c r="E188" s="992"/>
      <c r="F188" s="992"/>
      <c r="G188" s="992"/>
    </row>
    <row r="189" spans="2:7">
      <c r="B189" s="992"/>
      <c r="C189" s="992"/>
      <c r="D189" s="992"/>
      <c r="E189" s="992"/>
      <c r="F189" s="992"/>
      <c r="G189" s="992"/>
    </row>
    <row r="190" spans="2:7">
      <c r="B190" s="992"/>
      <c r="C190" s="992"/>
      <c r="D190" s="992"/>
      <c r="E190" s="992"/>
      <c r="F190" s="992"/>
      <c r="G190" s="992"/>
    </row>
    <row r="191" spans="2:7">
      <c r="B191" s="992"/>
      <c r="C191" s="992"/>
      <c r="D191" s="992"/>
      <c r="E191" s="992"/>
      <c r="F191" s="992"/>
      <c r="G191" s="992"/>
    </row>
    <row r="192" spans="2:7">
      <c r="B192" s="992"/>
      <c r="C192" s="992"/>
      <c r="D192" s="992"/>
      <c r="E192" s="992"/>
      <c r="F192" s="992"/>
      <c r="G192" s="992"/>
    </row>
    <row r="193" spans="2:7">
      <c r="B193" s="992"/>
      <c r="C193" s="992"/>
      <c r="D193" s="992"/>
      <c r="E193" s="992"/>
      <c r="F193" s="992"/>
      <c r="G193" s="992"/>
    </row>
    <row r="194" spans="2:7">
      <c r="B194" s="992"/>
      <c r="C194" s="992"/>
      <c r="D194" s="992"/>
      <c r="E194" s="992"/>
      <c r="F194" s="992"/>
      <c r="G194" s="992"/>
    </row>
    <row r="195" spans="2:7">
      <c r="B195" s="992"/>
      <c r="C195" s="992"/>
      <c r="D195" s="992"/>
      <c r="E195" s="992"/>
      <c r="F195" s="992"/>
      <c r="G195" s="992"/>
    </row>
    <row r="196" spans="2:7">
      <c r="B196" s="992"/>
      <c r="C196" s="992"/>
      <c r="D196" s="992"/>
      <c r="E196" s="992"/>
      <c r="F196" s="992"/>
      <c r="G196" s="992"/>
    </row>
    <row r="197" spans="2:7">
      <c r="B197" s="992"/>
      <c r="C197" s="992"/>
      <c r="D197" s="992"/>
      <c r="E197" s="992"/>
      <c r="F197" s="992"/>
      <c r="G197" s="992"/>
    </row>
    <row r="198" spans="2:7">
      <c r="B198" s="992"/>
      <c r="C198" s="992"/>
      <c r="D198" s="992"/>
      <c r="E198" s="992"/>
      <c r="F198" s="992"/>
      <c r="G198" s="992"/>
    </row>
    <row r="199" spans="2:7">
      <c r="B199" s="992"/>
      <c r="C199" s="992"/>
      <c r="D199" s="992"/>
      <c r="E199" s="992"/>
      <c r="F199" s="992"/>
      <c r="G199" s="992"/>
    </row>
    <row r="200" spans="2:7">
      <c r="B200" s="992"/>
      <c r="C200" s="992"/>
      <c r="D200" s="992"/>
      <c r="E200" s="992"/>
      <c r="F200" s="992"/>
      <c r="G200" s="992"/>
    </row>
    <row r="201" spans="2:7">
      <c r="B201" s="992"/>
      <c r="C201" s="992"/>
      <c r="D201" s="992"/>
      <c r="E201" s="992"/>
      <c r="F201" s="992"/>
      <c r="G201" s="992"/>
    </row>
    <row r="202" spans="2:7">
      <c r="B202" s="992"/>
      <c r="C202" s="992"/>
      <c r="D202" s="992"/>
      <c r="E202" s="992"/>
      <c r="F202" s="992"/>
      <c r="G202" s="992"/>
    </row>
    <row r="203" spans="2:7">
      <c r="B203" s="992"/>
      <c r="C203" s="992"/>
      <c r="D203" s="992"/>
      <c r="E203" s="992"/>
      <c r="F203" s="992"/>
      <c r="G203" s="992"/>
    </row>
    <row r="204" spans="2:7">
      <c r="B204" s="992"/>
      <c r="C204" s="992"/>
      <c r="D204" s="992"/>
      <c r="E204" s="992"/>
      <c r="F204" s="992"/>
      <c r="G204" s="992"/>
    </row>
    <row r="205" spans="2:7">
      <c r="B205" s="992"/>
      <c r="C205" s="992"/>
      <c r="D205" s="992"/>
      <c r="E205" s="992"/>
      <c r="F205" s="992"/>
      <c r="G205" s="992"/>
    </row>
    <row r="206" spans="2:7">
      <c r="B206" s="992"/>
      <c r="C206" s="992"/>
      <c r="D206" s="992"/>
      <c r="E206" s="992"/>
      <c r="F206" s="992"/>
      <c r="G206" s="992"/>
    </row>
    <row r="207" spans="2:7">
      <c r="B207" s="992"/>
      <c r="C207" s="992"/>
      <c r="D207" s="992"/>
      <c r="E207" s="992"/>
      <c r="F207" s="992"/>
      <c r="G207" s="992"/>
    </row>
    <row r="208" spans="2:7">
      <c r="B208" s="992"/>
      <c r="C208" s="992"/>
      <c r="D208" s="992"/>
      <c r="E208" s="992"/>
      <c r="F208" s="992"/>
      <c r="G208" s="992"/>
    </row>
    <row r="209" spans="2:7">
      <c r="B209" s="992"/>
      <c r="C209" s="992"/>
      <c r="D209" s="992"/>
      <c r="E209" s="992"/>
      <c r="F209" s="992"/>
      <c r="G209" s="992"/>
    </row>
    <row r="210" spans="2:7">
      <c r="B210" s="992"/>
      <c r="C210" s="992"/>
      <c r="D210" s="992"/>
      <c r="E210" s="992"/>
      <c r="F210" s="992"/>
      <c r="G210" s="992"/>
    </row>
    <row r="211" spans="2:7">
      <c r="B211" s="992"/>
      <c r="C211" s="992"/>
      <c r="D211" s="992"/>
      <c r="E211" s="992"/>
      <c r="F211" s="992"/>
      <c r="G211" s="992"/>
    </row>
    <row r="212" spans="2:7">
      <c r="B212" s="992"/>
      <c r="C212" s="992"/>
      <c r="D212" s="992"/>
      <c r="E212" s="992"/>
      <c r="F212" s="992"/>
      <c r="G212" s="992"/>
    </row>
    <row r="213" spans="2:7">
      <c r="B213" s="992"/>
      <c r="C213" s="992"/>
      <c r="D213" s="992"/>
      <c r="E213" s="992"/>
      <c r="F213" s="992"/>
      <c r="G213" s="992"/>
    </row>
    <row r="214" spans="2:7">
      <c r="B214" s="992"/>
      <c r="C214" s="992"/>
      <c r="D214" s="992"/>
      <c r="E214" s="992"/>
      <c r="F214" s="992"/>
      <c r="G214" s="992"/>
    </row>
    <row r="215" spans="2:7">
      <c r="B215" s="992"/>
      <c r="C215" s="992"/>
      <c r="D215" s="992"/>
      <c r="E215" s="992"/>
      <c r="F215" s="992"/>
      <c r="G215" s="992"/>
    </row>
    <row r="216" spans="2:7">
      <c r="B216" s="992"/>
      <c r="C216" s="992"/>
      <c r="D216" s="992"/>
      <c r="E216" s="992"/>
      <c r="F216" s="992"/>
      <c r="G216" s="992"/>
    </row>
    <row r="217" spans="2:7">
      <c r="B217" s="992"/>
      <c r="C217" s="992"/>
      <c r="D217" s="992"/>
      <c r="E217" s="992"/>
      <c r="F217" s="992"/>
      <c r="G217" s="992"/>
    </row>
    <row r="218" spans="2:7">
      <c r="B218" s="992"/>
      <c r="C218" s="992"/>
      <c r="D218" s="992"/>
      <c r="E218" s="992"/>
      <c r="F218" s="992"/>
      <c r="G218" s="992"/>
    </row>
    <row r="219" spans="2:7">
      <c r="B219" s="992"/>
      <c r="C219" s="992"/>
      <c r="D219" s="992"/>
      <c r="E219" s="992"/>
      <c r="F219" s="992"/>
      <c r="G219" s="992"/>
    </row>
    <row r="220" spans="2:7">
      <c r="B220" s="992"/>
      <c r="C220" s="992"/>
      <c r="D220" s="992"/>
      <c r="E220" s="992"/>
      <c r="F220" s="992"/>
      <c r="G220" s="992"/>
    </row>
    <row r="221" spans="2:7">
      <c r="B221" s="992"/>
      <c r="C221" s="992"/>
      <c r="D221" s="992"/>
      <c r="E221" s="992"/>
      <c r="F221" s="992"/>
      <c r="G221" s="992"/>
    </row>
    <row r="222" spans="2:7">
      <c r="B222" s="992"/>
      <c r="C222" s="992"/>
      <c r="D222" s="992"/>
      <c r="E222" s="992"/>
      <c r="F222" s="992"/>
      <c r="G222" s="992"/>
    </row>
    <row r="223" spans="2:7">
      <c r="B223" s="992"/>
      <c r="C223" s="992"/>
      <c r="D223" s="992"/>
      <c r="E223" s="992"/>
      <c r="F223" s="992"/>
      <c r="G223" s="992"/>
    </row>
    <row r="224" spans="2:7">
      <c r="B224" s="992"/>
      <c r="C224" s="992"/>
      <c r="D224" s="992"/>
      <c r="E224" s="992"/>
      <c r="F224" s="992"/>
      <c r="G224" s="992"/>
    </row>
    <row r="225" spans="2:7">
      <c r="B225" s="992"/>
      <c r="C225" s="992"/>
      <c r="D225" s="992"/>
      <c r="E225" s="992"/>
      <c r="F225" s="992"/>
      <c r="G225" s="992"/>
    </row>
    <row r="226" spans="2:7">
      <c r="B226" s="992"/>
      <c r="C226" s="992"/>
      <c r="D226" s="992"/>
      <c r="E226" s="992"/>
      <c r="F226" s="992"/>
      <c r="G226" s="992"/>
    </row>
    <row r="227" spans="2:7">
      <c r="B227" s="992"/>
      <c r="C227" s="992"/>
      <c r="D227" s="992"/>
      <c r="E227" s="992"/>
      <c r="F227" s="992"/>
      <c r="G227" s="992"/>
    </row>
    <row r="228" spans="2:7">
      <c r="B228" s="992"/>
      <c r="C228" s="992"/>
      <c r="D228" s="992"/>
      <c r="E228" s="992"/>
      <c r="F228" s="992"/>
      <c r="G228" s="992"/>
    </row>
    <row r="229" spans="2:7">
      <c r="B229" s="992"/>
      <c r="C229" s="992"/>
      <c r="D229" s="992"/>
      <c r="E229" s="992"/>
      <c r="F229" s="992"/>
      <c r="G229" s="992"/>
    </row>
    <row r="230" spans="2:7">
      <c r="B230" s="992"/>
      <c r="C230" s="992"/>
      <c r="D230" s="992"/>
      <c r="E230" s="992"/>
      <c r="F230" s="992"/>
      <c r="G230" s="992"/>
    </row>
    <row r="231" spans="2:7">
      <c r="B231" s="992"/>
      <c r="C231" s="992"/>
      <c r="D231" s="992"/>
      <c r="E231" s="992"/>
      <c r="F231" s="992"/>
      <c r="G231" s="992"/>
    </row>
    <row r="232" spans="2:7">
      <c r="B232" s="992"/>
      <c r="C232" s="992"/>
      <c r="D232" s="992"/>
      <c r="E232" s="992"/>
      <c r="F232" s="992"/>
      <c r="G232" s="992"/>
    </row>
    <row r="233" spans="2:7">
      <c r="B233" s="992"/>
      <c r="C233" s="992"/>
      <c r="D233" s="992"/>
      <c r="E233" s="992"/>
      <c r="F233" s="992"/>
      <c r="G233" s="992"/>
    </row>
    <row r="234" spans="2:7">
      <c r="B234" s="992"/>
      <c r="C234" s="992"/>
      <c r="D234" s="992"/>
      <c r="E234" s="992"/>
      <c r="F234" s="992"/>
      <c r="G234" s="992"/>
    </row>
    <row r="235" spans="2:7">
      <c r="B235" s="992"/>
      <c r="C235" s="992"/>
      <c r="D235" s="992"/>
      <c r="E235" s="992"/>
      <c r="F235" s="992"/>
      <c r="G235" s="992"/>
    </row>
    <row r="236" spans="2:7">
      <c r="B236" s="992"/>
      <c r="C236" s="992"/>
      <c r="D236" s="992"/>
      <c r="E236" s="992"/>
      <c r="F236" s="992"/>
      <c r="G236" s="992"/>
    </row>
    <row r="237" spans="2:7">
      <c r="B237" s="992"/>
      <c r="C237" s="992"/>
      <c r="D237" s="992"/>
      <c r="E237" s="992"/>
      <c r="F237" s="992"/>
      <c r="G237" s="992"/>
    </row>
    <row r="238" spans="2:7">
      <c r="B238" s="992"/>
      <c r="C238" s="992"/>
      <c r="D238" s="992"/>
      <c r="E238" s="992"/>
      <c r="F238" s="992"/>
      <c r="G238" s="992"/>
    </row>
    <row r="239" spans="2:7">
      <c r="B239" s="992"/>
      <c r="C239" s="992"/>
      <c r="D239" s="992"/>
      <c r="E239" s="992"/>
      <c r="F239" s="992"/>
      <c r="G239" s="992"/>
    </row>
    <row r="240" spans="2:7">
      <c r="B240" s="992"/>
      <c r="C240" s="992"/>
      <c r="D240" s="992"/>
      <c r="E240" s="992"/>
      <c r="F240" s="992"/>
      <c r="G240" s="992"/>
    </row>
    <row r="241" spans="2:7">
      <c r="B241" s="992"/>
      <c r="C241" s="992"/>
      <c r="D241" s="992"/>
      <c r="E241" s="992"/>
      <c r="F241" s="992"/>
      <c r="G241" s="992"/>
    </row>
    <row r="242" spans="2:7">
      <c r="B242" s="992"/>
      <c r="C242" s="992"/>
      <c r="D242" s="992"/>
      <c r="E242" s="992"/>
      <c r="F242" s="992"/>
      <c r="G242" s="992"/>
    </row>
    <row r="243" spans="2:7">
      <c r="B243" s="992"/>
      <c r="C243" s="992"/>
      <c r="D243" s="992"/>
      <c r="E243" s="992"/>
      <c r="F243" s="992"/>
      <c r="G243" s="992"/>
    </row>
    <row r="244" spans="2:7">
      <c r="B244" s="992"/>
      <c r="C244" s="992"/>
      <c r="D244" s="992"/>
      <c r="E244" s="992"/>
      <c r="F244" s="992"/>
      <c r="G244" s="992"/>
    </row>
    <row r="245" spans="2:7">
      <c r="B245" s="992"/>
      <c r="C245" s="992"/>
      <c r="D245" s="992"/>
      <c r="E245" s="992"/>
      <c r="F245" s="992"/>
      <c r="G245" s="992"/>
    </row>
    <row r="246" spans="2:7">
      <c r="B246" s="992"/>
      <c r="C246" s="992"/>
      <c r="D246" s="992"/>
      <c r="E246" s="992"/>
      <c r="F246" s="992"/>
      <c r="G246" s="992"/>
    </row>
    <row r="247" spans="2:7">
      <c r="B247" s="992"/>
      <c r="C247" s="992"/>
      <c r="D247" s="992"/>
      <c r="E247" s="992"/>
      <c r="F247" s="992"/>
      <c r="G247" s="992"/>
    </row>
    <row r="248" spans="2:7">
      <c r="B248" s="992"/>
      <c r="C248" s="992"/>
      <c r="D248" s="992"/>
      <c r="E248" s="992"/>
      <c r="F248" s="992"/>
      <c r="G248" s="992"/>
    </row>
    <row r="249" spans="2:7">
      <c r="B249" s="992"/>
      <c r="C249" s="992"/>
      <c r="D249" s="992"/>
      <c r="E249" s="992"/>
      <c r="F249" s="992"/>
      <c r="G249" s="992"/>
    </row>
    <row r="250" spans="2:7">
      <c r="B250" s="992"/>
      <c r="C250" s="992"/>
      <c r="D250" s="992"/>
      <c r="E250" s="992"/>
      <c r="F250" s="992"/>
      <c r="G250" s="992"/>
    </row>
    <row r="251" spans="2:7">
      <c r="B251" s="992"/>
      <c r="C251" s="992"/>
      <c r="D251" s="992"/>
      <c r="E251" s="992"/>
      <c r="F251" s="992"/>
      <c r="G251" s="992"/>
    </row>
    <row r="252" spans="2:7">
      <c r="B252" s="992"/>
      <c r="C252" s="992"/>
      <c r="D252" s="992"/>
      <c r="E252" s="992"/>
      <c r="F252" s="992"/>
      <c r="G252" s="992"/>
    </row>
    <row r="253" spans="2:7">
      <c r="B253" s="992"/>
      <c r="C253" s="992"/>
      <c r="D253" s="992"/>
      <c r="E253" s="992"/>
      <c r="F253" s="992"/>
      <c r="G253" s="992"/>
    </row>
    <row r="254" spans="2:7">
      <c r="B254" s="992"/>
      <c r="C254" s="992"/>
      <c r="D254" s="992"/>
      <c r="E254" s="992"/>
      <c r="F254" s="992"/>
      <c r="G254" s="992"/>
    </row>
    <row r="255" spans="2:7">
      <c r="B255" s="992"/>
      <c r="C255" s="992"/>
      <c r="D255" s="992"/>
      <c r="E255" s="992"/>
      <c r="F255" s="992"/>
      <c r="G255" s="992"/>
    </row>
    <row r="256" spans="2:7">
      <c r="B256" s="992"/>
      <c r="C256" s="992"/>
      <c r="D256" s="992"/>
      <c r="E256" s="992"/>
      <c r="F256" s="992"/>
      <c r="G256" s="992"/>
    </row>
    <row r="257" spans="2:7">
      <c r="B257" s="992"/>
      <c r="C257" s="992"/>
      <c r="D257" s="992"/>
      <c r="E257" s="992"/>
      <c r="F257" s="992"/>
      <c r="G257" s="992"/>
    </row>
    <row r="258" spans="2:7">
      <c r="B258" s="992"/>
      <c r="C258" s="992"/>
      <c r="D258" s="992"/>
      <c r="E258" s="992"/>
      <c r="F258" s="992"/>
      <c r="G258" s="992"/>
    </row>
    <row r="259" spans="2:7">
      <c r="B259" s="992"/>
      <c r="C259" s="992"/>
      <c r="D259" s="992"/>
      <c r="E259" s="992"/>
      <c r="F259" s="992"/>
      <c r="G259" s="992"/>
    </row>
    <row r="260" spans="2:7">
      <c r="B260" s="992"/>
      <c r="C260" s="992"/>
      <c r="D260" s="992"/>
      <c r="E260" s="992"/>
      <c r="F260" s="992"/>
      <c r="G260" s="992"/>
    </row>
    <row r="261" spans="2:7">
      <c r="B261" s="992"/>
      <c r="C261" s="992"/>
      <c r="D261" s="992"/>
      <c r="E261" s="992"/>
      <c r="F261" s="992"/>
      <c r="G261" s="992"/>
    </row>
    <row r="262" spans="2:7">
      <c r="B262" s="992"/>
      <c r="C262" s="992"/>
      <c r="D262" s="992"/>
      <c r="E262" s="992"/>
      <c r="F262" s="992"/>
      <c r="G262" s="992"/>
    </row>
    <row r="263" spans="2:7">
      <c r="B263" s="992"/>
      <c r="C263" s="992"/>
      <c r="D263" s="992"/>
      <c r="E263" s="992"/>
      <c r="F263" s="992"/>
      <c r="G263" s="992"/>
    </row>
    <row r="264" spans="2:7">
      <c r="B264" s="992"/>
      <c r="C264" s="992"/>
      <c r="D264" s="992"/>
      <c r="E264" s="992"/>
      <c r="F264" s="992"/>
      <c r="G264" s="992"/>
    </row>
    <row r="265" spans="2:7">
      <c r="B265" s="992"/>
      <c r="C265" s="992"/>
      <c r="D265" s="992"/>
      <c r="E265" s="992"/>
      <c r="F265" s="992"/>
      <c r="G265" s="992"/>
    </row>
    <row r="266" spans="2:7">
      <c r="B266" s="992"/>
      <c r="C266" s="992"/>
      <c r="D266" s="992"/>
      <c r="E266" s="992"/>
      <c r="F266" s="992"/>
      <c r="G266" s="992"/>
    </row>
    <row r="267" spans="2:7">
      <c r="B267" s="992"/>
      <c r="C267" s="992"/>
      <c r="D267" s="992"/>
      <c r="E267" s="992"/>
      <c r="F267" s="992"/>
      <c r="G267" s="992"/>
    </row>
    <row r="268" spans="2:7">
      <c r="B268" s="992"/>
      <c r="C268" s="992"/>
      <c r="D268" s="992"/>
      <c r="E268" s="992"/>
      <c r="F268" s="992"/>
      <c r="G268" s="992"/>
    </row>
    <row r="269" spans="2:7">
      <c r="B269" s="992"/>
      <c r="C269" s="992"/>
      <c r="D269" s="992"/>
      <c r="E269" s="992"/>
      <c r="F269" s="992"/>
      <c r="G269" s="992"/>
    </row>
    <row r="270" spans="2:7">
      <c r="B270" s="992"/>
      <c r="C270" s="992"/>
      <c r="D270" s="992"/>
      <c r="E270" s="992"/>
      <c r="F270" s="992"/>
      <c r="G270" s="992"/>
    </row>
    <row r="271" spans="2:7">
      <c r="B271" s="992"/>
      <c r="C271" s="992"/>
      <c r="D271" s="992"/>
      <c r="E271" s="992"/>
      <c r="F271" s="992"/>
      <c r="G271" s="992"/>
    </row>
    <row r="272" spans="2:7">
      <c r="B272" s="992"/>
      <c r="C272" s="992"/>
      <c r="D272" s="992"/>
      <c r="E272" s="992"/>
      <c r="F272" s="992"/>
      <c r="G272" s="992"/>
    </row>
    <row r="273" spans="2:7">
      <c r="B273" s="992"/>
      <c r="C273" s="992"/>
      <c r="D273" s="992"/>
      <c r="E273" s="992"/>
      <c r="F273" s="992"/>
      <c r="G273" s="992"/>
    </row>
    <row r="274" spans="2:7">
      <c r="B274" s="992"/>
      <c r="C274" s="992"/>
      <c r="D274" s="992"/>
      <c r="E274" s="992"/>
      <c r="F274" s="992"/>
      <c r="G274" s="992"/>
    </row>
    <row r="275" spans="2:7">
      <c r="B275" s="992"/>
      <c r="C275" s="992"/>
      <c r="D275" s="992"/>
      <c r="E275" s="992"/>
      <c r="F275" s="992"/>
      <c r="G275" s="992"/>
    </row>
    <row r="276" spans="2:7">
      <c r="B276" s="992"/>
      <c r="C276" s="992"/>
      <c r="D276" s="992"/>
      <c r="E276" s="992"/>
      <c r="F276" s="992"/>
      <c r="G276" s="992"/>
    </row>
    <row r="277" spans="2:7">
      <c r="B277" s="992"/>
      <c r="C277" s="992"/>
      <c r="D277" s="992"/>
      <c r="E277" s="992"/>
      <c r="F277" s="992"/>
      <c r="G277" s="992"/>
    </row>
    <row r="278" spans="2:7">
      <c r="B278" s="992"/>
      <c r="C278" s="992"/>
      <c r="D278" s="992"/>
      <c r="E278" s="992"/>
      <c r="F278" s="992"/>
      <c r="G278" s="992"/>
    </row>
    <row r="279" spans="2:7">
      <c r="B279" s="992"/>
      <c r="C279" s="992"/>
      <c r="D279" s="992"/>
      <c r="E279" s="992"/>
      <c r="F279" s="992"/>
      <c r="G279" s="992"/>
    </row>
    <row r="280" spans="2:7">
      <c r="B280" s="992"/>
      <c r="C280" s="992"/>
      <c r="D280" s="992"/>
      <c r="E280" s="992"/>
      <c r="F280" s="992"/>
      <c r="G280" s="992"/>
    </row>
    <row r="281" spans="2:7">
      <c r="B281" s="992"/>
      <c r="C281" s="992"/>
      <c r="D281" s="992"/>
      <c r="E281" s="992"/>
      <c r="F281" s="992"/>
      <c r="G281" s="992"/>
    </row>
    <row r="282" spans="2:7">
      <c r="B282" s="992"/>
      <c r="C282" s="992"/>
      <c r="D282" s="992"/>
      <c r="E282" s="992"/>
      <c r="F282" s="992"/>
      <c r="G282" s="992"/>
    </row>
    <row r="283" spans="2:7">
      <c r="B283" s="992"/>
      <c r="C283" s="992"/>
      <c r="D283" s="992"/>
      <c r="E283" s="992"/>
      <c r="F283" s="992"/>
      <c r="G283" s="992"/>
    </row>
    <row r="284" spans="2:7">
      <c r="B284" s="992"/>
      <c r="C284" s="992"/>
      <c r="D284" s="992"/>
      <c r="E284" s="992"/>
      <c r="F284" s="992"/>
      <c r="G284" s="992"/>
    </row>
    <row r="285" spans="2:7">
      <c r="B285" s="992"/>
      <c r="C285" s="992"/>
      <c r="D285" s="992"/>
      <c r="E285" s="992"/>
      <c r="F285" s="992"/>
      <c r="G285" s="992"/>
    </row>
    <row r="286" spans="2:7">
      <c r="B286" s="992"/>
      <c r="C286" s="992"/>
      <c r="D286" s="992"/>
      <c r="E286" s="992"/>
      <c r="F286" s="992"/>
      <c r="G286" s="992"/>
    </row>
    <row r="287" spans="2:7">
      <c r="B287" s="992"/>
      <c r="C287" s="992"/>
      <c r="D287" s="992"/>
      <c r="E287" s="992"/>
      <c r="F287" s="992"/>
      <c r="G287" s="992"/>
    </row>
    <row r="288" spans="2:7">
      <c r="B288" s="992"/>
      <c r="C288" s="992"/>
      <c r="D288" s="992"/>
      <c r="E288" s="992"/>
      <c r="F288" s="992"/>
      <c r="G288" s="992"/>
    </row>
    <row r="289" spans="2:7">
      <c r="B289" s="992"/>
      <c r="C289" s="992"/>
      <c r="D289" s="992"/>
      <c r="E289" s="992"/>
      <c r="F289" s="992"/>
      <c r="G289" s="992"/>
    </row>
    <row r="290" spans="2:7">
      <c r="B290" s="992"/>
      <c r="C290" s="992"/>
      <c r="D290" s="992"/>
      <c r="E290" s="992"/>
      <c r="F290" s="992"/>
      <c r="G290" s="992"/>
    </row>
    <row r="291" spans="2:7">
      <c r="B291" s="992"/>
      <c r="C291" s="992"/>
      <c r="D291" s="992"/>
      <c r="E291" s="992"/>
      <c r="F291" s="992"/>
      <c r="G291" s="992"/>
    </row>
    <row r="292" spans="2:7">
      <c r="B292" s="992"/>
      <c r="C292" s="992"/>
      <c r="D292" s="992"/>
      <c r="E292" s="992"/>
      <c r="F292" s="992"/>
      <c r="G292" s="992"/>
    </row>
    <row r="293" spans="2:7">
      <c r="B293" s="992"/>
      <c r="C293" s="992"/>
      <c r="D293" s="992"/>
      <c r="E293" s="992"/>
      <c r="F293" s="992"/>
      <c r="G293" s="992"/>
    </row>
    <row r="294" spans="2:7">
      <c r="B294" s="992"/>
      <c r="C294" s="992"/>
      <c r="D294" s="992"/>
      <c r="E294" s="992"/>
      <c r="F294" s="992"/>
      <c r="G294" s="992"/>
    </row>
    <row r="295" spans="2:7">
      <c r="B295" s="992"/>
      <c r="C295" s="992"/>
      <c r="D295" s="992"/>
      <c r="E295" s="992"/>
      <c r="F295" s="992"/>
      <c r="G295" s="992"/>
    </row>
    <row r="296" spans="2:7">
      <c r="B296" s="992"/>
      <c r="C296" s="992"/>
      <c r="D296" s="992"/>
      <c r="E296" s="992"/>
      <c r="F296" s="992"/>
      <c r="G296" s="992"/>
    </row>
    <row r="297" spans="2:7">
      <c r="B297" s="992"/>
      <c r="C297" s="992"/>
      <c r="D297" s="992"/>
      <c r="E297" s="992"/>
      <c r="F297" s="992"/>
      <c r="G297" s="992"/>
    </row>
    <row r="298" spans="2:7">
      <c r="B298" s="992"/>
      <c r="C298" s="992"/>
      <c r="D298" s="992"/>
      <c r="E298" s="992"/>
      <c r="F298" s="992"/>
      <c r="G298" s="992"/>
    </row>
    <row r="299" spans="2:7">
      <c r="B299" s="992"/>
      <c r="C299" s="992"/>
      <c r="D299" s="992"/>
      <c r="E299" s="992"/>
      <c r="F299" s="992"/>
      <c r="G299" s="992"/>
    </row>
    <row r="300" spans="2:7">
      <c r="B300" s="992"/>
      <c r="C300" s="992"/>
      <c r="D300" s="992"/>
      <c r="E300" s="992"/>
      <c r="F300" s="992"/>
      <c r="G300" s="992"/>
    </row>
    <row r="301" spans="2:7">
      <c r="B301" s="992"/>
      <c r="C301" s="992"/>
      <c r="D301" s="992"/>
      <c r="E301" s="992"/>
      <c r="F301" s="992"/>
      <c r="G301" s="992"/>
    </row>
    <row r="302" spans="2:7">
      <c r="B302" s="992"/>
      <c r="C302" s="992"/>
      <c r="D302" s="992"/>
      <c r="E302" s="992"/>
      <c r="F302" s="992"/>
      <c r="G302" s="992"/>
    </row>
    <row r="303" spans="2:7">
      <c r="B303" s="992"/>
      <c r="C303" s="992"/>
      <c r="D303" s="992"/>
      <c r="E303" s="992"/>
      <c r="F303" s="992"/>
      <c r="G303" s="992"/>
    </row>
    <row r="304" spans="2:7">
      <c r="B304" s="992"/>
      <c r="C304" s="992"/>
      <c r="D304" s="992"/>
      <c r="E304" s="992"/>
      <c r="F304" s="992"/>
      <c r="G304" s="992"/>
    </row>
    <row r="305" spans="2:7">
      <c r="B305" s="992"/>
      <c r="C305" s="992"/>
      <c r="D305" s="992"/>
      <c r="E305" s="992"/>
      <c r="F305" s="992"/>
      <c r="G305" s="992"/>
    </row>
    <row r="306" spans="2:7">
      <c r="B306" s="992"/>
      <c r="C306" s="992"/>
      <c r="D306" s="992"/>
      <c r="E306" s="992"/>
      <c r="F306" s="992"/>
      <c r="G306" s="992"/>
    </row>
    <row r="307" spans="2:7">
      <c r="B307" s="992"/>
      <c r="C307" s="992"/>
      <c r="D307" s="992"/>
      <c r="E307" s="992"/>
      <c r="F307" s="992"/>
      <c r="G307" s="992"/>
    </row>
    <row r="308" spans="2:7">
      <c r="B308" s="992"/>
      <c r="C308" s="992"/>
      <c r="D308" s="992"/>
      <c r="E308" s="992"/>
      <c r="F308" s="992"/>
      <c r="G308" s="992"/>
    </row>
    <row r="309" spans="2:7">
      <c r="B309" s="992"/>
      <c r="C309" s="992"/>
      <c r="D309" s="992"/>
      <c r="E309" s="992"/>
      <c r="F309" s="992"/>
      <c r="G309" s="992"/>
    </row>
    <row r="310" spans="2:7">
      <c r="B310" s="992"/>
      <c r="C310" s="992"/>
      <c r="D310" s="992"/>
      <c r="E310" s="992"/>
      <c r="F310" s="992"/>
      <c r="G310" s="992"/>
    </row>
    <row r="311" spans="2:7">
      <c r="B311" s="992"/>
      <c r="C311" s="992"/>
      <c r="D311" s="992"/>
      <c r="E311" s="992"/>
      <c r="F311" s="992"/>
      <c r="G311" s="992"/>
    </row>
    <row r="312" spans="2:7">
      <c r="B312" s="992"/>
      <c r="C312" s="992"/>
      <c r="D312" s="992"/>
      <c r="E312" s="992"/>
      <c r="F312" s="992"/>
      <c r="G312" s="992"/>
    </row>
    <row r="313" spans="2:7">
      <c r="B313" s="992"/>
      <c r="C313" s="992"/>
      <c r="D313" s="992"/>
      <c r="E313" s="992"/>
      <c r="F313" s="992"/>
      <c r="G313" s="992"/>
    </row>
    <row r="314" spans="2:7">
      <c r="B314" s="992"/>
      <c r="C314" s="992"/>
      <c r="D314" s="992"/>
      <c r="E314" s="992"/>
      <c r="F314" s="992"/>
      <c r="G314" s="992"/>
    </row>
    <row r="315" spans="2:7">
      <c r="B315" s="992"/>
      <c r="C315" s="992"/>
      <c r="D315" s="992"/>
      <c r="E315" s="992"/>
      <c r="F315" s="992"/>
      <c r="G315" s="992"/>
    </row>
    <row r="316" spans="2:7">
      <c r="B316" s="992"/>
      <c r="C316" s="992"/>
      <c r="D316" s="992"/>
      <c r="E316" s="992"/>
      <c r="F316" s="992"/>
      <c r="G316" s="992"/>
    </row>
    <row r="317" spans="2:7">
      <c r="B317" s="992"/>
      <c r="C317" s="992"/>
      <c r="D317" s="992"/>
      <c r="E317" s="992"/>
      <c r="F317" s="992"/>
      <c r="G317" s="992"/>
    </row>
    <row r="318" spans="2:7">
      <c r="B318" s="992"/>
      <c r="C318" s="992"/>
      <c r="D318" s="992"/>
      <c r="E318" s="992"/>
      <c r="F318" s="992"/>
      <c r="G318" s="992"/>
    </row>
    <row r="319" spans="2:7">
      <c r="B319" s="992"/>
      <c r="C319" s="992"/>
      <c r="D319" s="992"/>
      <c r="E319" s="992"/>
      <c r="F319" s="992"/>
      <c r="G319" s="992"/>
    </row>
    <row r="320" spans="2:7">
      <c r="B320" s="992"/>
      <c r="C320" s="992"/>
      <c r="D320" s="992"/>
      <c r="E320" s="992"/>
      <c r="F320" s="992"/>
      <c r="G320" s="992"/>
    </row>
    <row r="321" spans="2:7">
      <c r="B321" s="992"/>
      <c r="C321" s="992"/>
      <c r="D321" s="992"/>
      <c r="E321" s="992"/>
      <c r="F321" s="992"/>
      <c r="G321" s="992"/>
    </row>
    <row r="322" spans="2:7">
      <c r="B322" s="992"/>
      <c r="C322" s="992"/>
      <c r="D322" s="992"/>
      <c r="E322" s="992"/>
      <c r="F322" s="992"/>
      <c r="G322" s="992"/>
    </row>
    <row r="323" spans="2:7">
      <c r="B323" s="992"/>
      <c r="C323" s="992"/>
      <c r="D323" s="992"/>
      <c r="E323" s="992"/>
      <c r="F323" s="992"/>
      <c r="G323" s="992"/>
    </row>
    <row r="324" spans="2:7">
      <c r="B324" s="992"/>
      <c r="C324" s="992"/>
      <c r="D324" s="992"/>
      <c r="E324" s="992"/>
      <c r="F324" s="992"/>
      <c r="G324" s="992"/>
    </row>
    <row r="325" spans="2:7">
      <c r="B325" s="992"/>
      <c r="C325" s="992"/>
      <c r="D325" s="992"/>
      <c r="E325" s="992"/>
      <c r="F325" s="992"/>
      <c r="G325" s="992"/>
    </row>
    <row r="326" spans="2:7">
      <c r="B326" s="992"/>
      <c r="C326" s="992"/>
      <c r="D326" s="992"/>
      <c r="E326" s="992"/>
      <c r="F326" s="992"/>
      <c r="G326" s="992"/>
    </row>
    <row r="327" spans="2:7">
      <c r="B327" s="992"/>
      <c r="C327" s="992"/>
      <c r="D327" s="992"/>
      <c r="E327" s="992"/>
      <c r="F327" s="992"/>
      <c r="G327" s="992"/>
    </row>
    <row r="328" spans="2:7">
      <c r="B328" s="992"/>
      <c r="C328" s="992"/>
      <c r="D328" s="992"/>
      <c r="E328" s="992"/>
      <c r="F328" s="992"/>
      <c r="G328" s="992"/>
    </row>
    <row r="329" spans="2:7">
      <c r="B329" s="992"/>
      <c r="C329" s="992"/>
      <c r="D329" s="992"/>
      <c r="E329" s="992"/>
      <c r="F329" s="992"/>
      <c r="G329" s="992"/>
    </row>
    <row r="330" spans="2:7">
      <c r="B330" s="992"/>
      <c r="C330" s="992"/>
      <c r="D330" s="992"/>
      <c r="E330" s="992"/>
      <c r="F330" s="992"/>
      <c r="G330" s="992"/>
    </row>
    <row r="331" spans="2:7">
      <c r="B331" s="992"/>
      <c r="C331" s="992"/>
      <c r="D331" s="992"/>
      <c r="E331" s="992"/>
      <c r="F331" s="992"/>
      <c r="G331" s="992"/>
    </row>
    <row r="332" spans="2:7">
      <c r="B332" s="992"/>
      <c r="C332" s="992"/>
      <c r="D332" s="992"/>
      <c r="E332" s="992"/>
      <c r="F332" s="992"/>
      <c r="G332" s="992"/>
    </row>
    <row r="333" spans="2:7">
      <c r="B333" s="992"/>
      <c r="C333" s="992"/>
      <c r="D333" s="992"/>
      <c r="E333" s="992"/>
      <c r="F333" s="992"/>
      <c r="G333" s="992"/>
    </row>
    <row r="334" spans="2:7">
      <c r="B334" s="992"/>
      <c r="C334" s="992"/>
      <c r="D334" s="992"/>
      <c r="E334" s="992"/>
      <c r="F334" s="992"/>
      <c r="G334" s="992"/>
    </row>
    <row r="335" spans="2:7">
      <c r="B335" s="992"/>
      <c r="C335" s="992"/>
      <c r="D335" s="992"/>
      <c r="E335" s="992"/>
      <c r="F335" s="992"/>
      <c r="G335" s="992"/>
    </row>
    <row r="336" spans="2:7">
      <c r="B336" s="992"/>
      <c r="C336" s="992"/>
      <c r="D336" s="992"/>
      <c r="E336" s="992"/>
      <c r="F336" s="992"/>
      <c r="G336" s="992"/>
    </row>
    <row r="337" spans="2:7">
      <c r="B337" s="992"/>
      <c r="C337" s="992"/>
      <c r="D337" s="992"/>
      <c r="E337" s="992"/>
      <c r="F337" s="992"/>
      <c r="G337" s="992"/>
    </row>
    <row r="338" spans="2:7">
      <c r="B338" s="992"/>
      <c r="C338" s="992"/>
      <c r="D338" s="992"/>
      <c r="E338" s="992"/>
      <c r="F338" s="992"/>
      <c r="G338" s="992"/>
    </row>
    <row r="339" spans="2:7">
      <c r="B339" s="992"/>
      <c r="C339" s="992"/>
      <c r="D339" s="992"/>
      <c r="E339" s="992"/>
      <c r="F339" s="992"/>
      <c r="G339" s="992"/>
    </row>
    <row r="340" spans="2:7">
      <c r="B340" s="992"/>
      <c r="C340" s="992"/>
      <c r="D340" s="992"/>
      <c r="E340" s="992"/>
      <c r="F340" s="992"/>
      <c r="G340" s="992"/>
    </row>
    <row r="341" spans="2:7">
      <c r="B341" s="992"/>
      <c r="C341" s="992"/>
      <c r="D341" s="992"/>
      <c r="E341" s="992"/>
      <c r="F341" s="992"/>
      <c r="G341" s="992"/>
    </row>
    <row r="342" spans="2:7">
      <c r="B342" s="992"/>
      <c r="C342" s="992"/>
      <c r="D342" s="992"/>
      <c r="E342" s="992"/>
      <c r="F342" s="992"/>
      <c r="G342" s="992"/>
    </row>
    <row r="343" spans="2:7">
      <c r="B343" s="992"/>
      <c r="C343" s="992"/>
      <c r="D343" s="992"/>
      <c r="E343" s="992"/>
      <c r="F343" s="992"/>
      <c r="G343" s="992"/>
    </row>
    <row r="344" spans="2:7">
      <c r="B344" s="992"/>
      <c r="C344" s="992"/>
      <c r="D344" s="992"/>
      <c r="E344" s="992"/>
      <c r="F344" s="992"/>
      <c r="G344" s="992"/>
    </row>
    <row r="345" spans="2:7">
      <c r="B345" s="992"/>
      <c r="C345" s="992"/>
      <c r="D345" s="992"/>
      <c r="E345" s="992"/>
      <c r="F345" s="992"/>
      <c r="G345" s="992"/>
    </row>
    <row r="346" spans="2:7">
      <c r="B346" s="992"/>
      <c r="C346" s="992"/>
      <c r="D346" s="992"/>
      <c r="E346" s="992"/>
      <c r="F346" s="992"/>
      <c r="G346" s="992"/>
    </row>
    <row r="347" spans="2:7">
      <c r="B347" s="992"/>
      <c r="C347" s="992"/>
      <c r="D347" s="992"/>
      <c r="E347" s="992"/>
      <c r="F347" s="992"/>
      <c r="G347" s="992"/>
    </row>
    <row r="348" spans="2:7">
      <c r="B348" s="992"/>
      <c r="C348" s="992"/>
      <c r="D348" s="992"/>
      <c r="E348" s="992"/>
      <c r="F348" s="992"/>
      <c r="G348" s="992"/>
    </row>
    <row r="349" spans="2:7">
      <c r="B349" s="992"/>
      <c r="C349" s="992"/>
      <c r="D349" s="992"/>
      <c r="E349" s="992"/>
      <c r="F349" s="992"/>
      <c r="G349" s="992"/>
    </row>
    <row r="350" spans="2:7">
      <c r="B350" s="992"/>
      <c r="C350" s="992"/>
      <c r="D350" s="992"/>
      <c r="E350" s="992"/>
      <c r="F350" s="992"/>
      <c r="G350" s="992"/>
    </row>
    <row r="351" spans="2:7">
      <c r="B351" s="992"/>
      <c r="C351" s="992"/>
      <c r="D351" s="992"/>
      <c r="E351" s="992"/>
      <c r="F351" s="992"/>
      <c r="G351" s="992"/>
    </row>
    <row r="352" spans="2:7">
      <c r="B352" s="992"/>
      <c r="C352" s="992"/>
      <c r="D352" s="992"/>
      <c r="E352" s="992"/>
      <c r="F352" s="992"/>
      <c r="G352" s="992"/>
    </row>
    <row r="353" spans="2:7">
      <c r="B353" s="992"/>
      <c r="C353" s="992"/>
      <c r="D353" s="992"/>
      <c r="E353" s="992"/>
      <c r="F353" s="992"/>
      <c r="G353" s="992"/>
    </row>
    <row r="354" spans="2:7">
      <c r="B354" s="992"/>
      <c r="C354" s="992"/>
      <c r="D354" s="992"/>
      <c r="E354" s="992"/>
      <c r="F354" s="992"/>
      <c r="G354" s="992"/>
    </row>
    <row r="355" spans="2:7">
      <c r="B355" s="992"/>
      <c r="C355" s="992"/>
      <c r="D355" s="992"/>
      <c r="E355" s="992"/>
      <c r="F355" s="992"/>
      <c r="G355" s="992"/>
    </row>
    <row r="356" spans="2:7">
      <c r="B356" s="992"/>
      <c r="C356" s="992"/>
      <c r="D356" s="992"/>
      <c r="E356" s="992"/>
      <c r="F356" s="992"/>
      <c r="G356" s="992"/>
    </row>
    <row r="357" spans="2:7">
      <c r="B357" s="992"/>
      <c r="C357" s="992"/>
      <c r="D357" s="992"/>
      <c r="E357" s="992"/>
      <c r="F357" s="992"/>
      <c r="G357" s="992"/>
    </row>
    <row r="358" spans="2:7">
      <c r="B358" s="992"/>
      <c r="C358" s="992"/>
      <c r="D358" s="992"/>
      <c r="E358" s="992"/>
      <c r="F358" s="992"/>
      <c r="G358" s="992"/>
    </row>
    <row r="359" spans="2:7">
      <c r="B359" s="992"/>
      <c r="C359" s="992"/>
      <c r="D359" s="992"/>
      <c r="E359" s="992"/>
      <c r="F359" s="992"/>
      <c r="G359" s="992"/>
    </row>
    <row r="360" spans="2:7">
      <c r="B360" s="992"/>
      <c r="C360" s="992"/>
      <c r="D360" s="992"/>
      <c r="E360" s="992"/>
      <c r="F360" s="992"/>
      <c r="G360" s="992"/>
    </row>
    <row r="361" spans="2:7">
      <c r="B361" s="992"/>
      <c r="C361" s="992"/>
      <c r="D361" s="992"/>
      <c r="E361" s="992"/>
      <c r="F361" s="992"/>
      <c r="G361" s="992"/>
    </row>
    <row r="362" spans="2:7">
      <c r="B362" s="992"/>
      <c r="C362" s="992"/>
      <c r="D362" s="992"/>
      <c r="E362" s="992"/>
      <c r="F362" s="992"/>
      <c r="G362" s="992"/>
    </row>
    <row r="363" spans="2:7">
      <c r="B363" s="992"/>
      <c r="C363" s="992"/>
      <c r="D363" s="992"/>
      <c r="E363" s="992"/>
      <c r="F363" s="992"/>
      <c r="G363" s="992"/>
    </row>
    <row r="364" spans="2:7">
      <c r="B364" s="992"/>
      <c r="C364" s="992"/>
      <c r="D364" s="992"/>
      <c r="E364" s="992"/>
      <c r="F364" s="992"/>
      <c r="G364" s="992"/>
    </row>
    <row r="365" spans="2:7">
      <c r="B365" s="992"/>
      <c r="C365" s="992"/>
      <c r="D365" s="992"/>
      <c r="E365" s="992"/>
      <c r="F365" s="992"/>
      <c r="G365" s="992"/>
    </row>
    <row r="366" spans="2:7">
      <c r="B366" s="992"/>
      <c r="C366" s="992"/>
      <c r="D366" s="992"/>
      <c r="E366" s="992"/>
      <c r="F366" s="992"/>
      <c r="G366" s="992"/>
    </row>
    <row r="367" spans="2:7">
      <c r="B367" s="992"/>
      <c r="C367" s="992"/>
      <c r="D367" s="992"/>
      <c r="E367" s="992"/>
      <c r="F367" s="992"/>
      <c r="G367" s="992"/>
    </row>
    <row r="368" spans="2:7">
      <c r="B368" s="992"/>
      <c r="C368" s="992"/>
      <c r="D368" s="992"/>
      <c r="E368" s="992"/>
      <c r="F368" s="992"/>
      <c r="G368" s="992"/>
    </row>
    <row r="369" spans="2:7">
      <c r="B369" s="992"/>
      <c r="C369" s="992"/>
      <c r="D369" s="992"/>
      <c r="E369" s="992"/>
      <c r="F369" s="992"/>
      <c r="G369" s="992"/>
    </row>
    <row r="370" spans="2:7">
      <c r="B370" s="992"/>
      <c r="C370" s="992"/>
      <c r="D370" s="992"/>
      <c r="E370" s="992"/>
      <c r="F370" s="992"/>
      <c r="G370" s="992"/>
    </row>
    <row r="371" spans="2:7">
      <c r="B371" s="992"/>
      <c r="C371" s="992"/>
      <c r="D371" s="992"/>
      <c r="E371" s="992"/>
      <c r="F371" s="992"/>
      <c r="G371" s="992"/>
    </row>
    <row r="372" spans="2:7">
      <c r="B372" s="992"/>
      <c r="C372" s="992"/>
      <c r="D372" s="992"/>
      <c r="E372" s="992"/>
      <c r="F372" s="992"/>
      <c r="G372" s="992"/>
    </row>
    <row r="373" spans="2:7">
      <c r="B373" s="992"/>
      <c r="C373" s="992"/>
      <c r="D373" s="992"/>
      <c r="E373" s="992"/>
      <c r="F373" s="992"/>
      <c r="G373" s="992"/>
    </row>
    <row r="374" spans="2:7">
      <c r="B374" s="992"/>
      <c r="C374" s="992"/>
      <c r="D374" s="992"/>
      <c r="E374" s="992"/>
      <c r="F374" s="992"/>
      <c r="G374" s="992"/>
    </row>
    <row r="375" spans="2:7">
      <c r="B375" s="992"/>
      <c r="C375" s="992"/>
      <c r="D375" s="992"/>
      <c r="E375" s="992"/>
      <c r="F375" s="992"/>
      <c r="G375" s="992"/>
    </row>
    <row r="376" spans="2:7">
      <c r="B376" s="992"/>
      <c r="C376" s="992"/>
      <c r="D376" s="992"/>
      <c r="E376" s="992"/>
      <c r="F376" s="992"/>
      <c r="G376" s="992"/>
    </row>
    <row r="377" spans="2:7">
      <c r="B377" s="992"/>
      <c r="C377" s="992"/>
      <c r="D377" s="992"/>
      <c r="E377" s="992"/>
      <c r="F377" s="992"/>
      <c r="G377" s="992"/>
    </row>
  </sheetData>
  <phoneticPr fontId="108" type="noConversion"/>
  <pageMargins left="1.02362204724409" right="1.0629921259842501" top="0.94488188976377996" bottom="1.49606299212598" header="0.511811023622047" footer="1.1811023622047201"/>
  <pageSetup paperSize="9" firstPageNumber="184" fitToHeight="4" orientation="portrait" useFirstPageNumber="1" r:id="rId1"/>
  <headerFooter alignWithMargins="0">
    <oddFooter>&amp;C&amp;"Arial,Bold"DN, HTX và CS cá thể - &amp;"Arial,Italic"Enterprise, cooperative and individual establishment &amp;"Arial,Regular"      &amp;16&amp;P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28</vt:i4>
      </vt:variant>
    </vt:vector>
  </HeadingPairs>
  <TitlesOfParts>
    <vt:vector size="78" baseType="lpstr">
      <vt:lpstr>Doanh nghiep</vt:lpstr>
      <vt:lpstr>LGT 05</vt:lpstr>
      <vt:lpstr>Tong quan chung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Sheet1</vt:lpstr>
      <vt:lpstr>'103'!Print_Area</vt:lpstr>
      <vt:lpstr>'65'!Print_Area</vt:lpstr>
      <vt:lpstr>'68'!Print_Area</vt:lpstr>
      <vt:lpstr>'81'!Print_Area</vt:lpstr>
      <vt:lpstr>'83'!Print_Area</vt:lpstr>
      <vt:lpstr>'84'!Print_Area</vt:lpstr>
      <vt:lpstr>'86'!Print_Area</vt:lpstr>
      <vt:lpstr>'101'!Print_Titles</vt:lpstr>
      <vt:lpstr>'66'!Print_Titles</vt:lpstr>
      <vt:lpstr>'69'!Print_Titles</vt:lpstr>
      <vt:lpstr>'72'!Print_Titles</vt:lpstr>
      <vt:lpstr>'74'!Print_Titles</vt:lpstr>
      <vt:lpstr>'75'!Print_Titles</vt:lpstr>
      <vt:lpstr>'77'!Print_Titles</vt:lpstr>
      <vt:lpstr>'78'!Print_Titles</vt:lpstr>
      <vt:lpstr>'80'!Print_Titles</vt:lpstr>
      <vt:lpstr>'81'!Print_Titles</vt:lpstr>
      <vt:lpstr>'83'!Print_Titles</vt:lpstr>
      <vt:lpstr>'84'!Print_Titles</vt:lpstr>
      <vt:lpstr>'86'!Print_Titles</vt:lpstr>
      <vt:lpstr>'87'!Print_Titles</vt:lpstr>
      <vt:lpstr>'90'!Print_Titles</vt:lpstr>
      <vt:lpstr>'91'!Print_Titles</vt:lpstr>
      <vt:lpstr>'93'!Print_Titles</vt:lpstr>
      <vt:lpstr>'94'!Print_Titles</vt:lpstr>
      <vt:lpstr>'95'!Print_Titles</vt:lpstr>
      <vt:lpstr>'96'!Print_Titles</vt:lpstr>
      <vt:lpstr>'Doanh nghiep'!Print_Titles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Pham Minh Tan</cp:lastModifiedBy>
  <cp:lastPrinted>2021-06-24T11:04:05Z</cp:lastPrinted>
  <dcterms:created xsi:type="dcterms:W3CDTF">2012-12-07T10:07:39Z</dcterms:created>
  <dcterms:modified xsi:type="dcterms:W3CDTF">2021-09-07T09:49:41Z</dcterms:modified>
</cp:coreProperties>
</file>