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4e82dcad520aeb8/Desktop/Bad 2/"/>
    </mc:Choice>
  </mc:AlternateContent>
  <xr:revisionPtr revIDLastSave="13" documentId="13_ncr:1_{169D25FA-EACA-4E5E-AAED-F4220B22E69B}" xr6:coauthVersionLast="47" xr6:coauthVersionMax="47" xr10:uidLastSave="{9BF8AD21-BC78-49C0-A43B-702350EEF019}"/>
  <bookViews>
    <workbookView xWindow="-110" yWindow="-110" windowWidth="19420" windowHeight="11500" tabRatio="988" firstSheet="3" activeTab="3" xr2:uid="{00000000-000D-0000-FFFF-FFFF00000000}"/>
  </bookViews>
  <sheets>
    <sheet name="Sales Budget " sheetId="1" r:id="rId1"/>
    <sheet name="Production Budget" sheetId="4" r:id="rId2"/>
    <sheet name="Direct Labor Budget " sheetId="3" r:id="rId3"/>
    <sheet name="Direct Material Budget" sheetId="2" r:id="rId4"/>
    <sheet name="Manufacturing Overhead Budget" sheetId="5" r:id="rId5"/>
    <sheet name="Ending Finished Goods Inventory" sheetId="6" r:id="rId6"/>
    <sheet name="Selling and Administrative Expe" sheetId="7" r:id="rId7"/>
    <sheet name="Cash Budget" sheetId="8" r:id="rId8"/>
    <sheet name="Income Statement " sheetId="10" r:id="rId9"/>
    <sheet name="Balance Sheet" sheetId="9" r:id="rId10"/>
    <sheet name="Sheet1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9" l="1"/>
  <c r="G10" i="10"/>
  <c r="U8" i="7"/>
  <c r="U7" i="7"/>
  <c r="R14" i="2"/>
  <c r="S6" i="1"/>
  <c r="S7" i="1"/>
  <c r="E8" i="6"/>
  <c r="T7" i="5" l="1"/>
  <c r="U6" i="8"/>
  <c r="G7" i="4"/>
  <c r="D7" i="4"/>
  <c r="T21" i="8"/>
  <c r="R21" i="8"/>
  <c r="Q21" i="8"/>
  <c r="P21" i="8"/>
  <c r="O21" i="8"/>
  <c r="N21" i="8"/>
  <c r="L21" i="8"/>
  <c r="K21" i="8"/>
  <c r="J21" i="8"/>
  <c r="I21" i="8"/>
  <c r="H21" i="8"/>
  <c r="G21" i="8"/>
  <c r="G22" i="8" s="1"/>
  <c r="F21" i="8"/>
  <c r="S20" i="8"/>
  <c r="S19" i="8"/>
  <c r="B7" i="9"/>
  <c r="F22" i="8"/>
  <c r="M19" i="8"/>
  <c r="U18" i="8"/>
  <c r="U18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U15" i="7"/>
  <c r="U14" i="7"/>
  <c r="U13" i="7"/>
  <c r="U12" i="7"/>
  <c r="U11" i="7"/>
  <c r="T6" i="7"/>
  <c r="T9" i="7" s="1"/>
  <c r="S6" i="7"/>
  <c r="S9" i="7" s="1"/>
  <c r="R6" i="7"/>
  <c r="R9" i="7" s="1"/>
  <c r="Q6" i="7"/>
  <c r="Q9" i="7" s="1"/>
  <c r="P6" i="7"/>
  <c r="P9" i="7" s="1"/>
  <c r="O6" i="7"/>
  <c r="O9" i="7" s="1"/>
  <c r="N6" i="7"/>
  <c r="N9" i="7" s="1"/>
  <c r="M6" i="7"/>
  <c r="M9" i="7" s="1"/>
  <c r="L6" i="7"/>
  <c r="L9" i="7" s="1"/>
  <c r="K6" i="7"/>
  <c r="K9" i="7" s="1"/>
  <c r="J6" i="7"/>
  <c r="J9" i="7" s="1"/>
  <c r="I6" i="7"/>
  <c r="H6" i="7"/>
  <c r="H9" i="7" s="1"/>
  <c r="G6" i="7"/>
  <c r="G9" i="7" s="1"/>
  <c r="B9" i="6"/>
  <c r="H8" i="6"/>
  <c r="H7" i="6"/>
  <c r="T11" i="5"/>
  <c r="T9" i="5"/>
  <c r="P6" i="4"/>
  <c r="O7" i="4" s="1"/>
  <c r="H13" i="6" s="1"/>
  <c r="O6" i="4"/>
  <c r="N7" i="4" s="1"/>
  <c r="N6" i="4"/>
  <c r="M7" i="4" s="1"/>
  <c r="M6" i="4"/>
  <c r="L6" i="4"/>
  <c r="K7" i="4" s="1"/>
  <c r="K6" i="4"/>
  <c r="J7" i="4" s="1"/>
  <c r="J6" i="4"/>
  <c r="I7" i="4" s="1"/>
  <c r="I6" i="4"/>
  <c r="H7" i="4" s="1"/>
  <c r="H6" i="4"/>
  <c r="G6" i="4"/>
  <c r="F7" i="4" s="1"/>
  <c r="G9" i="4" s="1"/>
  <c r="F6" i="4"/>
  <c r="E7" i="4" s="1"/>
  <c r="F9" i="4" s="1"/>
  <c r="E6" i="4"/>
  <c r="D6" i="4"/>
  <c r="C7" i="4" s="1"/>
  <c r="D9" i="4" s="1"/>
  <c r="C6" i="4"/>
  <c r="B7" i="4" s="1"/>
  <c r="R9" i="3"/>
  <c r="R8" i="1"/>
  <c r="R15" i="1" s="1"/>
  <c r="Q8" i="1"/>
  <c r="Q15" i="1" s="1"/>
  <c r="P8" i="1"/>
  <c r="R17" i="1" s="1"/>
  <c r="O8" i="1"/>
  <c r="O15" i="1" s="1"/>
  <c r="N8" i="1"/>
  <c r="M8" i="1"/>
  <c r="O17" i="1" s="1"/>
  <c r="L8" i="1"/>
  <c r="N17" i="1" s="1"/>
  <c r="K8" i="1"/>
  <c r="M17" i="1" s="1"/>
  <c r="J8" i="1"/>
  <c r="K16" i="1" s="1"/>
  <c r="I8" i="1"/>
  <c r="H8" i="1"/>
  <c r="I16" i="1" s="1"/>
  <c r="G8" i="1"/>
  <c r="I17" i="1" s="1"/>
  <c r="F8" i="1"/>
  <c r="H17" i="1" s="1"/>
  <c r="E8" i="1"/>
  <c r="G17" i="1" s="1"/>
  <c r="D6" i="1"/>
  <c r="R16" i="1" l="1"/>
  <c r="R18" i="1" s="1"/>
  <c r="T8" i="8" s="1"/>
  <c r="M8" i="4"/>
  <c r="L14" i="1"/>
  <c r="C8" i="4"/>
  <c r="G15" i="1"/>
  <c r="L16" i="1"/>
  <c r="R14" i="1"/>
  <c r="C8" i="9" s="1"/>
  <c r="D8" i="9" s="1"/>
  <c r="F15" i="1"/>
  <c r="P16" i="1"/>
  <c r="Q16" i="1"/>
  <c r="S8" i="1"/>
  <c r="T8" i="1" s="1"/>
  <c r="J17" i="1"/>
  <c r="F16" i="1"/>
  <c r="P9" i="4"/>
  <c r="O9" i="4"/>
  <c r="K15" i="1"/>
  <c r="G16" i="1"/>
  <c r="J15" i="1"/>
  <c r="N9" i="4"/>
  <c r="I14" i="1"/>
  <c r="H16" i="1"/>
  <c r="O8" i="4"/>
  <c r="L7" i="4"/>
  <c r="M9" i="4" s="1"/>
  <c r="H15" i="1"/>
  <c r="H18" i="1" s="1"/>
  <c r="J8" i="8" s="1"/>
  <c r="S17" i="7"/>
  <c r="S19" i="7" s="1"/>
  <c r="S14" i="8" s="1"/>
  <c r="P17" i="7"/>
  <c r="P19" i="7" s="1"/>
  <c r="P14" i="8" s="1"/>
  <c r="G17" i="7"/>
  <c r="G19" i="7" s="1"/>
  <c r="G14" i="8" s="1"/>
  <c r="Q17" i="7"/>
  <c r="Q19" i="7" s="1"/>
  <c r="Q14" i="8" s="1"/>
  <c r="R17" i="7"/>
  <c r="R19" i="7" s="1"/>
  <c r="R14" i="8" s="1"/>
  <c r="M17" i="7"/>
  <c r="M19" i="7" s="1"/>
  <c r="M14" i="8" s="1"/>
  <c r="O17" i="7"/>
  <c r="O19" i="7" s="1"/>
  <c r="O14" i="8" s="1"/>
  <c r="U6" i="7"/>
  <c r="L17" i="7"/>
  <c r="L19" i="7" s="1"/>
  <c r="L14" i="8" s="1"/>
  <c r="I9" i="7"/>
  <c r="I17" i="7" s="1"/>
  <c r="I19" i="7" s="1"/>
  <c r="I14" i="8" s="1"/>
  <c r="H17" i="7"/>
  <c r="H19" i="7" s="1"/>
  <c r="N17" i="7"/>
  <c r="N19" i="7" s="1"/>
  <c r="N14" i="8" s="1"/>
  <c r="K14" i="1"/>
  <c r="I15" i="1"/>
  <c r="S21" i="8"/>
  <c r="F8" i="4"/>
  <c r="F10" i="4" s="1"/>
  <c r="L9" i="4"/>
  <c r="C9" i="4"/>
  <c r="F6" i="7"/>
  <c r="F9" i="7" s="1"/>
  <c r="F17" i="7" s="1"/>
  <c r="D8" i="1"/>
  <c r="B6" i="4"/>
  <c r="B8" i="4" s="1"/>
  <c r="B10" i="4" s="1"/>
  <c r="N15" i="1"/>
  <c r="P14" i="1"/>
  <c r="J9" i="4"/>
  <c r="Q14" i="1"/>
  <c r="Q17" i="1"/>
  <c r="O16" i="1"/>
  <c r="O18" i="1" s="1"/>
  <c r="Q8" i="8" s="1"/>
  <c r="K9" i="4"/>
  <c r="K8" i="4"/>
  <c r="J16" i="1"/>
  <c r="K17" i="1"/>
  <c r="J14" i="1"/>
  <c r="E8" i="4"/>
  <c r="E9" i="4"/>
  <c r="D8" i="4"/>
  <c r="N8" i="4"/>
  <c r="T17" i="7"/>
  <c r="T19" i="7" s="1"/>
  <c r="T14" i="8" s="1"/>
  <c r="P17" i="1"/>
  <c r="G8" i="4"/>
  <c r="G10" i="4" s="1"/>
  <c r="U16" i="7"/>
  <c r="N14" i="1"/>
  <c r="M14" i="1"/>
  <c r="L15" i="1"/>
  <c r="M16" i="1"/>
  <c r="Q6" i="4"/>
  <c r="J17" i="7"/>
  <c r="J19" i="7" s="1"/>
  <c r="J14" i="8" s="1"/>
  <c r="M15" i="1"/>
  <c r="O14" i="1"/>
  <c r="N16" i="1"/>
  <c r="I9" i="4"/>
  <c r="K17" i="7"/>
  <c r="K19" i="7" s="1"/>
  <c r="K14" i="8" s="1"/>
  <c r="G14" i="1"/>
  <c r="P15" i="1"/>
  <c r="U19" i="8"/>
  <c r="H14" i="1"/>
  <c r="E15" i="1"/>
  <c r="L17" i="1"/>
  <c r="M20" i="8"/>
  <c r="U20" i="8" s="1"/>
  <c r="F10" i="10" s="1"/>
  <c r="M10" i="4" l="1"/>
  <c r="G18" i="1"/>
  <c r="I8" i="8" s="1"/>
  <c r="N10" i="4"/>
  <c r="C10" i="4"/>
  <c r="D7" i="2" s="1"/>
  <c r="Q18" i="1"/>
  <c r="S8" i="8" s="1"/>
  <c r="O10" i="4"/>
  <c r="P7" i="2" s="1"/>
  <c r="P18" i="1"/>
  <c r="R8" i="8" s="1"/>
  <c r="L8" i="4"/>
  <c r="L10" i="4" s="1"/>
  <c r="P7" i="3"/>
  <c r="P10" i="3" s="1"/>
  <c r="N7" i="3"/>
  <c r="N10" i="3" s="1"/>
  <c r="N7" i="2"/>
  <c r="D7" i="3"/>
  <c r="D10" i="3" s="1"/>
  <c r="G7" i="3"/>
  <c r="G10" i="3" s="1"/>
  <c r="G7" i="2"/>
  <c r="O7" i="2"/>
  <c r="O7" i="3"/>
  <c r="O10" i="3" s="1"/>
  <c r="P7" i="4"/>
  <c r="P8" i="4" s="1"/>
  <c r="P10" i="4" s="1"/>
  <c r="L18" i="1"/>
  <c r="N8" i="8" s="1"/>
  <c r="F5" i="10"/>
  <c r="H7" i="2"/>
  <c r="H7" i="3"/>
  <c r="H10" i="3" s="1"/>
  <c r="M18" i="1"/>
  <c r="O8" i="8" s="1"/>
  <c r="N18" i="1"/>
  <c r="P8" i="8" s="1"/>
  <c r="C7" i="3"/>
  <c r="C10" i="3" s="1"/>
  <c r="C12" i="3" s="1"/>
  <c r="F12" i="8" s="1"/>
  <c r="C7" i="2"/>
  <c r="C9" i="2" s="1"/>
  <c r="M21" i="8"/>
  <c r="U9" i="7"/>
  <c r="V9" i="7" s="1"/>
  <c r="U17" i="7"/>
  <c r="F8" i="10" s="1"/>
  <c r="G8" i="10" s="1"/>
  <c r="K18" i="1"/>
  <c r="M8" i="8" s="1"/>
  <c r="J18" i="1"/>
  <c r="L8" i="8" s="1"/>
  <c r="S16" i="1"/>
  <c r="S15" i="1"/>
  <c r="I18" i="1"/>
  <c r="U21" i="8"/>
  <c r="E10" i="4"/>
  <c r="E6" i="5"/>
  <c r="E8" i="5" s="1"/>
  <c r="E10" i="5" s="1"/>
  <c r="D10" i="4"/>
  <c r="H8" i="4"/>
  <c r="F17" i="1"/>
  <c r="F18" i="1" s="1"/>
  <c r="H8" i="8" s="1"/>
  <c r="E5" i="10"/>
  <c r="D15" i="1"/>
  <c r="F14" i="1"/>
  <c r="E16" i="1"/>
  <c r="E18" i="1" s="1"/>
  <c r="H9" i="4"/>
  <c r="Q9" i="4" s="1"/>
  <c r="Q7" i="4"/>
  <c r="I8" i="4"/>
  <c r="I10" i="4" s="1"/>
  <c r="U19" i="7"/>
  <c r="H14" i="8"/>
  <c r="U14" i="8" s="1"/>
  <c r="J8" i="4"/>
  <c r="J10" i="4" s="1"/>
  <c r="F19" i="7"/>
  <c r="F14" i="8" s="1"/>
  <c r="E8" i="10"/>
  <c r="K10" i="4"/>
  <c r="V14" i="8" l="1"/>
  <c r="S17" i="1"/>
  <c r="V19" i="7"/>
  <c r="Q7" i="3"/>
  <c r="Q10" i="3" s="1"/>
  <c r="Q7" i="2"/>
  <c r="I6" i="5"/>
  <c r="I8" i="5" s="1"/>
  <c r="I10" i="5" s="1"/>
  <c r="G12" i="3"/>
  <c r="J12" i="8" s="1"/>
  <c r="R6" i="5"/>
  <c r="R8" i="5" s="1"/>
  <c r="R10" i="5" s="1"/>
  <c r="P12" i="3"/>
  <c r="S12" i="8" s="1"/>
  <c r="C10" i="2"/>
  <c r="D9" i="2"/>
  <c r="E7" i="3"/>
  <c r="E7" i="2"/>
  <c r="D12" i="3"/>
  <c r="G12" i="8" s="1"/>
  <c r="F6" i="5"/>
  <c r="F8" i="5" s="1"/>
  <c r="F10" i="5" s="1"/>
  <c r="D18" i="1"/>
  <c r="F8" i="8" s="1"/>
  <c r="H10" i="4"/>
  <c r="O9" i="2"/>
  <c r="N10" i="2"/>
  <c r="O12" i="2" s="1"/>
  <c r="K7" i="3"/>
  <c r="K10" i="3" s="1"/>
  <c r="K7" i="2"/>
  <c r="S14" i="1"/>
  <c r="B8" i="9"/>
  <c r="O10" i="2"/>
  <c r="P12" i="2" s="1"/>
  <c r="P9" i="2"/>
  <c r="F7" i="3"/>
  <c r="F10" i="3" s="1"/>
  <c r="F7" i="2"/>
  <c r="Q6" i="5"/>
  <c r="Q8" i="5" s="1"/>
  <c r="Q10" i="5" s="1"/>
  <c r="O12" i="3"/>
  <c r="R12" i="8" s="1"/>
  <c r="L7" i="2"/>
  <c r="L7" i="3"/>
  <c r="L10" i="3" s="1"/>
  <c r="J7" i="2"/>
  <c r="J7" i="3"/>
  <c r="J10" i="3" s="1"/>
  <c r="M7" i="2"/>
  <c r="M7" i="3"/>
  <c r="M10" i="3" s="1"/>
  <c r="G9" i="2"/>
  <c r="F10" i="2"/>
  <c r="G12" i="2" s="1"/>
  <c r="J6" i="5"/>
  <c r="J8" i="5" s="1"/>
  <c r="J10" i="5" s="1"/>
  <c r="H12" i="3"/>
  <c r="K12" i="8" s="1"/>
  <c r="N9" i="2"/>
  <c r="M10" i="2"/>
  <c r="N12" i="2" s="1"/>
  <c r="G8" i="8"/>
  <c r="G9" i="8" s="1"/>
  <c r="H9" i="2"/>
  <c r="G10" i="2"/>
  <c r="H12" i="2" s="1"/>
  <c r="P6" i="5"/>
  <c r="P8" i="5" s="1"/>
  <c r="P10" i="5" s="1"/>
  <c r="N12" i="3"/>
  <c r="Q12" i="8" s="1"/>
  <c r="S18" i="1"/>
  <c r="K8" i="8"/>
  <c r="E12" i="5"/>
  <c r="F13" i="8"/>
  <c r="Q8" i="4"/>
  <c r="T18" i="1" l="1"/>
  <c r="L6" i="5"/>
  <c r="L8" i="5" s="1"/>
  <c r="L10" i="5" s="1"/>
  <c r="J12" i="3"/>
  <c r="M12" i="8" s="1"/>
  <c r="J9" i="2"/>
  <c r="I10" i="2"/>
  <c r="J12" i="2" s="1"/>
  <c r="P11" i="2"/>
  <c r="P13" i="2" s="1"/>
  <c r="P15" i="2" s="1"/>
  <c r="P12" i="5"/>
  <c r="Q13" i="8"/>
  <c r="K9" i="2"/>
  <c r="J10" i="2"/>
  <c r="K12" i="2" s="1"/>
  <c r="H6" i="5"/>
  <c r="H8" i="5" s="1"/>
  <c r="H10" i="5" s="1"/>
  <c r="F12" i="3"/>
  <c r="I12" i="8" s="1"/>
  <c r="F9" i="2"/>
  <c r="F11" i="2" s="1"/>
  <c r="E10" i="2"/>
  <c r="F12" i="2" s="1"/>
  <c r="F12" i="5"/>
  <c r="G13" i="8"/>
  <c r="E10" i="3"/>
  <c r="S6" i="5"/>
  <c r="S8" i="5" s="1"/>
  <c r="S10" i="5" s="1"/>
  <c r="Q12" i="3"/>
  <c r="T12" i="8" s="1"/>
  <c r="J12" i="5"/>
  <c r="K13" i="8"/>
  <c r="G11" i="2"/>
  <c r="G13" i="2" s="1"/>
  <c r="G15" i="2" s="1"/>
  <c r="D10" i="2"/>
  <c r="D11" i="2" s="1"/>
  <c r="E9" i="2"/>
  <c r="O6" i="5"/>
  <c r="O8" i="5" s="1"/>
  <c r="O10" i="5" s="1"/>
  <c r="M12" i="3"/>
  <c r="P12" i="8" s="1"/>
  <c r="L10" i="2"/>
  <c r="M12" i="2" s="1"/>
  <c r="M9" i="2"/>
  <c r="M11" i="2" s="1"/>
  <c r="M13" i="2" s="1"/>
  <c r="M15" i="2" s="1"/>
  <c r="D12" i="2"/>
  <c r="C11" i="2"/>
  <c r="C13" i="2" s="1"/>
  <c r="C15" i="2" s="1"/>
  <c r="K12" i="3"/>
  <c r="N12" i="8" s="1"/>
  <c r="M6" i="5"/>
  <c r="M8" i="5" s="1"/>
  <c r="M10" i="5" s="1"/>
  <c r="L12" i="3"/>
  <c r="O12" i="8" s="1"/>
  <c r="N6" i="5"/>
  <c r="N8" i="5" s="1"/>
  <c r="N10" i="5" s="1"/>
  <c r="R12" i="5"/>
  <c r="S13" i="8"/>
  <c r="L9" i="2"/>
  <c r="K10" i="2"/>
  <c r="L12" i="2" s="1"/>
  <c r="O11" i="2"/>
  <c r="O13" i="2" s="1"/>
  <c r="O15" i="2" s="1"/>
  <c r="I7" i="2"/>
  <c r="R7" i="2" s="1"/>
  <c r="Q10" i="2" s="1"/>
  <c r="I7" i="3"/>
  <c r="I10" i="3" s="1"/>
  <c r="J13" i="8"/>
  <c r="I12" i="5"/>
  <c r="Q10" i="4"/>
  <c r="R10" i="4" s="1"/>
  <c r="N11" i="2"/>
  <c r="N13" i="2" s="1"/>
  <c r="N15" i="2" s="1"/>
  <c r="Q12" i="5"/>
  <c r="R13" i="8"/>
  <c r="Q9" i="2"/>
  <c r="P10" i="2"/>
  <c r="U8" i="8"/>
  <c r="D13" i="2" l="1"/>
  <c r="D15" i="2" s="1"/>
  <c r="E20" i="2" s="1"/>
  <c r="B16" i="9" s="1"/>
  <c r="R7" i="3"/>
  <c r="L11" i="2"/>
  <c r="L13" i="2" s="1"/>
  <c r="L15" i="2" s="1"/>
  <c r="J11" i="2"/>
  <c r="J13" i="2" s="1"/>
  <c r="J15" i="2" s="1"/>
  <c r="K21" i="2" s="1"/>
  <c r="Q11" i="2"/>
  <c r="M22" i="2"/>
  <c r="N21" i="2"/>
  <c r="N20" i="2"/>
  <c r="N12" i="5"/>
  <c r="O13" i="8"/>
  <c r="O22" i="2"/>
  <c r="P21" i="2"/>
  <c r="P20" i="2"/>
  <c r="E11" i="2"/>
  <c r="N22" i="2"/>
  <c r="O21" i="2"/>
  <c r="O20" i="2"/>
  <c r="E12" i="2"/>
  <c r="R12" i="2" s="1"/>
  <c r="B10" i="9"/>
  <c r="H21" i="2"/>
  <c r="G22" i="2"/>
  <c r="H20" i="2"/>
  <c r="H12" i="5"/>
  <c r="I13" i="8"/>
  <c r="Q20" i="2"/>
  <c r="C16" i="9" s="1"/>
  <c r="D16" i="9" s="1"/>
  <c r="P22" i="2"/>
  <c r="Q21" i="2"/>
  <c r="R10" i="2"/>
  <c r="C10" i="9"/>
  <c r="D10" i="9" s="1"/>
  <c r="Q12" i="2"/>
  <c r="Q13" i="2" s="1"/>
  <c r="Q15" i="2" s="1"/>
  <c r="Q22" i="2" s="1"/>
  <c r="O12" i="5"/>
  <c r="P13" i="8"/>
  <c r="F13" i="2"/>
  <c r="F15" i="2" s="1"/>
  <c r="S12" i="5"/>
  <c r="T13" i="8"/>
  <c r="L12" i="5"/>
  <c r="M13" i="8"/>
  <c r="M12" i="5"/>
  <c r="N13" i="8"/>
  <c r="K11" i="2"/>
  <c r="K13" i="2" s="1"/>
  <c r="K15" i="2" s="1"/>
  <c r="E21" i="2"/>
  <c r="G6" i="5"/>
  <c r="R10" i="3"/>
  <c r="E12" i="3"/>
  <c r="K6" i="5"/>
  <c r="K8" i="5" s="1"/>
  <c r="K10" i="5" s="1"/>
  <c r="I12" i="3"/>
  <c r="L12" i="8" s="1"/>
  <c r="C22" i="2"/>
  <c r="C23" i="2" s="1"/>
  <c r="F11" i="8" s="1"/>
  <c r="F15" i="8" s="1"/>
  <c r="D21" i="2"/>
  <c r="D20" i="2"/>
  <c r="H10" i="2"/>
  <c r="I9" i="2"/>
  <c r="I11" i="2" s="1"/>
  <c r="V8" i="8"/>
  <c r="U9" i="8"/>
  <c r="H9" i="8"/>
  <c r="K20" i="2" l="1"/>
  <c r="D22" i="2"/>
  <c r="D23" i="2" s="1"/>
  <c r="G11" i="8" s="1"/>
  <c r="G15" i="8" s="1"/>
  <c r="J22" i="2"/>
  <c r="Q23" i="2"/>
  <c r="T11" i="8" s="1"/>
  <c r="T15" i="8" s="1"/>
  <c r="P23" i="2"/>
  <c r="S11" i="8" s="1"/>
  <c r="S15" i="8" s="1"/>
  <c r="E13" i="2"/>
  <c r="E15" i="2" s="1"/>
  <c r="F20" i="2" s="1"/>
  <c r="R20" i="2" s="1"/>
  <c r="R9" i="2"/>
  <c r="R11" i="2" s="1"/>
  <c r="R13" i="2" s="1"/>
  <c r="L22" i="2"/>
  <c r="M21" i="2"/>
  <c r="M23" i="2" s="1"/>
  <c r="P11" i="8" s="1"/>
  <c r="P15" i="8" s="1"/>
  <c r="M20" i="2"/>
  <c r="H12" i="8"/>
  <c r="U12" i="8" s="1"/>
  <c r="R12" i="3"/>
  <c r="S12" i="3" s="1"/>
  <c r="G8" i="5"/>
  <c r="T6" i="5"/>
  <c r="T15" i="5" s="1"/>
  <c r="G21" i="2"/>
  <c r="G23" i="2" s="1"/>
  <c r="J11" i="8" s="1"/>
  <c r="J15" i="8" s="1"/>
  <c r="F22" i="2"/>
  <c r="G20" i="2"/>
  <c r="L13" i="8"/>
  <c r="K12" i="5"/>
  <c r="I12" i="2"/>
  <c r="I13" i="2" s="1"/>
  <c r="I15" i="2" s="1"/>
  <c r="H11" i="2"/>
  <c r="H13" i="2" s="1"/>
  <c r="H15" i="2" s="1"/>
  <c r="K22" i="2"/>
  <c r="K23" i="2" s="1"/>
  <c r="N11" i="8" s="1"/>
  <c r="N15" i="8" s="1"/>
  <c r="L21" i="2"/>
  <c r="L23" i="2" s="1"/>
  <c r="O11" i="8" s="1"/>
  <c r="O15" i="8" s="1"/>
  <c r="L20" i="2"/>
  <c r="N23" i="2"/>
  <c r="Q11" i="8" s="1"/>
  <c r="Q15" i="8" s="1"/>
  <c r="O23" i="2"/>
  <c r="R11" i="8" s="1"/>
  <c r="R15" i="8" s="1"/>
  <c r="F21" i="2" l="1"/>
  <c r="F23" i="2" s="1"/>
  <c r="I11" i="8" s="1"/>
  <c r="I15" i="8" s="1"/>
  <c r="E22" i="2"/>
  <c r="E23" i="2" s="1"/>
  <c r="H11" i="8" s="1"/>
  <c r="V12" i="8"/>
  <c r="J21" i="2"/>
  <c r="J23" i="2" s="1"/>
  <c r="M11" i="8" s="1"/>
  <c r="M15" i="8" s="1"/>
  <c r="I22" i="2"/>
  <c r="J20" i="2"/>
  <c r="R15" i="2"/>
  <c r="S15" i="2" s="1"/>
  <c r="T8" i="5"/>
  <c r="G10" i="5"/>
  <c r="I20" i="2"/>
  <c r="I21" i="2"/>
  <c r="H22" i="2"/>
  <c r="H23" i="2" s="1"/>
  <c r="K11" i="8" s="1"/>
  <c r="K15" i="8" s="1"/>
  <c r="I23" i="2" l="1"/>
  <c r="L11" i="8" s="1"/>
  <c r="L15" i="8" s="1"/>
  <c r="R21" i="2"/>
  <c r="H13" i="8"/>
  <c r="U13" i="8" s="1"/>
  <c r="T10" i="5"/>
  <c r="G12" i="5"/>
  <c r="T12" i="5" s="1"/>
  <c r="V13" i="8" s="1"/>
  <c r="R22" i="2"/>
  <c r="U11" i="8"/>
  <c r="R23" i="2" l="1"/>
  <c r="S23" i="2" s="1"/>
  <c r="U10" i="5"/>
  <c r="T14" i="5"/>
  <c r="T16" i="5" s="1"/>
  <c r="E9" i="6" s="1"/>
  <c r="H9" i="6" s="1"/>
  <c r="H10" i="6" s="1"/>
  <c r="H14" i="6" s="1"/>
  <c r="H15" i="8"/>
  <c r="H16" i="8" s="1"/>
  <c r="H22" i="8" s="1"/>
  <c r="I6" i="8" s="1"/>
  <c r="U15" i="8"/>
  <c r="V11" i="8" l="1"/>
  <c r="U16" i="8"/>
  <c r="U22" i="8" s="1"/>
  <c r="V22" i="8"/>
  <c r="B9" i="9"/>
  <c r="B11" i="9" s="1"/>
  <c r="E6" i="10"/>
  <c r="E7" i="10" s="1"/>
  <c r="E9" i="10" s="1"/>
  <c r="E11" i="10" s="1"/>
  <c r="H15" i="6"/>
  <c r="C9" i="9" s="1"/>
  <c r="D9" i="9" s="1" a="1"/>
  <c r="D9" i="9" s="1"/>
  <c r="F6" i="10"/>
  <c r="F7" i="10" s="1"/>
  <c r="F9" i="10" s="1"/>
  <c r="F11" i="10" s="1"/>
  <c r="I9" i="8"/>
  <c r="I16" i="8" s="1"/>
  <c r="I22" i="8" s="1"/>
  <c r="B12" i="9" l="1"/>
  <c r="B18" i="9"/>
  <c r="J6" i="8"/>
  <c r="B19" i="9" l="1"/>
  <c r="B20" i="9" s="1"/>
  <c r="C18" i="9"/>
  <c r="J9" i="8"/>
  <c r="J16" i="8" s="1"/>
  <c r="J22" i="8" s="1"/>
  <c r="C19" i="9" l="1"/>
  <c r="C20" i="9" s="1"/>
  <c r="D18" i="9"/>
  <c r="K6" i="8"/>
  <c r="K9" i="8" l="1"/>
  <c r="K16" i="8" s="1"/>
  <c r="K22" i="8" s="1"/>
  <c r="L6" i="8" l="1"/>
  <c r="L9" i="8" l="1"/>
  <c r="L16" i="8" s="1"/>
  <c r="L22" i="8" s="1"/>
  <c r="M6" i="8" l="1"/>
  <c r="M9" i="8" l="1"/>
  <c r="M16" i="8" s="1"/>
  <c r="M22" i="8" s="1"/>
  <c r="N6" i="8" l="1"/>
  <c r="N9" i="8" s="1"/>
  <c r="N16" i="8" s="1"/>
  <c r="N22" i="8" s="1"/>
  <c r="O6" i="8" l="1"/>
  <c r="O9" i="8" l="1"/>
  <c r="O16" i="8" s="1"/>
  <c r="O22" i="8" s="1"/>
  <c r="P6" i="8" l="1"/>
  <c r="P9" i="8" l="1"/>
  <c r="P16" i="8" s="1"/>
  <c r="P22" i="8" s="1"/>
  <c r="Q6" i="8" l="1"/>
  <c r="Q9" i="8" l="1"/>
  <c r="Q16" i="8" s="1"/>
  <c r="Q22" i="8" s="1"/>
  <c r="R6" i="8" l="1"/>
  <c r="R9" i="8" l="1"/>
  <c r="R16" i="8" s="1"/>
  <c r="R22" i="8" s="1"/>
  <c r="S6" i="8" l="1"/>
  <c r="S9" i="8" l="1"/>
  <c r="S16" i="8" s="1"/>
  <c r="S22" i="8" s="1"/>
  <c r="C7" i="9" l="1"/>
  <c r="T6" i="8"/>
  <c r="C11" i="9" l="1"/>
  <c r="C12" i="9" s="1"/>
  <c r="D20" i="9" s="1"/>
  <c r="D7" i="9"/>
  <c r="T9" i="8"/>
  <c r="T16" i="8" s="1"/>
  <c r="T2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<sst xmlns="http://schemas.openxmlformats.org/spreadsheetml/2006/main" count="169" uniqueCount="135">
  <si>
    <t>Candle's Company's Master Budget</t>
  </si>
  <si>
    <t xml:space="preserve">Sale's Budget </t>
  </si>
  <si>
    <t xml:space="preserve">2024 Total </t>
  </si>
  <si>
    <t>Budgeted Unit Sale</t>
  </si>
  <si>
    <t>Selling price per Unit</t>
  </si>
  <si>
    <t>Total Sale</t>
  </si>
  <si>
    <t>Schedule of Expected Cash Collection</t>
  </si>
  <si>
    <t>Beginning Account Receivable</t>
  </si>
  <si>
    <t xml:space="preserve">Current Month Collections </t>
  </si>
  <si>
    <t>Last Months Collections</t>
  </si>
  <si>
    <t xml:space="preserve">2 Months Prior </t>
  </si>
  <si>
    <t xml:space="preserve">Total Collections for Month </t>
  </si>
  <si>
    <t xml:space="preserve">Candle Company Master Budget </t>
  </si>
  <si>
    <t>Direct Material Budget</t>
  </si>
  <si>
    <t>Required Production</t>
  </si>
  <si>
    <t>Units ("Kits") of raw materials</t>
  </si>
  <si>
    <t>Units of raw materials needed to meet production</t>
  </si>
  <si>
    <t>Add desired units of ending raw materials inventory</t>
  </si>
  <si>
    <t>Total units of raw materials needed</t>
  </si>
  <si>
    <t>Less units of beginning raw materials inventory</t>
  </si>
  <si>
    <t>Units of raw materials to be purchased</t>
  </si>
  <si>
    <t>Cost of raw materials per unit</t>
  </si>
  <si>
    <t xml:space="preserve">Total Cost of Raw Materials to be Purchased </t>
  </si>
  <si>
    <t>Schedule of Expected Cash Disbursements for Purchases of Materials</t>
  </si>
  <si>
    <t xml:space="preserve">Beginning Balance Accounts Payable </t>
  </si>
  <si>
    <t xml:space="preserve">Past Month Accounts Payable </t>
  </si>
  <si>
    <t xml:space="preserve">Current Month Accounts Payable </t>
  </si>
  <si>
    <t xml:space="preserve">Total Monthly Cash Disbursements </t>
  </si>
  <si>
    <t>Direct Labor Budget</t>
  </si>
  <si>
    <t>Month</t>
  </si>
  <si>
    <t xml:space="preserve">Total </t>
  </si>
  <si>
    <t xml:space="preserve">Required Production Time Per Unit </t>
  </si>
  <si>
    <t xml:space="preserve">Total Direct Labor Hours Needed </t>
  </si>
  <si>
    <t xml:space="preserve">Total Direct Labor Cost </t>
  </si>
  <si>
    <t>Candle Company</t>
  </si>
  <si>
    <t>Production Budegt</t>
  </si>
  <si>
    <t>Budgeted Unit Sales</t>
  </si>
  <si>
    <t>Add desired units of ending finished goods inventory</t>
  </si>
  <si>
    <t>Total needs</t>
  </si>
  <si>
    <t>Less units of beginning finished goods inventory</t>
  </si>
  <si>
    <t>Required production in units</t>
  </si>
  <si>
    <t xml:space="preserve">Candle Company </t>
  </si>
  <si>
    <t>Manufacturing Overhead Budget</t>
  </si>
  <si>
    <t>Budgeted direct labor-hours</t>
  </si>
  <si>
    <t>Variable manufacturing overhead rate</t>
  </si>
  <si>
    <t>Variable manufacturing overhead</t>
  </si>
  <si>
    <t>Fixed manufacturing overhead</t>
  </si>
  <si>
    <t>Total manufacturing overhead</t>
  </si>
  <si>
    <t>Less depreciation</t>
  </si>
  <si>
    <t>Cash disbursements for manufacturing overhead</t>
  </si>
  <si>
    <t>Predetermined overhead rate for the year</t>
  </si>
  <si>
    <t>Candle Compnay</t>
  </si>
  <si>
    <t>Ending Finished Goods Inventory Budget</t>
  </si>
  <si>
    <t>(Absorption costing basis)</t>
  </si>
  <si>
    <t>Item</t>
  </si>
  <si>
    <t>Quantity</t>
  </si>
  <si>
    <t>Cost</t>
  </si>
  <si>
    <t>Total</t>
  </si>
  <si>
    <t>Production cost per unit:</t>
  </si>
  <si>
    <t>Direct materials</t>
  </si>
  <si>
    <t>Direct labor</t>
  </si>
  <si>
    <t>Manufacturing overhead</t>
  </si>
  <si>
    <t>Unit product cost</t>
  </si>
  <si>
    <t>Budgeted finished goods inventory:</t>
  </si>
  <si>
    <t>Ending finished goods inventory in Kits</t>
  </si>
  <si>
    <t>Ending finished goods inventory in dollars</t>
  </si>
  <si>
    <t>Selling and Administrative Expenses Budget</t>
  </si>
  <si>
    <t>Year 2024</t>
  </si>
  <si>
    <t>Budgeted unit sales</t>
  </si>
  <si>
    <t>Variable selling and administrative expense per</t>
  </si>
  <si>
    <t>Commission</t>
  </si>
  <si>
    <t>Variable selling and administrative expense</t>
  </si>
  <si>
    <t>Fixed selling and administrative expenses</t>
  </si>
  <si>
    <t>Advertising</t>
  </si>
  <si>
    <t>Executive salaries</t>
  </si>
  <si>
    <t>Insurance</t>
  </si>
  <si>
    <t>utilities**</t>
  </si>
  <si>
    <t>rent**</t>
  </si>
  <si>
    <t>Total fixed selling and administrative expenses</t>
  </si>
  <si>
    <t>Total selling and administrative expenses</t>
  </si>
  <si>
    <t>Cash disbursements for selling and administrative expenses</t>
  </si>
  <si>
    <t>Cash Budget</t>
  </si>
  <si>
    <t>Beginning cash balance</t>
  </si>
  <si>
    <t>Add cash receipts:</t>
  </si>
  <si>
    <t xml:space="preserve">  Collections from customers</t>
  </si>
  <si>
    <t>Total cash available</t>
  </si>
  <si>
    <t xml:space="preserve">Less cash disbursements </t>
  </si>
  <si>
    <t xml:space="preserve">Selling and administrative </t>
  </si>
  <si>
    <t xml:space="preserve">Total cash disbursement </t>
  </si>
  <si>
    <t xml:space="preserve">Excess (deficiency) of cash available over disbursement </t>
  </si>
  <si>
    <t>Financing:</t>
  </si>
  <si>
    <t>Borrowing ( at the beginning of quarter)</t>
  </si>
  <si>
    <t>Replacement (at the end of the year)</t>
  </si>
  <si>
    <t>Interest</t>
  </si>
  <si>
    <t>Total Finance</t>
  </si>
  <si>
    <t>Ending Cash Balance</t>
  </si>
  <si>
    <t xml:space="preserve">Candle Compnay </t>
  </si>
  <si>
    <t>Balance Sheet</t>
  </si>
  <si>
    <t>Assests</t>
  </si>
  <si>
    <t>Cash</t>
  </si>
  <si>
    <t xml:space="preserve">Accounts receivable </t>
  </si>
  <si>
    <t>Finihsed goods inventory</t>
  </si>
  <si>
    <t>Total current assets</t>
  </si>
  <si>
    <t>Total assets</t>
  </si>
  <si>
    <t>Liabilities and Stockholder's Equity</t>
  </si>
  <si>
    <t>Current liabilities:</t>
  </si>
  <si>
    <t>Accounts payable</t>
  </si>
  <si>
    <t>Retained Earnings</t>
  </si>
  <si>
    <t>Total Stockholder's equity</t>
  </si>
  <si>
    <t>Total liabilities and stockholder's equity</t>
  </si>
  <si>
    <t xml:space="preserve">Income statment </t>
  </si>
  <si>
    <t>Sales</t>
  </si>
  <si>
    <t>Cost of Goods Sold</t>
  </si>
  <si>
    <t>Gross Margin</t>
  </si>
  <si>
    <t>Selling and asministrative expenses</t>
  </si>
  <si>
    <t>Net operating income</t>
  </si>
  <si>
    <t>Intrest expense</t>
  </si>
  <si>
    <t>Net Income</t>
  </si>
  <si>
    <t>Raw material</t>
  </si>
  <si>
    <t>hour</t>
  </si>
  <si>
    <t>item</t>
  </si>
  <si>
    <t>Total Direct Labor Cost per Hour</t>
  </si>
  <si>
    <t>Stockholder's equity:</t>
  </si>
  <si>
    <t>For the Year Ended 31 December of 2024</t>
  </si>
  <si>
    <t>For the year ended 31 December of 2024</t>
  </si>
  <si>
    <t>31 December 2024</t>
  </si>
  <si>
    <t>Sale</t>
  </si>
  <si>
    <t>Variable cost</t>
  </si>
  <si>
    <t>direct material</t>
  </si>
  <si>
    <t>direct labor</t>
  </si>
  <si>
    <t>Overhead</t>
  </si>
  <si>
    <t>Ultilities</t>
  </si>
  <si>
    <t>rent</t>
  </si>
  <si>
    <t>Insuarance cane</t>
  </si>
  <si>
    <t>Labor cost for GA, Selling, 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</si>
</sst>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mm\ yyyy"/>
    <numFmt numFmtId="165" formatCode="_(* #,##0_);_(* \(#,##0\);_(* &quot;-&quot;??_);_(@_)"/>
    <numFmt numFmtId="166" formatCode="&quot;$&quot;#,##0.00"/>
  </numFmts>
  <fonts count="22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FFFFFF"/>
      <name val="Arial"/>
      <scheme val="minor"/>
    </font>
    <font>
      <b/>
      <sz val="11"/>
      <color theme="1"/>
      <name val="Arial"/>
      <scheme val="minor"/>
    </font>
    <font>
      <b/>
      <sz val="10"/>
      <color theme="0"/>
      <name val="Arial"/>
      <scheme val="minor"/>
    </font>
    <font>
      <sz val="10"/>
      <color theme="0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1"/>
      <color rgb="FFFFFFFF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1"/>
      <color rgb="FF000000"/>
      <name val="Calibri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color rgb="FFFFFFFF"/>
      <name val="Arial"/>
      <family val="2"/>
      <scheme val="minor"/>
    </font>
    <font>
      <b/>
      <sz val="11"/>
      <color theme="2"/>
      <name val="Arial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351C75"/>
        <bgColor rgb="FF351C75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741B47"/>
        <bgColor rgb="FF741B47"/>
      </patternFill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134F5C"/>
        <bgColor rgb="FF134F5C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7F6000"/>
        <bgColor rgb="FF7F6000"/>
      </patternFill>
    </fill>
    <fill>
      <patternFill patternType="solid">
        <fgColor rgb="FFBF9000"/>
        <bgColor rgb="FFBF9000"/>
      </patternFill>
    </fill>
    <fill>
      <patternFill patternType="solid">
        <fgColor rgb="FF990000"/>
        <bgColor rgb="FF990000"/>
      </patternFill>
    </fill>
    <fill>
      <patternFill patternType="solid">
        <fgColor rgb="FF063D85"/>
        <bgColor rgb="FF063D85"/>
      </patternFill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  <fill>
      <patternFill patternType="solid">
        <fgColor rgb="FF79021B"/>
        <bgColor rgb="FF79021B"/>
      </patternFill>
    </fill>
    <fill>
      <patternFill patternType="solid">
        <fgColor rgb="FF66034A"/>
        <bgColor rgb="FF66034A"/>
      </patternFill>
    </fill>
    <fill>
      <patternFill patternType="solid">
        <fgColor theme="0"/>
        <bgColor rgb="FFC27BA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CFE2F3"/>
      </patternFill>
    </fill>
    <fill>
      <patternFill patternType="solid">
        <fgColor theme="0" tint="-4.9989318521683403E-2"/>
        <bgColor rgb="FF6D9EEB"/>
      </patternFill>
    </fill>
    <fill>
      <patternFill patternType="solid">
        <fgColor theme="0" tint="-4.9989318521683403E-2"/>
        <bgColor rgb="FF76A5AF"/>
      </patternFill>
    </fill>
    <fill>
      <patternFill patternType="solid">
        <fgColor theme="0" tint="-4.9989318521683403E-2"/>
        <bgColor rgb="FFD0E0E3"/>
      </patternFill>
    </fill>
    <fill>
      <patternFill patternType="solid">
        <fgColor theme="2"/>
        <bgColor rgb="FFC27BA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EAD1D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8E7CC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2E9"/>
      </patternFill>
    </fill>
    <fill>
      <patternFill patternType="solid">
        <fgColor rgb="FFCC9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408">
    <xf numFmtId="0" fontId="0" fillId="0" borderId="0" xfId="0"/>
    <xf numFmtId="0" fontId="3" fillId="0" borderId="0" xfId="0" applyFont="1"/>
    <xf numFmtId="3" fontId="2" fillId="0" borderId="0" xfId="0" applyNumberFormat="1" applyFont="1"/>
    <xf numFmtId="3" fontId="3" fillId="0" borderId="0" xfId="0" applyNumberFormat="1" applyFont="1"/>
    <xf numFmtId="3" fontId="2" fillId="0" borderId="1" xfId="0" applyNumberFormat="1" applyFont="1" applyBorder="1"/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4" fontId="2" fillId="0" borderId="0" xfId="0" applyNumberFormat="1" applyFont="1"/>
    <xf numFmtId="0" fontId="2" fillId="6" borderId="0" xfId="0" applyFont="1" applyFill="1"/>
    <xf numFmtId="0" fontId="2" fillId="9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0" fillId="0" borderId="0" xfId="0" applyNumberFormat="1"/>
    <xf numFmtId="0" fontId="15" fillId="0" borderId="0" xfId="0" applyFont="1"/>
    <xf numFmtId="0" fontId="1" fillId="2" borderId="0" xfId="0" applyFont="1" applyFill="1"/>
    <xf numFmtId="0" fontId="9" fillId="0" borderId="0" xfId="0" applyFont="1"/>
    <xf numFmtId="4" fontId="1" fillId="0" borderId="1" xfId="0" applyNumberFormat="1" applyFont="1" applyBorder="1"/>
    <xf numFmtId="0" fontId="14" fillId="3" borderId="0" xfId="0" applyFont="1" applyFill="1" applyAlignment="1">
      <alignment horizontal="center"/>
    </xf>
    <xf numFmtId="164" fontId="9" fillId="0" borderId="0" xfId="0" applyNumberFormat="1" applyFont="1"/>
    <xf numFmtId="0" fontId="1" fillId="0" borderId="0" xfId="0" applyFont="1"/>
    <xf numFmtId="3" fontId="1" fillId="0" borderId="0" xfId="0" applyNumberFormat="1" applyFont="1"/>
    <xf numFmtId="3" fontId="1" fillId="24" borderId="0" xfId="0" applyNumberFormat="1" applyFont="1" applyFill="1"/>
    <xf numFmtId="4" fontId="1" fillId="24" borderId="1" xfId="0" applyNumberFormat="1" applyFont="1" applyFill="1" applyBorder="1"/>
    <xf numFmtId="3" fontId="1" fillId="24" borderId="1" xfId="0" applyNumberFormat="1" applyFont="1" applyFill="1" applyBorder="1"/>
    <xf numFmtId="3" fontId="1" fillId="25" borderId="1" xfId="0" applyNumberFormat="1" applyFont="1" applyFill="1" applyBorder="1"/>
    <xf numFmtId="4" fontId="1" fillId="25" borderId="1" xfId="0" applyNumberFormat="1" applyFont="1" applyFill="1" applyBorder="1"/>
    <xf numFmtId="164" fontId="3" fillId="28" borderId="2" xfId="0" applyNumberFormat="1" applyFont="1" applyFill="1" applyBorder="1" applyAlignment="1">
      <alignment horizontal="center"/>
    </xf>
    <xf numFmtId="3" fontId="2" fillId="25" borderId="1" xfId="0" applyNumberFormat="1" applyFont="1" applyFill="1" applyBorder="1"/>
    <xf numFmtId="164" fontId="3" fillId="13" borderId="4" xfId="0" applyNumberFormat="1" applyFont="1" applyFill="1" applyBorder="1" applyAlignment="1">
      <alignment horizontal="center"/>
    </xf>
    <xf numFmtId="164" fontId="3" fillId="13" borderId="5" xfId="0" applyNumberFormat="1" applyFont="1" applyFill="1" applyBorder="1" applyAlignment="1">
      <alignment horizontal="center"/>
    </xf>
    <xf numFmtId="164" fontId="3" fillId="13" borderId="6" xfId="0" applyNumberFormat="1" applyFont="1" applyFill="1" applyBorder="1" applyAlignment="1">
      <alignment horizontal="center"/>
    </xf>
    <xf numFmtId="3" fontId="2" fillId="0" borderId="8" xfId="0" applyNumberFormat="1" applyFont="1" applyBorder="1"/>
    <xf numFmtId="3" fontId="3" fillId="14" borderId="11" xfId="0" applyNumberFormat="1" applyFont="1" applyFill="1" applyBorder="1"/>
    <xf numFmtId="3" fontId="3" fillId="14" borderId="12" xfId="0" applyNumberFormat="1" applyFont="1" applyFill="1" applyBorder="1"/>
    <xf numFmtId="3" fontId="3" fillId="14" borderId="13" xfId="0" applyNumberFormat="1" applyFont="1" applyFill="1" applyBorder="1"/>
    <xf numFmtId="164" fontId="9" fillId="4" borderId="4" xfId="0" applyNumberFormat="1" applyFont="1" applyFill="1" applyBorder="1" applyAlignment="1">
      <alignment horizontal="center"/>
    </xf>
    <xf numFmtId="164" fontId="9" fillId="4" borderId="5" xfId="0" applyNumberFormat="1" applyFont="1" applyFill="1" applyBorder="1" applyAlignment="1">
      <alignment horizontal="center"/>
    </xf>
    <xf numFmtId="164" fontId="9" fillId="4" borderId="6" xfId="0" applyNumberFormat="1" applyFont="1" applyFill="1" applyBorder="1" applyAlignment="1">
      <alignment horizontal="center"/>
    </xf>
    <xf numFmtId="3" fontId="1" fillId="24" borderId="7" xfId="0" applyNumberFormat="1" applyFont="1" applyFill="1" applyBorder="1"/>
    <xf numFmtId="3" fontId="1" fillId="24" borderId="8" xfId="0" applyNumberFormat="1" applyFont="1" applyFill="1" applyBorder="1"/>
    <xf numFmtId="4" fontId="1" fillId="24" borderId="9" xfId="0" applyNumberFormat="1" applyFont="1" applyFill="1" applyBorder="1"/>
    <xf numFmtId="4" fontId="1" fillId="24" borderId="10" xfId="0" applyNumberFormat="1" applyFont="1" applyFill="1" applyBorder="1"/>
    <xf numFmtId="3" fontId="9" fillId="5" borderId="11" xfId="0" applyNumberFormat="1" applyFont="1" applyFill="1" applyBorder="1"/>
    <xf numFmtId="3" fontId="9" fillId="5" borderId="12" xfId="0" applyNumberFormat="1" applyFont="1" applyFill="1" applyBorder="1"/>
    <xf numFmtId="3" fontId="9" fillId="5" borderId="13" xfId="0" applyNumberFormat="1" applyFont="1" applyFill="1" applyBorder="1"/>
    <xf numFmtId="3" fontId="1" fillId="24" borderId="9" xfId="0" applyNumberFormat="1" applyFont="1" applyFill="1" applyBorder="1"/>
    <xf numFmtId="3" fontId="1" fillId="24" borderId="10" xfId="0" applyNumberFormat="1" applyFont="1" applyFill="1" applyBorder="1"/>
    <xf numFmtId="3" fontId="10" fillId="0" borderId="0" xfId="0" applyNumberFormat="1" applyFont="1"/>
    <xf numFmtId="3" fontId="10" fillId="0" borderId="8" xfId="0" applyNumberFormat="1" applyFont="1" applyBorder="1"/>
    <xf numFmtId="164" fontId="3" fillId="10" borderId="4" xfId="0" applyNumberFormat="1" applyFont="1" applyFill="1" applyBorder="1" applyAlignment="1">
      <alignment horizontal="center"/>
    </xf>
    <xf numFmtId="164" fontId="3" fillId="10" borderId="5" xfId="0" applyNumberFormat="1" applyFont="1" applyFill="1" applyBorder="1" applyAlignment="1">
      <alignment horizontal="center"/>
    </xf>
    <xf numFmtId="164" fontId="3" fillId="10" borderId="6" xfId="0" applyNumberFormat="1" applyFont="1" applyFill="1" applyBorder="1" applyAlignment="1">
      <alignment horizontal="center"/>
    </xf>
    <xf numFmtId="4" fontId="2" fillId="0" borderId="7" xfId="0" applyNumberFormat="1" applyFont="1" applyBorder="1"/>
    <xf numFmtId="4" fontId="2" fillId="0" borderId="8" xfId="0" applyNumberFormat="1" applyFont="1" applyBorder="1"/>
    <xf numFmtId="3" fontId="10" fillId="11" borderId="11" xfId="0" applyNumberFormat="1" applyFont="1" applyFill="1" applyBorder="1"/>
    <xf numFmtId="3" fontId="10" fillId="11" borderId="12" xfId="0" applyNumberFormat="1" applyFont="1" applyFill="1" applyBorder="1"/>
    <xf numFmtId="3" fontId="10" fillId="11" borderId="13" xfId="0" applyNumberFormat="1" applyFont="1" applyFill="1" applyBorder="1"/>
    <xf numFmtId="3" fontId="2" fillId="31" borderId="1" xfId="0" applyNumberFormat="1" applyFont="1" applyFill="1" applyBorder="1"/>
    <xf numFmtId="3" fontId="2" fillId="33" borderId="7" xfId="0" applyNumberFormat="1" applyFont="1" applyFill="1" applyBorder="1"/>
    <xf numFmtId="3" fontId="2" fillId="33" borderId="0" xfId="0" applyNumberFormat="1" applyFont="1" applyFill="1"/>
    <xf numFmtId="3" fontId="2" fillId="33" borderId="8" xfId="0" applyNumberFormat="1" applyFont="1" applyFill="1" applyBorder="1"/>
    <xf numFmtId="4" fontId="2" fillId="33" borderId="7" xfId="0" applyNumberFormat="1" applyFont="1" applyFill="1" applyBorder="1"/>
    <xf numFmtId="4" fontId="2" fillId="33" borderId="0" xfId="0" applyNumberFormat="1" applyFont="1" applyFill="1"/>
    <xf numFmtId="4" fontId="2" fillId="33" borderId="8" xfId="0" applyNumberFormat="1" applyFont="1" applyFill="1" applyBorder="1"/>
    <xf numFmtId="3" fontId="2" fillId="33" borderId="9" xfId="0" applyNumberFormat="1" applyFont="1" applyFill="1" applyBorder="1"/>
    <xf numFmtId="3" fontId="2" fillId="33" borderId="1" xfId="0" applyNumberFormat="1" applyFont="1" applyFill="1" applyBorder="1"/>
    <xf numFmtId="3" fontId="2" fillId="33" borderId="10" xfId="0" applyNumberFormat="1" applyFont="1" applyFill="1" applyBorder="1"/>
    <xf numFmtId="164" fontId="3" fillId="34" borderId="0" xfId="0" applyNumberFormat="1" applyFont="1" applyFill="1" applyAlignment="1">
      <alignment horizontal="center"/>
    </xf>
    <xf numFmtId="3" fontId="2" fillId="35" borderId="0" xfId="0" applyNumberFormat="1" applyFont="1" applyFill="1"/>
    <xf numFmtId="3" fontId="2" fillId="35" borderId="1" xfId="0" applyNumberFormat="1" applyFont="1" applyFill="1" applyBorder="1"/>
    <xf numFmtId="164" fontId="3" fillId="7" borderId="4" xfId="0" applyNumberFormat="1" applyFont="1" applyFill="1" applyBorder="1" applyAlignment="1">
      <alignment horizontal="center"/>
    </xf>
    <xf numFmtId="164" fontId="3" fillId="7" borderId="5" xfId="0" applyNumberFormat="1" applyFont="1" applyFill="1" applyBorder="1" applyAlignment="1">
      <alignment horizontal="center"/>
    </xf>
    <xf numFmtId="164" fontId="3" fillId="7" borderId="6" xfId="0" applyNumberFormat="1" applyFont="1" applyFill="1" applyBorder="1" applyAlignment="1">
      <alignment horizontal="center"/>
    </xf>
    <xf numFmtId="3" fontId="3" fillId="8" borderId="11" xfId="0" applyNumberFormat="1" applyFont="1" applyFill="1" applyBorder="1"/>
    <xf numFmtId="3" fontId="3" fillId="8" borderId="12" xfId="0" applyNumberFormat="1" applyFont="1" applyFill="1" applyBorder="1"/>
    <xf numFmtId="3" fontId="3" fillId="8" borderId="13" xfId="0" applyNumberFormat="1" applyFont="1" applyFill="1" applyBorder="1"/>
    <xf numFmtId="3" fontId="2" fillId="37" borderId="7" xfId="0" applyNumberFormat="1" applyFont="1" applyFill="1" applyBorder="1"/>
    <xf numFmtId="3" fontId="2" fillId="37" borderId="0" xfId="0" applyNumberFormat="1" applyFont="1" applyFill="1"/>
    <xf numFmtId="3" fontId="2" fillId="37" borderId="8" xfId="0" applyNumberFormat="1" applyFont="1" applyFill="1" applyBorder="1"/>
    <xf numFmtId="3" fontId="2" fillId="37" borderId="9" xfId="0" applyNumberFormat="1" applyFont="1" applyFill="1" applyBorder="1"/>
    <xf numFmtId="3" fontId="2" fillId="37" borderId="1" xfId="0" applyNumberFormat="1" applyFont="1" applyFill="1" applyBorder="1"/>
    <xf numFmtId="3" fontId="2" fillId="37" borderId="10" xfId="0" applyNumberFormat="1" applyFont="1" applyFill="1" applyBorder="1"/>
    <xf numFmtId="4" fontId="2" fillId="37" borderId="9" xfId="0" applyNumberFormat="1" applyFont="1" applyFill="1" applyBorder="1"/>
    <xf numFmtId="4" fontId="2" fillId="37" borderId="1" xfId="0" applyNumberFormat="1" applyFont="1" applyFill="1" applyBorder="1"/>
    <xf numFmtId="4" fontId="2" fillId="37" borderId="10" xfId="0" applyNumberFormat="1" applyFont="1" applyFill="1" applyBorder="1"/>
    <xf numFmtId="3" fontId="10" fillId="37" borderId="0" xfId="0" applyNumberFormat="1" applyFont="1" applyFill="1"/>
    <xf numFmtId="3" fontId="10" fillId="8" borderId="0" xfId="0" applyNumberFormat="1" applyFont="1" applyFill="1"/>
    <xf numFmtId="0" fontId="3" fillId="7" borderId="15" xfId="0" applyFont="1" applyFill="1" applyBorder="1" applyAlignment="1">
      <alignment horizontal="center"/>
    </xf>
    <xf numFmtId="3" fontId="10" fillId="37" borderId="16" xfId="0" applyNumberFormat="1" applyFont="1" applyFill="1" applyBorder="1"/>
    <xf numFmtId="3" fontId="10" fillId="37" borderId="17" xfId="0" applyNumberFormat="1" applyFont="1" applyFill="1" applyBorder="1"/>
    <xf numFmtId="3" fontId="10" fillId="37" borderId="18" xfId="0" applyNumberFormat="1" applyFont="1" applyFill="1" applyBorder="1"/>
    <xf numFmtId="4" fontId="10" fillId="37" borderId="16" xfId="0" applyNumberFormat="1" applyFont="1" applyFill="1" applyBorder="1"/>
    <xf numFmtId="3" fontId="10" fillId="8" borderId="19" xfId="0" applyNumberFormat="1" applyFont="1" applyFill="1" applyBorder="1"/>
    <xf numFmtId="0" fontId="0" fillId="0" borderId="16" xfId="0" applyBorder="1"/>
    <xf numFmtId="3" fontId="3" fillId="0" borderId="16" xfId="0" applyNumberFormat="1" applyFont="1" applyBorder="1"/>
    <xf numFmtId="3" fontId="3" fillId="8" borderId="19" xfId="0" applyNumberFormat="1" applyFont="1" applyFill="1" applyBorder="1"/>
    <xf numFmtId="3" fontId="12" fillId="0" borderId="16" xfId="0" applyNumberFormat="1" applyFont="1" applyBorder="1"/>
    <xf numFmtId="3" fontId="10" fillId="35" borderId="0" xfId="0" applyNumberFormat="1" applyFont="1" applyFill="1"/>
    <xf numFmtId="3" fontId="10" fillId="37" borderId="7" xfId="0" applyNumberFormat="1" applyFont="1" applyFill="1" applyBorder="1"/>
    <xf numFmtId="3" fontId="10" fillId="37" borderId="8" xfId="0" applyNumberFormat="1" applyFont="1" applyFill="1" applyBorder="1"/>
    <xf numFmtId="0" fontId="2" fillId="0" borderId="7" xfId="0" applyFont="1" applyBorder="1"/>
    <xf numFmtId="0" fontId="0" fillId="0" borderId="8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3" fillId="17" borderId="5" xfId="0" applyFont="1" applyFill="1" applyBorder="1"/>
    <xf numFmtId="0" fontId="13" fillId="17" borderId="4" xfId="0" applyFont="1" applyFill="1" applyBorder="1"/>
    <xf numFmtId="0" fontId="2" fillId="0" borderId="4" xfId="0" applyFont="1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4" fontId="2" fillId="0" borderId="0" xfId="0" applyNumberFormat="1" applyFont="1" applyAlignment="1">
      <alignment horizontal="center"/>
    </xf>
    <xf numFmtId="4" fontId="2" fillId="0" borderId="7" xfId="0" applyNumberFormat="1" applyFont="1" applyBorder="1" applyAlignment="1">
      <alignment horizontal="center"/>
    </xf>
    <xf numFmtId="4" fontId="2" fillId="0" borderId="8" xfId="0" applyNumberFormat="1" applyFont="1" applyBorder="1" applyAlignment="1">
      <alignment horizontal="center"/>
    </xf>
    <xf numFmtId="4" fontId="11" fillId="0" borderId="8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12" fillId="0" borderId="12" xfId="0" applyFont="1" applyBorder="1"/>
    <xf numFmtId="0" fontId="12" fillId="0" borderId="13" xfId="0" applyFont="1" applyBorder="1"/>
    <xf numFmtId="0" fontId="12" fillId="0" borderId="0" xfId="0" applyFont="1"/>
    <xf numFmtId="0" fontId="12" fillId="0" borderId="8" xfId="0" applyFont="1" applyBorder="1"/>
    <xf numFmtId="0" fontId="2" fillId="0" borderId="11" xfId="0" applyFont="1" applyBorder="1"/>
    <xf numFmtId="4" fontId="2" fillId="0" borderId="11" xfId="0" applyNumberFormat="1" applyFont="1" applyBorder="1" applyAlignment="1">
      <alignment horizontal="center"/>
    </xf>
    <xf numFmtId="4" fontId="2" fillId="0" borderId="13" xfId="0" applyNumberFormat="1" applyFont="1" applyBorder="1" applyAlignment="1">
      <alignment horizontal="center"/>
    </xf>
    <xf numFmtId="4" fontId="2" fillId="0" borderId="11" xfId="0" applyNumberFormat="1" applyFont="1" applyBorder="1"/>
    <xf numFmtId="4" fontId="2" fillId="0" borderId="12" xfId="0" applyNumberFormat="1" applyFont="1" applyBorder="1" applyAlignment="1">
      <alignment horizontal="center"/>
    </xf>
    <xf numFmtId="4" fontId="2" fillId="0" borderId="12" xfId="0" applyNumberFormat="1" applyFont="1" applyBorder="1"/>
    <xf numFmtId="0" fontId="2" fillId="0" borderId="25" xfId="0" applyFont="1" applyBorder="1"/>
    <xf numFmtId="164" fontId="6" fillId="18" borderId="4" xfId="0" applyNumberFormat="1" applyFont="1" applyFill="1" applyBorder="1" applyAlignment="1">
      <alignment horizontal="center"/>
    </xf>
    <xf numFmtId="164" fontId="6" fillId="18" borderId="5" xfId="0" applyNumberFormat="1" applyFont="1" applyFill="1" applyBorder="1" applyAlignment="1">
      <alignment horizontal="center"/>
    </xf>
    <xf numFmtId="164" fontId="6" fillId="18" borderId="6" xfId="0" applyNumberFormat="1" applyFont="1" applyFill="1" applyBorder="1" applyAlignment="1">
      <alignment horizontal="center"/>
    </xf>
    <xf numFmtId="3" fontId="2" fillId="0" borderId="12" xfId="0" applyNumberFormat="1" applyFont="1" applyBorder="1"/>
    <xf numFmtId="0" fontId="2" fillId="18" borderId="4" xfId="0" applyFont="1" applyFill="1" applyBorder="1"/>
    <xf numFmtId="0" fontId="2" fillId="18" borderId="5" xfId="0" applyFont="1" applyFill="1" applyBorder="1"/>
    <xf numFmtId="0" fontId="3" fillId="18" borderId="5" xfId="0" applyFont="1" applyFill="1" applyBorder="1" applyAlignment="1">
      <alignment horizontal="center"/>
    </xf>
    <xf numFmtId="0" fontId="6" fillId="18" borderId="5" xfId="0" applyFont="1" applyFill="1" applyBorder="1" applyAlignment="1">
      <alignment horizontal="center"/>
    </xf>
    <xf numFmtId="0" fontId="7" fillId="18" borderId="6" xfId="0" applyFont="1" applyFill="1" applyBorder="1"/>
    <xf numFmtId="0" fontId="10" fillId="0" borderId="7" xfId="0" applyFont="1" applyBorder="1"/>
    <xf numFmtId="0" fontId="17" fillId="0" borderId="7" xfId="0" applyFont="1" applyBorder="1"/>
    <xf numFmtId="0" fontId="10" fillId="0" borderId="11" xfId="0" applyFont="1" applyBorder="1"/>
    <xf numFmtId="3" fontId="10" fillId="0" borderId="27" xfId="0" applyNumberFormat="1" applyFont="1" applyBorder="1"/>
    <xf numFmtId="3" fontId="10" fillId="0" borderId="28" xfId="0" applyNumberFormat="1" applyFont="1" applyBorder="1"/>
    <xf numFmtId="3" fontId="10" fillId="0" borderId="26" xfId="0" applyNumberFormat="1" applyFont="1" applyBorder="1"/>
    <xf numFmtId="3" fontId="2" fillId="0" borderId="27" xfId="0" applyNumberFormat="1" applyFont="1" applyBorder="1"/>
    <xf numFmtId="3" fontId="2" fillId="0" borderId="28" xfId="0" applyNumberFormat="1" applyFont="1" applyBorder="1"/>
    <xf numFmtId="3" fontId="2" fillId="24" borderId="7" xfId="0" applyNumberFormat="1" applyFont="1" applyFill="1" applyBorder="1"/>
    <xf numFmtId="3" fontId="2" fillId="24" borderId="0" xfId="0" applyNumberFormat="1" applyFont="1" applyFill="1"/>
    <xf numFmtId="3" fontId="2" fillId="24" borderId="8" xfId="0" applyNumberFormat="1" applyFont="1" applyFill="1" applyBorder="1"/>
    <xf numFmtId="3" fontId="10" fillId="24" borderId="28" xfId="0" applyNumberFormat="1" applyFont="1" applyFill="1" applyBorder="1"/>
    <xf numFmtId="3" fontId="10" fillId="24" borderId="27" xfId="0" applyNumberFormat="1" applyFont="1" applyFill="1" applyBorder="1"/>
    <xf numFmtId="3" fontId="10" fillId="24" borderId="26" xfId="0" applyNumberFormat="1" applyFont="1" applyFill="1" applyBorder="1"/>
    <xf numFmtId="3" fontId="10" fillId="24" borderId="7" xfId="0" applyNumberFormat="1" applyFont="1" applyFill="1" applyBorder="1"/>
    <xf numFmtId="3" fontId="10" fillId="24" borderId="0" xfId="0" applyNumberFormat="1" applyFont="1" applyFill="1"/>
    <xf numFmtId="3" fontId="10" fillId="24" borderId="8" xfId="0" applyNumberFormat="1" applyFont="1" applyFill="1" applyBorder="1"/>
    <xf numFmtId="4" fontId="2" fillId="24" borderId="7" xfId="0" applyNumberFormat="1" applyFont="1" applyFill="1" applyBorder="1"/>
    <xf numFmtId="4" fontId="2" fillId="24" borderId="0" xfId="0" applyNumberFormat="1" applyFont="1" applyFill="1"/>
    <xf numFmtId="4" fontId="2" fillId="24" borderId="8" xfId="0" applyNumberFormat="1" applyFont="1" applyFill="1" applyBorder="1"/>
    <xf numFmtId="164" fontId="3" fillId="16" borderId="4" xfId="0" applyNumberFormat="1" applyFont="1" applyFill="1" applyBorder="1" applyAlignment="1">
      <alignment horizontal="center"/>
    </xf>
    <xf numFmtId="164" fontId="3" fillId="16" borderId="5" xfId="0" applyNumberFormat="1" applyFont="1" applyFill="1" applyBorder="1" applyAlignment="1">
      <alignment horizontal="center"/>
    </xf>
    <xf numFmtId="164" fontId="3" fillId="16" borderId="6" xfId="0" applyNumberFormat="1" applyFont="1" applyFill="1" applyBorder="1" applyAlignment="1">
      <alignment horizontal="center"/>
    </xf>
    <xf numFmtId="0" fontId="3" fillId="16" borderId="6" xfId="0" applyFont="1" applyFill="1" applyBorder="1"/>
    <xf numFmtId="0" fontId="3" fillId="0" borderId="6" xfId="0" applyFont="1" applyBorder="1" applyAlignment="1">
      <alignment horizontal="center"/>
    </xf>
    <xf numFmtId="0" fontId="12" fillId="0" borderId="4" xfId="0" applyFont="1" applyBorder="1"/>
    <xf numFmtId="3" fontId="2" fillId="38" borderId="7" xfId="0" applyNumberFormat="1" applyFont="1" applyFill="1" applyBorder="1"/>
    <xf numFmtId="3" fontId="2" fillId="38" borderId="0" xfId="0" applyNumberFormat="1" applyFont="1" applyFill="1"/>
    <xf numFmtId="3" fontId="2" fillId="38" borderId="8" xfId="0" applyNumberFormat="1" applyFont="1" applyFill="1" applyBorder="1"/>
    <xf numFmtId="4" fontId="2" fillId="38" borderId="7" xfId="0" applyNumberFormat="1" applyFont="1" applyFill="1" applyBorder="1"/>
    <xf numFmtId="4" fontId="2" fillId="38" borderId="0" xfId="0" applyNumberFormat="1" applyFont="1" applyFill="1"/>
    <xf numFmtId="4" fontId="2" fillId="38" borderId="8" xfId="0" applyNumberFormat="1" applyFont="1" applyFill="1" applyBorder="1"/>
    <xf numFmtId="3" fontId="10" fillId="38" borderId="28" xfId="0" applyNumberFormat="1" applyFont="1" applyFill="1" applyBorder="1"/>
    <xf numFmtId="3" fontId="10" fillId="38" borderId="27" xfId="0" applyNumberFormat="1" applyFont="1" applyFill="1" applyBorder="1"/>
    <xf numFmtId="3" fontId="10" fillId="38" borderId="26" xfId="0" applyNumberFormat="1" applyFont="1" applyFill="1" applyBorder="1"/>
    <xf numFmtId="3" fontId="2" fillId="38" borderId="28" xfId="0" applyNumberFormat="1" applyFont="1" applyFill="1" applyBorder="1"/>
    <xf numFmtId="3" fontId="2" fillId="38" borderId="27" xfId="0" applyNumberFormat="1" applyFont="1" applyFill="1" applyBorder="1"/>
    <xf numFmtId="3" fontId="2" fillId="38" borderId="26" xfId="0" applyNumberFormat="1" applyFont="1" applyFill="1" applyBorder="1"/>
    <xf numFmtId="3" fontId="10" fillId="38" borderId="8" xfId="0" applyNumberFormat="1" applyFont="1" applyFill="1" applyBorder="1"/>
    <xf numFmtId="4" fontId="10" fillId="38" borderId="8" xfId="0" applyNumberFormat="1" applyFont="1" applyFill="1" applyBorder="1"/>
    <xf numFmtId="3" fontId="10" fillId="38" borderId="6" xfId="0" applyNumberFormat="1" applyFont="1" applyFill="1" applyBorder="1"/>
    <xf numFmtId="3" fontId="2" fillId="38" borderId="5" xfId="0" applyNumberFormat="1" applyFont="1" applyFill="1" applyBorder="1"/>
    <xf numFmtId="3" fontId="2" fillId="38" borderId="12" xfId="0" applyNumberFormat="1" applyFont="1" applyFill="1" applyBorder="1"/>
    <xf numFmtId="3" fontId="11" fillId="38" borderId="0" xfId="0" applyNumberFormat="1" applyFont="1" applyFill="1"/>
    <xf numFmtId="164" fontId="3" fillId="20" borderId="5" xfId="0" applyNumberFormat="1" applyFont="1" applyFill="1" applyBorder="1" applyAlignment="1">
      <alignment horizontal="center"/>
    </xf>
    <xf numFmtId="164" fontId="3" fillId="20" borderId="6" xfId="0" applyNumberFormat="1" applyFont="1" applyFill="1" applyBorder="1" applyAlignment="1">
      <alignment horizontal="center"/>
    </xf>
    <xf numFmtId="165" fontId="2" fillId="0" borderId="0" xfId="1" applyNumberFormat="1" applyFont="1" applyBorder="1"/>
    <xf numFmtId="165" fontId="2" fillId="0" borderId="8" xfId="1" applyNumberFormat="1" applyFont="1" applyBorder="1"/>
    <xf numFmtId="0" fontId="2" fillId="0" borderId="8" xfId="0" applyFont="1" applyBorder="1"/>
    <xf numFmtId="0" fontId="3" fillId="20" borderId="6" xfId="0" applyFont="1" applyFill="1" applyBorder="1" applyAlignment="1">
      <alignment horizontal="center"/>
    </xf>
    <xf numFmtId="165" fontId="0" fillId="0" borderId="0" xfId="1" applyNumberFormat="1" applyFont="1" applyBorder="1"/>
    <xf numFmtId="0" fontId="2" fillId="0" borderId="12" xfId="0" applyFont="1" applyBorder="1"/>
    <xf numFmtId="165" fontId="0" fillId="0" borderId="8" xfId="1" applyNumberFormat="1" applyFont="1" applyBorder="1"/>
    <xf numFmtId="0" fontId="2" fillId="0" borderId="13" xfId="0" applyFont="1" applyBorder="1"/>
    <xf numFmtId="165" fontId="10" fillId="0" borderId="0" xfId="1" applyNumberFormat="1" applyFont="1" applyBorder="1"/>
    <xf numFmtId="165" fontId="10" fillId="0" borderId="8" xfId="1" applyNumberFormat="1" applyFont="1" applyBorder="1"/>
    <xf numFmtId="164" fontId="3" fillId="20" borderId="15" xfId="0" applyNumberFormat="1" applyFont="1" applyFill="1" applyBorder="1" applyAlignment="1">
      <alignment horizontal="center"/>
    </xf>
    <xf numFmtId="3" fontId="10" fillId="0" borderId="16" xfId="0" applyNumberFormat="1" applyFont="1" applyBorder="1"/>
    <xf numFmtId="3" fontId="2" fillId="0" borderId="16" xfId="0" applyNumberFormat="1" applyFont="1" applyBorder="1"/>
    <xf numFmtId="165" fontId="2" fillId="0" borderId="16" xfId="1" applyNumberFormat="1" applyFont="1" applyBorder="1"/>
    <xf numFmtId="165" fontId="10" fillId="0" borderId="16" xfId="1" applyNumberFormat="1" applyFont="1" applyBorder="1"/>
    <xf numFmtId="0" fontId="2" fillId="0" borderId="16" xfId="0" applyFont="1" applyBorder="1"/>
    <xf numFmtId="3" fontId="10" fillId="0" borderId="24" xfId="0" applyNumberFormat="1" applyFont="1" applyBorder="1"/>
    <xf numFmtId="3" fontId="10" fillId="39" borderId="0" xfId="0" applyNumberFormat="1" applyFont="1" applyFill="1"/>
    <xf numFmtId="0" fontId="0" fillId="39" borderId="0" xfId="0" applyFill="1"/>
    <xf numFmtId="3" fontId="2" fillId="39" borderId="0" xfId="0" applyNumberFormat="1" applyFont="1" applyFill="1"/>
    <xf numFmtId="3" fontId="10" fillId="39" borderId="27" xfId="0" applyNumberFormat="1" applyFont="1" applyFill="1" applyBorder="1"/>
    <xf numFmtId="165" fontId="2" fillId="39" borderId="0" xfId="1" applyNumberFormat="1" applyFont="1" applyFill="1" applyBorder="1"/>
    <xf numFmtId="165" fontId="10" fillId="39" borderId="28" xfId="1" applyNumberFormat="1" applyFont="1" applyFill="1" applyBorder="1"/>
    <xf numFmtId="165" fontId="10" fillId="39" borderId="27" xfId="1" applyNumberFormat="1" applyFont="1" applyFill="1" applyBorder="1"/>
    <xf numFmtId="165" fontId="10" fillId="39" borderId="0" xfId="1" applyNumberFormat="1" applyFont="1" applyFill="1" applyBorder="1"/>
    <xf numFmtId="0" fontId="2" fillId="39" borderId="0" xfId="0" applyFont="1" applyFill="1"/>
    <xf numFmtId="0" fontId="10" fillId="39" borderId="28" xfId="0" applyFont="1" applyFill="1" applyBorder="1"/>
    <xf numFmtId="0" fontId="10" fillId="39" borderId="27" xfId="0" applyFont="1" applyFill="1" applyBorder="1"/>
    <xf numFmtId="0" fontId="10" fillId="39" borderId="26" xfId="0" applyFont="1" applyFill="1" applyBorder="1"/>
    <xf numFmtId="3" fontId="10" fillId="39" borderId="12" xfId="0" applyNumberFormat="1" applyFont="1" applyFill="1" applyBorder="1"/>
    <xf numFmtId="3" fontId="10" fillId="39" borderId="8" xfId="0" applyNumberFormat="1" applyFont="1" applyFill="1" applyBorder="1"/>
    <xf numFmtId="0" fontId="0" fillId="39" borderId="8" xfId="0" applyFill="1" applyBorder="1"/>
    <xf numFmtId="3" fontId="2" fillId="39" borderId="8" xfId="0" applyNumberFormat="1" applyFont="1" applyFill="1" applyBorder="1"/>
    <xf numFmtId="3" fontId="10" fillId="39" borderId="26" xfId="0" applyNumberFormat="1" applyFont="1" applyFill="1" applyBorder="1"/>
    <xf numFmtId="165" fontId="2" fillId="39" borderId="8" xfId="1" applyNumberFormat="1" applyFont="1" applyFill="1" applyBorder="1"/>
    <xf numFmtId="165" fontId="10" fillId="39" borderId="29" xfId="1" applyNumberFormat="1" applyFont="1" applyFill="1" applyBorder="1"/>
    <xf numFmtId="165" fontId="10" fillId="39" borderId="8" xfId="1" applyNumberFormat="1" applyFont="1" applyFill="1" applyBorder="1"/>
    <xf numFmtId="0" fontId="2" fillId="39" borderId="8" xfId="0" applyFont="1" applyFill="1" applyBorder="1"/>
    <xf numFmtId="0" fontId="10" fillId="39" borderId="29" xfId="0" applyFont="1" applyFill="1" applyBorder="1"/>
    <xf numFmtId="3" fontId="10" fillId="39" borderId="13" xfId="0" applyNumberFormat="1" applyFont="1" applyFill="1" applyBorder="1"/>
    <xf numFmtId="0" fontId="12" fillId="0" borderId="30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3" fontId="2" fillId="0" borderId="16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3" fontId="2" fillId="0" borderId="24" xfId="0" applyNumberFormat="1" applyFont="1" applyBorder="1" applyAlignment="1">
      <alignment horizontal="center"/>
    </xf>
    <xf numFmtId="3" fontId="2" fillId="0" borderId="13" xfId="0" applyNumberFormat="1" applyFont="1" applyBorder="1" applyAlignment="1">
      <alignment horizontal="center"/>
    </xf>
    <xf numFmtId="0" fontId="10" fillId="0" borderId="36" xfId="0" applyFont="1" applyBorder="1"/>
    <xf numFmtId="0" fontId="10" fillId="0" borderId="28" xfId="0" applyFont="1" applyBorder="1"/>
    <xf numFmtId="0" fontId="0" fillId="0" borderId="37" xfId="0" applyBorder="1"/>
    <xf numFmtId="0" fontId="2" fillId="0" borderId="37" xfId="0" applyFont="1" applyBorder="1"/>
    <xf numFmtId="0" fontId="13" fillId="21" borderId="22" xfId="0" applyFont="1" applyFill="1" applyBorder="1"/>
    <xf numFmtId="0" fontId="0" fillId="0" borderId="6" xfId="0" applyBorder="1" applyAlignment="1">
      <alignment horizontal="center" vertical="center"/>
    </xf>
    <xf numFmtId="165" fontId="2" fillId="0" borderId="8" xfId="1" applyNumberFormat="1" applyFont="1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 vertical="center"/>
    </xf>
    <xf numFmtId="165" fontId="10" fillId="0" borderId="23" xfId="1" applyNumberFormat="1" applyFont="1" applyBorder="1" applyAlignment="1">
      <alignment horizontal="center" vertical="center"/>
    </xf>
    <xf numFmtId="165" fontId="12" fillId="0" borderId="2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13" fillId="21" borderId="3" xfId="0" applyNumberFormat="1" applyFont="1" applyFill="1" applyBorder="1" applyAlignment="1">
      <alignment horizontal="center" vertical="center"/>
    </xf>
    <xf numFmtId="14" fontId="13" fillId="21" borderId="21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3" fontId="2" fillId="0" borderId="16" xfId="0" applyNumberFormat="1" applyFont="1" applyBorder="1" applyAlignment="1">
      <alignment horizontal="center" vertical="center"/>
    </xf>
    <xf numFmtId="3" fontId="12" fillId="0" borderId="35" xfId="0" applyNumberFormat="1" applyFont="1" applyBorder="1" applyAlignment="1">
      <alignment horizontal="center" vertical="center"/>
    </xf>
    <xf numFmtId="3" fontId="12" fillId="0" borderId="14" xfId="0" applyNumberFormat="1" applyFont="1" applyBorder="1" applyAlignment="1">
      <alignment horizontal="center" vertical="center"/>
    </xf>
    <xf numFmtId="3" fontId="12" fillId="0" borderId="29" xfId="0" applyNumberFormat="1" applyFont="1" applyBorder="1" applyAlignment="1">
      <alignment horizontal="center" vertical="center"/>
    </xf>
    <xf numFmtId="3" fontId="12" fillId="0" borderId="26" xfId="0" applyNumberFormat="1" applyFont="1" applyBorder="1" applyAlignment="1">
      <alignment horizontal="center" vertical="center"/>
    </xf>
    <xf numFmtId="0" fontId="0" fillId="0" borderId="38" xfId="0" applyBorder="1"/>
    <xf numFmtId="0" fontId="10" fillId="0" borderId="39" xfId="0" applyFont="1" applyBorder="1"/>
    <xf numFmtId="0" fontId="10" fillId="0" borderId="40" xfId="0" applyFont="1" applyBorder="1"/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9" borderId="43" xfId="0" applyFont="1" applyFill="1" applyBorder="1" applyAlignment="1">
      <alignment horizontal="center"/>
    </xf>
    <xf numFmtId="164" fontId="3" fillId="23" borderId="0" xfId="0" applyNumberFormat="1" applyFont="1" applyFill="1" applyAlignment="1">
      <alignment horizontal="center"/>
    </xf>
    <xf numFmtId="164" fontId="3" fillId="30" borderId="0" xfId="0" applyNumberFormat="1" applyFont="1" applyFill="1" applyAlignment="1">
      <alignment horizontal="center"/>
    </xf>
    <xf numFmtId="0" fontId="3" fillId="10" borderId="8" xfId="0" applyFont="1" applyFill="1" applyBorder="1" applyAlignment="1">
      <alignment horizontal="center"/>
    </xf>
    <xf numFmtId="3" fontId="3" fillId="0" borderId="7" xfId="0" applyNumberFormat="1" applyFont="1" applyBorder="1"/>
    <xf numFmtId="3" fontId="2" fillId="31" borderId="0" xfId="0" applyNumberFormat="1" applyFont="1" applyFill="1"/>
    <xf numFmtId="3" fontId="10" fillId="33" borderId="8" xfId="0" applyNumberFormat="1" applyFont="1" applyFill="1" applyBorder="1"/>
    <xf numFmtId="0" fontId="12" fillId="33" borderId="8" xfId="0" applyFont="1" applyFill="1" applyBorder="1"/>
    <xf numFmtId="4" fontId="2" fillId="31" borderId="0" xfId="0" applyNumberFormat="1" applyFont="1" applyFill="1"/>
    <xf numFmtId="4" fontId="10" fillId="33" borderId="8" xfId="0" applyNumberFormat="1" applyFont="1" applyFill="1" applyBorder="1"/>
    <xf numFmtId="3" fontId="10" fillId="33" borderId="10" xfId="0" applyNumberFormat="1" applyFont="1" applyFill="1" applyBorder="1"/>
    <xf numFmtId="3" fontId="3" fillId="0" borderId="11" xfId="0" applyNumberFormat="1" applyFont="1" applyBorder="1"/>
    <xf numFmtId="3" fontId="10" fillId="32" borderId="12" xfId="0" applyNumberFormat="1" applyFont="1" applyFill="1" applyBorder="1"/>
    <xf numFmtId="3" fontId="10" fillId="11" borderId="44" xfId="0" applyNumberFormat="1" applyFont="1" applyFill="1" applyBorder="1"/>
    <xf numFmtId="0" fontId="2" fillId="0" borderId="4" xfId="0" applyFont="1" applyBorder="1" applyAlignment="1">
      <alignment horizontal="left"/>
    </xf>
    <xf numFmtId="164" fontId="3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45" xfId="0" applyFont="1" applyBorder="1" applyAlignment="1">
      <alignment horizontal="left"/>
    </xf>
    <xf numFmtId="0" fontId="3" fillId="0" borderId="7" xfId="0" applyFont="1" applyBorder="1"/>
    <xf numFmtId="3" fontId="2" fillId="25" borderId="0" xfId="0" applyNumberFormat="1" applyFont="1" applyFill="1"/>
    <xf numFmtId="0" fontId="3" fillId="0" borderId="11" xfId="0" applyFont="1" applyBorder="1"/>
    <xf numFmtId="3" fontId="3" fillId="29" borderId="12" xfId="0" applyNumberFormat="1" applyFont="1" applyFill="1" applyBorder="1"/>
    <xf numFmtId="3" fontId="2" fillId="24" borderId="9" xfId="0" applyNumberFormat="1" applyFont="1" applyFill="1" applyBorder="1"/>
    <xf numFmtId="3" fontId="2" fillId="24" borderId="1" xfId="0" applyNumberFormat="1" applyFont="1" applyFill="1" applyBorder="1"/>
    <xf numFmtId="3" fontId="2" fillId="24" borderId="10" xfId="0" applyNumberFormat="1" applyFont="1" applyFill="1" applyBorder="1"/>
    <xf numFmtId="0" fontId="3" fillId="13" borderId="15" xfId="0" applyFont="1" applyFill="1" applyBorder="1" applyAlignment="1">
      <alignment horizontal="center"/>
    </xf>
    <xf numFmtId="3" fontId="2" fillId="24" borderId="16" xfId="0" applyNumberFormat="1" applyFont="1" applyFill="1" applyBorder="1"/>
    <xf numFmtId="3" fontId="2" fillId="14" borderId="29" xfId="0" applyNumberFormat="1" applyFont="1" applyFill="1" applyBorder="1"/>
    <xf numFmtId="0" fontId="9" fillId="4" borderId="15" xfId="0" applyFont="1" applyFill="1" applyBorder="1"/>
    <xf numFmtId="3" fontId="16" fillId="24" borderId="16" xfId="0" applyNumberFormat="1" applyFont="1" applyFill="1" applyBorder="1"/>
    <xf numFmtId="4" fontId="16" fillId="24" borderId="16" xfId="0" applyNumberFormat="1" applyFont="1" applyFill="1" applyBorder="1"/>
    <xf numFmtId="3" fontId="16" fillId="5" borderId="19" xfId="0" applyNumberFormat="1" applyFont="1" applyFill="1" applyBorder="1"/>
    <xf numFmtId="3" fontId="9" fillId="24" borderId="16" xfId="0" applyNumberFormat="1" applyFont="1" applyFill="1" applyBorder="1"/>
    <xf numFmtId="3" fontId="9" fillId="5" borderId="19" xfId="0" applyNumberFormat="1" applyFont="1" applyFill="1" applyBorder="1"/>
    <xf numFmtId="0" fontId="9" fillId="3" borderId="4" xfId="0" applyFont="1" applyFill="1" applyBorder="1"/>
    <xf numFmtId="0" fontId="9" fillId="3" borderId="5" xfId="0" applyFont="1" applyFill="1" applyBorder="1"/>
    <xf numFmtId="164" fontId="9" fillId="27" borderId="5" xfId="0" applyNumberFormat="1" applyFont="1" applyFill="1" applyBorder="1" applyAlignment="1">
      <alignment horizontal="center"/>
    </xf>
    <xf numFmtId="0" fontId="9" fillId="0" borderId="7" xfId="0" applyFont="1" applyBorder="1"/>
    <xf numFmtId="3" fontId="1" fillId="25" borderId="0" xfId="0" applyNumberFormat="1" applyFont="1" applyFill="1"/>
    <xf numFmtId="3" fontId="1" fillId="26" borderId="12" xfId="0" applyNumberFormat="1" applyFont="1" applyFill="1" applyBorder="1"/>
    <xf numFmtId="0" fontId="9" fillId="0" borderId="4" xfId="0" applyFont="1" applyBorder="1"/>
    <xf numFmtId="0" fontId="15" fillId="0" borderId="5" xfId="0" applyFont="1" applyBorder="1"/>
    <xf numFmtId="3" fontId="9" fillId="26" borderId="12" xfId="0" applyNumberFormat="1" applyFont="1" applyFill="1" applyBorder="1"/>
    <xf numFmtId="0" fontId="9" fillId="3" borderId="6" xfId="0" applyFont="1" applyFill="1" applyBorder="1"/>
    <xf numFmtId="0" fontId="15" fillId="0" borderId="8" xfId="0" applyFont="1" applyBorder="1"/>
    <xf numFmtId="0" fontId="9" fillId="0" borderId="28" xfId="0" applyFont="1" applyBorder="1"/>
    <xf numFmtId="0" fontId="15" fillId="0" borderId="27" xfId="0" applyFont="1" applyBorder="1"/>
    <xf numFmtId="0" fontId="15" fillId="0" borderId="26" xfId="0" applyFont="1" applyBorder="1"/>
    <xf numFmtId="0" fontId="15" fillId="0" borderId="6" xfId="0" applyFont="1" applyBorder="1"/>
    <xf numFmtId="3" fontId="1" fillId="25" borderId="28" xfId="0" applyNumberFormat="1" applyFont="1" applyFill="1" applyBorder="1"/>
    <xf numFmtId="3" fontId="1" fillId="25" borderId="27" xfId="0" applyNumberFormat="1" applyFont="1" applyFill="1" applyBorder="1"/>
    <xf numFmtId="3" fontId="9" fillId="24" borderId="28" xfId="0" applyNumberFormat="1" applyFont="1" applyFill="1" applyBorder="1"/>
    <xf numFmtId="3" fontId="9" fillId="24" borderId="27" xfId="0" applyNumberFormat="1" applyFont="1" applyFill="1" applyBorder="1"/>
    <xf numFmtId="3" fontId="9" fillId="24" borderId="26" xfId="0" applyNumberFormat="1" applyFont="1" applyFill="1" applyBorder="1"/>
    <xf numFmtId="3" fontId="16" fillId="24" borderId="29" xfId="0" applyNumberFormat="1" applyFont="1" applyFill="1" applyBorder="1"/>
    <xf numFmtId="0" fontId="9" fillId="0" borderId="27" xfId="0" applyFont="1" applyBorder="1"/>
    <xf numFmtId="0" fontId="9" fillId="0" borderId="26" xfId="0" applyFont="1" applyBorder="1"/>
    <xf numFmtId="3" fontId="10" fillId="25" borderId="27" xfId="0" applyNumberFormat="1" applyFont="1" applyFill="1" applyBorder="1"/>
    <xf numFmtId="3" fontId="10" fillId="24" borderId="29" xfId="0" applyNumberFormat="1" applyFont="1" applyFill="1" applyBorder="1"/>
    <xf numFmtId="3" fontId="10" fillId="14" borderId="0" xfId="0" applyNumberFormat="1" applyFont="1" applyFill="1"/>
    <xf numFmtId="3" fontId="10" fillId="11" borderId="0" xfId="0" applyNumberFormat="1" applyFont="1" applyFill="1"/>
    <xf numFmtId="4" fontId="2" fillId="35" borderId="0" xfId="0" applyNumberFormat="1" applyFont="1" applyFill="1"/>
    <xf numFmtId="3" fontId="3" fillId="36" borderId="29" xfId="0" applyNumberFormat="1" applyFont="1" applyFill="1" applyBorder="1"/>
    <xf numFmtId="3" fontId="5" fillId="0" borderId="27" xfId="0" applyNumberFormat="1" applyFont="1" applyBorder="1"/>
    <xf numFmtId="3" fontId="3" fillId="36" borderId="27" xfId="0" applyNumberFormat="1" applyFont="1" applyFill="1" applyBorder="1"/>
    <xf numFmtId="3" fontId="3" fillId="36" borderId="26" xfId="0" applyNumberFormat="1" applyFont="1" applyFill="1" applyBorder="1"/>
    <xf numFmtId="0" fontId="3" fillId="0" borderId="27" xfId="0" applyFont="1" applyBorder="1"/>
    <xf numFmtId="0" fontId="13" fillId="18" borderId="0" xfId="0" applyFont="1" applyFill="1" applyAlignment="1">
      <alignment horizontal="center"/>
    </xf>
    <xf numFmtId="4" fontId="10" fillId="38" borderId="34" xfId="0" applyNumberFormat="1" applyFont="1" applyFill="1" applyBorder="1"/>
    <xf numFmtId="0" fontId="14" fillId="2" borderId="22" xfId="0" applyFont="1" applyFill="1" applyBorder="1" applyAlignment="1">
      <alignment horizontal="center"/>
    </xf>
    <xf numFmtId="0" fontId="1" fillId="2" borderId="20" xfId="0" applyFont="1" applyFill="1" applyBorder="1"/>
    <xf numFmtId="0" fontId="1" fillId="2" borderId="21" xfId="0" applyFont="1" applyFill="1" applyBorder="1"/>
    <xf numFmtId="0" fontId="14" fillId="2" borderId="0" xfId="0" applyFont="1" applyFill="1" applyAlignment="1">
      <alignment horizontal="center"/>
    </xf>
    <xf numFmtId="0" fontId="15" fillId="0" borderId="0" xfId="0" applyFont="1"/>
    <xf numFmtId="0" fontId="9" fillId="3" borderId="0" xfId="0" applyFont="1" applyFill="1"/>
    <xf numFmtId="0" fontId="21" fillId="2" borderId="22" xfId="0" applyFont="1" applyFill="1" applyBorder="1" applyAlignment="1">
      <alignment horizontal="center" vertical="center"/>
    </xf>
    <xf numFmtId="0" fontId="21" fillId="2" borderId="20" xfId="0" applyFont="1" applyFill="1" applyBorder="1" applyAlignment="1">
      <alignment horizontal="center" vertical="center"/>
    </xf>
    <xf numFmtId="0" fontId="21" fillId="2" borderId="21" xfId="0" applyFont="1" applyFill="1" applyBorder="1" applyAlignment="1">
      <alignment horizontal="center" vertical="center"/>
    </xf>
    <xf numFmtId="164" fontId="10" fillId="0" borderId="22" xfId="0" applyNumberFormat="1" applyFont="1" applyBorder="1" applyAlignment="1">
      <alignment horizontal="center"/>
    </xf>
    <xf numFmtId="164" fontId="10" fillId="0" borderId="20" xfId="0" applyNumberFormat="1" applyFont="1" applyBorder="1" applyAlignment="1">
      <alignment horizontal="center"/>
    </xf>
    <xf numFmtId="164" fontId="10" fillId="0" borderId="21" xfId="0" applyNumberFormat="1" applyFont="1" applyBorder="1" applyAlignment="1">
      <alignment horizontal="center"/>
    </xf>
    <xf numFmtId="0" fontId="18" fillId="12" borderId="0" xfId="0" applyFont="1" applyFill="1" applyAlignment="1">
      <alignment horizontal="center" vertical="center"/>
    </xf>
    <xf numFmtId="0" fontId="13" fillId="12" borderId="0" xfId="0" applyFont="1" applyFill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3" fillId="9" borderId="0" xfId="0" applyFont="1" applyFill="1" applyAlignment="1">
      <alignment horizontal="center"/>
    </xf>
    <xf numFmtId="0" fontId="12" fillId="0" borderId="0" xfId="0" applyFont="1"/>
    <xf numFmtId="0" fontId="14" fillId="9" borderId="0" xfId="0" applyFont="1" applyFill="1" applyAlignment="1">
      <alignment horizontal="center"/>
    </xf>
    <xf numFmtId="0" fontId="14" fillId="9" borderId="42" xfId="0" applyFont="1" applyFill="1" applyBorder="1" applyAlignment="1">
      <alignment horizontal="center"/>
    </xf>
    <xf numFmtId="0" fontId="19" fillId="0" borderId="42" xfId="0" applyFont="1" applyBorder="1"/>
    <xf numFmtId="0" fontId="19" fillId="0" borderId="5" xfId="0" applyFont="1" applyBorder="1"/>
    <xf numFmtId="0" fontId="13" fillId="6" borderId="0" xfId="0" applyFont="1" applyFill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19" fillId="0" borderId="1" xfId="0" applyFont="1" applyBorder="1"/>
    <xf numFmtId="0" fontId="19" fillId="0" borderId="0" xfId="0" applyFont="1"/>
    <xf numFmtId="0" fontId="4" fillId="6" borderId="0" xfId="0" applyFont="1" applyFill="1" applyAlignment="1">
      <alignment horizontal="center"/>
    </xf>
    <xf numFmtId="0" fontId="0" fillId="0" borderId="0" xfId="0"/>
    <xf numFmtId="164" fontId="10" fillId="0" borderId="12" xfId="0" applyNumberFormat="1" applyFont="1" applyBorder="1" applyAlignment="1">
      <alignment horizontal="center" vertical="center"/>
    </xf>
    <xf numFmtId="164" fontId="3" fillId="0" borderId="12" xfId="0" applyNumberFormat="1" applyFont="1" applyBorder="1" applyAlignment="1">
      <alignment horizontal="center" vertical="center"/>
    </xf>
    <xf numFmtId="0" fontId="13" fillId="15" borderId="0" xfId="0" applyFont="1" applyFill="1" applyAlignment="1">
      <alignment horizontal="center"/>
    </xf>
    <xf numFmtId="166" fontId="10" fillId="0" borderId="0" xfId="0" applyNumberFormat="1" applyFont="1" applyAlignment="1">
      <alignment horizontal="center"/>
    </xf>
    <xf numFmtId="166" fontId="10" fillId="0" borderId="8" xfId="0" applyNumberFormat="1" applyFont="1" applyBorder="1" applyAlignment="1">
      <alignment horizontal="center"/>
    </xf>
    <xf numFmtId="0" fontId="13" fillId="17" borderId="5" xfId="0" applyFont="1" applyFill="1" applyBorder="1" applyAlignment="1">
      <alignment horizontal="center"/>
    </xf>
    <xf numFmtId="0" fontId="12" fillId="0" borderId="6" xfId="0" applyFont="1" applyBorder="1"/>
    <xf numFmtId="0" fontId="13" fillId="17" borderId="0" xfId="0" applyFont="1" applyFill="1" applyAlignment="1">
      <alignment horizontal="center"/>
    </xf>
    <xf numFmtId="0" fontId="13" fillId="17" borderId="12" xfId="0" applyFont="1" applyFill="1" applyBorder="1" applyAlignment="1">
      <alignment horizontal="center"/>
    </xf>
    <xf numFmtId="0" fontId="13" fillId="17" borderId="4" xfId="0" applyFont="1" applyFill="1" applyBorder="1" applyAlignment="1">
      <alignment horizontal="center"/>
    </xf>
    <xf numFmtId="0" fontId="13" fillId="17" borderId="6" xfId="0" applyFont="1" applyFill="1" applyBorder="1" applyAlignment="1">
      <alignment horizontal="center"/>
    </xf>
    <xf numFmtId="0" fontId="13" fillId="17" borderId="20" xfId="0" applyFont="1" applyFill="1" applyBorder="1" applyAlignment="1">
      <alignment horizontal="center"/>
    </xf>
    <xf numFmtId="0" fontId="13" fillId="17" borderId="21" xfId="0" applyFont="1" applyFill="1" applyBorder="1" applyAlignment="1">
      <alignment horizontal="center"/>
    </xf>
    <xf numFmtId="166" fontId="10" fillId="0" borderId="12" xfId="0" applyNumberFormat="1" applyFont="1" applyBorder="1" applyAlignment="1">
      <alignment horizontal="center"/>
    </xf>
    <xf numFmtId="166" fontId="10" fillId="0" borderId="13" xfId="0" applyNumberFormat="1" applyFont="1" applyBorder="1" applyAlignment="1">
      <alignment horizontal="center"/>
    </xf>
    <xf numFmtId="4" fontId="10" fillId="0" borderId="0" xfId="0" applyNumberFormat="1" applyFont="1" applyAlignment="1">
      <alignment horizontal="center"/>
    </xf>
    <xf numFmtId="4" fontId="10" fillId="0" borderId="8" xfId="0" applyNumberFormat="1" applyFont="1" applyBorder="1" applyAlignment="1">
      <alignment horizontal="center"/>
    </xf>
    <xf numFmtId="0" fontId="13" fillId="18" borderId="0" xfId="0" applyFont="1" applyFill="1" applyAlignment="1">
      <alignment horizontal="center"/>
    </xf>
    <xf numFmtId="0" fontId="2" fillId="18" borderId="0" xfId="0" applyFont="1" applyFill="1"/>
    <xf numFmtId="0" fontId="13" fillId="18" borderId="22" xfId="0" applyFont="1" applyFill="1" applyBorder="1" applyAlignment="1">
      <alignment horizontal="center"/>
    </xf>
    <xf numFmtId="0" fontId="13" fillId="18" borderId="20" xfId="0" applyFont="1" applyFill="1" applyBorder="1" applyAlignment="1">
      <alignment horizontal="center"/>
    </xf>
    <xf numFmtId="0" fontId="13" fillId="18" borderId="21" xfId="0" applyFont="1" applyFill="1" applyBorder="1" applyAlignment="1">
      <alignment horizontal="center"/>
    </xf>
    <xf numFmtId="0" fontId="10" fillId="0" borderId="7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4" fillId="19" borderId="0" xfId="0" applyFont="1" applyFill="1" applyAlignment="1">
      <alignment horizontal="center"/>
    </xf>
    <xf numFmtId="0" fontId="20" fillId="19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0" fillId="0" borderId="11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3" fillId="22" borderId="0" xfId="0" applyFont="1" applyFill="1" applyAlignment="1">
      <alignment horizontal="center"/>
    </xf>
    <xf numFmtId="0" fontId="0" fillId="0" borderId="31" xfId="0" applyBorder="1"/>
    <xf numFmtId="0" fontId="0" fillId="0" borderId="32" xfId="0" applyBorder="1"/>
    <xf numFmtId="0" fontId="2" fillId="0" borderId="7" xfId="0" applyFont="1" applyBorder="1"/>
    <xf numFmtId="0" fontId="2" fillId="0" borderId="0" xfId="0" applyFont="1"/>
    <xf numFmtId="0" fontId="2" fillId="0" borderId="11" xfId="0" applyFont="1" applyBorder="1"/>
    <xf numFmtId="0" fontId="2" fillId="0" borderId="12" xfId="0" applyFont="1" applyBorder="1"/>
    <xf numFmtId="14" fontId="13" fillId="21" borderId="6" xfId="0" applyNumberFormat="1" applyFont="1" applyFill="1" applyBorder="1" applyAlignment="1">
      <alignment horizontal="center" vertical="center"/>
    </xf>
    <xf numFmtId="14" fontId="13" fillId="21" borderId="13" xfId="0" applyNumberFormat="1" applyFont="1" applyFill="1" applyBorder="1" applyAlignment="1">
      <alignment horizontal="center" vertical="center"/>
    </xf>
    <xf numFmtId="0" fontId="13" fillId="21" borderId="15" xfId="0" applyFont="1" applyFill="1" applyBorder="1" applyAlignment="1">
      <alignment horizontal="center" vertical="center"/>
    </xf>
    <xf numFmtId="0" fontId="13" fillId="21" borderId="24" xfId="0" applyFont="1" applyFill="1" applyBorder="1" applyAlignment="1">
      <alignment horizontal="center" vertical="center"/>
    </xf>
    <xf numFmtId="0" fontId="13" fillId="21" borderId="4" xfId="0" applyFont="1" applyFill="1" applyBorder="1" applyAlignment="1">
      <alignment horizontal="center"/>
    </xf>
    <xf numFmtId="0" fontId="13" fillId="21" borderId="5" xfId="0" applyFont="1" applyFill="1" applyBorder="1" applyAlignment="1">
      <alignment horizontal="center"/>
    </xf>
    <xf numFmtId="0" fontId="13" fillId="21" borderId="6" xfId="0" applyFont="1" applyFill="1" applyBorder="1" applyAlignment="1">
      <alignment horizontal="center"/>
    </xf>
    <xf numFmtId="0" fontId="13" fillId="21" borderId="7" xfId="0" applyFont="1" applyFill="1" applyBorder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1" borderId="8" xfId="0" applyFont="1" applyFill="1" applyBorder="1" applyAlignment="1">
      <alignment horizontal="center"/>
    </xf>
    <xf numFmtId="49" fontId="18" fillId="21" borderId="7" xfId="0" applyNumberFormat="1" applyFont="1" applyFill="1" applyBorder="1" applyAlignment="1">
      <alignment horizontal="center"/>
    </xf>
    <xf numFmtId="49" fontId="18" fillId="21" borderId="0" xfId="0" applyNumberFormat="1" applyFont="1" applyFill="1" applyAlignment="1">
      <alignment horizontal="center"/>
    </xf>
    <xf numFmtId="49" fontId="18" fillId="21" borderId="8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6"/>
  <sheetViews>
    <sheetView showGridLines="0" topLeftCell="A10" workbookViewId="0">
      <selection activeCell="A29" sqref="A29"/>
    </sheetView>
  </sheetViews>
  <sheetFormatPr defaultColWidth="12.6328125" defaultRowHeight="15.75" customHeight="1" x14ac:dyDescent="0.3"/>
  <cols>
    <col min="1" max="1" width="34.08984375" style="16" customWidth="1"/>
    <col min="2" max="2" width="1.36328125" style="16" customWidth="1"/>
    <col min="3" max="3" width="1.7265625" style="16" customWidth="1"/>
    <col min="4" max="4" width="15.453125" style="16" bestFit="1" customWidth="1"/>
    <col min="5" max="5" width="15.26953125" style="16" bestFit="1" customWidth="1"/>
    <col min="6" max="6" width="13.1796875" style="16" bestFit="1" customWidth="1"/>
    <col min="7" max="7" width="14" style="16" bestFit="1" customWidth="1"/>
    <col min="8" max="8" width="11.36328125" style="16" bestFit="1" customWidth="1"/>
    <col min="9" max="9" width="9.90625" style="16" bestFit="1" customWidth="1"/>
    <col min="10" max="10" width="9.54296875" style="16" bestFit="1" customWidth="1"/>
    <col min="11" max="11" width="10.26953125" style="16" bestFit="1" customWidth="1"/>
    <col min="12" max="12" width="9.453125" style="16" bestFit="1" customWidth="1"/>
    <col min="13" max="13" width="12.36328125" style="16" bestFit="1" customWidth="1"/>
    <col min="14" max="14" width="15.90625" style="16" bestFit="1" customWidth="1"/>
    <col min="15" max="15" width="13.26953125" style="16" bestFit="1" customWidth="1"/>
    <col min="16" max="16" width="15.453125" style="16" bestFit="1" customWidth="1"/>
    <col min="17" max="17" width="15.26953125" style="16" bestFit="1" customWidth="1"/>
    <col min="18" max="18" width="13.1796875" style="16" bestFit="1" customWidth="1"/>
    <col min="19" max="19" width="10.6328125" style="16" bestFit="1" customWidth="1"/>
    <col min="20" max="16384" width="12.6328125" style="16"/>
  </cols>
  <sheetData>
    <row r="1" spans="1:27" ht="14" x14ac:dyDescent="0.3">
      <c r="A1" s="333" t="s">
        <v>0</v>
      </c>
      <c r="B1" s="334"/>
      <c r="C1" s="334"/>
      <c r="D1" s="334"/>
      <c r="E1" s="334"/>
      <c r="F1" s="334"/>
      <c r="G1" s="334"/>
      <c r="H1" s="334"/>
      <c r="I1" s="334"/>
      <c r="J1" s="334"/>
      <c r="K1" s="334"/>
      <c r="L1" s="334"/>
      <c r="M1" s="334"/>
      <c r="N1" s="334"/>
      <c r="O1" s="334"/>
      <c r="P1" s="334"/>
      <c r="Q1" s="334"/>
      <c r="R1" s="334"/>
      <c r="S1" s="17"/>
    </row>
    <row r="2" spans="1:27" ht="14" x14ac:dyDescent="0.3">
      <c r="A2" s="333" t="s">
        <v>1</v>
      </c>
      <c r="B2" s="334"/>
      <c r="C2" s="334"/>
      <c r="D2" s="334"/>
      <c r="E2" s="334"/>
      <c r="F2" s="334"/>
      <c r="G2" s="334"/>
      <c r="H2" s="334"/>
      <c r="I2" s="334"/>
      <c r="J2" s="334"/>
      <c r="K2" s="334"/>
      <c r="L2" s="334"/>
      <c r="M2" s="334"/>
      <c r="N2" s="334"/>
      <c r="O2" s="334"/>
      <c r="P2" s="334"/>
      <c r="Q2" s="334"/>
      <c r="R2" s="334"/>
      <c r="S2" s="17"/>
    </row>
    <row r="3" spans="1:27" ht="14.5" thickBot="1" x14ac:dyDescent="0.35">
      <c r="A3" s="333" t="s">
        <v>123</v>
      </c>
      <c r="B3" s="334"/>
      <c r="C3" s="334"/>
      <c r="D3" s="334"/>
      <c r="E3" s="334"/>
      <c r="F3" s="334"/>
      <c r="G3" s="334"/>
      <c r="H3" s="334"/>
      <c r="I3" s="334"/>
      <c r="J3" s="334"/>
      <c r="K3" s="334"/>
      <c r="L3" s="334"/>
      <c r="M3" s="334"/>
      <c r="N3" s="334"/>
      <c r="O3" s="334"/>
      <c r="P3" s="334"/>
      <c r="Q3" s="334"/>
      <c r="R3" s="334"/>
      <c r="S3" s="17"/>
    </row>
    <row r="4" spans="1:27" ht="14.5" thickBot="1" x14ac:dyDescent="0.35">
      <c r="A4" s="330"/>
      <c r="B4" s="331"/>
      <c r="C4" s="331"/>
      <c r="D4" s="331"/>
      <c r="E4" s="331"/>
      <c r="F4" s="336" t="s">
        <v>29</v>
      </c>
      <c r="G4" s="337"/>
      <c r="H4" s="337"/>
      <c r="I4" s="337"/>
      <c r="J4" s="337"/>
      <c r="K4" s="337"/>
      <c r="L4" s="337"/>
      <c r="M4" s="337"/>
      <c r="N4" s="337"/>
      <c r="O4" s="337"/>
      <c r="P4" s="337"/>
      <c r="Q4" s="338"/>
      <c r="R4" s="331"/>
      <c r="S4" s="332"/>
    </row>
    <row r="5" spans="1:27" ht="14" x14ac:dyDescent="0.3">
      <c r="A5" s="295"/>
      <c r="B5" s="296"/>
      <c r="C5" s="304"/>
      <c r="D5" s="297">
        <v>45231</v>
      </c>
      <c r="E5" s="297">
        <v>45261</v>
      </c>
      <c r="F5" s="38">
        <v>45292</v>
      </c>
      <c r="G5" s="39">
        <v>45323</v>
      </c>
      <c r="H5" s="39">
        <v>45352</v>
      </c>
      <c r="I5" s="39">
        <v>45383</v>
      </c>
      <c r="J5" s="39">
        <v>45413</v>
      </c>
      <c r="K5" s="39">
        <v>45444</v>
      </c>
      <c r="L5" s="39">
        <v>45474</v>
      </c>
      <c r="M5" s="39">
        <v>45505</v>
      </c>
      <c r="N5" s="39">
        <v>45536</v>
      </c>
      <c r="O5" s="39">
        <v>45566</v>
      </c>
      <c r="P5" s="39">
        <v>45597</v>
      </c>
      <c r="Q5" s="40">
        <v>45627</v>
      </c>
      <c r="R5" s="297">
        <v>45658</v>
      </c>
      <c r="S5" s="289" t="s">
        <v>67</v>
      </c>
      <c r="T5" s="18"/>
      <c r="U5" s="18"/>
      <c r="V5" s="18"/>
      <c r="W5" s="18"/>
      <c r="X5" s="18"/>
      <c r="Y5" s="18"/>
      <c r="Z5" s="18"/>
      <c r="AA5" s="18"/>
    </row>
    <row r="6" spans="1:27" ht="14" x14ac:dyDescent="0.3">
      <c r="A6" s="298" t="s">
        <v>3</v>
      </c>
      <c r="C6" s="305"/>
      <c r="D6" s="23">
        <f>1500</f>
        <v>1500</v>
      </c>
      <c r="E6" s="23">
        <v>5000</v>
      </c>
      <c r="F6" s="41">
        <v>3500</v>
      </c>
      <c r="G6" s="24">
        <v>9000</v>
      </c>
      <c r="H6" s="24">
        <v>4000</v>
      </c>
      <c r="I6" s="24">
        <v>4500</v>
      </c>
      <c r="J6" s="24">
        <v>75000</v>
      </c>
      <c r="K6" s="24">
        <v>10000</v>
      </c>
      <c r="L6" s="24">
        <v>9000</v>
      </c>
      <c r="M6" s="24">
        <v>5000</v>
      </c>
      <c r="N6" s="24">
        <v>1000</v>
      </c>
      <c r="O6" s="24">
        <v>15000</v>
      </c>
      <c r="P6" s="24">
        <v>25000</v>
      </c>
      <c r="Q6" s="42">
        <v>120000</v>
      </c>
      <c r="R6" s="299">
        <v>7000</v>
      </c>
      <c r="S6" s="290">
        <f>SUM(F6:Q6)</f>
        <v>281000</v>
      </c>
    </row>
    <row r="7" spans="1:27" ht="14" x14ac:dyDescent="0.3">
      <c r="A7" s="298" t="s">
        <v>4</v>
      </c>
      <c r="C7" s="305"/>
      <c r="D7" s="19">
        <v>35.950000000000003</v>
      </c>
      <c r="E7" s="19">
        <v>35.950000000000003</v>
      </c>
      <c r="F7" s="43">
        <v>35.950000000000003</v>
      </c>
      <c r="G7" s="25">
        <v>35.950000000000003</v>
      </c>
      <c r="H7" s="25">
        <v>35.950000000000003</v>
      </c>
      <c r="I7" s="25">
        <v>35.950000000000003</v>
      </c>
      <c r="J7" s="25">
        <v>35.950000000000003</v>
      </c>
      <c r="K7" s="25">
        <v>35.950000000000003</v>
      </c>
      <c r="L7" s="25">
        <v>35.950000000000003</v>
      </c>
      <c r="M7" s="25">
        <v>35.950000000000003</v>
      </c>
      <c r="N7" s="25">
        <v>35.950000000000003</v>
      </c>
      <c r="O7" s="25">
        <v>35.950000000000003</v>
      </c>
      <c r="P7" s="25">
        <v>35.950000000000003</v>
      </c>
      <c r="Q7" s="44">
        <v>35.950000000000003</v>
      </c>
      <c r="R7" s="28">
        <v>35.950000000000003</v>
      </c>
      <c r="S7" s="291">
        <f>Q7</f>
        <v>35.950000000000003</v>
      </c>
    </row>
    <row r="8" spans="1:27" ht="14.5" thickBot="1" x14ac:dyDescent="0.35">
      <c r="A8" s="306" t="s">
        <v>5</v>
      </c>
      <c r="B8" s="307"/>
      <c r="C8" s="308"/>
      <c r="D8" s="300">
        <f t="shared" ref="D8:R8" si="0">D7*D6</f>
        <v>53925.000000000007</v>
      </c>
      <c r="E8" s="300">
        <f t="shared" si="0"/>
        <v>179750</v>
      </c>
      <c r="F8" s="45">
        <f t="shared" si="0"/>
        <v>125825.00000000001</v>
      </c>
      <c r="G8" s="46">
        <f t="shared" si="0"/>
        <v>323550</v>
      </c>
      <c r="H8" s="46">
        <f t="shared" si="0"/>
        <v>143800</v>
      </c>
      <c r="I8" s="46">
        <f t="shared" si="0"/>
        <v>161775</v>
      </c>
      <c r="J8" s="46">
        <f t="shared" si="0"/>
        <v>2696250</v>
      </c>
      <c r="K8" s="46">
        <f t="shared" si="0"/>
        <v>359500</v>
      </c>
      <c r="L8" s="46">
        <f t="shared" si="0"/>
        <v>323550</v>
      </c>
      <c r="M8" s="46">
        <f t="shared" si="0"/>
        <v>179750</v>
      </c>
      <c r="N8" s="46">
        <f t="shared" si="0"/>
        <v>35950</v>
      </c>
      <c r="O8" s="46">
        <f t="shared" si="0"/>
        <v>539250</v>
      </c>
      <c r="P8" s="46">
        <f t="shared" si="0"/>
        <v>898750.00000000012</v>
      </c>
      <c r="Q8" s="47">
        <f t="shared" si="0"/>
        <v>4314000</v>
      </c>
      <c r="R8" s="300">
        <f t="shared" si="0"/>
        <v>251650.00000000003</v>
      </c>
      <c r="S8" s="292">
        <f>SUM(F8:Q8)</f>
        <v>10101950</v>
      </c>
      <c r="T8" s="16" t="b">
        <f>S8=S7*S6</f>
        <v>1</v>
      </c>
    </row>
    <row r="9" spans="1:27" ht="14" x14ac:dyDescent="0.3">
      <c r="A9" s="18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1:27" ht="14" x14ac:dyDescent="0.3">
      <c r="A10" s="335"/>
      <c r="B10" s="334"/>
      <c r="C10" s="334"/>
      <c r="D10" s="334"/>
      <c r="E10" s="334"/>
      <c r="F10" s="334"/>
      <c r="G10" s="334"/>
      <c r="H10" s="334"/>
      <c r="I10" s="334"/>
      <c r="J10" s="334"/>
      <c r="K10" s="334"/>
      <c r="L10" s="334"/>
      <c r="M10" s="334"/>
      <c r="N10" s="334"/>
      <c r="O10" s="334"/>
      <c r="P10" s="334"/>
      <c r="Q10" s="334"/>
      <c r="R10" s="334"/>
    </row>
    <row r="11" spans="1:27" ht="14" x14ac:dyDescent="0.3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27" ht="14.5" thickBot="1" x14ac:dyDescent="0.35">
      <c r="A12" s="333" t="s">
        <v>6</v>
      </c>
      <c r="B12" s="334"/>
      <c r="C12" s="334"/>
      <c r="D12" s="334"/>
      <c r="E12" s="334"/>
      <c r="F12" s="334"/>
      <c r="G12" s="334"/>
      <c r="H12" s="334"/>
      <c r="I12" s="334"/>
      <c r="J12" s="334"/>
      <c r="K12" s="334"/>
      <c r="L12" s="334"/>
      <c r="M12" s="334"/>
      <c r="N12" s="334"/>
      <c r="O12" s="334"/>
      <c r="P12" s="334"/>
      <c r="Q12" s="334"/>
      <c r="R12" s="334"/>
      <c r="S12" s="17"/>
    </row>
    <row r="13" spans="1:27" ht="14" x14ac:dyDescent="0.3">
      <c r="A13" s="301"/>
      <c r="B13" s="302"/>
      <c r="C13" s="309"/>
      <c r="D13" s="297">
        <v>45231</v>
      </c>
      <c r="E13" s="297">
        <v>45261</v>
      </c>
      <c r="F13" s="38">
        <v>45292</v>
      </c>
      <c r="G13" s="39">
        <v>45323</v>
      </c>
      <c r="H13" s="39">
        <v>45352</v>
      </c>
      <c r="I13" s="39">
        <v>45383</v>
      </c>
      <c r="J13" s="39">
        <v>45413</v>
      </c>
      <c r="K13" s="39">
        <v>45444</v>
      </c>
      <c r="L13" s="39">
        <v>45474</v>
      </c>
      <c r="M13" s="39">
        <v>45505</v>
      </c>
      <c r="N13" s="39">
        <v>45536</v>
      </c>
      <c r="O13" s="39">
        <v>45566</v>
      </c>
      <c r="P13" s="39">
        <v>45597</v>
      </c>
      <c r="Q13" s="40">
        <v>45627</v>
      </c>
      <c r="R13" s="297">
        <v>45658</v>
      </c>
      <c r="S13" s="289" t="s">
        <v>2</v>
      </c>
    </row>
    <row r="14" spans="1:27" ht="14.5" thickBot="1" x14ac:dyDescent="0.35">
      <c r="A14" s="298" t="s">
        <v>7</v>
      </c>
      <c r="C14" s="305"/>
      <c r="D14" s="310"/>
      <c r="E14" s="311"/>
      <c r="F14" s="312">
        <f t="shared" ref="F14:R14" si="1">D8*25%+E8*75%</f>
        <v>148293.75</v>
      </c>
      <c r="G14" s="313">
        <f t="shared" si="1"/>
        <v>139306.25</v>
      </c>
      <c r="H14" s="313">
        <f t="shared" si="1"/>
        <v>274118.75</v>
      </c>
      <c r="I14" s="313">
        <f t="shared" si="1"/>
        <v>188737.5</v>
      </c>
      <c r="J14" s="313">
        <f t="shared" si="1"/>
        <v>157281.25</v>
      </c>
      <c r="K14" s="313">
        <f t="shared" si="1"/>
        <v>2062631.25</v>
      </c>
      <c r="L14" s="313">
        <f t="shared" si="1"/>
        <v>943687.5</v>
      </c>
      <c r="M14" s="313">
        <f t="shared" si="1"/>
        <v>332537.5</v>
      </c>
      <c r="N14" s="313">
        <f t="shared" si="1"/>
        <v>215700</v>
      </c>
      <c r="O14" s="313">
        <f t="shared" si="1"/>
        <v>71900</v>
      </c>
      <c r="P14" s="313">
        <f t="shared" si="1"/>
        <v>413425</v>
      </c>
      <c r="Q14" s="314">
        <f t="shared" si="1"/>
        <v>808875.00000000012</v>
      </c>
      <c r="R14" s="311">
        <f t="shared" si="1"/>
        <v>3460187.5</v>
      </c>
      <c r="S14" s="315">
        <f>F14</f>
        <v>148293.75</v>
      </c>
    </row>
    <row r="15" spans="1:27" ht="14" x14ac:dyDescent="0.3">
      <c r="A15" s="298" t="s">
        <v>8</v>
      </c>
      <c r="C15" s="305"/>
      <c r="D15" s="299">
        <f t="shared" ref="D15:R15" si="2">0.25*D8</f>
        <v>13481.250000000002</v>
      </c>
      <c r="E15" s="299">
        <f t="shared" si="2"/>
        <v>44937.5</v>
      </c>
      <c r="F15" s="41">
        <f t="shared" si="2"/>
        <v>31456.250000000004</v>
      </c>
      <c r="G15" s="24">
        <f t="shared" si="2"/>
        <v>80887.5</v>
      </c>
      <c r="H15" s="24">
        <f t="shared" si="2"/>
        <v>35950</v>
      </c>
      <c r="I15" s="24">
        <f t="shared" si="2"/>
        <v>40443.75</v>
      </c>
      <c r="J15" s="24">
        <f t="shared" si="2"/>
        <v>674062.5</v>
      </c>
      <c r="K15" s="24">
        <f t="shared" si="2"/>
        <v>89875</v>
      </c>
      <c r="L15" s="24">
        <f t="shared" si="2"/>
        <v>80887.5</v>
      </c>
      <c r="M15" s="24">
        <f t="shared" si="2"/>
        <v>44937.5</v>
      </c>
      <c r="N15" s="24">
        <f t="shared" si="2"/>
        <v>8987.5</v>
      </c>
      <c r="O15" s="24">
        <f t="shared" si="2"/>
        <v>134812.5</v>
      </c>
      <c r="P15" s="24">
        <f t="shared" si="2"/>
        <v>224687.50000000003</v>
      </c>
      <c r="Q15" s="42">
        <f t="shared" si="2"/>
        <v>1078500</v>
      </c>
      <c r="R15" s="299">
        <f t="shared" si="2"/>
        <v>62912.500000000007</v>
      </c>
      <c r="S15" s="293">
        <f>SUM(F15:Q15)</f>
        <v>2525487.5</v>
      </c>
    </row>
    <row r="16" spans="1:27" ht="14" x14ac:dyDescent="0.3">
      <c r="A16" s="298" t="s">
        <v>9</v>
      </c>
      <c r="C16" s="305"/>
      <c r="D16" s="299"/>
      <c r="E16" s="299">
        <f t="shared" ref="E16:R16" si="3">0.5*D8</f>
        <v>26962.500000000004</v>
      </c>
      <c r="F16" s="41">
        <f t="shared" si="3"/>
        <v>89875</v>
      </c>
      <c r="G16" s="24">
        <f t="shared" si="3"/>
        <v>62912.500000000007</v>
      </c>
      <c r="H16" s="24">
        <f t="shared" si="3"/>
        <v>161775</v>
      </c>
      <c r="I16" s="24">
        <f t="shared" si="3"/>
        <v>71900</v>
      </c>
      <c r="J16" s="24">
        <f t="shared" si="3"/>
        <v>80887.5</v>
      </c>
      <c r="K16" s="24">
        <f t="shared" si="3"/>
        <v>1348125</v>
      </c>
      <c r="L16" s="24">
        <f t="shared" si="3"/>
        <v>179750</v>
      </c>
      <c r="M16" s="24">
        <f t="shared" si="3"/>
        <v>161775</v>
      </c>
      <c r="N16" s="24">
        <f t="shared" si="3"/>
        <v>89875</v>
      </c>
      <c r="O16" s="24">
        <f t="shared" si="3"/>
        <v>17975</v>
      </c>
      <c r="P16" s="24">
        <f t="shared" si="3"/>
        <v>269625</v>
      </c>
      <c r="Q16" s="42">
        <f t="shared" si="3"/>
        <v>449375.00000000006</v>
      </c>
      <c r="R16" s="299">
        <f t="shared" si="3"/>
        <v>2157000</v>
      </c>
      <c r="S16" s="293">
        <f>SUM(F16:Q16)</f>
        <v>2983850</v>
      </c>
    </row>
    <row r="17" spans="1:27" ht="14" x14ac:dyDescent="0.3">
      <c r="A17" s="298" t="s">
        <v>10</v>
      </c>
      <c r="C17" s="305"/>
      <c r="D17" s="27"/>
      <c r="E17" s="27"/>
      <c r="F17" s="48">
        <f t="shared" ref="F17:R17" si="4">0.25*D8</f>
        <v>13481.250000000002</v>
      </c>
      <c r="G17" s="26">
        <f t="shared" si="4"/>
        <v>44937.5</v>
      </c>
      <c r="H17" s="26">
        <f t="shared" si="4"/>
        <v>31456.250000000004</v>
      </c>
      <c r="I17" s="26">
        <f t="shared" si="4"/>
        <v>80887.5</v>
      </c>
      <c r="J17" s="26">
        <f t="shared" si="4"/>
        <v>35950</v>
      </c>
      <c r="K17" s="26">
        <f t="shared" si="4"/>
        <v>40443.75</v>
      </c>
      <c r="L17" s="26">
        <f t="shared" si="4"/>
        <v>674062.5</v>
      </c>
      <c r="M17" s="26">
        <f t="shared" si="4"/>
        <v>89875</v>
      </c>
      <c r="N17" s="26">
        <f t="shared" si="4"/>
        <v>80887.5</v>
      </c>
      <c r="O17" s="26">
        <f t="shared" si="4"/>
        <v>44937.5</v>
      </c>
      <c r="P17" s="26">
        <f t="shared" si="4"/>
        <v>8987.5</v>
      </c>
      <c r="Q17" s="49">
        <f t="shared" si="4"/>
        <v>134812.5</v>
      </c>
      <c r="R17" s="27">
        <f t="shared" si="4"/>
        <v>224687.50000000003</v>
      </c>
      <c r="S17" s="293">
        <f>SUM(F17:Q17)</f>
        <v>1280718.75</v>
      </c>
    </row>
    <row r="18" spans="1:27" ht="14.5" thickBot="1" x14ac:dyDescent="0.35">
      <c r="A18" s="306" t="s">
        <v>11</v>
      </c>
      <c r="B18" s="316"/>
      <c r="C18" s="317"/>
      <c r="D18" s="303">
        <f>SUM(D15:D17)</f>
        <v>13481.250000000002</v>
      </c>
      <c r="E18" s="303">
        <f t="shared" ref="E18:R18" si="5">SUM(E15:E17)</f>
        <v>71900</v>
      </c>
      <c r="F18" s="45">
        <f t="shared" si="5"/>
        <v>134812.5</v>
      </c>
      <c r="G18" s="46">
        <f t="shared" si="5"/>
        <v>188737.5</v>
      </c>
      <c r="H18" s="46">
        <f t="shared" si="5"/>
        <v>229181.25</v>
      </c>
      <c r="I18" s="46">
        <f t="shared" si="5"/>
        <v>193231.25</v>
      </c>
      <c r="J18" s="46">
        <f t="shared" si="5"/>
        <v>790900</v>
      </c>
      <c r="K18" s="46">
        <f t="shared" si="5"/>
        <v>1478443.75</v>
      </c>
      <c r="L18" s="46">
        <f t="shared" si="5"/>
        <v>934700</v>
      </c>
      <c r="M18" s="46">
        <f t="shared" si="5"/>
        <v>296587.5</v>
      </c>
      <c r="N18" s="46">
        <f t="shared" si="5"/>
        <v>179750</v>
      </c>
      <c r="O18" s="46">
        <f t="shared" si="5"/>
        <v>197725</v>
      </c>
      <c r="P18" s="46">
        <f t="shared" si="5"/>
        <v>503300</v>
      </c>
      <c r="Q18" s="47">
        <f t="shared" si="5"/>
        <v>1662687.5</v>
      </c>
      <c r="R18" s="303">
        <f t="shared" si="5"/>
        <v>2444600</v>
      </c>
      <c r="S18" s="294">
        <f>SUM(F18:Q18)</f>
        <v>6790056.25</v>
      </c>
      <c r="T18" s="18" t="b">
        <f>S18=SUM(S15:S17)</f>
        <v>1</v>
      </c>
      <c r="U18" s="18"/>
      <c r="V18" s="18"/>
      <c r="W18" s="18"/>
      <c r="X18" s="18"/>
      <c r="Y18" s="18"/>
      <c r="Z18" s="18"/>
      <c r="AA18" s="18"/>
    </row>
    <row r="19" spans="1:27" ht="14" x14ac:dyDescent="0.3">
      <c r="A19" s="21"/>
    </row>
    <row r="20" spans="1:27" ht="14" x14ac:dyDescent="0.3">
      <c r="A20" s="21"/>
    </row>
    <row r="21" spans="1:27" ht="14" x14ac:dyDescent="0.3">
      <c r="A21" s="21"/>
    </row>
    <row r="22" spans="1:27" ht="14" x14ac:dyDescent="0.3">
      <c r="A22" s="21"/>
    </row>
    <row r="23" spans="1:27" ht="14" x14ac:dyDescent="0.3">
      <c r="A23" s="21"/>
    </row>
    <row r="24" spans="1:27" ht="14" x14ac:dyDescent="0.3">
      <c r="A24" s="21"/>
    </row>
    <row r="25" spans="1:27" ht="14" x14ac:dyDescent="0.3">
      <c r="A25" s="21"/>
    </row>
    <row r="26" spans="1:27" ht="14" x14ac:dyDescent="0.3">
      <c r="A26" s="21"/>
    </row>
    <row r="27" spans="1:27" ht="14" x14ac:dyDescent="0.3">
      <c r="A27" s="21"/>
    </row>
    <row r="28" spans="1:27" ht="14" x14ac:dyDescent="0.3">
      <c r="A28" s="21"/>
    </row>
    <row r="29" spans="1:27" ht="14" x14ac:dyDescent="0.3">
      <c r="A29" s="18"/>
    </row>
    <row r="30" spans="1:27" ht="14" x14ac:dyDescent="0.3">
      <c r="A30" s="18"/>
    </row>
    <row r="31" spans="1:27" ht="14" x14ac:dyDescent="0.3">
      <c r="A31" s="18"/>
    </row>
    <row r="32" spans="1:27" ht="14" x14ac:dyDescent="0.3">
      <c r="A32" s="18"/>
    </row>
    <row r="33" spans="1:1" ht="14" x14ac:dyDescent="0.3">
      <c r="A33" s="18"/>
    </row>
    <row r="34" spans="1:1" ht="14" x14ac:dyDescent="0.3">
      <c r="A34" s="18"/>
    </row>
    <row r="35" spans="1:1" ht="14" x14ac:dyDescent="0.3">
      <c r="A35" s="18"/>
    </row>
    <row r="36" spans="1:1" ht="14" x14ac:dyDescent="0.3">
      <c r="A36" s="18"/>
    </row>
    <row r="37" spans="1:1" ht="14" x14ac:dyDescent="0.3">
      <c r="A37" s="18"/>
    </row>
    <row r="38" spans="1:1" ht="14" x14ac:dyDescent="0.3">
      <c r="A38" s="18"/>
    </row>
    <row r="39" spans="1:1" ht="14" x14ac:dyDescent="0.3">
      <c r="A39" s="18"/>
    </row>
    <row r="40" spans="1:1" ht="14" x14ac:dyDescent="0.3">
      <c r="A40" s="18"/>
    </row>
    <row r="41" spans="1:1" ht="14" x14ac:dyDescent="0.3">
      <c r="A41" s="18"/>
    </row>
    <row r="42" spans="1:1" ht="14" x14ac:dyDescent="0.3">
      <c r="A42" s="18"/>
    </row>
    <row r="43" spans="1:1" ht="14" x14ac:dyDescent="0.3">
      <c r="A43" s="18"/>
    </row>
    <row r="44" spans="1:1" ht="14" x14ac:dyDescent="0.3">
      <c r="A44" s="18"/>
    </row>
    <row r="45" spans="1:1" ht="14" x14ac:dyDescent="0.3">
      <c r="A45" s="18"/>
    </row>
    <row r="46" spans="1:1" ht="14" x14ac:dyDescent="0.3">
      <c r="A46" s="18"/>
    </row>
    <row r="47" spans="1:1" ht="14" x14ac:dyDescent="0.3">
      <c r="A47" s="18"/>
    </row>
    <row r="48" spans="1:1" ht="14" x14ac:dyDescent="0.3">
      <c r="A48" s="18"/>
    </row>
    <row r="49" spans="1:1" ht="14" x14ac:dyDescent="0.3">
      <c r="A49" s="18"/>
    </row>
    <row r="50" spans="1:1" ht="14" x14ac:dyDescent="0.3">
      <c r="A50" s="18"/>
    </row>
    <row r="51" spans="1:1" ht="14" x14ac:dyDescent="0.3">
      <c r="A51" s="18"/>
    </row>
    <row r="52" spans="1:1" ht="14" x14ac:dyDescent="0.3">
      <c r="A52" s="18"/>
    </row>
    <row r="53" spans="1:1" ht="14" x14ac:dyDescent="0.3">
      <c r="A53" s="18"/>
    </row>
    <row r="54" spans="1:1" ht="14" x14ac:dyDescent="0.3">
      <c r="A54" s="18"/>
    </row>
    <row r="55" spans="1:1" ht="14" x14ac:dyDescent="0.3">
      <c r="A55" s="18"/>
    </row>
    <row r="56" spans="1:1" ht="14" x14ac:dyDescent="0.3">
      <c r="A56" s="18"/>
    </row>
    <row r="57" spans="1:1" ht="14" x14ac:dyDescent="0.3">
      <c r="A57" s="18"/>
    </row>
    <row r="58" spans="1:1" ht="14" x14ac:dyDescent="0.3">
      <c r="A58" s="18"/>
    </row>
    <row r="59" spans="1:1" ht="14" x14ac:dyDescent="0.3">
      <c r="A59" s="18"/>
    </row>
    <row r="60" spans="1:1" ht="14" x14ac:dyDescent="0.3">
      <c r="A60" s="18"/>
    </row>
    <row r="61" spans="1:1" ht="14" x14ac:dyDescent="0.3">
      <c r="A61" s="18"/>
    </row>
    <row r="62" spans="1:1" ht="14" x14ac:dyDescent="0.3">
      <c r="A62" s="18"/>
    </row>
    <row r="63" spans="1:1" ht="14" x14ac:dyDescent="0.3">
      <c r="A63" s="18"/>
    </row>
    <row r="64" spans="1:1" ht="14" x14ac:dyDescent="0.3">
      <c r="A64" s="18"/>
    </row>
    <row r="65" spans="1:1" ht="14" x14ac:dyDescent="0.3">
      <c r="A65" s="18"/>
    </row>
    <row r="66" spans="1:1" ht="14" x14ac:dyDescent="0.3">
      <c r="A66" s="18"/>
    </row>
    <row r="67" spans="1:1" ht="14" x14ac:dyDescent="0.3">
      <c r="A67" s="18"/>
    </row>
    <row r="68" spans="1:1" ht="14" x14ac:dyDescent="0.3">
      <c r="A68" s="18"/>
    </row>
    <row r="69" spans="1:1" ht="14" x14ac:dyDescent="0.3">
      <c r="A69" s="18"/>
    </row>
    <row r="70" spans="1:1" ht="14" x14ac:dyDescent="0.3">
      <c r="A70" s="18"/>
    </row>
    <row r="71" spans="1:1" ht="14" x14ac:dyDescent="0.3">
      <c r="A71" s="18"/>
    </row>
    <row r="72" spans="1:1" ht="14" x14ac:dyDescent="0.3">
      <c r="A72" s="18"/>
    </row>
    <row r="73" spans="1:1" ht="14" x14ac:dyDescent="0.3">
      <c r="A73" s="18"/>
    </row>
    <row r="74" spans="1:1" ht="14" x14ac:dyDescent="0.3">
      <c r="A74" s="18"/>
    </row>
    <row r="75" spans="1:1" ht="14" x14ac:dyDescent="0.3">
      <c r="A75" s="18"/>
    </row>
    <row r="76" spans="1:1" ht="14" x14ac:dyDescent="0.3">
      <c r="A76" s="18"/>
    </row>
    <row r="77" spans="1:1" ht="14" x14ac:dyDescent="0.3">
      <c r="A77" s="18"/>
    </row>
    <row r="78" spans="1:1" ht="14" x14ac:dyDescent="0.3">
      <c r="A78" s="18"/>
    </row>
    <row r="79" spans="1:1" ht="14" x14ac:dyDescent="0.3">
      <c r="A79" s="18"/>
    </row>
    <row r="80" spans="1:1" ht="14" x14ac:dyDescent="0.3">
      <c r="A80" s="18"/>
    </row>
    <row r="81" spans="1:1" ht="14" x14ac:dyDescent="0.3">
      <c r="A81" s="18"/>
    </row>
    <row r="82" spans="1:1" ht="14" x14ac:dyDescent="0.3">
      <c r="A82" s="18"/>
    </row>
    <row r="83" spans="1:1" ht="14" x14ac:dyDescent="0.3">
      <c r="A83" s="18"/>
    </row>
    <row r="84" spans="1:1" ht="14" x14ac:dyDescent="0.3">
      <c r="A84" s="18"/>
    </row>
    <row r="85" spans="1:1" ht="14" x14ac:dyDescent="0.3">
      <c r="A85" s="18"/>
    </row>
    <row r="86" spans="1:1" ht="14" x14ac:dyDescent="0.3">
      <c r="A86" s="18"/>
    </row>
    <row r="87" spans="1:1" ht="14" x14ac:dyDescent="0.3">
      <c r="A87" s="18"/>
    </row>
    <row r="88" spans="1:1" ht="14" x14ac:dyDescent="0.3">
      <c r="A88" s="18"/>
    </row>
    <row r="89" spans="1:1" ht="14" x14ac:dyDescent="0.3">
      <c r="A89" s="18"/>
    </row>
    <row r="90" spans="1:1" ht="14" x14ac:dyDescent="0.3">
      <c r="A90" s="18"/>
    </row>
    <row r="91" spans="1:1" ht="14" x14ac:dyDescent="0.3">
      <c r="A91" s="18"/>
    </row>
    <row r="92" spans="1:1" ht="14" x14ac:dyDescent="0.3">
      <c r="A92" s="18"/>
    </row>
    <row r="93" spans="1:1" ht="14" x14ac:dyDescent="0.3">
      <c r="A93" s="18"/>
    </row>
    <row r="94" spans="1:1" ht="14" x14ac:dyDescent="0.3">
      <c r="A94" s="18"/>
    </row>
    <row r="95" spans="1:1" ht="14" x14ac:dyDescent="0.3">
      <c r="A95" s="18"/>
    </row>
    <row r="96" spans="1:1" ht="14" x14ac:dyDescent="0.3">
      <c r="A96" s="18"/>
    </row>
    <row r="97" spans="1:1" ht="14" x14ac:dyDescent="0.3">
      <c r="A97" s="18"/>
    </row>
    <row r="98" spans="1:1" ht="14" x14ac:dyDescent="0.3">
      <c r="A98" s="18"/>
    </row>
    <row r="99" spans="1:1" ht="14" x14ac:dyDescent="0.3">
      <c r="A99" s="18"/>
    </row>
    <row r="100" spans="1:1" ht="14" x14ac:dyDescent="0.3">
      <c r="A100" s="18"/>
    </row>
    <row r="101" spans="1:1" ht="14" x14ac:dyDescent="0.3">
      <c r="A101" s="18"/>
    </row>
    <row r="102" spans="1:1" ht="14" x14ac:dyDescent="0.3">
      <c r="A102" s="18"/>
    </row>
    <row r="103" spans="1:1" ht="14" x14ac:dyDescent="0.3">
      <c r="A103" s="18"/>
    </row>
    <row r="104" spans="1:1" ht="14" x14ac:dyDescent="0.3">
      <c r="A104" s="18"/>
    </row>
    <row r="105" spans="1:1" ht="14" x14ac:dyDescent="0.3">
      <c r="A105" s="18"/>
    </row>
    <row r="106" spans="1:1" ht="14" x14ac:dyDescent="0.3">
      <c r="A106" s="18"/>
    </row>
    <row r="107" spans="1:1" ht="14" x14ac:dyDescent="0.3">
      <c r="A107" s="18"/>
    </row>
    <row r="108" spans="1:1" ht="14" x14ac:dyDescent="0.3">
      <c r="A108" s="18"/>
    </row>
    <row r="109" spans="1:1" ht="14" x14ac:dyDescent="0.3">
      <c r="A109" s="18"/>
    </row>
    <row r="110" spans="1:1" ht="14" x14ac:dyDescent="0.3">
      <c r="A110" s="18"/>
    </row>
    <row r="111" spans="1:1" ht="14" x14ac:dyDescent="0.3">
      <c r="A111" s="18"/>
    </row>
    <row r="112" spans="1:1" ht="14" x14ac:dyDescent="0.3">
      <c r="A112" s="18"/>
    </row>
    <row r="113" spans="1:1" ht="14" x14ac:dyDescent="0.3">
      <c r="A113" s="18"/>
    </row>
    <row r="114" spans="1:1" ht="14" x14ac:dyDescent="0.3">
      <c r="A114" s="18"/>
    </row>
    <row r="115" spans="1:1" ht="14" x14ac:dyDescent="0.3">
      <c r="A115" s="18"/>
    </row>
    <row r="116" spans="1:1" ht="14" x14ac:dyDescent="0.3">
      <c r="A116" s="18"/>
    </row>
    <row r="117" spans="1:1" ht="14" x14ac:dyDescent="0.3">
      <c r="A117" s="18"/>
    </row>
    <row r="118" spans="1:1" ht="14" x14ac:dyDescent="0.3">
      <c r="A118" s="18"/>
    </row>
    <row r="119" spans="1:1" ht="14" x14ac:dyDescent="0.3">
      <c r="A119" s="18"/>
    </row>
    <row r="120" spans="1:1" ht="14" x14ac:dyDescent="0.3">
      <c r="A120" s="18"/>
    </row>
    <row r="121" spans="1:1" ht="14" x14ac:dyDescent="0.3">
      <c r="A121" s="18"/>
    </row>
    <row r="122" spans="1:1" ht="14" x14ac:dyDescent="0.3">
      <c r="A122" s="18"/>
    </row>
    <row r="123" spans="1:1" ht="14" x14ac:dyDescent="0.3">
      <c r="A123" s="18"/>
    </row>
    <row r="124" spans="1:1" ht="14" x14ac:dyDescent="0.3">
      <c r="A124" s="18"/>
    </row>
    <row r="125" spans="1:1" ht="14" x14ac:dyDescent="0.3">
      <c r="A125" s="18"/>
    </row>
    <row r="126" spans="1:1" ht="14" x14ac:dyDescent="0.3">
      <c r="A126" s="18"/>
    </row>
    <row r="127" spans="1:1" ht="14" x14ac:dyDescent="0.3">
      <c r="A127" s="18"/>
    </row>
    <row r="128" spans="1:1" ht="14" x14ac:dyDescent="0.3">
      <c r="A128" s="18"/>
    </row>
    <row r="129" spans="1:1" ht="14" x14ac:dyDescent="0.3">
      <c r="A129" s="18"/>
    </row>
    <row r="130" spans="1:1" ht="14" x14ac:dyDescent="0.3">
      <c r="A130" s="18"/>
    </row>
    <row r="131" spans="1:1" ht="14" x14ac:dyDescent="0.3">
      <c r="A131" s="18"/>
    </row>
    <row r="132" spans="1:1" ht="14" x14ac:dyDescent="0.3">
      <c r="A132" s="18"/>
    </row>
    <row r="133" spans="1:1" ht="14" x14ac:dyDescent="0.3">
      <c r="A133" s="18"/>
    </row>
    <row r="134" spans="1:1" ht="14" x14ac:dyDescent="0.3">
      <c r="A134" s="18"/>
    </row>
    <row r="135" spans="1:1" ht="14" x14ac:dyDescent="0.3">
      <c r="A135" s="18"/>
    </row>
    <row r="136" spans="1:1" ht="14" x14ac:dyDescent="0.3">
      <c r="A136" s="18"/>
    </row>
    <row r="137" spans="1:1" ht="14" x14ac:dyDescent="0.3">
      <c r="A137" s="18"/>
    </row>
    <row r="138" spans="1:1" ht="14" x14ac:dyDescent="0.3">
      <c r="A138" s="18"/>
    </row>
    <row r="139" spans="1:1" ht="14" x14ac:dyDescent="0.3">
      <c r="A139" s="18"/>
    </row>
    <row r="140" spans="1:1" ht="14" x14ac:dyDescent="0.3">
      <c r="A140" s="18"/>
    </row>
    <row r="141" spans="1:1" ht="14" x14ac:dyDescent="0.3">
      <c r="A141" s="18"/>
    </row>
    <row r="142" spans="1:1" ht="14" x14ac:dyDescent="0.3">
      <c r="A142" s="18"/>
    </row>
    <row r="143" spans="1:1" ht="14" x14ac:dyDescent="0.3">
      <c r="A143" s="18"/>
    </row>
    <row r="144" spans="1:1" ht="14" x14ac:dyDescent="0.3">
      <c r="A144" s="18"/>
    </row>
    <row r="145" spans="1:1" ht="14" x14ac:dyDescent="0.3">
      <c r="A145" s="18"/>
    </row>
    <row r="146" spans="1:1" ht="14" x14ac:dyDescent="0.3">
      <c r="A146" s="18"/>
    </row>
    <row r="147" spans="1:1" ht="14" x14ac:dyDescent="0.3">
      <c r="A147" s="18"/>
    </row>
    <row r="148" spans="1:1" ht="14" x14ac:dyDescent="0.3">
      <c r="A148" s="18"/>
    </row>
    <row r="149" spans="1:1" ht="14" x14ac:dyDescent="0.3">
      <c r="A149" s="18"/>
    </row>
    <row r="150" spans="1:1" ht="14" x14ac:dyDescent="0.3">
      <c r="A150" s="18"/>
    </row>
    <row r="151" spans="1:1" ht="14" x14ac:dyDescent="0.3">
      <c r="A151" s="18"/>
    </row>
    <row r="152" spans="1:1" ht="14" x14ac:dyDescent="0.3">
      <c r="A152" s="18"/>
    </row>
    <row r="153" spans="1:1" ht="14" x14ac:dyDescent="0.3">
      <c r="A153" s="18"/>
    </row>
    <row r="154" spans="1:1" ht="14" x14ac:dyDescent="0.3">
      <c r="A154" s="18"/>
    </row>
    <row r="155" spans="1:1" ht="14" x14ac:dyDescent="0.3">
      <c r="A155" s="18"/>
    </row>
    <row r="156" spans="1:1" ht="14" x14ac:dyDescent="0.3">
      <c r="A156" s="18"/>
    </row>
    <row r="157" spans="1:1" ht="14" x14ac:dyDescent="0.3">
      <c r="A157" s="18"/>
    </row>
    <row r="158" spans="1:1" ht="14" x14ac:dyDescent="0.3">
      <c r="A158" s="18"/>
    </row>
    <row r="159" spans="1:1" ht="14" x14ac:dyDescent="0.3">
      <c r="A159" s="18"/>
    </row>
    <row r="160" spans="1:1" ht="14" x14ac:dyDescent="0.3">
      <c r="A160" s="18"/>
    </row>
    <row r="161" spans="1:1" ht="14" x14ac:dyDescent="0.3">
      <c r="A161" s="18"/>
    </row>
    <row r="162" spans="1:1" ht="14" x14ac:dyDescent="0.3">
      <c r="A162" s="18"/>
    </row>
    <row r="163" spans="1:1" ht="14" x14ac:dyDescent="0.3">
      <c r="A163" s="18"/>
    </row>
    <row r="164" spans="1:1" ht="14" x14ac:dyDescent="0.3">
      <c r="A164" s="18"/>
    </row>
    <row r="165" spans="1:1" ht="14" x14ac:dyDescent="0.3">
      <c r="A165" s="18"/>
    </row>
    <row r="166" spans="1:1" ht="14" x14ac:dyDescent="0.3">
      <c r="A166" s="18"/>
    </row>
    <row r="167" spans="1:1" ht="14" x14ac:dyDescent="0.3">
      <c r="A167" s="18"/>
    </row>
    <row r="168" spans="1:1" ht="14" x14ac:dyDescent="0.3">
      <c r="A168" s="18"/>
    </row>
    <row r="169" spans="1:1" ht="14" x14ac:dyDescent="0.3">
      <c r="A169" s="18"/>
    </row>
    <row r="170" spans="1:1" ht="14" x14ac:dyDescent="0.3">
      <c r="A170" s="18"/>
    </row>
    <row r="171" spans="1:1" ht="14" x14ac:dyDescent="0.3">
      <c r="A171" s="18"/>
    </row>
    <row r="172" spans="1:1" ht="14" x14ac:dyDescent="0.3">
      <c r="A172" s="18"/>
    </row>
    <row r="173" spans="1:1" ht="14" x14ac:dyDescent="0.3">
      <c r="A173" s="18"/>
    </row>
    <row r="174" spans="1:1" ht="14" x14ac:dyDescent="0.3">
      <c r="A174" s="18"/>
    </row>
    <row r="175" spans="1:1" ht="14" x14ac:dyDescent="0.3">
      <c r="A175" s="18"/>
    </row>
    <row r="176" spans="1:1" ht="14" x14ac:dyDescent="0.3">
      <c r="A176" s="18"/>
    </row>
    <row r="177" spans="1:1" ht="14" x14ac:dyDescent="0.3">
      <c r="A177" s="18"/>
    </row>
    <row r="178" spans="1:1" ht="14" x14ac:dyDescent="0.3">
      <c r="A178" s="18"/>
    </row>
    <row r="179" spans="1:1" ht="14" x14ac:dyDescent="0.3">
      <c r="A179" s="18"/>
    </row>
    <row r="180" spans="1:1" ht="14" x14ac:dyDescent="0.3">
      <c r="A180" s="18"/>
    </row>
    <row r="181" spans="1:1" ht="14" x14ac:dyDescent="0.3">
      <c r="A181" s="18"/>
    </row>
    <row r="182" spans="1:1" ht="14" x14ac:dyDescent="0.3">
      <c r="A182" s="18"/>
    </row>
    <row r="183" spans="1:1" ht="14" x14ac:dyDescent="0.3">
      <c r="A183" s="18"/>
    </row>
    <row r="184" spans="1:1" ht="14" x14ac:dyDescent="0.3">
      <c r="A184" s="18"/>
    </row>
    <row r="185" spans="1:1" ht="14" x14ac:dyDescent="0.3">
      <c r="A185" s="18"/>
    </row>
    <row r="186" spans="1:1" ht="14" x14ac:dyDescent="0.3">
      <c r="A186" s="18"/>
    </row>
    <row r="187" spans="1:1" ht="14" x14ac:dyDescent="0.3">
      <c r="A187" s="18"/>
    </row>
    <row r="188" spans="1:1" ht="14" x14ac:dyDescent="0.3">
      <c r="A188" s="18"/>
    </row>
    <row r="189" spans="1:1" ht="14" x14ac:dyDescent="0.3">
      <c r="A189" s="18"/>
    </row>
    <row r="190" spans="1:1" ht="14" x14ac:dyDescent="0.3">
      <c r="A190" s="18"/>
    </row>
    <row r="191" spans="1:1" ht="14" x14ac:dyDescent="0.3">
      <c r="A191" s="18"/>
    </row>
    <row r="192" spans="1:1" ht="14" x14ac:dyDescent="0.3">
      <c r="A192" s="18"/>
    </row>
    <row r="193" spans="1:1" ht="14" x14ac:dyDescent="0.3">
      <c r="A193" s="18"/>
    </row>
    <row r="194" spans="1:1" ht="14" x14ac:dyDescent="0.3">
      <c r="A194" s="18"/>
    </row>
    <row r="195" spans="1:1" ht="14" x14ac:dyDescent="0.3">
      <c r="A195" s="18"/>
    </row>
    <row r="196" spans="1:1" ht="14" x14ac:dyDescent="0.3">
      <c r="A196" s="18"/>
    </row>
    <row r="197" spans="1:1" ht="14" x14ac:dyDescent="0.3">
      <c r="A197" s="18"/>
    </row>
    <row r="198" spans="1:1" ht="14" x14ac:dyDescent="0.3">
      <c r="A198" s="18"/>
    </row>
    <row r="199" spans="1:1" ht="14" x14ac:dyDescent="0.3">
      <c r="A199" s="18"/>
    </row>
    <row r="200" spans="1:1" ht="14" x14ac:dyDescent="0.3">
      <c r="A200" s="18"/>
    </row>
    <row r="201" spans="1:1" ht="14" x14ac:dyDescent="0.3">
      <c r="A201" s="18"/>
    </row>
    <row r="202" spans="1:1" ht="14" x14ac:dyDescent="0.3">
      <c r="A202" s="18"/>
    </row>
    <row r="203" spans="1:1" ht="14" x14ac:dyDescent="0.3">
      <c r="A203" s="18"/>
    </row>
    <row r="204" spans="1:1" ht="14" x14ac:dyDescent="0.3">
      <c r="A204" s="18"/>
    </row>
    <row r="205" spans="1:1" ht="14" x14ac:dyDescent="0.3">
      <c r="A205" s="18"/>
    </row>
    <row r="206" spans="1:1" ht="14" x14ac:dyDescent="0.3">
      <c r="A206" s="18"/>
    </row>
    <row r="207" spans="1:1" ht="14" x14ac:dyDescent="0.3">
      <c r="A207" s="18"/>
    </row>
    <row r="208" spans="1:1" ht="14" x14ac:dyDescent="0.3">
      <c r="A208" s="18"/>
    </row>
    <row r="209" spans="1:1" ht="14" x14ac:dyDescent="0.3">
      <c r="A209" s="18"/>
    </row>
    <row r="210" spans="1:1" ht="14" x14ac:dyDescent="0.3">
      <c r="A210" s="18"/>
    </row>
    <row r="211" spans="1:1" ht="14" x14ac:dyDescent="0.3">
      <c r="A211" s="18"/>
    </row>
    <row r="212" spans="1:1" ht="14" x14ac:dyDescent="0.3">
      <c r="A212" s="18"/>
    </row>
    <row r="213" spans="1:1" ht="14" x14ac:dyDescent="0.3">
      <c r="A213" s="18"/>
    </row>
    <row r="214" spans="1:1" ht="14" x14ac:dyDescent="0.3">
      <c r="A214" s="18"/>
    </row>
    <row r="215" spans="1:1" ht="14" x14ac:dyDescent="0.3">
      <c r="A215" s="18"/>
    </row>
    <row r="216" spans="1:1" ht="14" x14ac:dyDescent="0.3">
      <c r="A216" s="18"/>
    </row>
    <row r="217" spans="1:1" ht="14" x14ac:dyDescent="0.3">
      <c r="A217" s="18"/>
    </row>
    <row r="218" spans="1:1" ht="14" x14ac:dyDescent="0.3">
      <c r="A218" s="18"/>
    </row>
    <row r="219" spans="1:1" ht="14" x14ac:dyDescent="0.3">
      <c r="A219" s="18"/>
    </row>
    <row r="220" spans="1:1" ht="14" x14ac:dyDescent="0.3">
      <c r="A220" s="18"/>
    </row>
    <row r="221" spans="1:1" ht="14" x14ac:dyDescent="0.3">
      <c r="A221" s="18"/>
    </row>
    <row r="222" spans="1:1" ht="14" x14ac:dyDescent="0.3">
      <c r="A222" s="18"/>
    </row>
    <row r="223" spans="1:1" ht="14" x14ac:dyDescent="0.3">
      <c r="A223" s="18"/>
    </row>
    <row r="224" spans="1:1" ht="14" x14ac:dyDescent="0.3">
      <c r="A224" s="18"/>
    </row>
    <row r="225" spans="1:1" ht="14" x14ac:dyDescent="0.3">
      <c r="A225" s="18"/>
    </row>
    <row r="226" spans="1:1" ht="14" x14ac:dyDescent="0.3">
      <c r="A226" s="18"/>
    </row>
    <row r="227" spans="1:1" ht="14" x14ac:dyDescent="0.3">
      <c r="A227" s="18"/>
    </row>
    <row r="228" spans="1:1" ht="14" x14ac:dyDescent="0.3">
      <c r="A228" s="18"/>
    </row>
    <row r="229" spans="1:1" ht="14" x14ac:dyDescent="0.3">
      <c r="A229" s="18"/>
    </row>
    <row r="230" spans="1:1" ht="14" x14ac:dyDescent="0.3">
      <c r="A230" s="18"/>
    </row>
    <row r="231" spans="1:1" ht="14" x14ac:dyDescent="0.3">
      <c r="A231" s="18"/>
    </row>
    <row r="232" spans="1:1" ht="14" x14ac:dyDescent="0.3">
      <c r="A232" s="18"/>
    </row>
    <row r="233" spans="1:1" ht="14" x14ac:dyDescent="0.3">
      <c r="A233" s="18"/>
    </row>
    <row r="234" spans="1:1" ht="14" x14ac:dyDescent="0.3">
      <c r="A234" s="18"/>
    </row>
    <row r="235" spans="1:1" ht="14" x14ac:dyDescent="0.3">
      <c r="A235" s="18"/>
    </row>
    <row r="236" spans="1:1" ht="14" x14ac:dyDescent="0.3">
      <c r="A236" s="18"/>
    </row>
    <row r="237" spans="1:1" ht="14" x14ac:dyDescent="0.3">
      <c r="A237" s="18"/>
    </row>
    <row r="238" spans="1:1" ht="14" x14ac:dyDescent="0.3">
      <c r="A238" s="18"/>
    </row>
    <row r="239" spans="1:1" ht="14" x14ac:dyDescent="0.3">
      <c r="A239" s="18"/>
    </row>
    <row r="240" spans="1:1" ht="14" x14ac:dyDescent="0.3">
      <c r="A240" s="18"/>
    </row>
    <row r="241" spans="1:1" ht="14" x14ac:dyDescent="0.3">
      <c r="A241" s="18"/>
    </row>
    <row r="242" spans="1:1" ht="14" x14ac:dyDescent="0.3">
      <c r="A242" s="18"/>
    </row>
    <row r="243" spans="1:1" ht="14" x14ac:dyDescent="0.3">
      <c r="A243" s="18"/>
    </row>
    <row r="244" spans="1:1" ht="14" x14ac:dyDescent="0.3">
      <c r="A244" s="18"/>
    </row>
    <row r="245" spans="1:1" ht="14" x14ac:dyDescent="0.3">
      <c r="A245" s="18"/>
    </row>
    <row r="246" spans="1:1" ht="14" x14ac:dyDescent="0.3">
      <c r="A246" s="18"/>
    </row>
    <row r="247" spans="1:1" ht="14" x14ac:dyDescent="0.3">
      <c r="A247" s="18"/>
    </row>
    <row r="248" spans="1:1" ht="14" x14ac:dyDescent="0.3">
      <c r="A248" s="18"/>
    </row>
    <row r="249" spans="1:1" ht="14" x14ac:dyDescent="0.3">
      <c r="A249" s="18"/>
    </row>
    <row r="250" spans="1:1" ht="14" x14ac:dyDescent="0.3">
      <c r="A250" s="18"/>
    </row>
    <row r="251" spans="1:1" ht="14" x14ac:dyDescent="0.3">
      <c r="A251" s="18"/>
    </row>
    <row r="252" spans="1:1" ht="14" x14ac:dyDescent="0.3">
      <c r="A252" s="18"/>
    </row>
    <row r="253" spans="1:1" ht="14" x14ac:dyDescent="0.3">
      <c r="A253" s="18"/>
    </row>
    <row r="254" spans="1:1" ht="14" x14ac:dyDescent="0.3">
      <c r="A254" s="18"/>
    </row>
    <row r="255" spans="1:1" ht="14" x14ac:dyDescent="0.3">
      <c r="A255" s="18"/>
    </row>
    <row r="256" spans="1:1" ht="14" x14ac:dyDescent="0.3">
      <c r="A256" s="18"/>
    </row>
    <row r="257" spans="1:1" ht="14" x14ac:dyDescent="0.3">
      <c r="A257" s="18"/>
    </row>
    <row r="258" spans="1:1" ht="14" x14ac:dyDescent="0.3">
      <c r="A258" s="18"/>
    </row>
    <row r="259" spans="1:1" ht="14" x14ac:dyDescent="0.3">
      <c r="A259" s="18"/>
    </row>
    <row r="260" spans="1:1" ht="14" x14ac:dyDescent="0.3">
      <c r="A260" s="18"/>
    </row>
    <row r="261" spans="1:1" ht="14" x14ac:dyDescent="0.3">
      <c r="A261" s="18"/>
    </row>
    <row r="262" spans="1:1" ht="14" x14ac:dyDescent="0.3">
      <c r="A262" s="18"/>
    </row>
    <row r="263" spans="1:1" ht="14" x14ac:dyDescent="0.3">
      <c r="A263" s="18"/>
    </row>
    <row r="264" spans="1:1" ht="14" x14ac:dyDescent="0.3">
      <c r="A264" s="18"/>
    </row>
    <row r="265" spans="1:1" ht="14" x14ac:dyDescent="0.3">
      <c r="A265" s="18"/>
    </row>
    <row r="266" spans="1:1" ht="14" x14ac:dyDescent="0.3">
      <c r="A266" s="18"/>
    </row>
    <row r="267" spans="1:1" ht="14" x14ac:dyDescent="0.3">
      <c r="A267" s="18"/>
    </row>
    <row r="268" spans="1:1" ht="14" x14ac:dyDescent="0.3">
      <c r="A268" s="18"/>
    </row>
    <row r="269" spans="1:1" ht="14" x14ac:dyDescent="0.3">
      <c r="A269" s="18"/>
    </row>
    <row r="270" spans="1:1" ht="14" x14ac:dyDescent="0.3">
      <c r="A270" s="18"/>
    </row>
    <row r="271" spans="1:1" ht="14" x14ac:dyDescent="0.3">
      <c r="A271" s="18"/>
    </row>
    <row r="272" spans="1:1" ht="14" x14ac:dyDescent="0.3">
      <c r="A272" s="18"/>
    </row>
    <row r="273" spans="1:1" ht="14" x14ac:dyDescent="0.3">
      <c r="A273" s="18"/>
    </row>
    <row r="274" spans="1:1" ht="14" x14ac:dyDescent="0.3">
      <c r="A274" s="18"/>
    </row>
    <row r="275" spans="1:1" ht="14" x14ac:dyDescent="0.3">
      <c r="A275" s="18"/>
    </row>
    <row r="276" spans="1:1" ht="14" x14ac:dyDescent="0.3">
      <c r="A276" s="18"/>
    </row>
    <row r="277" spans="1:1" ht="14" x14ac:dyDescent="0.3">
      <c r="A277" s="18"/>
    </row>
    <row r="278" spans="1:1" ht="14" x14ac:dyDescent="0.3">
      <c r="A278" s="18"/>
    </row>
    <row r="279" spans="1:1" ht="14" x14ac:dyDescent="0.3">
      <c r="A279" s="18"/>
    </row>
    <row r="280" spans="1:1" ht="14" x14ac:dyDescent="0.3">
      <c r="A280" s="18"/>
    </row>
    <row r="281" spans="1:1" ht="14" x14ac:dyDescent="0.3">
      <c r="A281" s="18"/>
    </row>
    <row r="282" spans="1:1" ht="14" x14ac:dyDescent="0.3">
      <c r="A282" s="18"/>
    </row>
    <row r="283" spans="1:1" ht="14" x14ac:dyDescent="0.3">
      <c r="A283" s="18"/>
    </row>
    <row r="284" spans="1:1" ht="14" x14ac:dyDescent="0.3">
      <c r="A284" s="18"/>
    </row>
    <row r="285" spans="1:1" ht="14" x14ac:dyDescent="0.3">
      <c r="A285" s="18"/>
    </row>
    <row r="286" spans="1:1" ht="14" x14ac:dyDescent="0.3">
      <c r="A286" s="18"/>
    </row>
    <row r="287" spans="1:1" ht="14" x14ac:dyDescent="0.3">
      <c r="A287" s="18"/>
    </row>
    <row r="288" spans="1:1" ht="14" x14ac:dyDescent="0.3">
      <c r="A288" s="18"/>
    </row>
    <row r="289" spans="1:1" ht="14" x14ac:dyDescent="0.3">
      <c r="A289" s="18"/>
    </row>
    <row r="290" spans="1:1" ht="14" x14ac:dyDescent="0.3">
      <c r="A290" s="18"/>
    </row>
    <row r="291" spans="1:1" ht="14" x14ac:dyDescent="0.3">
      <c r="A291" s="18"/>
    </row>
    <row r="292" spans="1:1" ht="14" x14ac:dyDescent="0.3">
      <c r="A292" s="18"/>
    </row>
    <row r="293" spans="1:1" ht="14" x14ac:dyDescent="0.3">
      <c r="A293" s="18"/>
    </row>
    <row r="294" spans="1:1" ht="14" x14ac:dyDescent="0.3">
      <c r="A294" s="18"/>
    </row>
    <row r="295" spans="1:1" ht="14" x14ac:dyDescent="0.3">
      <c r="A295" s="18"/>
    </row>
    <row r="296" spans="1:1" ht="14" x14ac:dyDescent="0.3">
      <c r="A296" s="18"/>
    </row>
    <row r="297" spans="1:1" ht="14" x14ac:dyDescent="0.3">
      <c r="A297" s="18"/>
    </row>
    <row r="298" spans="1:1" ht="14" x14ac:dyDescent="0.3">
      <c r="A298" s="18"/>
    </row>
    <row r="299" spans="1:1" ht="14" x14ac:dyDescent="0.3">
      <c r="A299" s="18"/>
    </row>
    <row r="300" spans="1:1" ht="14" x14ac:dyDescent="0.3">
      <c r="A300" s="18"/>
    </row>
    <row r="301" spans="1:1" ht="14" x14ac:dyDescent="0.3">
      <c r="A301" s="18"/>
    </row>
    <row r="302" spans="1:1" ht="14" x14ac:dyDescent="0.3">
      <c r="A302" s="18"/>
    </row>
    <row r="303" spans="1:1" ht="14" x14ac:dyDescent="0.3">
      <c r="A303" s="18"/>
    </row>
    <row r="304" spans="1:1" ht="14" x14ac:dyDescent="0.3">
      <c r="A304" s="18"/>
    </row>
    <row r="305" spans="1:1" ht="14" x14ac:dyDescent="0.3">
      <c r="A305" s="18"/>
    </row>
    <row r="306" spans="1:1" ht="14" x14ac:dyDescent="0.3">
      <c r="A306" s="18"/>
    </row>
    <row r="307" spans="1:1" ht="14" x14ac:dyDescent="0.3">
      <c r="A307" s="18"/>
    </row>
    <row r="308" spans="1:1" ht="14" x14ac:dyDescent="0.3">
      <c r="A308" s="18"/>
    </row>
    <row r="309" spans="1:1" ht="14" x14ac:dyDescent="0.3">
      <c r="A309" s="18"/>
    </row>
    <row r="310" spans="1:1" ht="14" x14ac:dyDescent="0.3">
      <c r="A310" s="18"/>
    </row>
    <row r="311" spans="1:1" ht="14" x14ac:dyDescent="0.3">
      <c r="A311" s="18"/>
    </row>
    <row r="312" spans="1:1" ht="14" x14ac:dyDescent="0.3">
      <c r="A312" s="18"/>
    </row>
    <row r="313" spans="1:1" ht="14" x14ac:dyDescent="0.3">
      <c r="A313" s="18"/>
    </row>
    <row r="314" spans="1:1" ht="14" x14ac:dyDescent="0.3">
      <c r="A314" s="18"/>
    </row>
    <row r="315" spans="1:1" ht="14" x14ac:dyDescent="0.3">
      <c r="A315" s="18"/>
    </row>
    <row r="316" spans="1:1" ht="14" x14ac:dyDescent="0.3">
      <c r="A316" s="18"/>
    </row>
    <row r="317" spans="1:1" ht="14" x14ac:dyDescent="0.3">
      <c r="A317" s="18"/>
    </row>
    <row r="318" spans="1:1" ht="14" x14ac:dyDescent="0.3">
      <c r="A318" s="18"/>
    </row>
    <row r="319" spans="1:1" ht="14" x14ac:dyDescent="0.3">
      <c r="A319" s="18"/>
    </row>
    <row r="320" spans="1:1" ht="14" x14ac:dyDescent="0.3">
      <c r="A320" s="18"/>
    </row>
    <row r="321" spans="1:1" ht="14" x14ac:dyDescent="0.3">
      <c r="A321" s="18"/>
    </row>
    <row r="322" spans="1:1" ht="14" x14ac:dyDescent="0.3">
      <c r="A322" s="18"/>
    </row>
    <row r="323" spans="1:1" ht="14" x14ac:dyDescent="0.3">
      <c r="A323" s="18"/>
    </row>
    <row r="324" spans="1:1" ht="14" x14ac:dyDescent="0.3">
      <c r="A324" s="18"/>
    </row>
    <row r="325" spans="1:1" ht="14" x14ac:dyDescent="0.3">
      <c r="A325" s="18"/>
    </row>
    <row r="326" spans="1:1" ht="14" x14ac:dyDescent="0.3">
      <c r="A326" s="18"/>
    </row>
    <row r="327" spans="1:1" ht="14" x14ac:dyDescent="0.3">
      <c r="A327" s="18"/>
    </row>
    <row r="328" spans="1:1" ht="14" x14ac:dyDescent="0.3">
      <c r="A328" s="18"/>
    </row>
    <row r="329" spans="1:1" ht="14" x14ac:dyDescent="0.3">
      <c r="A329" s="18"/>
    </row>
    <row r="330" spans="1:1" ht="14" x14ac:dyDescent="0.3">
      <c r="A330" s="18"/>
    </row>
    <row r="331" spans="1:1" ht="14" x14ac:dyDescent="0.3">
      <c r="A331" s="18"/>
    </row>
    <row r="332" spans="1:1" ht="14" x14ac:dyDescent="0.3">
      <c r="A332" s="18"/>
    </row>
    <row r="333" spans="1:1" ht="14" x14ac:dyDescent="0.3">
      <c r="A333" s="18"/>
    </row>
    <row r="334" spans="1:1" ht="14" x14ac:dyDescent="0.3">
      <c r="A334" s="18"/>
    </row>
    <row r="335" spans="1:1" ht="14" x14ac:dyDescent="0.3">
      <c r="A335" s="18"/>
    </row>
    <row r="336" spans="1:1" ht="14" x14ac:dyDescent="0.3">
      <c r="A336" s="18"/>
    </row>
    <row r="337" spans="1:1" ht="14" x14ac:dyDescent="0.3">
      <c r="A337" s="18"/>
    </row>
    <row r="338" spans="1:1" ht="14" x14ac:dyDescent="0.3">
      <c r="A338" s="18"/>
    </row>
    <row r="339" spans="1:1" ht="14" x14ac:dyDescent="0.3">
      <c r="A339" s="18"/>
    </row>
    <row r="340" spans="1:1" ht="14" x14ac:dyDescent="0.3">
      <c r="A340" s="18"/>
    </row>
    <row r="341" spans="1:1" ht="14" x14ac:dyDescent="0.3">
      <c r="A341" s="18"/>
    </row>
    <row r="342" spans="1:1" ht="14" x14ac:dyDescent="0.3">
      <c r="A342" s="18"/>
    </row>
    <row r="343" spans="1:1" ht="14" x14ac:dyDescent="0.3">
      <c r="A343" s="18"/>
    </row>
    <row r="344" spans="1:1" ht="14" x14ac:dyDescent="0.3">
      <c r="A344" s="18"/>
    </row>
    <row r="345" spans="1:1" ht="14" x14ac:dyDescent="0.3">
      <c r="A345" s="18"/>
    </row>
    <row r="346" spans="1:1" ht="14" x14ac:dyDescent="0.3">
      <c r="A346" s="18"/>
    </row>
    <row r="347" spans="1:1" ht="14" x14ac:dyDescent="0.3">
      <c r="A347" s="18"/>
    </row>
    <row r="348" spans="1:1" ht="14" x14ac:dyDescent="0.3">
      <c r="A348" s="18"/>
    </row>
    <row r="349" spans="1:1" ht="14" x14ac:dyDescent="0.3">
      <c r="A349" s="18"/>
    </row>
    <row r="350" spans="1:1" ht="14" x14ac:dyDescent="0.3">
      <c r="A350" s="18"/>
    </row>
    <row r="351" spans="1:1" ht="14" x14ac:dyDescent="0.3">
      <c r="A351" s="18"/>
    </row>
    <row r="352" spans="1:1" ht="14" x14ac:dyDescent="0.3">
      <c r="A352" s="18"/>
    </row>
    <row r="353" spans="1:1" ht="14" x14ac:dyDescent="0.3">
      <c r="A353" s="18"/>
    </row>
    <row r="354" spans="1:1" ht="14" x14ac:dyDescent="0.3">
      <c r="A354" s="18"/>
    </row>
    <row r="355" spans="1:1" ht="14" x14ac:dyDescent="0.3">
      <c r="A355" s="18"/>
    </row>
    <row r="356" spans="1:1" ht="14" x14ac:dyDescent="0.3">
      <c r="A356" s="18"/>
    </row>
    <row r="357" spans="1:1" ht="14" x14ac:dyDescent="0.3">
      <c r="A357" s="18"/>
    </row>
    <row r="358" spans="1:1" ht="14" x14ac:dyDescent="0.3">
      <c r="A358" s="18"/>
    </row>
    <row r="359" spans="1:1" ht="14" x14ac:dyDescent="0.3">
      <c r="A359" s="18"/>
    </row>
    <row r="360" spans="1:1" ht="14" x14ac:dyDescent="0.3">
      <c r="A360" s="18"/>
    </row>
    <row r="361" spans="1:1" ht="14" x14ac:dyDescent="0.3">
      <c r="A361" s="18"/>
    </row>
    <row r="362" spans="1:1" ht="14" x14ac:dyDescent="0.3">
      <c r="A362" s="18"/>
    </row>
    <row r="363" spans="1:1" ht="14" x14ac:dyDescent="0.3">
      <c r="A363" s="18"/>
    </row>
    <row r="364" spans="1:1" ht="14" x14ac:dyDescent="0.3">
      <c r="A364" s="18"/>
    </row>
    <row r="365" spans="1:1" ht="14" x14ac:dyDescent="0.3">
      <c r="A365" s="18"/>
    </row>
    <row r="366" spans="1:1" ht="14" x14ac:dyDescent="0.3">
      <c r="A366" s="18"/>
    </row>
    <row r="367" spans="1:1" ht="14" x14ac:dyDescent="0.3">
      <c r="A367" s="18"/>
    </row>
    <row r="368" spans="1:1" ht="14" x14ac:dyDescent="0.3">
      <c r="A368" s="18"/>
    </row>
    <row r="369" spans="1:1" ht="14" x14ac:dyDescent="0.3">
      <c r="A369" s="18"/>
    </row>
    <row r="370" spans="1:1" ht="14" x14ac:dyDescent="0.3">
      <c r="A370" s="18"/>
    </row>
    <row r="371" spans="1:1" ht="14" x14ac:dyDescent="0.3">
      <c r="A371" s="18"/>
    </row>
    <row r="372" spans="1:1" ht="14" x14ac:dyDescent="0.3">
      <c r="A372" s="18"/>
    </row>
    <row r="373" spans="1:1" ht="14" x14ac:dyDescent="0.3">
      <c r="A373" s="18"/>
    </row>
    <row r="374" spans="1:1" ht="14" x14ac:dyDescent="0.3">
      <c r="A374" s="18"/>
    </row>
    <row r="375" spans="1:1" ht="14" x14ac:dyDescent="0.3">
      <c r="A375" s="18"/>
    </row>
    <row r="376" spans="1:1" ht="14" x14ac:dyDescent="0.3">
      <c r="A376" s="18"/>
    </row>
    <row r="377" spans="1:1" ht="14" x14ac:dyDescent="0.3">
      <c r="A377" s="18"/>
    </row>
    <row r="378" spans="1:1" ht="14" x14ac:dyDescent="0.3">
      <c r="A378" s="18"/>
    </row>
    <row r="379" spans="1:1" ht="14" x14ac:dyDescent="0.3">
      <c r="A379" s="18"/>
    </row>
    <row r="380" spans="1:1" ht="14" x14ac:dyDescent="0.3">
      <c r="A380" s="18"/>
    </row>
    <row r="381" spans="1:1" ht="14" x14ac:dyDescent="0.3">
      <c r="A381" s="18"/>
    </row>
    <row r="382" spans="1:1" ht="14" x14ac:dyDescent="0.3">
      <c r="A382" s="18"/>
    </row>
    <row r="383" spans="1:1" ht="14" x14ac:dyDescent="0.3">
      <c r="A383" s="18"/>
    </row>
    <row r="384" spans="1:1" ht="14" x14ac:dyDescent="0.3">
      <c r="A384" s="18"/>
    </row>
    <row r="385" spans="1:1" ht="14" x14ac:dyDescent="0.3">
      <c r="A385" s="18"/>
    </row>
    <row r="386" spans="1:1" ht="14" x14ac:dyDescent="0.3">
      <c r="A386" s="18"/>
    </row>
    <row r="387" spans="1:1" ht="14" x14ac:dyDescent="0.3">
      <c r="A387" s="18"/>
    </row>
    <row r="388" spans="1:1" ht="14" x14ac:dyDescent="0.3">
      <c r="A388" s="18"/>
    </row>
    <row r="389" spans="1:1" ht="14" x14ac:dyDescent="0.3">
      <c r="A389" s="18"/>
    </row>
    <row r="390" spans="1:1" ht="14" x14ac:dyDescent="0.3">
      <c r="A390" s="18"/>
    </row>
    <row r="391" spans="1:1" ht="14" x14ac:dyDescent="0.3">
      <c r="A391" s="18"/>
    </row>
    <row r="392" spans="1:1" ht="14" x14ac:dyDescent="0.3">
      <c r="A392" s="18"/>
    </row>
    <row r="393" spans="1:1" ht="14" x14ac:dyDescent="0.3">
      <c r="A393" s="18"/>
    </row>
    <row r="394" spans="1:1" ht="14" x14ac:dyDescent="0.3">
      <c r="A394" s="18"/>
    </row>
    <row r="395" spans="1:1" ht="14" x14ac:dyDescent="0.3">
      <c r="A395" s="18"/>
    </row>
    <row r="396" spans="1:1" ht="14" x14ac:dyDescent="0.3">
      <c r="A396" s="18"/>
    </row>
    <row r="397" spans="1:1" ht="14" x14ac:dyDescent="0.3">
      <c r="A397" s="18"/>
    </row>
    <row r="398" spans="1:1" ht="14" x14ac:dyDescent="0.3">
      <c r="A398" s="18"/>
    </row>
    <row r="399" spans="1:1" ht="14" x14ac:dyDescent="0.3">
      <c r="A399" s="18"/>
    </row>
    <row r="400" spans="1:1" ht="14" x14ac:dyDescent="0.3">
      <c r="A400" s="18"/>
    </row>
    <row r="401" spans="1:1" ht="14" x14ac:dyDescent="0.3">
      <c r="A401" s="18"/>
    </row>
    <row r="402" spans="1:1" ht="14" x14ac:dyDescent="0.3">
      <c r="A402" s="18"/>
    </row>
    <row r="403" spans="1:1" ht="14" x14ac:dyDescent="0.3">
      <c r="A403" s="18"/>
    </row>
    <row r="404" spans="1:1" ht="14" x14ac:dyDescent="0.3">
      <c r="A404" s="18"/>
    </row>
    <row r="405" spans="1:1" ht="14" x14ac:dyDescent="0.3">
      <c r="A405" s="18"/>
    </row>
    <row r="406" spans="1:1" ht="14" x14ac:dyDescent="0.3">
      <c r="A406" s="18"/>
    </row>
    <row r="407" spans="1:1" ht="14" x14ac:dyDescent="0.3">
      <c r="A407" s="18"/>
    </row>
    <row r="408" spans="1:1" ht="14" x14ac:dyDescent="0.3">
      <c r="A408" s="18"/>
    </row>
    <row r="409" spans="1:1" ht="14" x14ac:dyDescent="0.3">
      <c r="A409" s="18"/>
    </row>
    <row r="410" spans="1:1" ht="14" x14ac:dyDescent="0.3">
      <c r="A410" s="18"/>
    </row>
    <row r="411" spans="1:1" ht="14" x14ac:dyDescent="0.3">
      <c r="A411" s="18"/>
    </row>
    <row r="412" spans="1:1" ht="14" x14ac:dyDescent="0.3">
      <c r="A412" s="18"/>
    </row>
    <row r="413" spans="1:1" ht="14" x14ac:dyDescent="0.3">
      <c r="A413" s="18"/>
    </row>
    <row r="414" spans="1:1" ht="14" x14ac:dyDescent="0.3">
      <c r="A414" s="18"/>
    </row>
    <row r="415" spans="1:1" ht="14" x14ac:dyDescent="0.3">
      <c r="A415" s="18"/>
    </row>
    <row r="416" spans="1:1" ht="14" x14ac:dyDescent="0.3">
      <c r="A416" s="18"/>
    </row>
    <row r="417" spans="1:1" ht="14" x14ac:dyDescent="0.3">
      <c r="A417" s="18"/>
    </row>
    <row r="418" spans="1:1" ht="14" x14ac:dyDescent="0.3">
      <c r="A418" s="18"/>
    </row>
    <row r="419" spans="1:1" ht="14" x14ac:dyDescent="0.3">
      <c r="A419" s="18"/>
    </row>
    <row r="420" spans="1:1" ht="14" x14ac:dyDescent="0.3">
      <c r="A420" s="18"/>
    </row>
    <row r="421" spans="1:1" ht="14" x14ac:dyDescent="0.3">
      <c r="A421" s="18"/>
    </row>
    <row r="422" spans="1:1" ht="14" x14ac:dyDescent="0.3">
      <c r="A422" s="18"/>
    </row>
    <row r="423" spans="1:1" ht="14" x14ac:dyDescent="0.3">
      <c r="A423" s="18"/>
    </row>
    <row r="424" spans="1:1" ht="14" x14ac:dyDescent="0.3">
      <c r="A424" s="18"/>
    </row>
    <row r="425" spans="1:1" ht="14" x14ac:dyDescent="0.3">
      <c r="A425" s="18"/>
    </row>
    <row r="426" spans="1:1" ht="14" x14ac:dyDescent="0.3">
      <c r="A426" s="18"/>
    </row>
    <row r="427" spans="1:1" ht="14" x14ac:dyDescent="0.3">
      <c r="A427" s="18"/>
    </row>
    <row r="428" spans="1:1" ht="14" x14ac:dyDescent="0.3">
      <c r="A428" s="18"/>
    </row>
    <row r="429" spans="1:1" ht="14" x14ac:dyDescent="0.3">
      <c r="A429" s="18"/>
    </row>
    <row r="430" spans="1:1" ht="14" x14ac:dyDescent="0.3">
      <c r="A430" s="18"/>
    </row>
    <row r="431" spans="1:1" ht="14" x14ac:dyDescent="0.3">
      <c r="A431" s="18"/>
    </row>
    <row r="432" spans="1:1" ht="14" x14ac:dyDescent="0.3">
      <c r="A432" s="18"/>
    </row>
    <row r="433" spans="1:1" ht="14" x14ac:dyDescent="0.3">
      <c r="A433" s="18"/>
    </row>
    <row r="434" spans="1:1" ht="14" x14ac:dyDescent="0.3">
      <c r="A434" s="18"/>
    </row>
    <row r="435" spans="1:1" ht="14" x14ac:dyDescent="0.3">
      <c r="A435" s="18"/>
    </row>
    <row r="436" spans="1:1" ht="14" x14ac:dyDescent="0.3">
      <c r="A436" s="18"/>
    </row>
    <row r="437" spans="1:1" ht="14" x14ac:dyDescent="0.3">
      <c r="A437" s="18"/>
    </row>
    <row r="438" spans="1:1" ht="14" x14ac:dyDescent="0.3">
      <c r="A438" s="18"/>
    </row>
    <row r="439" spans="1:1" ht="14" x14ac:dyDescent="0.3">
      <c r="A439" s="18"/>
    </row>
    <row r="440" spans="1:1" ht="14" x14ac:dyDescent="0.3">
      <c r="A440" s="18"/>
    </row>
    <row r="441" spans="1:1" ht="14" x14ac:dyDescent="0.3">
      <c r="A441" s="18"/>
    </row>
    <row r="442" spans="1:1" ht="14" x14ac:dyDescent="0.3">
      <c r="A442" s="18"/>
    </row>
    <row r="443" spans="1:1" ht="14" x14ac:dyDescent="0.3">
      <c r="A443" s="18"/>
    </row>
    <row r="444" spans="1:1" ht="14" x14ac:dyDescent="0.3">
      <c r="A444" s="18"/>
    </row>
    <row r="445" spans="1:1" ht="14" x14ac:dyDescent="0.3">
      <c r="A445" s="18"/>
    </row>
    <row r="446" spans="1:1" ht="14" x14ac:dyDescent="0.3">
      <c r="A446" s="18"/>
    </row>
    <row r="447" spans="1:1" ht="14" x14ac:dyDescent="0.3">
      <c r="A447" s="18"/>
    </row>
    <row r="448" spans="1:1" ht="14" x14ac:dyDescent="0.3">
      <c r="A448" s="18"/>
    </row>
    <row r="449" spans="1:1" ht="14" x14ac:dyDescent="0.3">
      <c r="A449" s="18"/>
    </row>
    <row r="450" spans="1:1" ht="14" x14ac:dyDescent="0.3">
      <c r="A450" s="18"/>
    </row>
    <row r="451" spans="1:1" ht="14" x14ac:dyDescent="0.3">
      <c r="A451" s="18"/>
    </row>
    <row r="452" spans="1:1" ht="14" x14ac:dyDescent="0.3">
      <c r="A452" s="18"/>
    </row>
    <row r="453" spans="1:1" ht="14" x14ac:dyDescent="0.3">
      <c r="A453" s="18"/>
    </row>
    <row r="454" spans="1:1" ht="14" x14ac:dyDescent="0.3">
      <c r="A454" s="18"/>
    </row>
    <row r="455" spans="1:1" ht="14" x14ac:dyDescent="0.3">
      <c r="A455" s="18"/>
    </row>
    <row r="456" spans="1:1" ht="14" x14ac:dyDescent="0.3">
      <c r="A456" s="18"/>
    </row>
    <row r="457" spans="1:1" ht="14" x14ac:dyDescent="0.3">
      <c r="A457" s="18"/>
    </row>
    <row r="458" spans="1:1" ht="14" x14ac:dyDescent="0.3">
      <c r="A458" s="18"/>
    </row>
    <row r="459" spans="1:1" ht="14" x14ac:dyDescent="0.3">
      <c r="A459" s="18"/>
    </row>
    <row r="460" spans="1:1" ht="14" x14ac:dyDescent="0.3">
      <c r="A460" s="18"/>
    </row>
    <row r="461" spans="1:1" ht="14" x14ac:dyDescent="0.3">
      <c r="A461" s="18"/>
    </row>
    <row r="462" spans="1:1" ht="14" x14ac:dyDescent="0.3">
      <c r="A462" s="18"/>
    </row>
    <row r="463" spans="1:1" ht="14" x14ac:dyDescent="0.3">
      <c r="A463" s="18"/>
    </row>
    <row r="464" spans="1:1" ht="14" x14ac:dyDescent="0.3">
      <c r="A464" s="18"/>
    </row>
    <row r="465" spans="1:1" ht="14" x14ac:dyDescent="0.3">
      <c r="A465" s="18"/>
    </row>
    <row r="466" spans="1:1" ht="14" x14ac:dyDescent="0.3">
      <c r="A466" s="18"/>
    </row>
    <row r="467" spans="1:1" ht="14" x14ac:dyDescent="0.3">
      <c r="A467" s="18"/>
    </row>
    <row r="468" spans="1:1" ht="14" x14ac:dyDescent="0.3">
      <c r="A468" s="18"/>
    </row>
    <row r="469" spans="1:1" ht="14" x14ac:dyDescent="0.3">
      <c r="A469" s="18"/>
    </row>
    <row r="470" spans="1:1" ht="14" x14ac:dyDescent="0.3">
      <c r="A470" s="18"/>
    </row>
    <row r="471" spans="1:1" ht="14" x14ac:dyDescent="0.3">
      <c r="A471" s="18"/>
    </row>
    <row r="472" spans="1:1" ht="14" x14ac:dyDescent="0.3">
      <c r="A472" s="18"/>
    </row>
    <row r="473" spans="1:1" ht="14" x14ac:dyDescent="0.3">
      <c r="A473" s="18"/>
    </row>
    <row r="474" spans="1:1" ht="14" x14ac:dyDescent="0.3">
      <c r="A474" s="18"/>
    </row>
    <row r="475" spans="1:1" ht="14" x14ac:dyDescent="0.3">
      <c r="A475" s="18"/>
    </row>
    <row r="476" spans="1:1" ht="14" x14ac:dyDescent="0.3">
      <c r="A476" s="18"/>
    </row>
    <row r="477" spans="1:1" ht="14" x14ac:dyDescent="0.3">
      <c r="A477" s="18"/>
    </row>
    <row r="478" spans="1:1" ht="14" x14ac:dyDescent="0.3">
      <c r="A478" s="18"/>
    </row>
    <row r="479" spans="1:1" ht="14" x14ac:dyDescent="0.3">
      <c r="A479" s="18"/>
    </row>
    <row r="480" spans="1:1" ht="14" x14ac:dyDescent="0.3">
      <c r="A480" s="18"/>
    </row>
    <row r="481" spans="1:1" ht="14" x14ac:dyDescent="0.3">
      <c r="A481" s="18"/>
    </row>
    <row r="482" spans="1:1" ht="14" x14ac:dyDescent="0.3">
      <c r="A482" s="18"/>
    </row>
    <row r="483" spans="1:1" ht="14" x14ac:dyDescent="0.3">
      <c r="A483" s="18"/>
    </row>
    <row r="484" spans="1:1" ht="14" x14ac:dyDescent="0.3">
      <c r="A484" s="18"/>
    </row>
    <row r="485" spans="1:1" ht="14" x14ac:dyDescent="0.3">
      <c r="A485" s="18"/>
    </row>
    <row r="486" spans="1:1" ht="14" x14ac:dyDescent="0.3">
      <c r="A486" s="18"/>
    </row>
    <row r="487" spans="1:1" ht="14" x14ac:dyDescent="0.3">
      <c r="A487" s="18"/>
    </row>
    <row r="488" spans="1:1" ht="14" x14ac:dyDescent="0.3">
      <c r="A488" s="18"/>
    </row>
    <row r="489" spans="1:1" ht="14" x14ac:dyDescent="0.3">
      <c r="A489" s="18"/>
    </row>
    <row r="490" spans="1:1" ht="14" x14ac:dyDescent="0.3">
      <c r="A490" s="18"/>
    </row>
    <row r="491" spans="1:1" ht="14" x14ac:dyDescent="0.3">
      <c r="A491" s="18"/>
    </row>
    <row r="492" spans="1:1" ht="14" x14ac:dyDescent="0.3">
      <c r="A492" s="18"/>
    </row>
    <row r="493" spans="1:1" ht="14" x14ac:dyDescent="0.3">
      <c r="A493" s="18"/>
    </row>
    <row r="494" spans="1:1" ht="14" x14ac:dyDescent="0.3">
      <c r="A494" s="18"/>
    </row>
    <row r="495" spans="1:1" ht="14" x14ac:dyDescent="0.3">
      <c r="A495" s="18"/>
    </row>
    <row r="496" spans="1:1" ht="14" x14ac:dyDescent="0.3">
      <c r="A496" s="18"/>
    </row>
    <row r="497" spans="1:1" ht="14" x14ac:dyDescent="0.3">
      <c r="A497" s="18"/>
    </row>
    <row r="498" spans="1:1" ht="14" x14ac:dyDescent="0.3">
      <c r="A498" s="18"/>
    </row>
    <row r="499" spans="1:1" ht="14" x14ac:dyDescent="0.3">
      <c r="A499" s="18"/>
    </row>
    <row r="500" spans="1:1" ht="14" x14ac:dyDescent="0.3">
      <c r="A500" s="18"/>
    </row>
    <row r="501" spans="1:1" ht="14" x14ac:dyDescent="0.3">
      <c r="A501" s="18"/>
    </row>
    <row r="502" spans="1:1" ht="14" x14ac:dyDescent="0.3">
      <c r="A502" s="18"/>
    </row>
    <row r="503" spans="1:1" ht="14" x14ac:dyDescent="0.3">
      <c r="A503" s="18"/>
    </row>
    <row r="504" spans="1:1" ht="14" x14ac:dyDescent="0.3">
      <c r="A504" s="18"/>
    </row>
    <row r="505" spans="1:1" ht="14" x14ac:dyDescent="0.3">
      <c r="A505" s="18"/>
    </row>
    <row r="506" spans="1:1" ht="14" x14ac:dyDescent="0.3">
      <c r="A506" s="18"/>
    </row>
    <row r="507" spans="1:1" ht="14" x14ac:dyDescent="0.3">
      <c r="A507" s="18"/>
    </row>
    <row r="508" spans="1:1" ht="14" x14ac:dyDescent="0.3">
      <c r="A508" s="18"/>
    </row>
    <row r="509" spans="1:1" ht="14" x14ac:dyDescent="0.3">
      <c r="A509" s="18"/>
    </row>
    <row r="510" spans="1:1" ht="14" x14ac:dyDescent="0.3">
      <c r="A510" s="18"/>
    </row>
    <row r="511" spans="1:1" ht="14" x14ac:dyDescent="0.3">
      <c r="A511" s="18"/>
    </row>
    <row r="512" spans="1:1" ht="14" x14ac:dyDescent="0.3">
      <c r="A512" s="18"/>
    </row>
    <row r="513" spans="1:1" ht="14" x14ac:dyDescent="0.3">
      <c r="A513" s="18"/>
    </row>
    <row r="514" spans="1:1" ht="14" x14ac:dyDescent="0.3">
      <c r="A514" s="18"/>
    </row>
    <row r="515" spans="1:1" ht="14" x14ac:dyDescent="0.3">
      <c r="A515" s="18"/>
    </row>
    <row r="516" spans="1:1" ht="14" x14ac:dyDescent="0.3">
      <c r="A516" s="18"/>
    </row>
    <row r="517" spans="1:1" ht="14" x14ac:dyDescent="0.3">
      <c r="A517" s="18"/>
    </row>
    <row r="518" spans="1:1" ht="14" x14ac:dyDescent="0.3">
      <c r="A518" s="18"/>
    </row>
    <row r="519" spans="1:1" ht="14" x14ac:dyDescent="0.3">
      <c r="A519" s="18"/>
    </row>
    <row r="520" spans="1:1" ht="14" x14ac:dyDescent="0.3">
      <c r="A520" s="18"/>
    </row>
    <row r="521" spans="1:1" ht="14" x14ac:dyDescent="0.3">
      <c r="A521" s="18"/>
    </row>
    <row r="522" spans="1:1" ht="14" x14ac:dyDescent="0.3">
      <c r="A522" s="18"/>
    </row>
    <row r="523" spans="1:1" ht="14" x14ac:dyDescent="0.3">
      <c r="A523" s="18"/>
    </row>
    <row r="524" spans="1:1" ht="14" x14ac:dyDescent="0.3">
      <c r="A524" s="18"/>
    </row>
    <row r="525" spans="1:1" ht="14" x14ac:dyDescent="0.3">
      <c r="A525" s="18"/>
    </row>
    <row r="526" spans="1:1" ht="14" x14ac:dyDescent="0.3">
      <c r="A526" s="18"/>
    </row>
    <row r="527" spans="1:1" ht="14" x14ac:dyDescent="0.3">
      <c r="A527" s="18"/>
    </row>
    <row r="528" spans="1:1" ht="14" x14ac:dyDescent="0.3">
      <c r="A528" s="18"/>
    </row>
    <row r="529" spans="1:1" ht="14" x14ac:dyDescent="0.3">
      <c r="A529" s="18"/>
    </row>
    <row r="530" spans="1:1" ht="14" x14ac:dyDescent="0.3">
      <c r="A530" s="18"/>
    </row>
    <row r="531" spans="1:1" ht="14" x14ac:dyDescent="0.3">
      <c r="A531" s="18"/>
    </row>
    <row r="532" spans="1:1" ht="14" x14ac:dyDescent="0.3">
      <c r="A532" s="18"/>
    </row>
    <row r="533" spans="1:1" ht="14" x14ac:dyDescent="0.3">
      <c r="A533" s="18"/>
    </row>
    <row r="534" spans="1:1" ht="14" x14ac:dyDescent="0.3">
      <c r="A534" s="18"/>
    </row>
    <row r="535" spans="1:1" ht="14" x14ac:dyDescent="0.3">
      <c r="A535" s="18"/>
    </row>
    <row r="536" spans="1:1" ht="14" x14ac:dyDescent="0.3">
      <c r="A536" s="18"/>
    </row>
    <row r="537" spans="1:1" ht="14" x14ac:dyDescent="0.3">
      <c r="A537" s="18"/>
    </row>
    <row r="538" spans="1:1" ht="14" x14ac:dyDescent="0.3">
      <c r="A538" s="18"/>
    </row>
    <row r="539" spans="1:1" ht="14" x14ac:dyDescent="0.3">
      <c r="A539" s="18"/>
    </row>
    <row r="540" spans="1:1" ht="14" x14ac:dyDescent="0.3">
      <c r="A540" s="18"/>
    </row>
    <row r="541" spans="1:1" ht="14" x14ac:dyDescent="0.3">
      <c r="A541" s="18"/>
    </row>
    <row r="542" spans="1:1" ht="14" x14ac:dyDescent="0.3">
      <c r="A542" s="18"/>
    </row>
    <row r="543" spans="1:1" ht="14" x14ac:dyDescent="0.3">
      <c r="A543" s="18"/>
    </row>
    <row r="544" spans="1:1" ht="14" x14ac:dyDescent="0.3">
      <c r="A544" s="18"/>
    </row>
    <row r="545" spans="1:1" ht="14" x14ac:dyDescent="0.3">
      <c r="A545" s="18"/>
    </row>
    <row r="546" spans="1:1" ht="14" x14ac:dyDescent="0.3">
      <c r="A546" s="18"/>
    </row>
    <row r="547" spans="1:1" ht="14" x14ac:dyDescent="0.3">
      <c r="A547" s="18"/>
    </row>
    <row r="548" spans="1:1" ht="14" x14ac:dyDescent="0.3">
      <c r="A548" s="18"/>
    </row>
    <row r="549" spans="1:1" ht="14" x14ac:dyDescent="0.3">
      <c r="A549" s="18"/>
    </row>
    <row r="550" spans="1:1" ht="14" x14ac:dyDescent="0.3">
      <c r="A550" s="18"/>
    </row>
    <row r="551" spans="1:1" ht="14" x14ac:dyDescent="0.3">
      <c r="A551" s="18"/>
    </row>
    <row r="552" spans="1:1" ht="14" x14ac:dyDescent="0.3">
      <c r="A552" s="18"/>
    </row>
    <row r="553" spans="1:1" ht="14" x14ac:dyDescent="0.3">
      <c r="A553" s="18"/>
    </row>
    <row r="554" spans="1:1" ht="14" x14ac:dyDescent="0.3">
      <c r="A554" s="18"/>
    </row>
    <row r="555" spans="1:1" ht="14" x14ac:dyDescent="0.3">
      <c r="A555" s="18"/>
    </row>
    <row r="556" spans="1:1" ht="14" x14ac:dyDescent="0.3">
      <c r="A556" s="18"/>
    </row>
    <row r="557" spans="1:1" ht="14" x14ac:dyDescent="0.3">
      <c r="A557" s="18"/>
    </row>
    <row r="558" spans="1:1" ht="14" x14ac:dyDescent="0.3">
      <c r="A558" s="18"/>
    </row>
    <row r="559" spans="1:1" ht="14" x14ac:dyDescent="0.3">
      <c r="A559" s="18"/>
    </row>
    <row r="560" spans="1:1" ht="14" x14ac:dyDescent="0.3">
      <c r="A560" s="18"/>
    </row>
    <row r="561" spans="1:1" ht="14" x14ac:dyDescent="0.3">
      <c r="A561" s="18"/>
    </row>
    <row r="562" spans="1:1" ht="14" x14ac:dyDescent="0.3">
      <c r="A562" s="18"/>
    </row>
    <row r="563" spans="1:1" ht="14" x14ac:dyDescent="0.3">
      <c r="A563" s="18"/>
    </row>
    <row r="564" spans="1:1" ht="14" x14ac:dyDescent="0.3">
      <c r="A564" s="18"/>
    </row>
    <row r="565" spans="1:1" ht="14" x14ac:dyDescent="0.3">
      <c r="A565" s="18"/>
    </row>
    <row r="566" spans="1:1" ht="14" x14ac:dyDescent="0.3">
      <c r="A566" s="18"/>
    </row>
    <row r="567" spans="1:1" ht="14" x14ac:dyDescent="0.3">
      <c r="A567" s="18"/>
    </row>
    <row r="568" spans="1:1" ht="14" x14ac:dyDescent="0.3">
      <c r="A568" s="18"/>
    </row>
    <row r="569" spans="1:1" ht="14" x14ac:dyDescent="0.3">
      <c r="A569" s="18"/>
    </row>
    <row r="570" spans="1:1" ht="14" x14ac:dyDescent="0.3">
      <c r="A570" s="18"/>
    </row>
    <row r="571" spans="1:1" ht="14" x14ac:dyDescent="0.3">
      <c r="A571" s="18"/>
    </row>
    <row r="572" spans="1:1" ht="14" x14ac:dyDescent="0.3">
      <c r="A572" s="18"/>
    </row>
    <row r="573" spans="1:1" ht="14" x14ac:dyDescent="0.3">
      <c r="A573" s="18"/>
    </row>
    <row r="574" spans="1:1" ht="14" x14ac:dyDescent="0.3">
      <c r="A574" s="18"/>
    </row>
    <row r="575" spans="1:1" ht="14" x14ac:dyDescent="0.3">
      <c r="A575" s="18"/>
    </row>
    <row r="576" spans="1:1" ht="14" x14ac:dyDescent="0.3">
      <c r="A576" s="18"/>
    </row>
    <row r="577" spans="1:1" ht="14" x14ac:dyDescent="0.3">
      <c r="A577" s="18"/>
    </row>
    <row r="578" spans="1:1" ht="14" x14ac:dyDescent="0.3">
      <c r="A578" s="18"/>
    </row>
    <row r="579" spans="1:1" ht="14" x14ac:dyDescent="0.3">
      <c r="A579" s="18"/>
    </row>
    <row r="580" spans="1:1" ht="14" x14ac:dyDescent="0.3">
      <c r="A580" s="18"/>
    </row>
    <row r="581" spans="1:1" ht="14" x14ac:dyDescent="0.3">
      <c r="A581" s="18"/>
    </row>
    <row r="582" spans="1:1" ht="14" x14ac:dyDescent="0.3">
      <c r="A582" s="18"/>
    </row>
    <row r="583" spans="1:1" ht="14" x14ac:dyDescent="0.3">
      <c r="A583" s="18"/>
    </row>
    <row r="584" spans="1:1" ht="14" x14ac:dyDescent="0.3">
      <c r="A584" s="18"/>
    </row>
    <row r="585" spans="1:1" ht="14" x14ac:dyDescent="0.3">
      <c r="A585" s="18"/>
    </row>
    <row r="586" spans="1:1" ht="14" x14ac:dyDescent="0.3">
      <c r="A586" s="18"/>
    </row>
    <row r="587" spans="1:1" ht="14" x14ac:dyDescent="0.3">
      <c r="A587" s="18"/>
    </row>
    <row r="588" spans="1:1" ht="14" x14ac:dyDescent="0.3">
      <c r="A588" s="18"/>
    </row>
    <row r="589" spans="1:1" ht="14" x14ac:dyDescent="0.3">
      <c r="A589" s="18"/>
    </row>
    <row r="590" spans="1:1" ht="14" x14ac:dyDescent="0.3">
      <c r="A590" s="18"/>
    </row>
    <row r="591" spans="1:1" ht="14" x14ac:dyDescent="0.3">
      <c r="A591" s="18"/>
    </row>
    <row r="592" spans="1:1" ht="14" x14ac:dyDescent="0.3">
      <c r="A592" s="18"/>
    </row>
    <row r="593" spans="1:1" ht="14" x14ac:dyDescent="0.3">
      <c r="A593" s="18"/>
    </row>
    <row r="594" spans="1:1" ht="14" x14ac:dyDescent="0.3">
      <c r="A594" s="18"/>
    </row>
    <row r="595" spans="1:1" ht="14" x14ac:dyDescent="0.3">
      <c r="A595" s="18"/>
    </row>
    <row r="596" spans="1:1" ht="14" x14ac:dyDescent="0.3">
      <c r="A596" s="18"/>
    </row>
    <row r="597" spans="1:1" ht="14" x14ac:dyDescent="0.3">
      <c r="A597" s="18"/>
    </row>
    <row r="598" spans="1:1" ht="14" x14ac:dyDescent="0.3">
      <c r="A598" s="18"/>
    </row>
    <row r="599" spans="1:1" ht="14" x14ac:dyDescent="0.3">
      <c r="A599" s="18"/>
    </row>
    <row r="600" spans="1:1" ht="14" x14ac:dyDescent="0.3">
      <c r="A600" s="18"/>
    </row>
    <row r="601" spans="1:1" ht="14" x14ac:dyDescent="0.3">
      <c r="A601" s="18"/>
    </row>
    <row r="602" spans="1:1" ht="14" x14ac:dyDescent="0.3">
      <c r="A602" s="18"/>
    </row>
    <row r="603" spans="1:1" ht="14" x14ac:dyDescent="0.3">
      <c r="A603" s="18"/>
    </row>
    <row r="604" spans="1:1" ht="14" x14ac:dyDescent="0.3">
      <c r="A604" s="18"/>
    </row>
    <row r="605" spans="1:1" ht="14" x14ac:dyDescent="0.3">
      <c r="A605" s="18"/>
    </row>
    <row r="606" spans="1:1" ht="14" x14ac:dyDescent="0.3">
      <c r="A606" s="18"/>
    </row>
    <row r="607" spans="1:1" ht="14" x14ac:dyDescent="0.3">
      <c r="A607" s="18"/>
    </row>
    <row r="608" spans="1:1" ht="14" x14ac:dyDescent="0.3">
      <c r="A608" s="18"/>
    </row>
    <row r="609" spans="1:1" ht="14" x14ac:dyDescent="0.3">
      <c r="A609" s="18"/>
    </row>
    <row r="610" spans="1:1" ht="14" x14ac:dyDescent="0.3">
      <c r="A610" s="18"/>
    </row>
    <row r="611" spans="1:1" ht="14" x14ac:dyDescent="0.3">
      <c r="A611" s="18"/>
    </row>
    <row r="612" spans="1:1" ht="14" x14ac:dyDescent="0.3">
      <c r="A612" s="18"/>
    </row>
    <row r="613" spans="1:1" ht="14" x14ac:dyDescent="0.3">
      <c r="A613" s="18"/>
    </row>
    <row r="614" spans="1:1" ht="14" x14ac:dyDescent="0.3">
      <c r="A614" s="18"/>
    </row>
    <row r="615" spans="1:1" ht="14" x14ac:dyDescent="0.3">
      <c r="A615" s="18"/>
    </row>
    <row r="616" spans="1:1" ht="14" x14ac:dyDescent="0.3">
      <c r="A616" s="18"/>
    </row>
    <row r="617" spans="1:1" ht="14" x14ac:dyDescent="0.3">
      <c r="A617" s="18"/>
    </row>
    <row r="618" spans="1:1" ht="14" x14ac:dyDescent="0.3">
      <c r="A618" s="18"/>
    </row>
    <row r="619" spans="1:1" ht="14" x14ac:dyDescent="0.3">
      <c r="A619" s="18"/>
    </row>
    <row r="620" spans="1:1" ht="14" x14ac:dyDescent="0.3">
      <c r="A620" s="18"/>
    </row>
    <row r="621" spans="1:1" ht="14" x14ac:dyDescent="0.3">
      <c r="A621" s="18"/>
    </row>
    <row r="622" spans="1:1" ht="14" x14ac:dyDescent="0.3">
      <c r="A622" s="18"/>
    </row>
    <row r="623" spans="1:1" ht="14" x14ac:dyDescent="0.3">
      <c r="A623" s="18"/>
    </row>
    <row r="624" spans="1:1" ht="14" x14ac:dyDescent="0.3">
      <c r="A624" s="18"/>
    </row>
    <row r="625" spans="1:1" ht="14" x14ac:dyDescent="0.3">
      <c r="A625" s="18"/>
    </row>
    <row r="626" spans="1:1" ht="14" x14ac:dyDescent="0.3">
      <c r="A626" s="18"/>
    </row>
    <row r="627" spans="1:1" ht="14" x14ac:dyDescent="0.3">
      <c r="A627" s="18"/>
    </row>
    <row r="628" spans="1:1" ht="14" x14ac:dyDescent="0.3">
      <c r="A628" s="18"/>
    </row>
    <row r="629" spans="1:1" ht="14" x14ac:dyDescent="0.3">
      <c r="A629" s="18"/>
    </row>
    <row r="630" spans="1:1" ht="14" x14ac:dyDescent="0.3">
      <c r="A630" s="18"/>
    </row>
    <row r="631" spans="1:1" ht="14" x14ac:dyDescent="0.3">
      <c r="A631" s="18"/>
    </row>
    <row r="632" spans="1:1" ht="14" x14ac:dyDescent="0.3">
      <c r="A632" s="18"/>
    </row>
    <row r="633" spans="1:1" ht="14" x14ac:dyDescent="0.3">
      <c r="A633" s="18"/>
    </row>
    <row r="634" spans="1:1" ht="14" x14ac:dyDescent="0.3">
      <c r="A634" s="18"/>
    </row>
    <row r="635" spans="1:1" ht="14" x14ac:dyDescent="0.3">
      <c r="A635" s="18"/>
    </row>
    <row r="636" spans="1:1" ht="14" x14ac:dyDescent="0.3">
      <c r="A636" s="18"/>
    </row>
    <row r="637" spans="1:1" ht="14" x14ac:dyDescent="0.3">
      <c r="A637" s="18"/>
    </row>
    <row r="638" spans="1:1" ht="14" x14ac:dyDescent="0.3">
      <c r="A638" s="18"/>
    </row>
    <row r="639" spans="1:1" ht="14" x14ac:dyDescent="0.3">
      <c r="A639" s="18"/>
    </row>
    <row r="640" spans="1:1" ht="14" x14ac:dyDescent="0.3">
      <c r="A640" s="18"/>
    </row>
    <row r="641" spans="1:1" ht="14" x14ac:dyDescent="0.3">
      <c r="A641" s="18"/>
    </row>
    <row r="642" spans="1:1" ht="14" x14ac:dyDescent="0.3">
      <c r="A642" s="18"/>
    </row>
    <row r="643" spans="1:1" ht="14" x14ac:dyDescent="0.3">
      <c r="A643" s="18"/>
    </row>
    <row r="644" spans="1:1" ht="14" x14ac:dyDescent="0.3">
      <c r="A644" s="18"/>
    </row>
    <row r="645" spans="1:1" ht="14" x14ac:dyDescent="0.3">
      <c r="A645" s="18"/>
    </row>
    <row r="646" spans="1:1" ht="14" x14ac:dyDescent="0.3">
      <c r="A646" s="18"/>
    </row>
    <row r="647" spans="1:1" ht="14" x14ac:dyDescent="0.3">
      <c r="A647" s="18"/>
    </row>
    <row r="648" spans="1:1" ht="14" x14ac:dyDescent="0.3">
      <c r="A648" s="18"/>
    </row>
    <row r="649" spans="1:1" ht="14" x14ac:dyDescent="0.3">
      <c r="A649" s="18"/>
    </row>
    <row r="650" spans="1:1" ht="14" x14ac:dyDescent="0.3">
      <c r="A650" s="18"/>
    </row>
    <row r="651" spans="1:1" ht="14" x14ac:dyDescent="0.3">
      <c r="A651" s="18"/>
    </row>
    <row r="652" spans="1:1" ht="14" x14ac:dyDescent="0.3">
      <c r="A652" s="18"/>
    </row>
    <row r="653" spans="1:1" ht="14" x14ac:dyDescent="0.3">
      <c r="A653" s="18"/>
    </row>
    <row r="654" spans="1:1" ht="14" x14ac:dyDescent="0.3">
      <c r="A654" s="18"/>
    </row>
    <row r="655" spans="1:1" ht="14" x14ac:dyDescent="0.3">
      <c r="A655" s="18"/>
    </row>
    <row r="656" spans="1:1" ht="14" x14ac:dyDescent="0.3">
      <c r="A656" s="18"/>
    </row>
    <row r="657" spans="1:1" ht="14" x14ac:dyDescent="0.3">
      <c r="A657" s="18"/>
    </row>
    <row r="658" spans="1:1" ht="14" x14ac:dyDescent="0.3">
      <c r="A658" s="18"/>
    </row>
    <row r="659" spans="1:1" ht="14" x14ac:dyDescent="0.3">
      <c r="A659" s="18"/>
    </row>
    <row r="660" spans="1:1" ht="14" x14ac:dyDescent="0.3">
      <c r="A660" s="18"/>
    </row>
    <row r="661" spans="1:1" ht="14" x14ac:dyDescent="0.3">
      <c r="A661" s="18"/>
    </row>
    <row r="662" spans="1:1" ht="14" x14ac:dyDescent="0.3">
      <c r="A662" s="18"/>
    </row>
    <row r="663" spans="1:1" ht="14" x14ac:dyDescent="0.3">
      <c r="A663" s="18"/>
    </row>
    <row r="664" spans="1:1" ht="14" x14ac:dyDescent="0.3">
      <c r="A664" s="18"/>
    </row>
    <row r="665" spans="1:1" ht="14" x14ac:dyDescent="0.3">
      <c r="A665" s="18"/>
    </row>
    <row r="666" spans="1:1" ht="14" x14ac:dyDescent="0.3">
      <c r="A666" s="18"/>
    </row>
    <row r="667" spans="1:1" ht="14" x14ac:dyDescent="0.3">
      <c r="A667" s="18"/>
    </row>
    <row r="668" spans="1:1" ht="14" x14ac:dyDescent="0.3">
      <c r="A668" s="18"/>
    </row>
    <row r="669" spans="1:1" ht="14" x14ac:dyDescent="0.3">
      <c r="A669" s="18"/>
    </row>
    <row r="670" spans="1:1" ht="14" x14ac:dyDescent="0.3">
      <c r="A670" s="18"/>
    </row>
    <row r="671" spans="1:1" ht="14" x14ac:dyDescent="0.3">
      <c r="A671" s="18"/>
    </row>
    <row r="672" spans="1:1" ht="14" x14ac:dyDescent="0.3">
      <c r="A672" s="18"/>
    </row>
    <row r="673" spans="1:1" ht="14" x14ac:dyDescent="0.3">
      <c r="A673" s="18"/>
    </row>
    <row r="674" spans="1:1" ht="14" x14ac:dyDescent="0.3">
      <c r="A674" s="18"/>
    </row>
    <row r="675" spans="1:1" ht="14" x14ac:dyDescent="0.3">
      <c r="A675" s="18"/>
    </row>
    <row r="676" spans="1:1" ht="14" x14ac:dyDescent="0.3">
      <c r="A676" s="18"/>
    </row>
    <row r="677" spans="1:1" ht="14" x14ac:dyDescent="0.3">
      <c r="A677" s="18"/>
    </row>
    <row r="678" spans="1:1" ht="14" x14ac:dyDescent="0.3">
      <c r="A678" s="18"/>
    </row>
    <row r="679" spans="1:1" ht="14" x14ac:dyDescent="0.3">
      <c r="A679" s="18"/>
    </row>
    <row r="680" spans="1:1" ht="14" x14ac:dyDescent="0.3">
      <c r="A680" s="18"/>
    </row>
    <row r="681" spans="1:1" ht="14" x14ac:dyDescent="0.3">
      <c r="A681" s="18"/>
    </row>
    <row r="682" spans="1:1" ht="14" x14ac:dyDescent="0.3">
      <c r="A682" s="18"/>
    </row>
    <row r="683" spans="1:1" ht="14" x14ac:dyDescent="0.3">
      <c r="A683" s="18"/>
    </row>
    <row r="684" spans="1:1" ht="14" x14ac:dyDescent="0.3">
      <c r="A684" s="18"/>
    </row>
    <row r="685" spans="1:1" ht="14" x14ac:dyDescent="0.3">
      <c r="A685" s="18"/>
    </row>
    <row r="686" spans="1:1" ht="14" x14ac:dyDescent="0.3">
      <c r="A686" s="18"/>
    </row>
    <row r="687" spans="1:1" ht="14" x14ac:dyDescent="0.3">
      <c r="A687" s="18"/>
    </row>
    <row r="688" spans="1:1" ht="14" x14ac:dyDescent="0.3">
      <c r="A688" s="18"/>
    </row>
    <row r="689" spans="1:1" ht="14" x14ac:dyDescent="0.3">
      <c r="A689" s="18"/>
    </row>
    <row r="690" spans="1:1" ht="14" x14ac:dyDescent="0.3">
      <c r="A690" s="18"/>
    </row>
    <row r="691" spans="1:1" ht="14" x14ac:dyDescent="0.3">
      <c r="A691" s="18"/>
    </row>
    <row r="692" spans="1:1" ht="14" x14ac:dyDescent="0.3">
      <c r="A692" s="18"/>
    </row>
    <row r="693" spans="1:1" ht="14" x14ac:dyDescent="0.3">
      <c r="A693" s="18"/>
    </row>
    <row r="694" spans="1:1" ht="14" x14ac:dyDescent="0.3">
      <c r="A694" s="18"/>
    </row>
    <row r="695" spans="1:1" ht="14" x14ac:dyDescent="0.3">
      <c r="A695" s="18"/>
    </row>
    <row r="696" spans="1:1" ht="14" x14ac:dyDescent="0.3">
      <c r="A696" s="18"/>
    </row>
    <row r="697" spans="1:1" ht="14" x14ac:dyDescent="0.3">
      <c r="A697" s="18"/>
    </row>
    <row r="698" spans="1:1" ht="14" x14ac:dyDescent="0.3">
      <c r="A698" s="18"/>
    </row>
    <row r="699" spans="1:1" ht="14" x14ac:dyDescent="0.3">
      <c r="A699" s="18"/>
    </row>
    <row r="700" spans="1:1" ht="14" x14ac:dyDescent="0.3">
      <c r="A700" s="18"/>
    </row>
    <row r="701" spans="1:1" ht="14" x14ac:dyDescent="0.3">
      <c r="A701" s="18"/>
    </row>
    <row r="702" spans="1:1" ht="14" x14ac:dyDescent="0.3">
      <c r="A702" s="18"/>
    </row>
    <row r="703" spans="1:1" ht="14" x14ac:dyDescent="0.3">
      <c r="A703" s="18"/>
    </row>
    <row r="704" spans="1:1" ht="14" x14ac:dyDescent="0.3">
      <c r="A704" s="18"/>
    </row>
    <row r="705" spans="1:1" ht="14" x14ac:dyDescent="0.3">
      <c r="A705" s="18"/>
    </row>
    <row r="706" spans="1:1" ht="14" x14ac:dyDescent="0.3">
      <c r="A706" s="18"/>
    </row>
    <row r="707" spans="1:1" ht="14" x14ac:dyDescent="0.3">
      <c r="A707" s="18"/>
    </row>
    <row r="708" spans="1:1" ht="14" x14ac:dyDescent="0.3">
      <c r="A708" s="18"/>
    </row>
    <row r="709" spans="1:1" ht="14" x14ac:dyDescent="0.3">
      <c r="A709" s="18"/>
    </row>
    <row r="710" spans="1:1" ht="14" x14ac:dyDescent="0.3">
      <c r="A710" s="18"/>
    </row>
    <row r="711" spans="1:1" ht="14" x14ac:dyDescent="0.3">
      <c r="A711" s="18"/>
    </row>
    <row r="712" spans="1:1" ht="14" x14ac:dyDescent="0.3">
      <c r="A712" s="18"/>
    </row>
    <row r="713" spans="1:1" ht="14" x14ac:dyDescent="0.3">
      <c r="A713" s="18"/>
    </row>
    <row r="714" spans="1:1" ht="14" x14ac:dyDescent="0.3">
      <c r="A714" s="18"/>
    </row>
    <row r="715" spans="1:1" ht="14" x14ac:dyDescent="0.3">
      <c r="A715" s="18"/>
    </row>
    <row r="716" spans="1:1" ht="14" x14ac:dyDescent="0.3">
      <c r="A716" s="18"/>
    </row>
    <row r="717" spans="1:1" ht="14" x14ac:dyDescent="0.3">
      <c r="A717" s="18"/>
    </row>
    <row r="718" spans="1:1" ht="14" x14ac:dyDescent="0.3">
      <c r="A718" s="18"/>
    </row>
    <row r="719" spans="1:1" ht="14" x14ac:dyDescent="0.3">
      <c r="A719" s="18"/>
    </row>
    <row r="720" spans="1:1" ht="14" x14ac:dyDescent="0.3">
      <c r="A720" s="18"/>
    </row>
    <row r="721" spans="1:1" ht="14" x14ac:dyDescent="0.3">
      <c r="A721" s="18"/>
    </row>
    <row r="722" spans="1:1" ht="14" x14ac:dyDescent="0.3">
      <c r="A722" s="18"/>
    </row>
    <row r="723" spans="1:1" ht="14" x14ac:dyDescent="0.3">
      <c r="A723" s="18"/>
    </row>
    <row r="724" spans="1:1" ht="14" x14ac:dyDescent="0.3">
      <c r="A724" s="18"/>
    </row>
    <row r="725" spans="1:1" ht="14" x14ac:dyDescent="0.3">
      <c r="A725" s="18"/>
    </row>
    <row r="726" spans="1:1" ht="14" x14ac:dyDescent="0.3">
      <c r="A726" s="18"/>
    </row>
    <row r="727" spans="1:1" ht="14" x14ac:dyDescent="0.3">
      <c r="A727" s="18"/>
    </row>
    <row r="728" spans="1:1" ht="14" x14ac:dyDescent="0.3">
      <c r="A728" s="18"/>
    </row>
    <row r="729" spans="1:1" ht="14" x14ac:dyDescent="0.3">
      <c r="A729" s="18"/>
    </row>
    <row r="730" spans="1:1" ht="14" x14ac:dyDescent="0.3">
      <c r="A730" s="18"/>
    </row>
    <row r="731" spans="1:1" ht="14" x14ac:dyDescent="0.3">
      <c r="A731" s="18"/>
    </row>
    <row r="732" spans="1:1" ht="14" x14ac:dyDescent="0.3">
      <c r="A732" s="18"/>
    </row>
    <row r="733" spans="1:1" ht="14" x14ac:dyDescent="0.3">
      <c r="A733" s="18"/>
    </row>
    <row r="734" spans="1:1" ht="14" x14ac:dyDescent="0.3">
      <c r="A734" s="18"/>
    </row>
    <row r="735" spans="1:1" ht="14" x14ac:dyDescent="0.3">
      <c r="A735" s="18"/>
    </row>
    <row r="736" spans="1:1" ht="14" x14ac:dyDescent="0.3">
      <c r="A736" s="18"/>
    </row>
    <row r="737" spans="1:1" ht="14" x14ac:dyDescent="0.3">
      <c r="A737" s="18"/>
    </row>
    <row r="738" spans="1:1" ht="14" x14ac:dyDescent="0.3">
      <c r="A738" s="18"/>
    </row>
    <row r="739" spans="1:1" ht="14" x14ac:dyDescent="0.3">
      <c r="A739" s="18"/>
    </row>
    <row r="740" spans="1:1" ht="14" x14ac:dyDescent="0.3">
      <c r="A740" s="18"/>
    </row>
    <row r="741" spans="1:1" ht="14" x14ac:dyDescent="0.3">
      <c r="A741" s="18"/>
    </row>
    <row r="742" spans="1:1" ht="14" x14ac:dyDescent="0.3">
      <c r="A742" s="18"/>
    </row>
    <row r="743" spans="1:1" ht="14" x14ac:dyDescent="0.3">
      <c r="A743" s="18"/>
    </row>
    <row r="744" spans="1:1" ht="14" x14ac:dyDescent="0.3">
      <c r="A744" s="18"/>
    </row>
    <row r="745" spans="1:1" ht="14" x14ac:dyDescent="0.3">
      <c r="A745" s="18"/>
    </row>
    <row r="746" spans="1:1" ht="14" x14ac:dyDescent="0.3">
      <c r="A746" s="18"/>
    </row>
    <row r="747" spans="1:1" ht="14" x14ac:dyDescent="0.3">
      <c r="A747" s="18"/>
    </row>
    <row r="748" spans="1:1" ht="14" x14ac:dyDescent="0.3">
      <c r="A748" s="18"/>
    </row>
    <row r="749" spans="1:1" ht="14" x14ac:dyDescent="0.3">
      <c r="A749" s="18"/>
    </row>
    <row r="750" spans="1:1" ht="14" x14ac:dyDescent="0.3">
      <c r="A750" s="18"/>
    </row>
    <row r="751" spans="1:1" ht="14" x14ac:dyDescent="0.3">
      <c r="A751" s="18"/>
    </row>
    <row r="752" spans="1:1" ht="14" x14ac:dyDescent="0.3">
      <c r="A752" s="18"/>
    </row>
    <row r="753" spans="1:1" ht="14" x14ac:dyDescent="0.3">
      <c r="A753" s="18"/>
    </row>
    <row r="754" spans="1:1" ht="14" x14ac:dyDescent="0.3">
      <c r="A754" s="18"/>
    </row>
    <row r="755" spans="1:1" ht="14" x14ac:dyDescent="0.3">
      <c r="A755" s="18"/>
    </row>
    <row r="756" spans="1:1" ht="14" x14ac:dyDescent="0.3">
      <c r="A756" s="18"/>
    </row>
    <row r="757" spans="1:1" ht="14" x14ac:dyDescent="0.3">
      <c r="A757" s="18"/>
    </row>
    <row r="758" spans="1:1" ht="14" x14ac:dyDescent="0.3">
      <c r="A758" s="18"/>
    </row>
    <row r="759" spans="1:1" ht="14" x14ac:dyDescent="0.3">
      <c r="A759" s="18"/>
    </row>
    <row r="760" spans="1:1" ht="14" x14ac:dyDescent="0.3">
      <c r="A760" s="18"/>
    </row>
    <row r="761" spans="1:1" ht="14" x14ac:dyDescent="0.3">
      <c r="A761" s="18"/>
    </row>
    <row r="762" spans="1:1" ht="14" x14ac:dyDescent="0.3">
      <c r="A762" s="18"/>
    </row>
    <row r="763" spans="1:1" ht="14" x14ac:dyDescent="0.3">
      <c r="A763" s="18"/>
    </row>
    <row r="764" spans="1:1" ht="14" x14ac:dyDescent="0.3">
      <c r="A764" s="18"/>
    </row>
    <row r="765" spans="1:1" ht="14" x14ac:dyDescent="0.3">
      <c r="A765" s="18"/>
    </row>
    <row r="766" spans="1:1" ht="14" x14ac:dyDescent="0.3">
      <c r="A766" s="18"/>
    </row>
    <row r="767" spans="1:1" ht="14" x14ac:dyDescent="0.3">
      <c r="A767" s="18"/>
    </row>
    <row r="768" spans="1:1" ht="14" x14ac:dyDescent="0.3">
      <c r="A768" s="18"/>
    </row>
    <row r="769" spans="1:1" ht="14" x14ac:dyDescent="0.3">
      <c r="A769" s="18"/>
    </row>
    <row r="770" spans="1:1" ht="14" x14ac:dyDescent="0.3">
      <c r="A770" s="18"/>
    </row>
    <row r="771" spans="1:1" ht="14" x14ac:dyDescent="0.3">
      <c r="A771" s="18"/>
    </row>
    <row r="772" spans="1:1" ht="14" x14ac:dyDescent="0.3">
      <c r="A772" s="18"/>
    </row>
    <row r="773" spans="1:1" ht="14" x14ac:dyDescent="0.3">
      <c r="A773" s="18"/>
    </row>
    <row r="774" spans="1:1" ht="14" x14ac:dyDescent="0.3">
      <c r="A774" s="18"/>
    </row>
    <row r="775" spans="1:1" ht="14" x14ac:dyDescent="0.3">
      <c r="A775" s="18"/>
    </row>
    <row r="776" spans="1:1" ht="14" x14ac:dyDescent="0.3">
      <c r="A776" s="18"/>
    </row>
    <row r="777" spans="1:1" ht="14" x14ac:dyDescent="0.3">
      <c r="A777" s="18"/>
    </row>
    <row r="778" spans="1:1" ht="14" x14ac:dyDescent="0.3">
      <c r="A778" s="18"/>
    </row>
    <row r="779" spans="1:1" ht="14" x14ac:dyDescent="0.3">
      <c r="A779" s="18"/>
    </row>
    <row r="780" spans="1:1" ht="14" x14ac:dyDescent="0.3">
      <c r="A780" s="18"/>
    </row>
    <row r="781" spans="1:1" ht="14" x14ac:dyDescent="0.3">
      <c r="A781" s="18"/>
    </row>
    <row r="782" spans="1:1" ht="14" x14ac:dyDescent="0.3">
      <c r="A782" s="18"/>
    </row>
    <row r="783" spans="1:1" ht="14" x14ac:dyDescent="0.3">
      <c r="A783" s="18"/>
    </row>
    <row r="784" spans="1:1" ht="14" x14ac:dyDescent="0.3">
      <c r="A784" s="18"/>
    </row>
    <row r="785" spans="1:1" ht="14" x14ac:dyDescent="0.3">
      <c r="A785" s="18"/>
    </row>
    <row r="786" spans="1:1" ht="14" x14ac:dyDescent="0.3">
      <c r="A786" s="18"/>
    </row>
    <row r="787" spans="1:1" ht="14" x14ac:dyDescent="0.3">
      <c r="A787" s="18"/>
    </row>
    <row r="788" spans="1:1" ht="14" x14ac:dyDescent="0.3">
      <c r="A788" s="18"/>
    </row>
    <row r="789" spans="1:1" ht="14" x14ac:dyDescent="0.3">
      <c r="A789" s="18"/>
    </row>
    <row r="790" spans="1:1" ht="14" x14ac:dyDescent="0.3">
      <c r="A790" s="18"/>
    </row>
    <row r="791" spans="1:1" ht="14" x14ac:dyDescent="0.3">
      <c r="A791" s="18"/>
    </row>
    <row r="792" spans="1:1" ht="14" x14ac:dyDescent="0.3">
      <c r="A792" s="18"/>
    </row>
    <row r="793" spans="1:1" ht="14" x14ac:dyDescent="0.3">
      <c r="A793" s="18"/>
    </row>
    <row r="794" spans="1:1" ht="14" x14ac:dyDescent="0.3">
      <c r="A794" s="18"/>
    </row>
    <row r="795" spans="1:1" ht="14" x14ac:dyDescent="0.3">
      <c r="A795" s="18"/>
    </row>
    <row r="796" spans="1:1" ht="14" x14ac:dyDescent="0.3">
      <c r="A796" s="18"/>
    </row>
    <row r="797" spans="1:1" ht="14" x14ac:dyDescent="0.3">
      <c r="A797" s="18"/>
    </row>
    <row r="798" spans="1:1" ht="14" x14ac:dyDescent="0.3">
      <c r="A798" s="18"/>
    </row>
    <row r="799" spans="1:1" ht="14" x14ac:dyDescent="0.3">
      <c r="A799" s="18"/>
    </row>
    <row r="800" spans="1:1" ht="14" x14ac:dyDescent="0.3">
      <c r="A800" s="18"/>
    </row>
    <row r="801" spans="1:1" ht="14" x14ac:dyDescent="0.3">
      <c r="A801" s="18"/>
    </row>
    <row r="802" spans="1:1" ht="14" x14ac:dyDescent="0.3">
      <c r="A802" s="18"/>
    </row>
    <row r="803" spans="1:1" ht="14" x14ac:dyDescent="0.3">
      <c r="A803" s="18"/>
    </row>
    <row r="804" spans="1:1" ht="14" x14ac:dyDescent="0.3">
      <c r="A804" s="18"/>
    </row>
    <row r="805" spans="1:1" ht="14" x14ac:dyDescent="0.3">
      <c r="A805" s="18"/>
    </row>
    <row r="806" spans="1:1" ht="14" x14ac:dyDescent="0.3">
      <c r="A806" s="18"/>
    </row>
    <row r="807" spans="1:1" ht="14" x14ac:dyDescent="0.3">
      <c r="A807" s="18"/>
    </row>
    <row r="808" spans="1:1" ht="14" x14ac:dyDescent="0.3">
      <c r="A808" s="18"/>
    </row>
    <row r="809" spans="1:1" ht="14" x14ac:dyDescent="0.3">
      <c r="A809" s="18"/>
    </row>
    <row r="810" spans="1:1" ht="14" x14ac:dyDescent="0.3">
      <c r="A810" s="18"/>
    </row>
    <row r="811" spans="1:1" ht="14" x14ac:dyDescent="0.3">
      <c r="A811" s="18"/>
    </row>
    <row r="812" spans="1:1" ht="14" x14ac:dyDescent="0.3">
      <c r="A812" s="18"/>
    </row>
    <row r="813" spans="1:1" ht="14" x14ac:dyDescent="0.3">
      <c r="A813" s="18"/>
    </row>
    <row r="814" spans="1:1" ht="14" x14ac:dyDescent="0.3">
      <c r="A814" s="18"/>
    </row>
    <row r="815" spans="1:1" ht="14" x14ac:dyDescent="0.3">
      <c r="A815" s="18"/>
    </row>
    <row r="816" spans="1:1" ht="14" x14ac:dyDescent="0.3">
      <c r="A816" s="18"/>
    </row>
    <row r="817" spans="1:1" ht="14" x14ac:dyDescent="0.3">
      <c r="A817" s="18"/>
    </row>
    <row r="818" spans="1:1" ht="14" x14ac:dyDescent="0.3">
      <c r="A818" s="18"/>
    </row>
    <row r="819" spans="1:1" ht="14" x14ac:dyDescent="0.3">
      <c r="A819" s="18"/>
    </row>
    <row r="820" spans="1:1" ht="14" x14ac:dyDescent="0.3">
      <c r="A820" s="18"/>
    </row>
    <row r="821" spans="1:1" ht="14" x14ac:dyDescent="0.3">
      <c r="A821" s="18"/>
    </row>
    <row r="822" spans="1:1" ht="14" x14ac:dyDescent="0.3">
      <c r="A822" s="18"/>
    </row>
    <row r="823" spans="1:1" ht="14" x14ac:dyDescent="0.3">
      <c r="A823" s="18"/>
    </row>
    <row r="824" spans="1:1" ht="14" x14ac:dyDescent="0.3">
      <c r="A824" s="18"/>
    </row>
    <row r="825" spans="1:1" ht="14" x14ac:dyDescent="0.3">
      <c r="A825" s="18"/>
    </row>
    <row r="826" spans="1:1" ht="14" x14ac:dyDescent="0.3">
      <c r="A826" s="18"/>
    </row>
    <row r="827" spans="1:1" ht="14" x14ac:dyDescent="0.3">
      <c r="A827" s="18"/>
    </row>
    <row r="828" spans="1:1" ht="14" x14ac:dyDescent="0.3">
      <c r="A828" s="18"/>
    </row>
    <row r="829" spans="1:1" ht="14" x14ac:dyDescent="0.3">
      <c r="A829" s="18"/>
    </row>
    <row r="830" spans="1:1" ht="14" x14ac:dyDescent="0.3">
      <c r="A830" s="18"/>
    </row>
    <row r="831" spans="1:1" ht="14" x14ac:dyDescent="0.3">
      <c r="A831" s="18"/>
    </row>
    <row r="832" spans="1:1" ht="14" x14ac:dyDescent="0.3">
      <c r="A832" s="18"/>
    </row>
    <row r="833" spans="1:1" ht="14" x14ac:dyDescent="0.3">
      <c r="A833" s="18"/>
    </row>
    <row r="834" spans="1:1" ht="14" x14ac:dyDescent="0.3">
      <c r="A834" s="18"/>
    </row>
    <row r="835" spans="1:1" ht="14" x14ac:dyDescent="0.3">
      <c r="A835" s="18"/>
    </row>
    <row r="836" spans="1:1" ht="14" x14ac:dyDescent="0.3">
      <c r="A836" s="18"/>
    </row>
    <row r="837" spans="1:1" ht="14" x14ac:dyDescent="0.3">
      <c r="A837" s="18"/>
    </row>
    <row r="838" spans="1:1" ht="14" x14ac:dyDescent="0.3">
      <c r="A838" s="18"/>
    </row>
    <row r="839" spans="1:1" ht="14" x14ac:dyDescent="0.3">
      <c r="A839" s="18"/>
    </row>
    <row r="840" spans="1:1" ht="14" x14ac:dyDescent="0.3">
      <c r="A840" s="18"/>
    </row>
    <row r="841" spans="1:1" ht="14" x14ac:dyDescent="0.3">
      <c r="A841" s="18"/>
    </row>
    <row r="842" spans="1:1" ht="14" x14ac:dyDescent="0.3">
      <c r="A842" s="18"/>
    </row>
    <row r="843" spans="1:1" ht="14" x14ac:dyDescent="0.3">
      <c r="A843" s="18"/>
    </row>
    <row r="844" spans="1:1" ht="14" x14ac:dyDescent="0.3">
      <c r="A844" s="18"/>
    </row>
    <row r="845" spans="1:1" ht="14" x14ac:dyDescent="0.3">
      <c r="A845" s="18"/>
    </row>
    <row r="846" spans="1:1" ht="14" x14ac:dyDescent="0.3">
      <c r="A846" s="18"/>
    </row>
    <row r="847" spans="1:1" ht="14" x14ac:dyDescent="0.3">
      <c r="A847" s="18"/>
    </row>
    <row r="848" spans="1:1" ht="14" x14ac:dyDescent="0.3">
      <c r="A848" s="18"/>
    </row>
    <row r="849" spans="1:1" ht="14" x14ac:dyDescent="0.3">
      <c r="A849" s="18"/>
    </row>
    <row r="850" spans="1:1" ht="14" x14ac:dyDescent="0.3">
      <c r="A850" s="18"/>
    </row>
    <row r="851" spans="1:1" ht="14" x14ac:dyDescent="0.3">
      <c r="A851" s="18"/>
    </row>
    <row r="852" spans="1:1" ht="14" x14ac:dyDescent="0.3">
      <c r="A852" s="18"/>
    </row>
    <row r="853" spans="1:1" ht="14" x14ac:dyDescent="0.3">
      <c r="A853" s="18"/>
    </row>
    <row r="854" spans="1:1" ht="14" x14ac:dyDescent="0.3">
      <c r="A854" s="18"/>
    </row>
    <row r="855" spans="1:1" ht="14" x14ac:dyDescent="0.3">
      <c r="A855" s="18"/>
    </row>
    <row r="856" spans="1:1" ht="14" x14ac:dyDescent="0.3">
      <c r="A856" s="18"/>
    </row>
    <row r="857" spans="1:1" ht="14" x14ac:dyDescent="0.3">
      <c r="A857" s="18"/>
    </row>
    <row r="858" spans="1:1" ht="14" x14ac:dyDescent="0.3">
      <c r="A858" s="18"/>
    </row>
    <row r="859" spans="1:1" ht="14" x14ac:dyDescent="0.3">
      <c r="A859" s="18"/>
    </row>
    <row r="860" spans="1:1" ht="14" x14ac:dyDescent="0.3">
      <c r="A860" s="18"/>
    </row>
    <row r="861" spans="1:1" ht="14" x14ac:dyDescent="0.3">
      <c r="A861" s="18"/>
    </row>
    <row r="862" spans="1:1" ht="14" x14ac:dyDescent="0.3">
      <c r="A862" s="18"/>
    </row>
    <row r="863" spans="1:1" ht="14" x14ac:dyDescent="0.3">
      <c r="A863" s="18"/>
    </row>
    <row r="864" spans="1:1" ht="14" x14ac:dyDescent="0.3">
      <c r="A864" s="18"/>
    </row>
    <row r="865" spans="1:1" ht="14" x14ac:dyDescent="0.3">
      <c r="A865" s="18"/>
    </row>
    <row r="866" spans="1:1" ht="14" x14ac:dyDescent="0.3">
      <c r="A866" s="18"/>
    </row>
    <row r="867" spans="1:1" ht="14" x14ac:dyDescent="0.3">
      <c r="A867" s="18"/>
    </row>
    <row r="868" spans="1:1" ht="14" x14ac:dyDescent="0.3">
      <c r="A868" s="18"/>
    </row>
    <row r="869" spans="1:1" ht="14" x14ac:dyDescent="0.3">
      <c r="A869" s="18"/>
    </row>
    <row r="870" spans="1:1" ht="14" x14ac:dyDescent="0.3">
      <c r="A870" s="18"/>
    </row>
    <row r="871" spans="1:1" ht="14" x14ac:dyDescent="0.3">
      <c r="A871" s="18"/>
    </row>
    <row r="872" spans="1:1" ht="14" x14ac:dyDescent="0.3">
      <c r="A872" s="18"/>
    </row>
    <row r="873" spans="1:1" ht="14" x14ac:dyDescent="0.3">
      <c r="A873" s="18"/>
    </row>
    <row r="874" spans="1:1" ht="14" x14ac:dyDescent="0.3">
      <c r="A874" s="18"/>
    </row>
    <row r="875" spans="1:1" ht="14" x14ac:dyDescent="0.3">
      <c r="A875" s="18"/>
    </row>
    <row r="876" spans="1:1" ht="14" x14ac:dyDescent="0.3">
      <c r="A876" s="18"/>
    </row>
    <row r="877" spans="1:1" ht="14" x14ac:dyDescent="0.3">
      <c r="A877" s="18"/>
    </row>
    <row r="878" spans="1:1" ht="14" x14ac:dyDescent="0.3">
      <c r="A878" s="18"/>
    </row>
    <row r="879" spans="1:1" ht="14" x14ac:dyDescent="0.3">
      <c r="A879" s="18"/>
    </row>
    <row r="880" spans="1:1" ht="14" x14ac:dyDescent="0.3">
      <c r="A880" s="18"/>
    </row>
    <row r="881" spans="1:1" ht="14" x14ac:dyDescent="0.3">
      <c r="A881" s="18"/>
    </row>
    <row r="882" spans="1:1" ht="14" x14ac:dyDescent="0.3">
      <c r="A882" s="18"/>
    </row>
    <row r="883" spans="1:1" ht="14" x14ac:dyDescent="0.3">
      <c r="A883" s="18"/>
    </row>
    <row r="884" spans="1:1" ht="14" x14ac:dyDescent="0.3">
      <c r="A884" s="18"/>
    </row>
    <row r="885" spans="1:1" ht="14" x14ac:dyDescent="0.3">
      <c r="A885" s="18"/>
    </row>
    <row r="886" spans="1:1" ht="14" x14ac:dyDescent="0.3">
      <c r="A886" s="18"/>
    </row>
    <row r="887" spans="1:1" ht="14" x14ac:dyDescent="0.3">
      <c r="A887" s="18"/>
    </row>
    <row r="888" spans="1:1" ht="14" x14ac:dyDescent="0.3">
      <c r="A888" s="18"/>
    </row>
    <row r="889" spans="1:1" ht="14" x14ac:dyDescent="0.3">
      <c r="A889" s="18"/>
    </row>
    <row r="890" spans="1:1" ht="14" x14ac:dyDescent="0.3">
      <c r="A890" s="18"/>
    </row>
    <row r="891" spans="1:1" ht="14" x14ac:dyDescent="0.3">
      <c r="A891" s="18"/>
    </row>
    <row r="892" spans="1:1" ht="14" x14ac:dyDescent="0.3">
      <c r="A892" s="18"/>
    </row>
    <row r="893" spans="1:1" ht="14" x14ac:dyDescent="0.3">
      <c r="A893" s="18"/>
    </row>
    <row r="894" spans="1:1" ht="14" x14ac:dyDescent="0.3">
      <c r="A894" s="18"/>
    </row>
    <row r="895" spans="1:1" ht="14" x14ac:dyDescent="0.3">
      <c r="A895" s="18"/>
    </row>
    <row r="896" spans="1:1" ht="14" x14ac:dyDescent="0.3">
      <c r="A896" s="18"/>
    </row>
    <row r="897" spans="1:1" ht="14" x14ac:dyDescent="0.3">
      <c r="A897" s="18"/>
    </row>
    <row r="898" spans="1:1" ht="14" x14ac:dyDescent="0.3">
      <c r="A898" s="18"/>
    </row>
    <row r="899" spans="1:1" ht="14" x14ac:dyDescent="0.3">
      <c r="A899" s="18"/>
    </row>
    <row r="900" spans="1:1" ht="14" x14ac:dyDescent="0.3">
      <c r="A900" s="18"/>
    </row>
    <row r="901" spans="1:1" ht="14" x14ac:dyDescent="0.3">
      <c r="A901" s="18"/>
    </row>
    <row r="902" spans="1:1" ht="14" x14ac:dyDescent="0.3">
      <c r="A902" s="18"/>
    </row>
    <row r="903" spans="1:1" ht="14" x14ac:dyDescent="0.3">
      <c r="A903" s="18"/>
    </row>
    <row r="904" spans="1:1" ht="14" x14ac:dyDescent="0.3">
      <c r="A904" s="18"/>
    </row>
    <row r="905" spans="1:1" ht="14" x14ac:dyDescent="0.3">
      <c r="A905" s="18"/>
    </row>
    <row r="906" spans="1:1" ht="14" x14ac:dyDescent="0.3">
      <c r="A906" s="18"/>
    </row>
    <row r="907" spans="1:1" ht="14" x14ac:dyDescent="0.3">
      <c r="A907" s="18"/>
    </row>
    <row r="908" spans="1:1" ht="14" x14ac:dyDescent="0.3">
      <c r="A908" s="18"/>
    </row>
    <row r="909" spans="1:1" ht="14" x14ac:dyDescent="0.3">
      <c r="A909" s="18"/>
    </row>
    <row r="910" spans="1:1" ht="14" x14ac:dyDescent="0.3">
      <c r="A910" s="18"/>
    </row>
    <row r="911" spans="1:1" ht="14" x14ac:dyDescent="0.3">
      <c r="A911" s="18"/>
    </row>
    <row r="912" spans="1:1" ht="14" x14ac:dyDescent="0.3">
      <c r="A912" s="18"/>
    </row>
    <row r="913" spans="1:1" ht="14" x14ac:dyDescent="0.3">
      <c r="A913" s="18"/>
    </row>
    <row r="914" spans="1:1" ht="14" x14ac:dyDescent="0.3">
      <c r="A914" s="18"/>
    </row>
    <row r="915" spans="1:1" ht="14" x14ac:dyDescent="0.3">
      <c r="A915" s="18"/>
    </row>
    <row r="916" spans="1:1" ht="14" x14ac:dyDescent="0.3">
      <c r="A916" s="18"/>
    </row>
    <row r="917" spans="1:1" ht="14" x14ac:dyDescent="0.3">
      <c r="A917" s="18"/>
    </row>
    <row r="918" spans="1:1" ht="14" x14ac:dyDescent="0.3">
      <c r="A918" s="18"/>
    </row>
    <row r="919" spans="1:1" ht="14" x14ac:dyDescent="0.3">
      <c r="A919" s="18"/>
    </row>
    <row r="920" spans="1:1" ht="14" x14ac:dyDescent="0.3">
      <c r="A920" s="18"/>
    </row>
    <row r="921" spans="1:1" ht="14" x14ac:dyDescent="0.3">
      <c r="A921" s="18"/>
    </row>
    <row r="922" spans="1:1" ht="14" x14ac:dyDescent="0.3">
      <c r="A922" s="18"/>
    </row>
    <row r="923" spans="1:1" ht="14" x14ac:dyDescent="0.3">
      <c r="A923" s="18"/>
    </row>
    <row r="924" spans="1:1" ht="14" x14ac:dyDescent="0.3">
      <c r="A924" s="18"/>
    </row>
    <row r="925" spans="1:1" ht="14" x14ac:dyDescent="0.3">
      <c r="A925" s="18"/>
    </row>
    <row r="926" spans="1:1" ht="14" x14ac:dyDescent="0.3">
      <c r="A926" s="18"/>
    </row>
    <row r="927" spans="1:1" ht="14" x14ac:dyDescent="0.3">
      <c r="A927" s="18"/>
    </row>
    <row r="928" spans="1:1" ht="14" x14ac:dyDescent="0.3">
      <c r="A928" s="18"/>
    </row>
    <row r="929" spans="1:1" ht="14" x14ac:dyDescent="0.3">
      <c r="A929" s="18"/>
    </row>
    <row r="930" spans="1:1" ht="14" x14ac:dyDescent="0.3">
      <c r="A930" s="18"/>
    </row>
    <row r="931" spans="1:1" ht="14" x14ac:dyDescent="0.3">
      <c r="A931" s="18"/>
    </row>
    <row r="932" spans="1:1" ht="14" x14ac:dyDescent="0.3">
      <c r="A932" s="18"/>
    </row>
    <row r="933" spans="1:1" ht="14" x14ac:dyDescent="0.3">
      <c r="A933" s="18"/>
    </row>
    <row r="934" spans="1:1" ht="14" x14ac:dyDescent="0.3">
      <c r="A934" s="18"/>
    </row>
    <row r="935" spans="1:1" ht="14" x14ac:dyDescent="0.3">
      <c r="A935" s="18"/>
    </row>
    <row r="936" spans="1:1" ht="14" x14ac:dyDescent="0.3">
      <c r="A936" s="18"/>
    </row>
    <row r="937" spans="1:1" ht="14" x14ac:dyDescent="0.3">
      <c r="A937" s="18"/>
    </row>
    <row r="938" spans="1:1" ht="14" x14ac:dyDescent="0.3">
      <c r="A938" s="18"/>
    </row>
    <row r="939" spans="1:1" ht="14" x14ac:dyDescent="0.3">
      <c r="A939" s="18"/>
    </row>
    <row r="940" spans="1:1" ht="14" x14ac:dyDescent="0.3">
      <c r="A940" s="18"/>
    </row>
    <row r="941" spans="1:1" ht="14" x14ac:dyDescent="0.3">
      <c r="A941" s="18"/>
    </row>
    <row r="942" spans="1:1" ht="14" x14ac:dyDescent="0.3">
      <c r="A942" s="18"/>
    </row>
    <row r="943" spans="1:1" ht="14" x14ac:dyDescent="0.3">
      <c r="A943" s="18"/>
    </row>
    <row r="944" spans="1:1" ht="14" x14ac:dyDescent="0.3">
      <c r="A944" s="18"/>
    </row>
    <row r="945" spans="1:1" ht="14" x14ac:dyDescent="0.3">
      <c r="A945" s="18"/>
    </row>
    <row r="946" spans="1:1" ht="14" x14ac:dyDescent="0.3">
      <c r="A946" s="18"/>
    </row>
    <row r="947" spans="1:1" ht="14" x14ac:dyDescent="0.3">
      <c r="A947" s="18"/>
    </row>
    <row r="948" spans="1:1" ht="14" x14ac:dyDescent="0.3">
      <c r="A948" s="18"/>
    </row>
    <row r="949" spans="1:1" ht="14" x14ac:dyDescent="0.3">
      <c r="A949" s="18"/>
    </row>
    <row r="950" spans="1:1" ht="14" x14ac:dyDescent="0.3">
      <c r="A950" s="18"/>
    </row>
    <row r="951" spans="1:1" ht="14" x14ac:dyDescent="0.3">
      <c r="A951" s="18"/>
    </row>
    <row r="952" spans="1:1" ht="14" x14ac:dyDescent="0.3">
      <c r="A952" s="18"/>
    </row>
    <row r="953" spans="1:1" ht="14" x14ac:dyDescent="0.3">
      <c r="A953" s="18"/>
    </row>
    <row r="954" spans="1:1" ht="14" x14ac:dyDescent="0.3">
      <c r="A954" s="18"/>
    </row>
    <row r="955" spans="1:1" ht="14" x14ac:dyDescent="0.3">
      <c r="A955" s="18"/>
    </row>
    <row r="956" spans="1:1" ht="14" x14ac:dyDescent="0.3">
      <c r="A956" s="18"/>
    </row>
    <row r="957" spans="1:1" ht="14" x14ac:dyDescent="0.3">
      <c r="A957" s="18"/>
    </row>
    <row r="958" spans="1:1" ht="14" x14ac:dyDescent="0.3">
      <c r="A958" s="18"/>
    </row>
    <row r="959" spans="1:1" ht="14" x14ac:dyDescent="0.3">
      <c r="A959" s="18"/>
    </row>
    <row r="960" spans="1:1" ht="14" x14ac:dyDescent="0.3">
      <c r="A960" s="18"/>
    </row>
    <row r="961" spans="1:1" ht="14" x14ac:dyDescent="0.3">
      <c r="A961" s="18"/>
    </row>
    <row r="962" spans="1:1" ht="14" x14ac:dyDescent="0.3">
      <c r="A962" s="18"/>
    </row>
    <row r="963" spans="1:1" ht="14" x14ac:dyDescent="0.3">
      <c r="A963" s="18"/>
    </row>
    <row r="964" spans="1:1" ht="14" x14ac:dyDescent="0.3">
      <c r="A964" s="18"/>
    </row>
    <row r="965" spans="1:1" ht="14" x14ac:dyDescent="0.3">
      <c r="A965" s="18"/>
    </row>
    <row r="966" spans="1:1" ht="14" x14ac:dyDescent="0.3">
      <c r="A966" s="18"/>
    </row>
    <row r="967" spans="1:1" ht="14" x14ac:dyDescent="0.3">
      <c r="A967" s="18"/>
    </row>
    <row r="968" spans="1:1" ht="14" x14ac:dyDescent="0.3">
      <c r="A968" s="18"/>
    </row>
    <row r="969" spans="1:1" ht="14" x14ac:dyDescent="0.3">
      <c r="A969" s="18"/>
    </row>
    <row r="970" spans="1:1" ht="14" x14ac:dyDescent="0.3">
      <c r="A970" s="18"/>
    </row>
    <row r="971" spans="1:1" ht="14" x14ac:dyDescent="0.3">
      <c r="A971" s="18"/>
    </row>
    <row r="972" spans="1:1" ht="14" x14ac:dyDescent="0.3">
      <c r="A972" s="18"/>
    </row>
    <row r="973" spans="1:1" ht="14" x14ac:dyDescent="0.3">
      <c r="A973" s="18"/>
    </row>
    <row r="974" spans="1:1" ht="14" x14ac:dyDescent="0.3">
      <c r="A974" s="18"/>
    </row>
    <row r="975" spans="1:1" ht="14" x14ac:dyDescent="0.3">
      <c r="A975" s="18"/>
    </row>
    <row r="976" spans="1:1" ht="14" x14ac:dyDescent="0.3">
      <c r="A976" s="18"/>
    </row>
    <row r="977" spans="1:1" ht="14" x14ac:dyDescent="0.3">
      <c r="A977" s="18"/>
    </row>
    <row r="978" spans="1:1" ht="14" x14ac:dyDescent="0.3">
      <c r="A978" s="18"/>
    </row>
    <row r="979" spans="1:1" ht="14" x14ac:dyDescent="0.3">
      <c r="A979" s="18"/>
    </row>
    <row r="980" spans="1:1" ht="14" x14ac:dyDescent="0.3">
      <c r="A980" s="18"/>
    </row>
    <row r="981" spans="1:1" ht="14" x14ac:dyDescent="0.3">
      <c r="A981" s="18"/>
    </row>
    <row r="982" spans="1:1" ht="14" x14ac:dyDescent="0.3">
      <c r="A982" s="18"/>
    </row>
    <row r="983" spans="1:1" ht="14" x14ac:dyDescent="0.3">
      <c r="A983" s="18"/>
    </row>
    <row r="984" spans="1:1" ht="14" x14ac:dyDescent="0.3">
      <c r="A984" s="18"/>
    </row>
    <row r="985" spans="1:1" ht="14" x14ac:dyDescent="0.3">
      <c r="A985" s="18"/>
    </row>
    <row r="986" spans="1:1" ht="14" x14ac:dyDescent="0.3">
      <c r="A986" s="18"/>
    </row>
    <row r="987" spans="1:1" ht="14" x14ac:dyDescent="0.3">
      <c r="A987" s="18"/>
    </row>
    <row r="988" spans="1:1" ht="14" x14ac:dyDescent="0.3">
      <c r="A988" s="18"/>
    </row>
    <row r="989" spans="1:1" ht="14" x14ac:dyDescent="0.3">
      <c r="A989" s="18"/>
    </row>
    <row r="990" spans="1:1" ht="14" x14ac:dyDescent="0.3">
      <c r="A990" s="18"/>
    </row>
    <row r="991" spans="1:1" ht="14" x14ac:dyDescent="0.3">
      <c r="A991" s="18"/>
    </row>
    <row r="992" spans="1:1" ht="14" x14ac:dyDescent="0.3">
      <c r="A992" s="18"/>
    </row>
    <row r="993" spans="1:1" ht="14" x14ac:dyDescent="0.3">
      <c r="A993" s="18"/>
    </row>
    <row r="994" spans="1:1" ht="14" x14ac:dyDescent="0.3">
      <c r="A994" s="18"/>
    </row>
    <row r="995" spans="1:1" ht="14" x14ac:dyDescent="0.3">
      <c r="A995" s="18"/>
    </row>
    <row r="996" spans="1:1" ht="14" x14ac:dyDescent="0.3">
      <c r="A996" s="18"/>
    </row>
    <row r="997" spans="1:1" ht="14" x14ac:dyDescent="0.3">
      <c r="A997" s="18"/>
    </row>
    <row r="998" spans="1:1" ht="14" x14ac:dyDescent="0.3">
      <c r="A998" s="18"/>
    </row>
    <row r="999" spans="1:1" ht="14" x14ac:dyDescent="0.3">
      <c r="A999" s="18"/>
    </row>
    <row r="1000" spans="1:1" ht="14" x14ac:dyDescent="0.3">
      <c r="A1000" s="18"/>
    </row>
    <row r="1001" spans="1:1" ht="14" x14ac:dyDescent="0.3">
      <c r="A1001" s="18"/>
    </row>
    <row r="1002" spans="1:1" ht="14" x14ac:dyDescent="0.3">
      <c r="A1002" s="18"/>
    </row>
    <row r="1003" spans="1:1" ht="14" x14ac:dyDescent="0.3">
      <c r="A1003" s="18"/>
    </row>
    <row r="1004" spans="1:1" ht="14" x14ac:dyDescent="0.3">
      <c r="A1004" s="18"/>
    </row>
    <row r="1005" spans="1:1" ht="14" x14ac:dyDescent="0.3">
      <c r="A1005" s="18"/>
    </row>
    <row r="1006" spans="1:1" ht="14" x14ac:dyDescent="0.3">
      <c r="A1006" s="18"/>
    </row>
  </sheetData>
  <mergeCells count="6">
    <mergeCell ref="A12:R12"/>
    <mergeCell ref="A1:R1"/>
    <mergeCell ref="A2:R2"/>
    <mergeCell ref="A3:R3"/>
    <mergeCell ref="A10:R10"/>
    <mergeCell ref="F4:Q4"/>
  </mergeCells>
  <conditionalFormatting sqref="A1:XFD3 A4:F4 R4:XFD4 A5:XFD1048576">
    <cfRule type="containsText" dxfId="22" priority="1" operator="containsText" text="False">
      <formula>NOT(ISERROR(SEARCH("False",A1)))</formula>
    </cfRule>
    <cfRule type="containsText" dxfId="21" priority="2" operator="containsText" text="True">
      <formula>NOT(ISERROR(SEARCH("True",A1)))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"/>
  <sheetViews>
    <sheetView showGridLines="0" topLeftCell="C1" workbookViewId="0">
      <selection activeCell="L15" sqref="L15"/>
    </sheetView>
  </sheetViews>
  <sheetFormatPr defaultColWidth="12.6328125" defaultRowHeight="15.75" customHeight="1" x14ac:dyDescent="0.25"/>
  <cols>
    <col min="1" max="1" width="48.7265625" customWidth="1"/>
    <col min="2" max="2" width="14.1796875" bestFit="1" customWidth="1"/>
    <col min="3" max="3" width="14.08984375" bestFit="1" customWidth="1"/>
    <col min="4" max="4" width="12.26953125" bestFit="1" customWidth="1"/>
    <col min="5" max="5" width="13.1796875" bestFit="1" customWidth="1"/>
    <col min="6" max="6" width="10.7265625" bestFit="1" customWidth="1"/>
    <col min="7" max="7" width="9.26953125" bestFit="1" customWidth="1"/>
    <col min="8" max="8" width="8.90625" bestFit="1" customWidth="1"/>
    <col min="9" max="9" width="9.54296875" bestFit="1" customWidth="1"/>
    <col min="10" max="10" width="8.90625" bestFit="1" customWidth="1"/>
    <col min="11" max="11" width="11.453125" bestFit="1" customWidth="1"/>
    <col min="12" max="12" width="14.7265625" bestFit="1" customWidth="1"/>
    <col min="13" max="13" width="12.36328125" bestFit="1" customWidth="1"/>
    <col min="14" max="14" width="14.1796875" bestFit="1" customWidth="1"/>
    <col min="15" max="15" width="14.08984375" bestFit="1" customWidth="1"/>
    <col min="16" max="16" width="12.26953125" bestFit="1" customWidth="1"/>
    <col min="17" max="17" width="10.26953125" bestFit="1" customWidth="1"/>
  </cols>
  <sheetData>
    <row r="1" spans="1:26" ht="15.75" customHeight="1" x14ac:dyDescent="0.25">
      <c r="A1" s="342" t="s">
        <v>34</v>
      </c>
      <c r="B1" s="342"/>
      <c r="C1" s="342"/>
      <c r="D1" s="342"/>
      <c r="E1" s="342"/>
      <c r="F1" s="342"/>
      <c r="G1" s="342"/>
      <c r="H1" s="342"/>
      <c r="I1" s="342"/>
      <c r="J1" s="342"/>
      <c r="K1" s="342"/>
      <c r="L1" s="342"/>
      <c r="M1" s="342"/>
      <c r="N1" s="342"/>
      <c r="O1" s="342"/>
      <c r="P1" s="342"/>
      <c r="Q1" s="342"/>
      <c r="R1" s="6"/>
      <c r="S1" s="6"/>
      <c r="T1" s="6"/>
    </row>
    <row r="2" spans="1:26" ht="15.75" customHeight="1" x14ac:dyDescent="0.25">
      <c r="A2" s="343" t="s">
        <v>35</v>
      </c>
      <c r="B2" s="343"/>
      <c r="C2" s="343"/>
      <c r="D2" s="343"/>
      <c r="E2" s="343"/>
      <c r="F2" s="343"/>
      <c r="G2" s="343"/>
      <c r="H2" s="343"/>
      <c r="I2" s="343"/>
      <c r="J2" s="343"/>
      <c r="K2" s="343"/>
      <c r="L2" s="343"/>
      <c r="M2" s="343"/>
      <c r="N2" s="343"/>
      <c r="O2" s="343"/>
      <c r="P2" s="343"/>
      <c r="Q2" s="34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 thickBot="1" x14ac:dyDescent="0.3">
      <c r="A3" s="344" t="s">
        <v>124</v>
      </c>
      <c r="B3" s="344"/>
      <c r="C3" s="344"/>
      <c r="D3" s="344"/>
      <c r="E3" s="344"/>
      <c r="F3" s="344"/>
      <c r="G3" s="344"/>
      <c r="H3" s="344"/>
      <c r="I3" s="344"/>
      <c r="J3" s="344"/>
      <c r="K3" s="344"/>
      <c r="L3" s="344"/>
      <c r="M3" s="344"/>
      <c r="N3" s="344"/>
      <c r="O3" s="344"/>
      <c r="P3" s="344"/>
      <c r="Q3" s="344"/>
      <c r="R3" s="13"/>
      <c r="S3" s="13"/>
      <c r="T3" s="13"/>
      <c r="U3" s="13"/>
      <c r="V3" s="13"/>
      <c r="W3" s="13"/>
      <c r="X3" s="13"/>
      <c r="Y3" s="13"/>
      <c r="Z3" s="13"/>
    </row>
    <row r="4" spans="1:26" ht="13.5" thickBot="1" x14ac:dyDescent="0.35">
      <c r="A4" s="275"/>
      <c r="B4" s="276"/>
      <c r="C4" s="276"/>
      <c r="D4" s="339" t="s">
        <v>29</v>
      </c>
      <c r="E4" s="340"/>
      <c r="F4" s="340"/>
      <c r="G4" s="340"/>
      <c r="H4" s="340"/>
      <c r="I4" s="340"/>
      <c r="J4" s="340"/>
      <c r="K4" s="340"/>
      <c r="L4" s="340"/>
      <c r="M4" s="340"/>
      <c r="N4" s="340"/>
      <c r="O4" s="341"/>
      <c r="P4" s="276"/>
      <c r="Q4" s="277"/>
      <c r="R4" s="13"/>
      <c r="S4" s="13"/>
      <c r="T4" s="13"/>
      <c r="U4" s="13"/>
      <c r="V4" s="13"/>
      <c r="W4" s="13"/>
      <c r="X4" s="13"/>
      <c r="Y4" s="13"/>
      <c r="Z4" s="13"/>
    </row>
    <row r="5" spans="1:26" ht="13" x14ac:dyDescent="0.3">
      <c r="A5" s="278"/>
      <c r="B5" s="29">
        <v>45231</v>
      </c>
      <c r="C5" s="29">
        <v>45261</v>
      </c>
      <c r="D5" s="31">
        <v>45292</v>
      </c>
      <c r="E5" s="32">
        <v>45323</v>
      </c>
      <c r="F5" s="32">
        <v>45352</v>
      </c>
      <c r="G5" s="32">
        <v>45383</v>
      </c>
      <c r="H5" s="32">
        <v>45413</v>
      </c>
      <c r="I5" s="32">
        <v>45444</v>
      </c>
      <c r="J5" s="32">
        <v>45474</v>
      </c>
      <c r="K5" s="32">
        <v>45505</v>
      </c>
      <c r="L5" s="32">
        <v>45536</v>
      </c>
      <c r="M5" s="32">
        <v>45566</v>
      </c>
      <c r="N5" s="32">
        <v>45597</v>
      </c>
      <c r="O5" s="33">
        <v>45627</v>
      </c>
      <c r="P5" s="29">
        <v>45658</v>
      </c>
      <c r="Q5" s="286" t="s">
        <v>2</v>
      </c>
      <c r="R5" s="13"/>
      <c r="S5" s="13"/>
      <c r="T5" s="13"/>
      <c r="U5" s="13"/>
      <c r="V5" s="13"/>
      <c r="W5" s="13"/>
      <c r="X5" s="13"/>
      <c r="Y5" s="13"/>
      <c r="Z5" s="13"/>
    </row>
    <row r="6" spans="1:26" ht="13" x14ac:dyDescent="0.3">
      <c r="A6" s="279" t="s">
        <v>36</v>
      </c>
      <c r="B6" s="280">
        <f>'Sales Budget '!D6</f>
        <v>1500</v>
      </c>
      <c r="C6" s="280">
        <f>'Sales Budget '!E6</f>
        <v>5000</v>
      </c>
      <c r="D6" s="149">
        <f>'Sales Budget '!F6</f>
        <v>3500</v>
      </c>
      <c r="E6" s="150">
        <f>'Sales Budget '!G6</f>
        <v>9000</v>
      </c>
      <c r="F6" s="150">
        <f>'Sales Budget '!H6</f>
        <v>4000</v>
      </c>
      <c r="G6" s="150">
        <f>'Sales Budget '!I6</f>
        <v>4500</v>
      </c>
      <c r="H6" s="150">
        <f>'Sales Budget '!J6</f>
        <v>75000</v>
      </c>
      <c r="I6" s="150">
        <f>'Sales Budget '!K6</f>
        <v>10000</v>
      </c>
      <c r="J6" s="150">
        <f>'Sales Budget '!L6</f>
        <v>9000</v>
      </c>
      <c r="K6" s="150">
        <f>'Sales Budget '!M6</f>
        <v>5000</v>
      </c>
      <c r="L6" s="150">
        <f>'Sales Budget '!N6</f>
        <v>1000</v>
      </c>
      <c r="M6" s="150">
        <f>'Sales Budget '!O6</f>
        <v>15000</v>
      </c>
      <c r="N6" s="150">
        <f>'Sales Budget '!P6</f>
        <v>25000</v>
      </c>
      <c r="O6" s="151">
        <f>'Sales Budget '!Q6</f>
        <v>120000</v>
      </c>
      <c r="P6" s="280">
        <f>'Sales Budget '!R6</f>
        <v>7000</v>
      </c>
      <c r="Q6" s="287">
        <f t="shared" ref="Q6:Q10" si="0">SUM(D6:O6)</f>
        <v>281000</v>
      </c>
    </row>
    <row r="7" spans="1:26" ht="13" x14ac:dyDescent="0.3">
      <c r="A7" s="279" t="s">
        <v>37</v>
      </c>
      <c r="B7" s="280">
        <f>25%*C6</f>
        <v>1250</v>
      </c>
      <c r="C7" s="280">
        <f t="shared" ref="C7:P7" si="1">25%*D6</f>
        <v>875</v>
      </c>
      <c r="D7" s="149">
        <f t="shared" si="1"/>
        <v>2250</v>
      </c>
      <c r="E7" s="150">
        <f t="shared" si="1"/>
        <v>1000</v>
      </c>
      <c r="F7" s="150">
        <f t="shared" si="1"/>
        <v>1125</v>
      </c>
      <c r="G7" s="150">
        <f t="shared" si="1"/>
        <v>18750</v>
      </c>
      <c r="H7" s="150">
        <f t="shared" si="1"/>
        <v>2500</v>
      </c>
      <c r="I7" s="150">
        <f t="shared" si="1"/>
        <v>2250</v>
      </c>
      <c r="J7" s="150">
        <f t="shared" si="1"/>
        <v>1250</v>
      </c>
      <c r="K7" s="150">
        <f t="shared" si="1"/>
        <v>250</v>
      </c>
      <c r="L7" s="150">
        <f t="shared" si="1"/>
        <v>3750</v>
      </c>
      <c r="M7" s="150">
        <f t="shared" si="1"/>
        <v>6250</v>
      </c>
      <c r="N7" s="150">
        <f t="shared" si="1"/>
        <v>30000</v>
      </c>
      <c r="O7" s="151">
        <f t="shared" si="1"/>
        <v>1750</v>
      </c>
      <c r="P7" s="280">
        <f t="shared" si="1"/>
        <v>70250</v>
      </c>
      <c r="Q7" s="287">
        <f t="shared" si="0"/>
        <v>71125</v>
      </c>
    </row>
    <row r="8" spans="1:26" ht="13.5" thickBot="1" x14ac:dyDescent="0.35">
      <c r="A8" s="279" t="s">
        <v>38</v>
      </c>
      <c r="B8" s="280">
        <f t="shared" ref="B8:P8" si="2">B6+B7</f>
        <v>2750</v>
      </c>
      <c r="C8" s="280">
        <f t="shared" si="2"/>
        <v>5875</v>
      </c>
      <c r="D8" s="152">
        <f t="shared" si="2"/>
        <v>5750</v>
      </c>
      <c r="E8" s="153">
        <f t="shared" si="2"/>
        <v>10000</v>
      </c>
      <c r="F8" s="153">
        <f t="shared" si="2"/>
        <v>5125</v>
      </c>
      <c r="G8" s="153">
        <f t="shared" si="2"/>
        <v>23250</v>
      </c>
      <c r="H8" s="153">
        <f t="shared" si="2"/>
        <v>77500</v>
      </c>
      <c r="I8" s="153">
        <f t="shared" si="2"/>
        <v>12250</v>
      </c>
      <c r="J8" s="153">
        <f t="shared" si="2"/>
        <v>10250</v>
      </c>
      <c r="K8" s="153">
        <f t="shared" si="2"/>
        <v>5250</v>
      </c>
      <c r="L8" s="153">
        <f t="shared" si="2"/>
        <v>4750</v>
      </c>
      <c r="M8" s="153">
        <f t="shared" si="2"/>
        <v>21250</v>
      </c>
      <c r="N8" s="153">
        <f t="shared" si="2"/>
        <v>55000</v>
      </c>
      <c r="O8" s="154">
        <f t="shared" si="2"/>
        <v>121750</v>
      </c>
      <c r="P8" s="318">
        <f t="shared" si="2"/>
        <v>77250</v>
      </c>
      <c r="Q8" s="319">
        <f t="shared" si="0"/>
        <v>352125</v>
      </c>
    </row>
    <row r="9" spans="1:26" ht="13" x14ac:dyDescent="0.3">
      <c r="A9" s="279" t="s">
        <v>39</v>
      </c>
      <c r="B9" s="30">
        <v>0</v>
      </c>
      <c r="C9" s="30">
        <f t="shared" ref="C9:P9" si="3">B7</f>
        <v>1250</v>
      </c>
      <c r="D9" s="283">
        <f t="shared" si="3"/>
        <v>875</v>
      </c>
      <c r="E9" s="284">
        <f t="shared" si="3"/>
        <v>2250</v>
      </c>
      <c r="F9" s="284">
        <f t="shared" si="3"/>
        <v>1000</v>
      </c>
      <c r="G9" s="284">
        <f t="shared" si="3"/>
        <v>1125</v>
      </c>
      <c r="H9" s="284">
        <f t="shared" si="3"/>
        <v>18750</v>
      </c>
      <c r="I9" s="284">
        <f t="shared" si="3"/>
        <v>2500</v>
      </c>
      <c r="J9" s="284">
        <f t="shared" si="3"/>
        <v>2250</v>
      </c>
      <c r="K9" s="284">
        <f t="shared" si="3"/>
        <v>1250</v>
      </c>
      <c r="L9" s="284">
        <f t="shared" si="3"/>
        <v>250</v>
      </c>
      <c r="M9" s="284">
        <f t="shared" si="3"/>
        <v>3750</v>
      </c>
      <c r="N9" s="284">
        <f t="shared" si="3"/>
        <v>6250</v>
      </c>
      <c r="O9" s="285">
        <f t="shared" si="3"/>
        <v>30000</v>
      </c>
      <c r="P9" s="30">
        <f t="shared" si="3"/>
        <v>1750</v>
      </c>
      <c r="Q9" s="287">
        <f t="shared" si="0"/>
        <v>70250</v>
      </c>
    </row>
    <row r="10" spans="1:26" ht="13.5" thickBot="1" x14ac:dyDescent="0.35">
      <c r="A10" s="281" t="s">
        <v>40</v>
      </c>
      <c r="B10" s="282">
        <f t="shared" ref="B10:P10" si="4">B8-B9</f>
        <v>2750</v>
      </c>
      <c r="C10" s="282">
        <f t="shared" si="4"/>
        <v>4625</v>
      </c>
      <c r="D10" s="35">
        <f t="shared" si="4"/>
        <v>4875</v>
      </c>
      <c r="E10" s="36">
        <f t="shared" si="4"/>
        <v>7750</v>
      </c>
      <c r="F10" s="36">
        <f t="shared" si="4"/>
        <v>4125</v>
      </c>
      <c r="G10" s="36">
        <f t="shared" si="4"/>
        <v>22125</v>
      </c>
      <c r="H10" s="36">
        <f t="shared" si="4"/>
        <v>58750</v>
      </c>
      <c r="I10" s="36">
        <f t="shared" si="4"/>
        <v>9750</v>
      </c>
      <c r="J10" s="36">
        <f t="shared" si="4"/>
        <v>8000</v>
      </c>
      <c r="K10" s="36">
        <f t="shared" si="4"/>
        <v>4000</v>
      </c>
      <c r="L10" s="36">
        <f t="shared" si="4"/>
        <v>4500</v>
      </c>
      <c r="M10" s="36">
        <f t="shared" si="4"/>
        <v>17500</v>
      </c>
      <c r="N10" s="36">
        <f t="shared" si="4"/>
        <v>48750</v>
      </c>
      <c r="O10" s="37">
        <f t="shared" si="4"/>
        <v>91750</v>
      </c>
      <c r="P10" s="282">
        <f t="shared" si="4"/>
        <v>75500</v>
      </c>
      <c r="Q10" s="288">
        <f t="shared" si="0"/>
        <v>281875</v>
      </c>
      <c r="R10" s="320" t="b">
        <f>Q10=Q8-Q9</f>
        <v>1</v>
      </c>
    </row>
  </sheetData>
  <mergeCells count="4">
    <mergeCell ref="D4:O4"/>
    <mergeCell ref="A1:Q1"/>
    <mergeCell ref="A2:Q2"/>
    <mergeCell ref="A3:Q3"/>
  </mergeCells>
  <conditionalFormatting sqref="A1:XFD3 A4:D4 P4:XFD4 A5:XFD1048576">
    <cfRule type="containsText" dxfId="20" priority="1" operator="containsText" text="False">
      <formula>NOT(ISERROR(SEARCH("False",A1)))</formula>
    </cfRule>
    <cfRule type="containsText" dxfId="19" priority="2" operator="containsText" text="True">
      <formula>NOT(ISERROR(SEARCH("True",A1)))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3"/>
  <sheetViews>
    <sheetView showGridLines="0" topLeftCell="D1" workbookViewId="0">
      <selection activeCell="Q11" sqref="Q11"/>
    </sheetView>
  </sheetViews>
  <sheetFormatPr defaultColWidth="12.6328125" defaultRowHeight="15.75" customHeight="1" x14ac:dyDescent="0.25"/>
  <cols>
    <col min="1" max="1" width="29.90625" customWidth="1"/>
    <col min="2" max="2" width="2.7265625" customWidth="1"/>
    <col min="3" max="3" width="14.1796875" bestFit="1" customWidth="1"/>
    <col min="4" max="4" width="14.08984375" bestFit="1" customWidth="1"/>
    <col min="5" max="5" width="12.26953125" bestFit="1" customWidth="1"/>
    <col min="6" max="6" width="13.1796875" bestFit="1" customWidth="1"/>
    <col min="7" max="7" width="10.7265625" bestFit="1" customWidth="1"/>
    <col min="8" max="8" width="9.26953125" bestFit="1" customWidth="1"/>
    <col min="9" max="9" width="8.90625" bestFit="1" customWidth="1"/>
    <col min="10" max="10" width="9.54296875" bestFit="1" customWidth="1"/>
    <col min="11" max="11" width="8.90625" bestFit="1" customWidth="1"/>
    <col min="12" max="12" width="11.453125" bestFit="1" customWidth="1"/>
    <col min="13" max="13" width="14.7265625" bestFit="1" customWidth="1"/>
    <col min="14" max="14" width="12.36328125" bestFit="1" customWidth="1"/>
    <col min="15" max="15" width="14.1796875" bestFit="1" customWidth="1"/>
    <col min="16" max="16" width="14.08984375" bestFit="1" customWidth="1"/>
    <col min="17" max="17" width="12.26953125" bestFit="1" customWidth="1"/>
    <col min="18" max="18" width="7.36328125" bestFit="1" customWidth="1"/>
  </cols>
  <sheetData>
    <row r="1" spans="1:25" ht="15.75" customHeight="1" x14ac:dyDescent="0.3">
      <c r="A1" s="345" t="s">
        <v>12</v>
      </c>
      <c r="B1" s="346"/>
      <c r="C1" s="346"/>
      <c r="D1" s="346"/>
      <c r="E1" s="346"/>
      <c r="F1" s="346"/>
      <c r="G1" s="346"/>
      <c r="H1" s="346"/>
      <c r="I1" s="346"/>
      <c r="J1" s="346"/>
      <c r="K1" s="346"/>
      <c r="L1" s="346"/>
      <c r="M1" s="346"/>
      <c r="N1" s="346"/>
      <c r="O1" s="346"/>
      <c r="P1" s="346"/>
      <c r="Q1" s="346"/>
      <c r="R1" s="11"/>
      <c r="S1" s="6"/>
      <c r="T1" s="6"/>
      <c r="U1" s="6"/>
      <c r="V1" s="6"/>
      <c r="W1" s="6"/>
      <c r="X1" s="6"/>
      <c r="Y1" s="6"/>
    </row>
    <row r="2" spans="1:25" ht="14" x14ac:dyDescent="0.3">
      <c r="A2" s="347" t="s">
        <v>28</v>
      </c>
      <c r="B2" s="346"/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46"/>
      <c r="R2" s="11"/>
      <c r="S2" s="6"/>
      <c r="T2" s="6"/>
      <c r="U2" s="6"/>
      <c r="V2" s="6"/>
      <c r="W2" s="6"/>
      <c r="X2" s="6"/>
      <c r="Y2" s="6"/>
    </row>
    <row r="3" spans="1:25" ht="15.75" customHeight="1" x14ac:dyDescent="0.3">
      <c r="A3" s="345" t="s">
        <v>123</v>
      </c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  <c r="Q3" s="346"/>
      <c r="R3" s="11"/>
      <c r="S3" s="6"/>
      <c r="T3" s="6"/>
      <c r="U3" s="6"/>
      <c r="V3" s="6"/>
      <c r="W3" s="6"/>
      <c r="X3" s="6"/>
      <c r="Y3" s="6"/>
    </row>
    <row r="4" spans="1:25" ht="15.75" customHeight="1" thickBo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4.5" thickBot="1" x14ac:dyDescent="0.35">
      <c r="A5" s="259"/>
      <c r="B5" s="260"/>
      <c r="C5" s="348" t="s">
        <v>29</v>
      </c>
      <c r="D5" s="349"/>
      <c r="E5" s="350"/>
      <c r="F5" s="350"/>
      <c r="G5" s="350"/>
      <c r="H5" s="350"/>
      <c r="I5" s="350"/>
      <c r="J5" s="350"/>
      <c r="K5" s="350"/>
      <c r="L5" s="350"/>
      <c r="M5" s="350"/>
      <c r="N5" s="350"/>
      <c r="O5" s="350"/>
      <c r="P5" s="350"/>
      <c r="Q5" s="349"/>
      <c r="R5" s="261"/>
      <c r="S5" s="7"/>
      <c r="T5" s="7"/>
      <c r="U5" s="7"/>
      <c r="V5" s="7"/>
      <c r="W5" s="7"/>
      <c r="X5" s="7"/>
      <c r="Y5" s="7"/>
    </row>
    <row r="6" spans="1:25" ht="13" x14ac:dyDescent="0.3">
      <c r="A6" s="103"/>
      <c r="C6" s="262">
        <v>45231</v>
      </c>
      <c r="D6" s="262">
        <v>45261</v>
      </c>
      <c r="E6" s="52">
        <v>45292</v>
      </c>
      <c r="F6" s="53">
        <v>45323</v>
      </c>
      <c r="G6" s="53">
        <v>45352</v>
      </c>
      <c r="H6" s="53">
        <v>45383</v>
      </c>
      <c r="I6" s="53">
        <v>45413</v>
      </c>
      <c r="J6" s="53">
        <v>45444</v>
      </c>
      <c r="K6" s="53">
        <v>45474</v>
      </c>
      <c r="L6" s="53">
        <v>45505</v>
      </c>
      <c r="M6" s="53">
        <v>45536</v>
      </c>
      <c r="N6" s="53">
        <v>45566</v>
      </c>
      <c r="O6" s="53">
        <v>45597</v>
      </c>
      <c r="P6" s="54">
        <v>45627</v>
      </c>
      <c r="Q6" s="263">
        <v>45658</v>
      </c>
      <c r="R6" s="264" t="s">
        <v>30</v>
      </c>
    </row>
    <row r="7" spans="1:25" ht="13" x14ac:dyDescent="0.3">
      <c r="A7" s="265" t="s">
        <v>14</v>
      </c>
      <c r="B7" s="2"/>
      <c r="C7" s="2">
        <f>'Production Budget'!B10</f>
        <v>2750</v>
      </c>
      <c r="D7" s="2">
        <f>'Production Budget'!C10</f>
        <v>4625</v>
      </c>
      <c r="E7" s="61">
        <f>'Production Budget'!D10</f>
        <v>4875</v>
      </c>
      <c r="F7" s="62">
        <f>'Production Budget'!E10</f>
        <v>7750</v>
      </c>
      <c r="G7" s="62">
        <f>'Production Budget'!F10</f>
        <v>4125</v>
      </c>
      <c r="H7" s="62">
        <f>'Production Budget'!G10</f>
        <v>22125</v>
      </c>
      <c r="I7" s="62">
        <f>'Production Budget'!H10</f>
        <v>58750</v>
      </c>
      <c r="J7" s="62">
        <f>'Production Budget'!I10</f>
        <v>9750</v>
      </c>
      <c r="K7" s="62">
        <f>'Production Budget'!J10</f>
        <v>8000</v>
      </c>
      <c r="L7" s="62">
        <f>'Production Budget'!K10</f>
        <v>4000</v>
      </c>
      <c r="M7" s="62">
        <f>'Production Budget'!L10</f>
        <v>4500</v>
      </c>
      <c r="N7" s="62">
        <f>'Production Budget'!M10</f>
        <v>17500</v>
      </c>
      <c r="O7" s="62">
        <f>'Production Budget'!N10</f>
        <v>48750</v>
      </c>
      <c r="P7" s="63">
        <f>'Production Budget'!O10</f>
        <v>91750</v>
      </c>
      <c r="Q7" s="266">
        <f>'Production Budget'!P10</f>
        <v>75500</v>
      </c>
      <c r="R7" s="267">
        <f>SUM(E7:P7)</f>
        <v>281875</v>
      </c>
    </row>
    <row r="8" spans="1:25" ht="13" x14ac:dyDescent="0.3">
      <c r="A8" s="265"/>
      <c r="B8" s="2"/>
      <c r="C8" s="2"/>
      <c r="D8" s="2"/>
      <c r="E8" s="61"/>
      <c r="F8" s="62"/>
      <c r="G8" s="62"/>
      <c r="H8" s="62"/>
      <c r="I8" s="62"/>
      <c r="J8" s="62"/>
      <c r="K8" s="62"/>
      <c r="L8" s="62"/>
      <c r="M8" s="62"/>
      <c r="N8" s="62"/>
      <c r="O8" s="62"/>
      <c r="P8" s="63"/>
      <c r="Q8" s="266"/>
      <c r="R8" s="268"/>
    </row>
    <row r="9" spans="1:25" ht="13" x14ac:dyDescent="0.3">
      <c r="A9" s="265" t="s">
        <v>31</v>
      </c>
      <c r="B9" s="2"/>
      <c r="C9" s="9">
        <v>0.12</v>
      </c>
      <c r="D9" s="9">
        <v>0.12</v>
      </c>
      <c r="E9" s="64">
        <v>0.12</v>
      </c>
      <c r="F9" s="65">
        <v>0.12</v>
      </c>
      <c r="G9" s="65">
        <v>0.12</v>
      </c>
      <c r="H9" s="65">
        <v>0.12</v>
      </c>
      <c r="I9" s="65">
        <v>0.12</v>
      </c>
      <c r="J9" s="65">
        <v>0.12</v>
      </c>
      <c r="K9" s="65">
        <v>0.12</v>
      </c>
      <c r="L9" s="65">
        <v>0.12</v>
      </c>
      <c r="M9" s="65">
        <v>0.12</v>
      </c>
      <c r="N9" s="65">
        <v>0.12</v>
      </c>
      <c r="O9" s="65">
        <v>0.12</v>
      </c>
      <c r="P9" s="66">
        <v>0.12</v>
      </c>
      <c r="Q9" s="269">
        <v>0.12</v>
      </c>
      <c r="R9" s="270">
        <f>Q9</f>
        <v>0.12</v>
      </c>
    </row>
    <row r="10" spans="1:25" ht="13" x14ac:dyDescent="0.3">
      <c r="A10" s="265" t="s">
        <v>32</v>
      </c>
      <c r="B10" s="2"/>
      <c r="C10" s="2">
        <f t="shared" ref="C10:Q10" si="0">C9*C7</f>
        <v>330</v>
      </c>
      <c r="D10" s="2">
        <f t="shared" si="0"/>
        <v>555</v>
      </c>
      <c r="E10" s="61">
        <f t="shared" si="0"/>
        <v>585</v>
      </c>
      <c r="F10" s="62">
        <f t="shared" si="0"/>
        <v>930</v>
      </c>
      <c r="G10" s="62">
        <f t="shared" si="0"/>
        <v>495</v>
      </c>
      <c r="H10" s="62">
        <f t="shared" si="0"/>
        <v>2655</v>
      </c>
      <c r="I10" s="62">
        <f t="shared" si="0"/>
        <v>7050</v>
      </c>
      <c r="J10" s="62">
        <f t="shared" si="0"/>
        <v>1170</v>
      </c>
      <c r="K10" s="62">
        <f t="shared" si="0"/>
        <v>960</v>
      </c>
      <c r="L10" s="62">
        <f t="shared" si="0"/>
        <v>480</v>
      </c>
      <c r="M10" s="62">
        <f t="shared" si="0"/>
        <v>540</v>
      </c>
      <c r="N10" s="62">
        <f t="shared" si="0"/>
        <v>2100</v>
      </c>
      <c r="O10" s="62">
        <f t="shared" si="0"/>
        <v>5850</v>
      </c>
      <c r="P10" s="63">
        <f t="shared" si="0"/>
        <v>11010</v>
      </c>
      <c r="Q10" s="266">
        <f t="shared" si="0"/>
        <v>9060</v>
      </c>
      <c r="R10" s="267">
        <f>SUM(E10:P10)</f>
        <v>33825</v>
      </c>
    </row>
    <row r="11" spans="1:25" ht="13" x14ac:dyDescent="0.3">
      <c r="A11" s="265" t="s">
        <v>121</v>
      </c>
      <c r="B11" s="2"/>
      <c r="C11" s="4">
        <v>20</v>
      </c>
      <c r="D11" s="4">
        <v>20</v>
      </c>
      <c r="E11" s="67">
        <v>20</v>
      </c>
      <c r="F11" s="68">
        <v>20</v>
      </c>
      <c r="G11" s="68">
        <v>20</v>
      </c>
      <c r="H11" s="68">
        <v>20</v>
      </c>
      <c r="I11" s="68">
        <v>20</v>
      </c>
      <c r="J11" s="68">
        <v>20</v>
      </c>
      <c r="K11" s="68">
        <v>20</v>
      </c>
      <c r="L11" s="68">
        <v>20</v>
      </c>
      <c r="M11" s="68">
        <v>20</v>
      </c>
      <c r="N11" s="68">
        <v>20</v>
      </c>
      <c r="O11" s="68">
        <v>20</v>
      </c>
      <c r="P11" s="69">
        <v>20</v>
      </c>
      <c r="Q11" s="60">
        <v>20</v>
      </c>
      <c r="R11" s="271">
        <v>20</v>
      </c>
    </row>
    <row r="12" spans="1:25" ht="13.5" thickBot="1" x14ac:dyDescent="0.35">
      <c r="A12" s="272" t="s">
        <v>33</v>
      </c>
      <c r="B12" s="135"/>
      <c r="C12" s="273">
        <f t="shared" ref="C12:Q12" si="1">C11*C10</f>
        <v>6600</v>
      </c>
      <c r="D12" s="273">
        <f t="shared" si="1"/>
        <v>11100</v>
      </c>
      <c r="E12" s="57">
        <f t="shared" si="1"/>
        <v>11700</v>
      </c>
      <c r="F12" s="58">
        <f t="shared" si="1"/>
        <v>18600</v>
      </c>
      <c r="G12" s="58">
        <f t="shared" si="1"/>
        <v>9900</v>
      </c>
      <c r="H12" s="58">
        <f t="shared" si="1"/>
        <v>53100</v>
      </c>
      <c r="I12" s="58">
        <f t="shared" si="1"/>
        <v>141000</v>
      </c>
      <c r="J12" s="58">
        <f t="shared" si="1"/>
        <v>23400</v>
      </c>
      <c r="K12" s="58">
        <f t="shared" si="1"/>
        <v>19200</v>
      </c>
      <c r="L12" s="58">
        <f t="shared" si="1"/>
        <v>9600</v>
      </c>
      <c r="M12" s="58">
        <f t="shared" si="1"/>
        <v>10800</v>
      </c>
      <c r="N12" s="58">
        <f t="shared" si="1"/>
        <v>42000</v>
      </c>
      <c r="O12" s="58">
        <f t="shared" si="1"/>
        <v>117000</v>
      </c>
      <c r="P12" s="59">
        <f t="shared" si="1"/>
        <v>220200</v>
      </c>
      <c r="Q12" s="273">
        <f t="shared" si="1"/>
        <v>181200</v>
      </c>
      <c r="R12" s="274">
        <f>SUM(E12:P12)</f>
        <v>676500</v>
      </c>
      <c r="S12" s="321" t="b">
        <f>R12=R11*R10</f>
        <v>1</v>
      </c>
    </row>
    <row r="13" spans="1:25" ht="13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25" ht="15.75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25" ht="13" x14ac:dyDescent="0.3">
      <c r="A15" s="3"/>
      <c r="B15" s="2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25" ht="13" x14ac:dyDescent="0.3">
      <c r="A16" s="3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9" spans="1:26" ht="13" x14ac:dyDescent="0.3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26" ht="15.75" customHeight="1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26" ht="15.75" customHeight="1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26" ht="15.75" customHeight="1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26" ht="13" x14ac:dyDescent="0.3">
      <c r="A23" s="1"/>
      <c r="B23" s="1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1"/>
      <c r="S23" s="1"/>
      <c r="T23" s="1"/>
      <c r="U23" s="1"/>
      <c r="V23" s="1"/>
      <c r="W23" s="1"/>
      <c r="X23" s="1"/>
      <c r="Y23" s="1"/>
      <c r="Z23" s="1"/>
    </row>
  </sheetData>
  <mergeCells count="4">
    <mergeCell ref="A1:Q1"/>
    <mergeCell ref="A2:Q2"/>
    <mergeCell ref="A3:Q3"/>
    <mergeCell ref="C5:Q5"/>
  </mergeCells>
  <conditionalFormatting sqref="A1:XFD1048576">
    <cfRule type="containsText" dxfId="18" priority="1" operator="containsText" text="True">
      <formula>NOT(ISERROR(SEARCH("True",A1)))</formula>
    </cfRule>
    <cfRule type="containsText" dxfId="17" priority="2" operator="containsText" text="False">
      <formula>NOT(ISERROR(SEARCH("False",A1)))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3"/>
  <sheetViews>
    <sheetView showGridLines="0" tabSelected="1" workbookViewId="0">
      <selection activeCell="A11" sqref="A11"/>
    </sheetView>
  </sheetViews>
  <sheetFormatPr defaultColWidth="12.6328125" defaultRowHeight="15.75" customHeight="1" x14ac:dyDescent="0.25"/>
  <cols>
    <col min="1" max="1" width="42.6328125" customWidth="1"/>
    <col min="2" max="2" width="2.08984375" customWidth="1"/>
    <col min="3" max="3" width="14.1796875" bestFit="1" customWidth="1"/>
    <col min="4" max="4" width="14.08984375" bestFit="1" customWidth="1"/>
    <col min="5" max="5" width="12.26953125" bestFit="1" customWidth="1"/>
    <col min="6" max="6" width="13.1796875" bestFit="1" customWidth="1"/>
    <col min="7" max="7" width="10.7265625" bestFit="1" customWidth="1"/>
    <col min="8" max="8" width="9.26953125" bestFit="1" customWidth="1"/>
    <col min="9" max="9" width="8.90625" bestFit="1" customWidth="1"/>
    <col min="10" max="10" width="9.54296875" bestFit="1" customWidth="1"/>
    <col min="11" max="11" width="8.90625" bestFit="1" customWidth="1"/>
    <col min="12" max="12" width="11.453125" bestFit="1" customWidth="1"/>
    <col min="13" max="13" width="14.7265625" bestFit="1" customWidth="1"/>
    <col min="14" max="14" width="12.36328125" bestFit="1" customWidth="1"/>
    <col min="15" max="15" width="14.1796875" bestFit="1" customWidth="1"/>
    <col min="16" max="16" width="14.08984375" bestFit="1" customWidth="1"/>
    <col min="17" max="17" width="12.26953125" bestFit="1" customWidth="1"/>
    <col min="18" max="18" width="10.26953125" bestFit="1" customWidth="1"/>
  </cols>
  <sheetData>
    <row r="1" spans="1:25" ht="15.75" customHeight="1" x14ac:dyDescent="0.3">
      <c r="A1" s="351" t="s">
        <v>12</v>
      </c>
      <c r="B1" s="346"/>
      <c r="C1" s="346"/>
      <c r="D1" s="346"/>
      <c r="E1" s="346"/>
      <c r="F1" s="346"/>
      <c r="G1" s="346"/>
      <c r="H1" s="346"/>
      <c r="I1" s="346"/>
      <c r="J1" s="346"/>
      <c r="K1" s="346"/>
      <c r="L1" s="346"/>
      <c r="M1" s="346"/>
      <c r="N1" s="346"/>
      <c r="O1" s="346"/>
      <c r="P1" s="346"/>
      <c r="Q1" s="346"/>
      <c r="R1" s="5"/>
      <c r="S1" s="6"/>
      <c r="T1" s="6"/>
      <c r="U1" s="6"/>
      <c r="V1" s="6"/>
      <c r="W1" s="6"/>
      <c r="X1" s="6"/>
      <c r="Y1" s="6"/>
    </row>
    <row r="2" spans="1:25" ht="15.75" customHeight="1" x14ac:dyDescent="0.3">
      <c r="A2" s="351" t="s">
        <v>13</v>
      </c>
      <c r="B2" s="346"/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46"/>
      <c r="R2" s="5"/>
      <c r="S2" s="6"/>
      <c r="T2" s="6"/>
      <c r="U2" s="6"/>
      <c r="V2" s="6"/>
      <c r="W2" s="6"/>
      <c r="X2" s="6"/>
      <c r="Y2" s="6"/>
    </row>
    <row r="3" spans="1:25" ht="15.75" customHeight="1" x14ac:dyDescent="0.3">
      <c r="A3" s="351" t="s">
        <v>123</v>
      </c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  <c r="Q3" s="346"/>
      <c r="R3" s="5"/>
      <c r="S3" s="6"/>
      <c r="T3" s="6"/>
      <c r="U3" s="6"/>
      <c r="V3" s="6"/>
      <c r="W3" s="6"/>
      <c r="X3" s="6"/>
      <c r="Y3" s="6"/>
    </row>
    <row r="4" spans="1:25" ht="15.75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5.75" customHeight="1" thickBot="1" x14ac:dyDescent="0.35">
      <c r="A5" s="7"/>
      <c r="B5" s="7"/>
      <c r="C5" s="352" t="s">
        <v>29</v>
      </c>
      <c r="D5" s="353"/>
      <c r="E5" s="354"/>
      <c r="F5" s="354"/>
      <c r="G5" s="354"/>
      <c r="H5" s="354"/>
      <c r="I5" s="354"/>
      <c r="J5" s="354"/>
      <c r="K5" s="354"/>
      <c r="L5" s="354"/>
      <c r="M5" s="354"/>
      <c r="N5" s="354"/>
      <c r="O5" s="354"/>
      <c r="P5" s="354"/>
      <c r="Q5" s="353"/>
      <c r="R5" s="5"/>
      <c r="S5" s="7"/>
      <c r="T5" s="7"/>
      <c r="U5" s="7"/>
      <c r="V5" s="7"/>
      <c r="W5" s="7"/>
      <c r="X5" s="7"/>
      <c r="Y5" s="7"/>
    </row>
    <row r="6" spans="1:25" ht="13" x14ac:dyDescent="0.3">
      <c r="A6" s="8"/>
      <c r="C6" s="70">
        <v>45231</v>
      </c>
      <c r="D6" s="70">
        <v>45261</v>
      </c>
      <c r="E6" s="73">
        <v>45292</v>
      </c>
      <c r="F6" s="74">
        <v>45323</v>
      </c>
      <c r="G6" s="74">
        <v>45352</v>
      </c>
      <c r="H6" s="74">
        <v>45383</v>
      </c>
      <c r="I6" s="74">
        <v>45413</v>
      </c>
      <c r="J6" s="74">
        <v>45444</v>
      </c>
      <c r="K6" s="74">
        <v>45474</v>
      </c>
      <c r="L6" s="74">
        <v>45505</v>
      </c>
      <c r="M6" s="74">
        <v>45536</v>
      </c>
      <c r="N6" s="74">
        <v>45566</v>
      </c>
      <c r="O6" s="74">
        <v>45597</v>
      </c>
      <c r="P6" s="75">
        <v>45627</v>
      </c>
      <c r="Q6" s="70">
        <v>45658</v>
      </c>
      <c r="R6" s="90" t="s">
        <v>2</v>
      </c>
    </row>
    <row r="7" spans="1:25" ht="13" x14ac:dyDescent="0.3">
      <c r="A7" s="3" t="s">
        <v>14</v>
      </c>
      <c r="B7" s="2"/>
      <c r="C7" s="71">
        <f>'Production Budget'!B10</f>
        <v>2750</v>
      </c>
      <c r="D7" s="71">
        <f>'Production Budget'!C10</f>
        <v>4625</v>
      </c>
      <c r="E7" s="79">
        <f>'Production Budget'!D10</f>
        <v>4875</v>
      </c>
      <c r="F7" s="80">
        <f>'Production Budget'!E10</f>
        <v>7750</v>
      </c>
      <c r="G7" s="80">
        <f>'Production Budget'!F10</f>
        <v>4125</v>
      </c>
      <c r="H7" s="80">
        <f>'Production Budget'!G10</f>
        <v>22125</v>
      </c>
      <c r="I7" s="80">
        <f>'Production Budget'!H10</f>
        <v>58750</v>
      </c>
      <c r="J7" s="80">
        <f>'Production Budget'!I10</f>
        <v>9750</v>
      </c>
      <c r="K7" s="80">
        <f>'Production Budget'!J10</f>
        <v>8000</v>
      </c>
      <c r="L7" s="80">
        <f>'Production Budget'!K10</f>
        <v>4000</v>
      </c>
      <c r="M7" s="80">
        <f>'Production Budget'!L10</f>
        <v>4500</v>
      </c>
      <c r="N7" s="80">
        <f>'Production Budget'!M10</f>
        <v>17500</v>
      </c>
      <c r="O7" s="80">
        <f>'Production Budget'!N10</f>
        <v>48750</v>
      </c>
      <c r="P7" s="81">
        <f>'Production Budget'!O10</f>
        <v>91750</v>
      </c>
      <c r="Q7" s="71">
        <f>'Production Budget'!P10</f>
        <v>75500</v>
      </c>
      <c r="R7" s="91">
        <f>SUM(E7:P7)</f>
        <v>281875</v>
      </c>
    </row>
    <row r="8" spans="1:25" ht="13" x14ac:dyDescent="0.3">
      <c r="A8" s="3" t="s">
        <v>15</v>
      </c>
      <c r="B8" s="2"/>
      <c r="C8" s="72">
        <v>1</v>
      </c>
      <c r="D8" s="72">
        <v>1</v>
      </c>
      <c r="E8" s="82">
        <v>1</v>
      </c>
      <c r="F8" s="83">
        <v>1</v>
      </c>
      <c r="G8" s="83">
        <v>1</v>
      </c>
      <c r="H8" s="83">
        <v>1</v>
      </c>
      <c r="I8" s="83">
        <v>1</v>
      </c>
      <c r="J8" s="83">
        <v>1</v>
      </c>
      <c r="K8" s="83">
        <v>1</v>
      </c>
      <c r="L8" s="83">
        <v>1</v>
      </c>
      <c r="M8" s="83">
        <v>1</v>
      </c>
      <c r="N8" s="83">
        <v>1</v>
      </c>
      <c r="O8" s="83">
        <v>1</v>
      </c>
      <c r="P8" s="84">
        <v>1</v>
      </c>
      <c r="Q8" s="72">
        <v>1</v>
      </c>
      <c r="R8" s="91">
        <v>1</v>
      </c>
    </row>
    <row r="9" spans="1:25" ht="13" x14ac:dyDescent="0.3">
      <c r="A9" s="3" t="s">
        <v>16</v>
      </c>
      <c r="B9" s="2"/>
      <c r="C9" s="71">
        <f t="shared" ref="C9:Q9" si="0">C8*C7</f>
        <v>2750</v>
      </c>
      <c r="D9" s="71">
        <f t="shared" si="0"/>
        <v>4625</v>
      </c>
      <c r="E9" s="79">
        <f t="shared" si="0"/>
        <v>4875</v>
      </c>
      <c r="F9" s="80">
        <f t="shared" si="0"/>
        <v>7750</v>
      </c>
      <c r="G9" s="80">
        <f t="shared" si="0"/>
        <v>4125</v>
      </c>
      <c r="H9" s="80">
        <f t="shared" si="0"/>
        <v>22125</v>
      </c>
      <c r="I9" s="80">
        <f t="shared" si="0"/>
        <v>58750</v>
      </c>
      <c r="J9" s="80">
        <f t="shared" si="0"/>
        <v>9750</v>
      </c>
      <c r="K9" s="80">
        <f t="shared" si="0"/>
        <v>8000</v>
      </c>
      <c r="L9" s="80">
        <f t="shared" si="0"/>
        <v>4000</v>
      </c>
      <c r="M9" s="80">
        <f t="shared" si="0"/>
        <v>4500</v>
      </c>
      <c r="N9" s="80">
        <f t="shared" si="0"/>
        <v>17500</v>
      </c>
      <c r="O9" s="80">
        <f t="shared" si="0"/>
        <v>48750</v>
      </c>
      <c r="P9" s="81">
        <f t="shared" si="0"/>
        <v>91750</v>
      </c>
      <c r="Q9" s="71">
        <f t="shared" si="0"/>
        <v>75500</v>
      </c>
      <c r="R9" s="92">
        <f t="shared" ref="R9:R15" si="1">SUM(E9:P9)</f>
        <v>281875</v>
      </c>
    </row>
    <row r="10" spans="1:25" ht="13" x14ac:dyDescent="0.3">
      <c r="A10" s="3" t="s">
        <v>17</v>
      </c>
      <c r="B10" s="2"/>
      <c r="C10" s="72">
        <f t="shared" ref="C10:Q10" si="2">35%*D7</f>
        <v>1618.75</v>
      </c>
      <c r="D10" s="72">
        <f t="shared" si="2"/>
        <v>1706.25</v>
      </c>
      <c r="E10" s="82">
        <f t="shared" si="2"/>
        <v>2712.5</v>
      </c>
      <c r="F10" s="83">
        <f t="shared" si="2"/>
        <v>1443.75</v>
      </c>
      <c r="G10" s="83">
        <f t="shared" si="2"/>
        <v>7743.7499999999991</v>
      </c>
      <c r="H10" s="83">
        <f t="shared" si="2"/>
        <v>20562.5</v>
      </c>
      <c r="I10" s="83">
        <f t="shared" si="2"/>
        <v>3412.5</v>
      </c>
      <c r="J10" s="83">
        <f t="shared" si="2"/>
        <v>2800</v>
      </c>
      <c r="K10" s="83">
        <f t="shared" si="2"/>
        <v>1400</v>
      </c>
      <c r="L10" s="83">
        <f t="shared" si="2"/>
        <v>1575</v>
      </c>
      <c r="M10" s="83">
        <f t="shared" si="2"/>
        <v>6125</v>
      </c>
      <c r="N10" s="83">
        <f t="shared" si="2"/>
        <v>17062.5</v>
      </c>
      <c r="O10" s="83">
        <f t="shared" si="2"/>
        <v>32112.499999999996</v>
      </c>
      <c r="P10" s="84">
        <f t="shared" si="2"/>
        <v>26425</v>
      </c>
      <c r="Q10" s="72">
        <f t="shared" si="2"/>
        <v>98656.25</v>
      </c>
      <c r="R10" s="93">
        <f>P10</f>
        <v>26425</v>
      </c>
      <c r="S10" s="15"/>
    </row>
    <row r="11" spans="1:25" ht="13" x14ac:dyDescent="0.3">
      <c r="A11" s="3" t="s">
        <v>18</v>
      </c>
      <c r="B11" s="2"/>
      <c r="C11" s="100">
        <f t="shared" ref="C11:Q11" si="3">SUM(C9:C10)</f>
        <v>4368.75</v>
      </c>
      <c r="D11" s="100">
        <f t="shared" si="3"/>
        <v>6331.25</v>
      </c>
      <c r="E11" s="101">
        <f t="shared" si="3"/>
        <v>7587.5</v>
      </c>
      <c r="F11" s="88">
        <f t="shared" si="3"/>
        <v>9193.75</v>
      </c>
      <c r="G11" s="88">
        <f t="shared" si="3"/>
        <v>11868.75</v>
      </c>
      <c r="H11" s="88">
        <f t="shared" si="3"/>
        <v>42687.5</v>
      </c>
      <c r="I11" s="88">
        <f t="shared" si="3"/>
        <v>62162.5</v>
      </c>
      <c r="J11" s="88">
        <f t="shared" si="3"/>
        <v>12550</v>
      </c>
      <c r="K11" s="88">
        <f t="shared" si="3"/>
        <v>9400</v>
      </c>
      <c r="L11" s="88">
        <f t="shared" si="3"/>
        <v>5575</v>
      </c>
      <c r="M11" s="88">
        <f t="shared" si="3"/>
        <v>10625</v>
      </c>
      <c r="N11" s="88">
        <f t="shared" si="3"/>
        <v>34562.5</v>
      </c>
      <c r="O11" s="88">
        <f t="shared" si="3"/>
        <v>80862.5</v>
      </c>
      <c r="P11" s="102">
        <f t="shared" si="3"/>
        <v>118175</v>
      </c>
      <c r="Q11" s="100">
        <f t="shared" si="3"/>
        <v>174156.25</v>
      </c>
      <c r="R11" s="91">
        <f>R9+R10</f>
        <v>308300</v>
      </c>
    </row>
    <row r="12" spans="1:25" ht="13" x14ac:dyDescent="0.3">
      <c r="A12" s="3" t="s">
        <v>19</v>
      </c>
      <c r="B12" s="2"/>
      <c r="C12" s="72">
        <v>0</v>
      </c>
      <c r="D12" s="72">
        <f t="shared" ref="D12:Q12" si="4">C10</f>
        <v>1618.75</v>
      </c>
      <c r="E12" s="82">
        <f t="shared" si="4"/>
        <v>1706.25</v>
      </c>
      <c r="F12" s="83">
        <f t="shared" si="4"/>
        <v>2712.5</v>
      </c>
      <c r="G12" s="83">
        <f t="shared" si="4"/>
        <v>1443.75</v>
      </c>
      <c r="H12" s="83">
        <f t="shared" si="4"/>
        <v>7743.7499999999991</v>
      </c>
      <c r="I12" s="83">
        <f t="shared" si="4"/>
        <v>20562.5</v>
      </c>
      <c r="J12" s="83">
        <f t="shared" si="4"/>
        <v>3412.5</v>
      </c>
      <c r="K12" s="83">
        <f t="shared" si="4"/>
        <v>2800</v>
      </c>
      <c r="L12" s="83">
        <f t="shared" si="4"/>
        <v>1400</v>
      </c>
      <c r="M12" s="83">
        <f t="shared" si="4"/>
        <v>1575</v>
      </c>
      <c r="N12" s="83">
        <f t="shared" si="4"/>
        <v>6125</v>
      </c>
      <c r="O12" s="83">
        <f t="shared" si="4"/>
        <v>17062.5</v>
      </c>
      <c r="P12" s="84">
        <f t="shared" si="4"/>
        <v>32112.499999999996</v>
      </c>
      <c r="Q12" s="71">
        <f t="shared" si="4"/>
        <v>26425</v>
      </c>
      <c r="R12" s="91">
        <f>E12</f>
        <v>1706.25</v>
      </c>
    </row>
    <row r="13" spans="1:25" ht="13" x14ac:dyDescent="0.3">
      <c r="A13" s="3" t="s">
        <v>20</v>
      </c>
      <c r="B13" s="2"/>
      <c r="C13" s="100">
        <f t="shared" ref="C13:Q13" si="5">C11-C12</f>
        <v>4368.75</v>
      </c>
      <c r="D13" s="100">
        <f t="shared" si="5"/>
        <v>4712.5</v>
      </c>
      <c r="E13" s="101">
        <f t="shared" si="5"/>
        <v>5881.25</v>
      </c>
      <c r="F13" s="88">
        <f t="shared" si="5"/>
        <v>6481.25</v>
      </c>
      <c r="G13" s="88">
        <f t="shared" si="5"/>
        <v>10425</v>
      </c>
      <c r="H13" s="88">
        <f t="shared" si="5"/>
        <v>34943.75</v>
      </c>
      <c r="I13" s="88">
        <f t="shared" si="5"/>
        <v>41600</v>
      </c>
      <c r="J13" s="88">
        <f t="shared" si="5"/>
        <v>9137.5</v>
      </c>
      <c r="K13" s="88">
        <f t="shared" si="5"/>
        <v>6600</v>
      </c>
      <c r="L13" s="88">
        <f t="shared" si="5"/>
        <v>4175</v>
      </c>
      <c r="M13" s="88">
        <f t="shared" si="5"/>
        <v>9050</v>
      </c>
      <c r="N13" s="88">
        <f t="shared" si="5"/>
        <v>28437.5</v>
      </c>
      <c r="O13" s="88">
        <f t="shared" si="5"/>
        <v>63800</v>
      </c>
      <c r="P13" s="102">
        <f t="shared" si="5"/>
        <v>86062.5</v>
      </c>
      <c r="Q13" s="100">
        <f t="shared" si="5"/>
        <v>147731.25</v>
      </c>
      <c r="R13" s="91">
        <f>R11-R12</f>
        <v>306593.75</v>
      </c>
    </row>
    <row r="14" spans="1:25" ht="13" x14ac:dyDescent="0.3">
      <c r="A14" s="3" t="s">
        <v>21</v>
      </c>
      <c r="B14" s="2"/>
      <c r="C14" s="322">
        <v>9.25</v>
      </c>
      <c r="D14" s="322">
        <v>9.25</v>
      </c>
      <c r="E14" s="85">
        <v>9.25</v>
      </c>
      <c r="F14" s="86">
        <v>9.25</v>
      </c>
      <c r="G14" s="86">
        <v>9.25</v>
      </c>
      <c r="H14" s="86">
        <v>9.25</v>
      </c>
      <c r="I14" s="86">
        <v>9.25</v>
      </c>
      <c r="J14" s="86">
        <v>9.25</v>
      </c>
      <c r="K14" s="86">
        <v>9.25</v>
      </c>
      <c r="L14" s="86">
        <v>9.25</v>
      </c>
      <c r="M14" s="86">
        <v>9.25</v>
      </c>
      <c r="N14" s="86">
        <v>9.25</v>
      </c>
      <c r="O14" s="86">
        <v>9.25</v>
      </c>
      <c r="P14" s="87">
        <v>9.25</v>
      </c>
      <c r="Q14" s="322">
        <v>9.25</v>
      </c>
      <c r="R14" s="94">
        <f>P14</f>
        <v>9.25</v>
      </c>
    </row>
    <row r="15" spans="1:25" ht="14.5" thickBot="1" x14ac:dyDescent="0.35">
      <c r="A15" s="324" t="s">
        <v>22</v>
      </c>
      <c r="B15" s="147"/>
      <c r="C15" s="325">
        <f t="shared" ref="C15:Q15" si="6">C14*C13</f>
        <v>40410.9375</v>
      </c>
      <c r="D15" s="326">
        <f t="shared" si="6"/>
        <v>43590.625</v>
      </c>
      <c r="E15" s="76">
        <f t="shared" si="6"/>
        <v>54401.5625</v>
      </c>
      <c r="F15" s="77">
        <f t="shared" si="6"/>
        <v>59951.5625</v>
      </c>
      <c r="G15" s="77">
        <f t="shared" si="6"/>
        <v>96431.25</v>
      </c>
      <c r="H15" s="77">
        <f t="shared" si="6"/>
        <v>323229.6875</v>
      </c>
      <c r="I15" s="77">
        <f t="shared" si="6"/>
        <v>384800</v>
      </c>
      <c r="J15" s="77">
        <f t="shared" si="6"/>
        <v>84521.875</v>
      </c>
      <c r="K15" s="77">
        <f t="shared" si="6"/>
        <v>61050</v>
      </c>
      <c r="L15" s="77">
        <f t="shared" si="6"/>
        <v>38618.75</v>
      </c>
      <c r="M15" s="77">
        <f t="shared" si="6"/>
        <v>83712.5</v>
      </c>
      <c r="N15" s="77">
        <f t="shared" si="6"/>
        <v>263046.875</v>
      </c>
      <c r="O15" s="77">
        <f t="shared" si="6"/>
        <v>590150</v>
      </c>
      <c r="P15" s="78">
        <f t="shared" si="6"/>
        <v>796078.125</v>
      </c>
      <c r="Q15" s="323">
        <f t="shared" si="6"/>
        <v>1366514.0625</v>
      </c>
      <c r="R15" s="95">
        <f t="shared" si="1"/>
        <v>2835992.1875</v>
      </c>
      <c r="S15" s="89" t="b">
        <f>R15=R14*R13</f>
        <v>1</v>
      </c>
    </row>
    <row r="18" spans="1:26" ht="15.75" customHeight="1" thickBot="1" x14ac:dyDescent="0.3">
      <c r="A18" s="355" t="s">
        <v>23</v>
      </c>
      <c r="B18" s="356"/>
      <c r="C18" s="356"/>
      <c r="D18" s="356"/>
      <c r="E18" s="356"/>
      <c r="F18" s="356"/>
      <c r="G18" s="356"/>
      <c r="H18" s="356"/>
      <c r="I18" s="356"/>
      <c r="J18" s="356"/>
      <c r="K18" s="356"/>
      <c r="L18" s="356"/>
      <c r="M18" s="356"/>
      <c r="N18" s="356"/>
      <c r="O18" s="356"/>
      <c r="P18" s="356"/>
      <c r="Q18" s="356"/>
      <c r="R18" s="10"/>
    </row>
    <row r="19" spans="1:26" ht="13" x14ac:dyDescent="0.3">
      <c r="C19" s="70">
        <v>45231</v>
      </c>
      <c r="D19" s="70">
        <v>45261</v>
      </c>
      <c r="E19" s="73">
        <v>45292</v>
      </c>
      <c r="F19" s="74">
        <v>45323</v>
      </c>
      <c r="G19" s="74">
        <v>45352</v>
      </c>
      <c r="H19" s="74">
        <v>45383</v>
      </c>
      <c r="I19" s="74">
        <v>45413</v>
      </c>
      <c r="J19" s="74">
        <v>45444</v>
      </c>
      <c r="K19" s="74">
        <v>45474</v>
      </c>
      <c r="L19" s="74">
        <v>45505</v>
      </c>
      <c r="M19" s="74">
        <v>45536</v>
      </c>
      <c r="N19" s="74">
        <v>45566</v>
      </c>
      <c r="O19" s="74">
        <v>45597</v>
      </c>
      <c r="P19" s="75">
        <v>45627</v>
      </c>
      <c r="Q19" s="70">
        <v>45658</v>
      </c>
      <c r="R19" s="90" t="s">
        <v>2</v>
      </c>
    </row>
    <row r="20" spans="1:26" ht="13" x14ac:dyDescent="0.3">
      <c r="A20" s="1" t="s">
        <v>24</v>
      </c>
      <c r="C20" s="71"/>
      <c r="D20" s="100">
        <f t="shared" ref="D20:Q20" si="7">C15*50%</f>
        <v>20205.46875</v>
      </c>
      <c r="E20" s="101">
        <f t="shared" si="7"/>
        <v>21795.3125</v>
      </c>
      <c r="F20" s="88">
        <f t="shared" si="7"/>
        <v>27200.78125</v>
      </c>
      <c r="G20" s="88">
        <f t="shared" si="7"/>
        <v>29975.78125</v>
      </c>
      <c r="H20" s="88">
        <f t="shared" si="7"/>
        <v>48215.625</v>
      </c>
      <c r="I20" s="88">
        <f t="shared" si="7"/>
        <v>161614.84375</v>
      </c>
      <c r="J20" s="88">
        <f t="shared" si="7"/>
        <v>192400</v>
      </c>
      <c r="K20" s="88">
        <f t="shared" si="7"/>
        <v>42260.9375</v>
      </c>
      <c r="L20" s="88">
        <f t="shared" si="7"/>
        <v>30525</v>
      </c>
      <c r="M20" s="88">
        <f t="shared" si="7"/>
        <v>19309.375</v>
      </c>
      <c r="N20" s="88">
        <f t="shared" si="7"/>
        <v>41856.25</v>
      </c>
      <c r="O20" s="88">
        <f t="shared" si="7"/>
        <v>131523.4375</v>
      </c>
      <c r="P20" s="102">
        <f t="shared" si="7"/>
        <v>295075</v>
      </c>
      <c r="Q20" s="100">
        <f t="shared" si="7"/>
        <v>398039.0625</v>
      </c>
      <c r="R20" s="99">
        <f>F20</f>
        <v>27200.78125</v>
      </c>
    </row>
    <row r="21" spans="1:26" ht="13" x14ac:dyDescent="0.3">
      <c r="A21" s="1" t="s">
        <v>25</v>
      </c>
      <c r="C21" s="71"/>
      <c r="D21" s="71">
        <f t="shared" ref="D21" si="8">0.5*C15</f>
        <v>20205.46875</v>
      </c>
      <c r="E21" s="79">
        <f t="shared" ref="E21" si="9">0.5*D15</f>
        <v>21795.3125</v>
      </c>
      <c r="F21" s="80">
        <f t="shared" ref="F21" si="10">0.5*E15</f>
        <v>27200.78125</v>
      </c>
      <c r="G21" s="80">
        <f t="shared" ref="G21" si="11">0.5*F15</f>
        <v>29975.78125</v>
      </c>
      <c r="H21" s="80">
        <f t="shared" ref="H21" si="12">0.5*G15</f>
        <v>48215.625</v>
      </c>
      <c r="I21" s="80">
        <f t="shared" ref="I21" si="13">0.5*H15</f>
        <v>161614.84375</v>
      </c>
      <c r="J21" s="80">
        <f t="shared" ref="J21" si="14">0.5*I15</f>
        <v>192400</v>
      </c>
      <c r="K21" s="80">
        <f t="shared" ref="K21" si="15">0.5*J15</f>
        <v>42260.9375</v>
      </c>
      <c r="L21" s="80">
        <f t="shared" ref="L21" si="16">0.5*K15</f>
        <v>30525</v>
      </c>
      <c r="M21" s="80">
        <f t="shared" ref="M21" si="17">0.5*L15</f>
        <v>19309.375</v>
      </c>
      <c r="N21" s="80">
        <f t="shared" ref="N21" si="18">0.5*M15</f>
        <v>41856.25</v>
      </c>
      <c r="O21" s="80">
        <f t="shared" ref="O21" si="19">0.5*N15</f>
        <v>131523.4375</v>
      </c>
      <c r="P21" s="81">
        <f t="shared" ref="P21" si="20">0.5*O15</f>
        <v>295075</v>
      </c>
      <c r="Q21" s="71">
        <f t="shared" ref="Q21" si="21">0.5*P15</f>
        <v>398039.0625</v>
      </c>
      <c r="R21" s="97">
        <f>SUM(E21:P21)</f>
        <v>1041752.34375</v>
      </c>
    </row>
    <row r="22" spans="1:26" ht="13" x14ac:dyDescent="0.3">
      <c r="A22" s="1" t="s">
        <v>26</v>
      </c>
      <c r="C22" s="71">
        <f t="shared" ref="C22:Q22" si="22">C15*50%</f>
        <v>20205.46875</v>
      </c>
      <c r="D22" s="71">
        <f t="shared" si="22"/>
        <v>21795.3125</v>
      </c>
      <c r="E22" s="82">
        <f t="shared" si="22"/>
        <v>27200.78125</v>
      </c>
      <c r="F22" s="83">
        <f t="shared" si="22"/>
        <v>29975.78125</v>
      </c>
      <c r="G22" s="83">
        <f t="shared" si="22"/>
        <v>48215.625</v>
      </c>
      <c r="H22" s="83">
        <f t="shared" si="22"/>
        <v>161614.84375</v>
      </c>
      <c r="I22" s="83">
        <f t="shared" si="22"/>
        <v>192400</v>
      </c>
      <c r="J22" s="83">
        <f t="shared" si="22"/>
        <v>42260.9375</v>
      </c>
      <c r="K22" s="83">
        <f t="shared" si="22"/>
        <v>30525</v>
      </c>
      <c r="L22" s="83">
        <f t="shared" si="22"/>
        <v>19309.375</v>
      </c>
      <c r="M22" s="83">
        <f t="shared" si="22"/>
        <v>41856.25</v>
      </c>
      <c r="N22" s="83">
        <f t="shared" si="22"/>
        <v>131523.4375</v>
      </c>
      <c r="O22" s="83">
        <f t="shared" si="22"/>
        <v>295075</v>
      </c>
      <c r="P22" s="84">
        <f t="shared" si="22"/>
        <v>398039.0625</v>
      </c>
      <c r="Q22" s="71">
        <f t="shared" si="22"/>
        <v>683257.03125</v>
      </c>
      <c r="R22" s="97">
        <f>SUM(E22:P22)</f>
        <v>1417996.09375</v>
      </c>
    </row>
    <row r="23" spans="1:26" ht="13.5" thickBot="1" x14ac:dyDescent="0.35">
      <c r="A23" s="327" t="s">
        <v>27</v>
      </c>
      <c r="B23" s="327"/>
      <c r="C23" s="325">
        <f t="shared" ref="C23" si="23">SUM(C21:C22)</f>
        <v>20205.46875</v>
      </c>
      <c r="D23" s="326">
        <f>SUM(D21:D22)</f>
        <v>42000.78125</v>
      </c>
      <c r="E23" s="76">
        <f t="shared" ref="E23:Q23" si="24">SUM(E21:E22)</f>
        <v>48996.09375</v>
      </c>
      <c r="F23" s="77">
        <f t="shared" si="24"/>
        <v>57176.5625</v>
      </c>
      <c r="G23" s="77">
        <f t="shared" si="24"/>
        <v>78191.40625</v>
      </c>
      <c r="H23" s="77">
        <f t="shared" si="24"/>
        <v>209830.46875</v>
      </c>
      <c r="I23" s="77">
        <f t="shared" si="24"/>
        <v>354014.84375</v>
      </c>
      <c r="J23" s="77">
        <f t="shared" si="24"/>
        <v>234660.9375</v>
      </c>
      <c r="K23" s="77">
        <f t="shared" si="24"/>
        <v>72785.9375</v>
      </c>
      <c r="L23" s="77">
        <f t="shared" si="24"/>
        <v>49834.375</v>
      </c>
      <c r="M23" s="77">
        <f t="shared" si="24"/>
        <v>61165.625</v>
      </c>
      <c r="N23" s="77">
        <f t="shared" si="24"/>
        <v>173379.6875</v>
      </c>
      <c r="O23" s="77">
        <f t="shared" si="24"/>
        <v>426598.4375</v>
      </c>
      <c r="P23" s="78">
        <f t="shared" si="24"/>
        <v>693114.0625</v>
      </c>
      <c r="Q23" s="323">
        <f t="shared" si="24"/>
        <v>1081296.09375</v>
      </c>
      <c r="R23" s="98">
        <f>SUM(E23:P23)</f>
        <v>2459748.4375</v>
      </c>
      <c r="S23" s="1" t="b">
        <f>R23=SUM(R21:R22)</f>
        <v>1</v>
      </c>
      <c r="T23" s="1"/>
      <c r="U23" s="1"/>
      <c r="V23" s="1"/>
      <c r="W23" s="1"/>
      <c r="X23" s="1"/>
      <c r="Y23" s="1"/>
      <c r="Z23" s="1"/>
    </row>
  </sheetData>
  <mergeCells count="5">
    <mergeCell ref="A1:Q1"/>
    <mergeCell ref="A2:Q2"/>
    <mergeCell ref="A3:Q3"/>
    <mergeCell ref="C5:Q5"/>
    <mergeCell ref="A18:Q18"/>
  </mergeCells>
  <conditionalFormatting sqref="A1:XFD1048576">
    <cfRule type="containsText" dxfId="16" priority="1" operator="containsText" text="True">
      <formula>NOT(ISERROR(SEARCH("True",A1)))</formula>
    </cfRule>
    <cfRule type="containsText" dxfId="15" priority="2" operator="containsText" text="False">
      <formula>NOT(ISERROR(SEARCH("False",A1)))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16"/>
  <sheetViews>
    <sheetView showGridLines="0" workbookViewId="0">
      <selection activeCell="A11" sqref="A11"/>
    </sheetView>
  </sheetViews>
  <sheetFormatPr defaultColWidth="12.6328125" defaultRowHeight="15.75" customHeight="1" x14ac:dyDescent="0.25"/>
  <cols>
    <col min="1" max="1" width="37" customWidth="1"/>
    <col min="2" max="3" width="2.7265625" customWidth="1"/>
    <col min="5" max="5" width="14.1796875" bestFit="1" customWidth="1"/>
    <col min="6" max="6" width="14.08984375" bestFit="1" customWidth="1"/>
    <col min="7" max="7" width="12.26953125" bestFit="1" customWidth="1"/>
    <col min="8" max="8" width="13.1796875" bestFit="1" customWidth="1"/>
    <col min="9" max="9" width="10.7265625" bestFit="1" customWidth="1"/>
    <col min="10" max="10" width="9.26953125" bestFit="1" customWidth="1"/>
    <col min="11" max="11" width="8.90625" bestFit="1" customWidth="1"/>
    <col min="12" max="12" width="9.54296875" bestFit="1" customWidth="1"/>
    <col min="13" max="13" width="8.90625" bestFit="1" customWidth="1"/>
    <col min="14" max="14" width="11.453125" bestFit="1" customWidth="1"/>
    <col min="15" max="15" width="14.7265625" bestFit="1" customWidth="1"/>
    <col min="16" max="16" width="12.36328125" bestFit="1" customWidth="1"/>
    <col min="17" max="17" width="14.1796875" bestFit="1" customWidth="1"/>
    <col min="18" max="18" width="14.08984375" bestFit="1" customWidth="1"/>
    <col min="19" max="19" width="12.26953125" bestFit="1" customWidth="1"/>
    <col min="20" max="20" width="10.26953125" bestFit="1" customWidth="1"/>
  </cols>
  <sheetData>
    <row r="1" spans="1:21" ht="15.75" customHeight="1" x14ac:dyDescent="0.3">
      <c r="A1" s="359" t="s">
        <v>41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</row>
    <row r="2" spans="1:21" ht="15.75" customHeight="1" x14ac:dyDescent="0.3">
      <c r="A2" s="359" t="s">
        <v>42</v>
      </c>
      <c r="B2" s="359"/>
      <c r="C2" s="359"/>
      <c r="D2" s="359"/>
      <c r="E2" s="359"/>
      <c r="F2" s="359"/>
      <c r="G2" s="359"/>
      <c r="H2" s="359"/>
      <c r="I2" s="359"/>
      <c r="J2" s="359"/>
      <c r="K2" s="359"/>
      <c r="L2" s="359"/>
      <c r="M2" s="359"/>
      <c r="N2" s="359"/>
      <c r="O2" s="359"/>
      <c r="P2" s="359"/>
      <c r="Q2" s="359"/>
      <c r="R2" s="359"/>
      <c r="S2" s="359"/>
      <c r="T2" s="359"/>
    </row>
    <row r="3" spans="1:21" ht="15.75" customHeight="1" x14ac:dyDescent="0.3">
      <c r="A3" s="359" t="s">
        <v>123</v>
      </c>
      <c r="B3" s="359"/>
      <c r="C3" s="359"/>
      <c r="D3" s="359"/>
      <c r="E3" s="359"/>
      <c r="F3" s="359"/>
      <c r="G3" s="359"/>
      <c r="H3" s="359"/>
      <c r="I3" s="359"/>
      <c r="J3" s="359"/>
      <c r="K3" s="359"/>
      <c r="L3" s="359"/>
      <c r="M3" s="359"/>
      <c r="N3" s="359"/>
      <c r="O3" s="359"/>
      <c r="P3" s="359"/>
      <c r="Q3" s="359"/>
      <c r="R3" s="359"/>
      <c r="S3" s="359"/>
      <c r="T3" s="359"/>
    </row>
    <row r="4" spans="1:21" ht="13.5" thickBot="1" x14ac:dyDescent="0.35">
      <c r="D4" s="14"/>
      <c r="E4" s="12"/>
      <c r="F4" s="12"/>
      <c r="G4" s="357" t="s">
        <v>29</v>
      </c>
      <c r="H4" s="358"/>
      <c r="I4" s="358"/>
      <c r="J4" s="358"/>
      <c r="K4" s="358"/>
      <c r="L4" s="358"/>
      <c r="M4" s="358"/>
      <c r="N4" s="358"/>
      <c r="O4" s="358"/>
      <c r="P4" s="358"/>
      <c r="Q4" s="358"/>
      <c r="R4" s="358"/>
      <c r="S4" s="12"/>
    </row>
    <row r="5" spans="1:21" ht="13" x14ac:dyDescent="0.3">
      <c r="A5" s="112"/>
      <c r="B5" s="114"/>
      <c r="C5" s="114"/>
      <c r="D5" s="165"/>
      <c r="E5" s="162">
        <v>45231</v>
      </c>
      <c r="F5" s="162">
        <v>45261</v>
      </c>
      <c r="G5" s="161">
        <v>45292</v>
      </c>
      <c r="H5" s="162">
        <v>45323</v>
      </c>
      <c r="I5" s="162">
        <v>45352</v>
      </c>
      <c r="J5" s="162">
        <v>45383</v>
      </c>
      <c r="K5" s="162">
        <v>45413</v>
      </c>
      <c r="L5" s="162">
        <v>45444</v>
      </c>
      <c r="M5" s="162">
        <v>45474</v>
      </c>
      <c r="N5" s="162">
        <v>45505</v>
      </c>
      <c r="O5" s="162">
        <v>45536</v>
      </c>
      <c r="P5" s="162">
        <v>45566</v>
      </c>
      <c r="Q5" s="162">
        <v>45597</v>
      </c>
      <c r="R5" s="163">
        <v>45627</v>
      </c>
      <c r="S5" s="162">
        <v>45658</v>
      </c>
      <c r="T5" s="164" t="s">
        <v>2</v>
      </c>
    </row>
    <row r="6" spans="1:21" ht="15.75" customHeight="1" x14ac:dyDescent="0.3">
      <c r="A6" s="141" t="s">
        <v>43</v>
      </c>
      <c r="D6" s="104"/>
      <c r="E6" s="2">
        <f>'Direct Labor Budget '!C10</f>
        <v>330</v>
      </c>
      <c r="F6" s="2">
        <f>'Direct Labor Budget '!D10</f>
        <v>555</v>
      </c>
      <c r="G6" s="167">
        <f>'Direct Labor Budget '!E10</f>
        <v>585</v>
      </c>
      <c r="H6" s="168">
        <f>'Direct Labor Budget '!F10</f>
        <v>930</v>
      </c>
      <c r="I6" s="168">
        <f>'Direct Labor Budget '!G10</f>
        <v>495</v>
      </c>
      <c r="J6" s="168">
        <f>'Direct Labor Budget '!H10</f>
        <v>2655</v>
      </c>
      <c r="K6" s="168">
        <f>'Direct Labor Budget '!I10</f>
        <v>7050</v>
      </c>
      <c r="L6" s="168">
        <f>'Direct Labor Budget '!J10</f>
        <v>1170</v>
      </c>
      <c r="M6" s="168">
        <f>'Direct Labor Budget '!K10</f>
        <v>960</v>
      </c>
      <c r="N6" s="168">
        <f>'Direct Labor Budget '!L10</f>
        <v>480</v>
      </c>
      <c r="O6" s="168">
        <f>'Direct Labor Budget '!M10</f>
        <v>540</v>
      </c>
      <c r="P6" s="168">
        <f>'Direct Labor Budget '!N10</f>
        <v>2100</v>
      </c>
      <c r="Q6" s="168">
        <f>'Direct Labor Budget '!O10</f>
        <v>5850</v>
      </c>
      <c r="R6" s="169">
        <f>'Direct Labor Budget '!P10</f>
        <v>11010</v>
      </c>
      <c r="S6" s="2">
        <f>'Direct Labor Budget '!Q10</f>
        <v>9060</v>
      </c>
      <c r="T6" s="179">
        <f t="shared" ref="T6:T12" si="0">SUM(G6:R6)</f>
        <v>33825</v>
      </c>
    </row>
    <row r="7" spans="1:21" ht="15.75" customHeight="1" x14ac:dyDescent="0.3">
      <c r="A7" s="141" t="s">
        <v>44</v>
      </c>
      <c r="D7" s="104"/>
      <c r="E7" s="9">
        <v>1.25</v>
      </c>
      <c r="F7" s="9">
        <v>1.25</v>
      </c>
      <c r="G7" s="170">
        <v>1.25</v>
      </c>
      <c r="H7" s="171">
        <v>1.25</v>
      </c>
      <c r="I7" s="171">
        <v>1.25</v>
      </c>
      <c r="J7" s="171">
        <v>1.25</v>
      </c>
      <c r="K7" s="171">
        <v>1.25</v>
      </c>
      <c r="L7" s="171">
        <v>1.25</v>
      </c>
      <c r="M7" s="171">
        <v>1.25</v>
      </c>
      <c r="N7" s="171">
        <v>1.25</v>
      </c>
      <c r="O7" s="171">
        <v>1.25</v>
      </c>
      <c r="P7" s="171">
        <v>1.25</v>
      </c>
      <c r="Q7" s="171">
        <v>1.25</v>
      </c>
      <c r="R7" s="172">
        <v>1.25</v>
      </c>
      <c r="S7" s="9">
        <v>1.25</v>
      </c>
      <c r="T7" s="180">
        <f>S7</f>
        <v>1.25</v>
      </c>
    </row>
    <row r="8" spans="1:21" ht="15.75" customHeight="1" thickBot="1" x14ac:dyDescent="0.35">
      <c r="A8" s="141" t="s">
        <v>45</v>
      </c>
      <c r="D8" s="104"/>
      <c r="E8" s="144">
        <f t="shared" ref="E8:S8" si="1">E7*E6</f>
        <v>412.5</v>
      </c>
      <c r="F8" s="144">
        <f t="shared" si="1"/>
        <v>693.75</v>
      </c>
      <c r="G8" s="173">
        <f t="shared" si="1"/>
        <v>731.25</v>
      </c>
      <c r="H8" s="174">
        <f t="shared" si="1"/>
        <v>1162.5</v>
      </c>
      <c r="I8" s="174">
        <f t="shared" si="1"/>
        <v>618.75</v>
      </c>
      <c r="J8" s="174">
        <f t="shared" si="1"/>
        <v>3318.75</v>
      </c>
      <c r="K8" s="174">
        <f t="shared" si="1"/>
        <v>8812.5</v>
      </c>
      <c r="L8" s="174">
        <f t="shared" si="1"/>
        <v>1462.5</v>
      </c>
      <c r="M8" s="174">
        <f t="shared" si="1"/>
        <v>1200</v>
      </c>
      <c r="N8" s="174">
        <f t="shared" si="1"/>
        <v>600</v>
      </c>
      <c r="O8" s="174">
        <f t="shared" si="1"/>
        <v>675</v>
      </c>
      <c r="P8" s="174">
        <f t="shared" si="1"/>
        <v>2625</v>
      </c>
      <c r="Q8" s="174">
        <f t="shared" si="1"/>
        <v>7312.5</v>
      </c>
      <c r="R8" s="175">
        <f t="shared" si="1"/>
        <v>13762.5</v>
      </c>
      <c r="S8" s="144">
        <f t="shared" si="1"/>
        <v>11325</v>
      </c>
      <c r="T8" s="175">
        <f t="shared" si="0"/>
        <v>42281.25</v>
      </c>
    </row>
    <row r="9" spans="1:21" ht="15.75" customHeight="1" x14ac:dyDescent="0.3">
      <c r="A9" s="141" t="s">
        <v>46</v>
      </c>
      <c r="D9" s="104"/>
      <c r="E9" s="2">
        <v>2123</v>
      </c>
      <c r="F9" s="2">
        <v>2123</v>
      </c>
      <c r="G9" s="167">
        <v>2123</v>
      </c>
      <c r="H9" s="168">
        <v>2123</v>
      </c>
      <c r="I9" s="168">
        <v>2123</v>
      </c>
      <c r="J9" s="168">
        <v>2123</v>
      </c>
      <c r="K9" s="168">
        <v>2123</v>
      </c>
      <c r="L9" s="168">
        <v>2123</v>
      </c>
      <c r="M9" s="168">
        <v>2123</v>
      </c>
      <c r="N9" s="168">
        <v>2123</v>
      </c>
      <c r="O9" s="168">
        <v>2123</v>
      </c>
      <c r="P9" s="168">
        <v>2123</v>
      </c>
      <c r="Q9" s="168">
        <v>2123</v>
      </c>
      <c r="R9" s="169">
        <v>2123</v>
      </c>
      <c r="S9" s="2">
        <v>2123</v>
      </c>
      <c r="T9" s="179">
        <f t="shared" si="0"/>
        <v>25476</v>
      </c>
    </row>
    <row r="10" spans="1:21" ht="15.75" customHeight="1" thickBot="1" x14ac:dyDescent="0.35">
      <c r="A10" s="141" t="s">
        <v>47</v>
      </c>
      <c r="D10" s="104"/>
      <c r="E10" s="148">
        <f t="shared" ref="E10:S10" si="2">SUM(E8:E9)</f>
        <v>2535.5</v>
      </c>
      <c r="F10" s="147">
        <f t="shared" si="2"/>
        <v>2816.75</v>
      </c>
      <c r="G10" s="176">
        <f t="shared" si="2"/>
        <v>2854.25</v>
      </c>
      <c r="H10" s="177">
        <f t="shared" si="2"/>
        <v>3285.5</v>
      </c>
      <c r="I10" s="177">
        <f t="shared" si="2"/>
        <v>2741.75</v>
      </c>
      <c r="J10" s="177">
        <f t="shared" si="2"/>
        <v>5441.75</v>
      </c>
      <c r="K10" s="177">
        <f t="shared" si="2"/>
        <v>10935.5</v>
      </c>
      <c r="L10" s="177">
        <f t="shared" si="2"/>
        <v>3585.5</v>
      </c>
      <c r="M10" s="177">
        <f t="shared" si="2"/>
        <v>3323</v>
      </c>
      <c r="N10" s="177">
        <f t="shared" si="2"/>
        <v>2723</v>
      </c>
      <c r="O10" s="177">
        <f t="shared" si="2"/>
        <v>2798</v>
      </c>
      <c r="P10" s="177">
        <f t="shared" si="2"/>
        <v>4748</v>
      </c>
      <c r="Q10" s="177">
        <f t="shared" si="2"/>
        <v>9435.5</v>
      </c>
      <c r="R10" s="178">
        <f t="shared" si="2"/>
        <v>15885.5</v>
      </c>
      <c r="S10" s="147">
        <f t="shared" si="2"/>
        <v>13448</v>
      </c>
      <c r="T10" s="175">
        <f t="shared" si="0"/>
        <v>67757.25</v>
      </c>
      <c r="U10" s="184" t="b">
        <f>T10=T8+T9</f>
        <v>1</v>
      </c>
    </row>
    <row r="11" spans="1:21" ht="15.75" customHeight="1" x14ac:dyDescent="0.3">
      <c r="A11" s="141" t="s">
        <v>48</v>
      </c>
      <c r="D11" s="104"/>
      <c r="E11" s="2">
        <v>0</v>
      </c>
      <c r="F11" s="2">
        <v>0</v>
      </c>
      <c r="G11" s="167">
        <v>0</v>
      </c>
      <c r="H11" s="168">
        <v>0</v>
      </c>
      <c r="I11" s="168">
        <v>0</v>
      </c>
      <c r="J11" s="168">
        <v>0</v>
      </c>
      <c r="K11" s="168">
        <v>0</v>
      </c>
      <c r="L11" s="168">
        <v>0</v>
      </c>
      <c r="M11" s="168">
        <v>0</v>
      </c>
      <c r="N11" s="168">
        <v>0</v>
      </c>
      <c r="O11" s="168">
        <v>0</v>
      </c>
      <c r="P11" s="168">
        <v>0</v>
      </c>
      <c r="Q11" s="168">
        <v>0</v>
      </c>
      <c r="R11" s="169">
        <v>0</v>
      </c>
      <c r="S11" s="2">
        <v>0</v>
      </c>
      <c r="T11" s="179">
        <f t="shared" si="0"/>
        <v>0</v>
      </c>
    </row>
    <row r="12" spans="1:21" ht="15.75" customHeight="1" thickBot="1" x14ac:dyDescent="0.35">
      <c r="A12" s="143" t="s">
        <v>49</v>
      </c>
      <c r="B12" s="107"/>
      <c r="C12" s="107"/>
      <c r="D12" s="108"/>
      <c r="E12" s="145">
        <f t="shared" ref="E12:S12" si="3">E10-E11</f>
        <v>2535.5</v>
      </c>
      <c r="F12" s="144">
        <f t="shared" si="3"/>
        <v>2816.75</v>
      </c>
      <c r="G12" s="173">
        <f t="shared" si="3"/>
        <v>2854.25</v>
      </c>
      <c r="H12" s="174">
        <f t="shared" si="3"/>
        <v>3285.5</v>
      </c>
      <c r="I12" s="174">
        <f t="shared" si="3"/>
        <v>2741.75</v>
      </c>
      <c r="J12" s="174">
        <f t="shared" si="3"/>
        <v>5441.75</v>
      </c>
      <c r="K12" s="174">
        <f t="shared" si="3"/>
        <v>10935.5</v>
      </c>
      <c r="L12" s="174">
        <f t="shared" si="3"/>
        <v>3585.5</v>
      </c>
      <c r="M12" s="174">
        <f t="shared" si="3"/>
        <v>3323</v>
      </c>
      <c r="N12" s="174">
        <f t="shared" si="3"/>
        <v>2723</v>
      </c>
      <c r="O12" s="174">
        <f t="shared" si="3"/>
        <v>2798</v>
      </c>
      <c r="P12" s="174">
        <f t="shared" si="3"/>
        <v>4748</v>
      </c>
      <c r="Q12" s="174">
        <f t="shared" si="3"/>
        <v>9435.5</v>
      </c>
      <c r="R12" s="175">
        <f t="shared" si="3"/>
        <v>15885.5</v>
      </c>
      <c r="S12" s="144">
        <f t="shared" si="3"/>
        <v>13448</v>
      </c>
      <c r="T12" s="175">
        <f t="shared" si="0"/>
        <v>67757.25</v>
      </c>
    </row>
    <row r="13" spans="1:21" ht="15.75" customHeight="1" x14ac:dyDescent="0.3">
      <c r="A13" s="166"/>
      <c r="B13" s="114"/>
      <c r="C13" s="114"/>
      <c r="D13" s="113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1"/>
    </row>
    <row r="14" spans="1:21" ht="15.75" customHeight="1" x14ac:dyDescent="0.3">
      <c r="A14" s="141" t="s">
        <v>47</v>
      </c>
      <c r="D14" s="104"/>
      <c r="E14" s="168"/>
      <c r="F14" s="168"/>
      <c r="G14" s="168"/>
      <c r="H14" s="168"/>
      <c r="I14" s="168"/>
      <c r="J14" s="168"/>
      <c r="K14" s="168"/>
      <c r="L14" s="168"/>
      <c r="M14" s="168"/>
      <c r="N14" s="168"/>
      <c r="O14" s="168"/>
      <c r="P14" s="168"/>
      <c r="Q14" s="168"/>
      <c r="R14" s="168"/>
      <c r="S14" s="168"/>
      <c r="T14" s="179">
        <f>T10</f>
        <v>67757.25</v>
      </c>
    </row>
    <row r="15" spans="1:21" ht="15.75" customHeight="1" x14ac:dyDescent="0.3">
      <c r="A15" s="141" t="s">
        <v>43</v>
      </c>
      <c r="D15" s="104"/>
      <c r="E15" s="168"/>
      <c r="F15" s="168"/>
      <c r="G15" s="168"/>
      <c r="H15" s="168"/>
      <c r="I15" s="168"/>
      <c r="J15" s="168"/>
      <c r="K15" s="168"/>
      <c r="L15" s="168"/>
      <c r="M15" s="168"/>
      <c r="N15" s="168"/>
      <c r="O15" s="168"/>
      <c r="P15" s="168"/>
      <c r="Q15" s="168"/>
      <c r="R15" s="168"/>
      <c r="S15" s="168"/>
      <c r="T15" s="179">
        <f>T6</f>
        <v>33825</v>
      </c>
    </row>
    <row r="16" spans="1:21" ht="15.75" customHeight="1" thickBot="1" x14ac:dyDescent="0.35">
      <c r="A16" s="143" t="s">
        <v>50</v>
      </c>
      <c r="B16" s="107"/>
      <c r="C16" s="107"/>
      <c r="D16" s="108"/>
      <c r="E16" s="183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329">
        <f>T14/T15</f>
        <v>2.0031707317073169</v>
      </c>
    </row>
  </sheetData>
  <mergeCells count="4">
    <mergeCell ref="G4:R4"/>
    <mergeCell ref="A1:T1"/>
    <mergeCell ref="A2:T2"/>
    <mergeCell ref="A3:T3"/>
  </mergeCells>
  <conditionalFormatting sqref="A1:XFD3 A4:G4 S4:XFD4 A5:XFD1048576">
    <cfRule type="containsText" dxfId="14" priority="1" operator="containsText" text="True">
      <formula>NOT(ISERROR(SEARCH("True",A1)))</formula>
    </cfRule>
    <cfRule type="containsText" dxfId="13" priority="2" operator="containsText" text="False">
      <formula>NOT(ISERROR(SEARCH("False",A1)))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6"/>
  <sheetViews>
    <sheetView showGridLines="0" workbookViewId="0">
      <selection activeCell="H15" sqref="H15:I15"/>
    </sheetView>
  </sheetViews>
  <sheetFormatPr defaultColWidth="12.6328125" defaultRowHeight="15.75" customHeight="1" x14ac:dyDescent="0.25"/>
  <cols>
    <col min="1" max="1" width="34" bestFit="1" customWidth="1"/>
    <col min="4" max="4" width="2.6328125" customWidth="1"/>
    <col min="7" max="7" width="2" customWidth="1"/>
  </cols>
  <sheetData>
    <row r="1" spans="1:9" ht="15.75" customHeight="1" x14ac:dyDescent="0.3">
      <c r="A1" s="364" t="s">
        <v>51</v>
      </c>
      <c r="B1" s="364"/>
      <c r="C1" s="364"/>
      <c r="D1" s="364"/>
      <c r="E1" s="364"/>
      <c r="F1" s="364"/>
      <c r="G1" s="364"/>
      <c r="H1" s="364"/>
      <c r="I1" s="364"/>
    </row>
    <row r="2" spans="1:9" ht="15.75" customHeight="1" x14ac:dyDescent="0.3">
      <c r="A2" s="364" t="s">
        <v>52</v>
      </c>
      <c r="B2" s="364"/>
      <c r="C2" s="364"/>
      <c r="D2" s="364"/>
      <c r="E2" s="364"/>
      <c r="F2" s="364"/>
      <c r="G2" s="364"/>
      <c r="H2" s="364"/>
      <c r="I2" s="364"/>
    </row>
    <row r="3" spans="1:9" ht="15.75" customHeight="1" x14ac:dyDescent="0.3">
      <c r="A3" s="364" t="s">
        <v>53</v>
      </c>
      <c r="B3" s="364"/>
      <c r="C3" s="364"/>
      <c r="D3" s="364"/>
      <c r="E3" s="364"/>
      <c r="F3" s="364"/>
      <c r="G3" s="364"/>
      <c r="H3" s="364"/>
      <c r="I3" s="364"/>
    </row>
    <row r="4" spans="1:9" ht="15.75" customHeight="1" thickBot="1" x14ac:dyDescent="0.35">
      <c r="A4" s="365" t="s">
        <v>123</v>
      </c>
      <c r="B4" s="365"/>
      <c r="C4" s="365"/>
      <c r="D4" s="365"/>
      <c r="E4" s="365"/>
      <c r="F4" s="365"/>
      <c r="G4" s="365"/>
      <c r="H4" s="365"/>
      <c r="I4" s="365"/>
    </row>
    <row r="5" spans="1:9" ht="15.75" customHeight="1" thickBot="1" x14ac:dyDescent="0.35">
      <c r="A5" s="110" t="s">
        <v>54</v>
      </c>
      <c r="B5" s="366" t="s">
        <v>55</v>
      </c>
      <c r="C5" s="367"/>
      <c r="D5" s="110"/>
      <c r="E5" s="362" t="s">
        <v>56</v>
      </c>
      <c r="F5" s="363"/>
      <c r="G5" s="109"/>
      <c r="H5" s="368" t="s">
        <v>57</v>
      </c>
      <c r="I5" s="369"/>
    </row>
    <row r="6" spans="1:9" ht="15.75" customHeight="1" x14ac:dyDescent="0.25">
      <c r="A6" s="111" t="s">
        <v>58</v>
      </c>
      <c r="B6" s="112"/>
      <c r="C6" s="113"/>
      <c r="D6" s="112"/>
      <c r="E6" s="114"/>
      <c r="F6" s="113"/>
      <c r="G6" s="114"/>
      <c r="H6" s="114"/>
      <c r="I6" s="113"/>
    </row>
    <row r="7" spans="1:9" ht="15.75" customHeight="1" x14ac:dyDescent="0.3">
      <c r="A7" s="103" t="s">
        <v>59</v>
      </c>
      <c r="B7" s="116">
        <v>1</v>
      </c>
      <c r="C7" s="117" t="s">
        <v>120</v>
      </c>
      <c r="D7" s="55"/>
      <c r="E7" s="115">
        <v>9.25</v>
      </c>
      <c r="F7" s="118" t="s">
        <v>120</v>
      </c>
      <c r="G7" s="9"/>
      <c r="H7" s="360">
        <f>B7*E7</f>
        <v>9.25</v>
      </c>
      <c r="I7" s="361"/>
    </row>
    <row r="8" spans="1:9" ht="15.75" customHeight="1" x14ac:dyDescent="0.3">
      <c r="A8" s="103" t="s">
        <v>60</v>
      </c>
      <c r="B8" s="116">
        <v>0.12</v>
      </c>
      <c r="C8" s="117" t="s">
        <v>119</v>
      </c>
      <c r="D8" s="55"/>
      <c r="E8" s="115">
        <f>'Direct Labor Budget '!R11</f>
        <v>20</v>
      </c>
      <c r="F8" s="117" t="s">
        <v>119</v>
      </c>
      <c r="G8" s="9"/>
      <c r="H8" s="360">
        <f>B8*E8</f>
        <v>2.4</v>
      </c>
      <c r="I8" s="361"/>
    </row>
    <row r="9" spans="1:9" ht="15.75" customHeight="1" thickBot="1" x14ac:dyDescent="0.35">
      <c r="A9" s="125" t="s">
        <v>61</v>
      </c>
      <c r="B9" s="126">
        <f>B8</f>
        <v>0.12</v>
      </c>
      <c r="C9" s="127" t="s">
        <v>119</v>
      </c>
      <c r="D9" s="128"/>
      <c r="E9" s="129">
        <f>'Manufacturing Overhead Budget'!T16</f>
        <v>2.0031707317073169</v>
      </c>
      <c r="F9" s="127" t="s">
        <v>119</v>
      </c>
      <c r="G9" s="130"/>
      <c r="H9" s="370">
        <f>B9*E9</f>
        <v>0.240380487804878</v>
      </c>
      <c r="I9" s="371"/>
    </row>
    <row r="10" spans="1:9" ht="15.75" customHeight="1" x14ac:dyDescent="0.3">
      <c r="A10" s="131" t="s">
        <v>62</v>
      </c>
      <c r="C10" s="104"/>
      <c r="D10" s="105"/>
      <c r="E10" s="119"/>
      <c r="F10" s="120"/>
      <c r="H10" s="360">
        <f>SUM(H7:H9)</f>
        <v>11.890380487804878</v>
      </c>
      <c r="I10" s="361"/>
    </row>
    <row r="11" spans="1:9" ht="15.75" customHeight="1" thickBot="1" x14ac:dyDescent="0.35">
      <c r="A11" s="106"/>
      <c r="B11" s="105"/>
      <c r="C11" s="104"/>
      <c r="D11" s="105"/>
      <c r="F11" s="104"/>
      <c r="G11" s="107"/>
      <c r="H11" s="121"/>
      <c r="I11" s="122"/>
    </row>
    <row r="12" spans="1:9" ht="15.75" customHeight="1" x14ac:dyDescent="0.3">
      <c r="A12" s="103" t="s">
        <v>63</v>
      </c>
      <c r="B12" s="112"/>
      <c r="C12" s="114"/>
      <c r="D12" s="114"/>
      <c r="E12" s="114"/>
      <c r="F12" s="113"/>
      <c r="H12" s="123"/>
      <c r="I12" s="124"/>
    </row>
    <row r="13" spans="1:9" ht="15.75" customHeight="1" x14ac:dyDescent="0.3">
      <c r="A13" s="103" t="s">
        <v>64</v>
      </c>
      <c r="B13" s="105"/>
      <c r="F13" s="104"/>
      <c r="H13" s="372">
        <f>'Production Budget'!O7</f>
        <v>1750</v>
      </c>
      <c r="I13" s="373"/>
    </row>
    <row r="14" spans="1:9" ht="15.75" customHeight="1" x14ac:dyDescent="0.3">
      <c r="A14" s="103" t="s">
        <v>62</v>
      </c>
      <c r="B14" s="105"/>
      <c r="F14" s="104"/>
      <c r="H14" s="360">
        <f>H10</f>
        <v>11.890380487804878</v>
      </c>
      <c r="I14" s="361"/>
    </row>
    <row r="15" spans="1:9" ht="15.75" customHeight="1" x14ac:dyDescent="0.3">
      <c r="A15" s="103" t="s">
        <v>65</v>
      </c>
      <c r="B15" s="105"/>
      <c r="F15" s="104"/>
      <c r="H15" s="360">
        <f>H14*H13</f>
        <v>20808.165853658535</v>
      </c>
      <c r="I15" s="361"/>
    </row>
    <row r="16" spans="1:9" ht="15.75" customHeight="1" thickBot="1" x14ac:dyDescent="0.3">
      <c r="A16" s="106"/>
      <c r="B16" s="106"/>
      <c r="C16" s="107"/>
      <c r="D16" s="107"/>
      <c r="E16" s="107"/>
      <c r="F16" s="108"/>
      <c r="G16" s="107"/>
      <c r="H16" s="107"/>
      <c r="I16" s="108"/>
    </row>
  </sheetData>
  <mergeCells count="14">
    <mergeCell ref="H9:I9"/>
    <mergeCell ref="H10:I10"/>
    <mergeCell ref="H13:I13"/>
    <mergeCell ref="H14:I14"/>
    <mergeCell ref="H15:I15"/>
    <mergeCell ref="H7:I7"/>
    <mergeCell ref="H8:I8"/>
    <mergeCell ref="E5:F5"/>
    <mergeCell ref="A1:I1"/>
    <mergeCell ref="A2:I2"/>
    <mergeCell ref="A3:I3"/>
    <mergeCell ref="A4:I4"/>
    <mergeCell ref="B5:C5"/>
    <mergeCell ref="H5:I5"/>
  </mergeCells>
  <conditionalFormatting sqref="A1:XFD1048576">
    <cfRule type="containsText" dxfId="12" priority="1" operator="containsText" text="False">
      <formula>NOT(ISERROR(SEARCH("False",A1)))</formula>
    </cfRule>
    <cfRule type="containsText" dxfId="11" priority="2" operator="containsText" text="True">
      <formula>NOT(ISERROR(SEARCH("True",A1)))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V19"/>
  <sheetViews>
    <sheetView showGridLines="0" topLeftCell="G1" workbookViewId="0">
      <selection activeCell="O14" sqref="O14"/>
    </sheetView>
  </sheetViews>
  <sheetFormatPr defaultColWidth="12.6328125" defaultRowHeight="15.75" customHeight="1" x14ac:dyDescent="0.25"/>
  <cols>
    <col min="6" max="6" width="14.1796875" bestFit="1" customWidth="1"/>
    <col min="7" max="7" width="14.08984375" bestFit="1" customWidth="1"/>
    <col min="8" max="8" width="12.26953125" bestFit="1" customWidth="1"/>
    <col min="9" max="9" width="13.1796875" bestFit="1" customWidth="1"/>
    <col min="10" max="10" width="10.7265625" bestFit="1" customWidth="1"/>
    <col min="11" max="11" width="9.26953125" bestFit="1" customWidth="1"/>
    <col min="12" max="12" width="8.90625" bestFit="1" customWidth="1"/>
    <col min="13" max="13" width="9.54296875" bestFit="1" customWidth="1"/>
    <col min="14" max="14" width="8.90625" bestFit="1" customWidth="1"/>
    <col min="15" max="15" width="11.453125" bestFit="1" customWidth="1"/>
    <col min="16" max="16" width="14.7265625" bestFit="1" customWidth="1"/>
    <col min="17" max="17" width="12.36328125" bestFit="1" customWidth="1"/>
    <col min="18" max="18" width="14.1796875" bestFit="1" customWidth="1"/>
    <col min="19" max="19" width="14.08984375" bestFit="1" customWidth="1"/>
    <col min="20" max="20" width="12.26953125" bestFit="1" customWidth="1"/>
    <col min="21" max="21" width="9.26953125" bestFit="1" customWidth="1"/>
  </cols>
  <sheetData>
    <row r="1" spans="1:22" ht="15.75" customHeight="1" x14ac:dyDescent="0.3">
      <c r="A1" s="374" t="s">
        <v>34</v>
      </c>
      <c r="B1" s="346"/>
      <c r="C1" s="346"/>
      <c r="D1" s="346"/>
      <c r="E1" s="346"/>
      <c r="F1" s="346"/>
      <c r="G1" s="346"/>
      <c r="H1" s="346"/>
      <c r="I1" s="346"/>
      <c r="J1" s="346"/>
      <c r="K1" s="346"/>
      <c r="L1" s="346"/>
      <c r="M1" s="346"/>
      <c r="N1" s="346"/>
      <c r="O1" s="346"/>
      <c r="P1" s="346"/>
      <c r="Q1" s="346"/>
      <c r="R1" s="346"/>
      <c r="S1" s="375"/>
      <c r="T1" s="356"/>
      <c r="U1" s="356"/>
    </row>
    <row r="2" spans="1:22" ht="15.75" customHeight="1" x14ac:dyDescent="0.3">
      <c r="A2" s="374" t="s">
        <v>66</v>
      </c>
      <c r="B2" s="346"/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346"/>
      <c r="P2" s="346"/>
      <c r="Q2" s="346"/>
      <c r="R2" s="346"/>
      <c r="S2" s="356"/>
      <c r="T2" s="356"/>
      <c r="U2" s="356"/>
    </row>
    <row r="3" spans="1:22" ht="15.75" customHeight="1" thickBot="1" x14ac:dyDescent="0.35">
      <c r="A3" s="374" t="s">
        <v>123</v>
      </c>
      <c r="B3" s="346"/>
      <c r="C3" s="346"/>
      <c r="D3" s="346"/>
      <c r="E3" s="346"/>
      <c r="F3" s="346"/>
      <c r="G3" s="346"/>
      <c r="H3" s="346"/>
      <c r="I3" s="346"/>
      <c r="J3" s="346"/>
      <c r="K3" s="346"/>
      <c r="L3" s="346"/>
      <c r="M3" s="346"/>
      <c r="N3" s="346"/>
      <c r="O3" s="346"/>
      <c r="P3" s="346"/>
      <c r="Q3" s="346"/>
      <c r="R3" s="346"/>
      <c r="S3" s="356"/>
      <c r="T3" s="356"/>
      <c r="U3" s="356"/>
    </row>
    <row r="4" spans="1:22" ht="15.75" customHeight="1" thickBot="1" x14ac:dyDescent="0.35">
      <c r="A4" s="328"/>
      <c r="B4" s="328"/>
      <c r="C4" s="328"/>
      <c r="D4" s="328"/>
      <c r="E4" s="328"/>
      <c r="F4" s="328"/>
      <c r="G4" s="328"/>
      <c r="H4" s="376" t="s">
        <v>29</v>
      </c>
      <c r="I4" s="377"/>
      <c r="J4" s="377"/>
      <c r="K4" s="377"/>
      <c r="L4" s="377"/>
      <c r="M4" s="377"/>
      <c r="N4" s="377"/>
      <c r="O4" s="377"/>
      <c r="P4" s="377"/>
      <c r="Q4" s="377"/>
      <c r="R4" s="377"/>
      <c r="S4" s="378"/>
      <c r="T4" s="328"/>
      <c r="U4" s="328"/>
    </row>
    <row r="5" spans="1:22" ht="13" x14ac:dyDescent="0.3">
      <c r="A5" s="136"/>
      <c r="B5" s="137"/>
      <c r="C5" s="137"/>
      <c r="D5" s="138"/>
      <c r="E5" s="139"/>
      <c r="F5" s="133">
        <v>45231</v>
      </c>
      <c r="G5" s="133">
        <v>45261</v>
      </c>
      <c r="H5" s="132">
        <v>45292</v>
      </c>
      <c r="I5" s="133">
        <v>45323</v>
      </c>
      <c r="J5" s="133">
        <v>45352</v>
      </c>
      <c r="K5" s="133">
        <v>45383</v>
      </c>
      <c r="L5" s="133">
        <v>45413</v>
      </c>
      <c r="M5" s="133">
        <v>45444</v>
      </c>
      <c r="N5" s="133">
        <v>45474</v>
      </c>
      <c r="O5" s="133">
        <v>45505</v>
      </c>
      <c r="P5" s="133">
        <v>45536</v>
      </c>
      <c r="Q5" s="133">
        <v>45566</v>
      </c>
      <c r="R5" s="133">
        <v>45597</v>
      </c>
      <c r="S5" s="134">
        <v>45627</v>
      </c>
      <c r="T5" s="133">
        <v>45658</v>
      </c>
      <c r="U5" s="140" t="s">
        <v>67</v>
      </c>
    </row>
    <row r="6" spans="1:22" ht="15.75" customHeight="1" x14ac:dyDescent="0.3">
      <c r="A6" s="141" t="s">
        <v>68</v>
      </c>
      <c r="F6" s="2">
        <f>'Sales Budget '!D6</f>
        <v>1500</v>
      </c>
      <c r="G6" s="2">
        <f>'Sales Budget '!E6</f>
        <v>5000</v>
      </c>
      <c r="H6" s="149">
        <f>'Sales Budget '!F6</f>
        <v>3500</v>
      </c>
      <c r="I6" s="150">
        <f>'Sales Budget '!G6</f>
        <v>9000</v>
      </c>
      <c r="J6" s="150">
        <f>'Sales Budget '!H6</f>
        <v>4000</v>
      </c>
      <c r="K6" s="150">
        <f>'Sales Budget '!I6</f>
        <v>4500</v>
      </c>
      <c r="L6" s="150">
        <f>'Sales Budget '!J6</f>
        <v>75000</v>
      </c>
      <c r="M6" s="150">
        <f>'Sales Budget '!K6</f>
        <v>10000</v>
      </c>
      <c r="N6" s="150">
        <f>'Sales Budget '!L6</f>
        <v>9000</v>
      </c>
      <c r="O6" s="150">
        <f>'Sales Budget '!M6</f>
        <v>5000</v>
      </c>
      <c r="P6" s="150">
        <f>'Sales Budget '!N6</f>
        <v>1000</v>
      </c>
      <c r="Q6" s="150">
        <f>'Sales Budget '!O6</f>
        <v>15000</v>
      </c>
      <c r="R6" s="150">
        <f>'Sales Budget '!P6</f>
        <v>25000</v>
      </c>
      <c r="S6" s="151">
        <f>'Sales Budget '!Q6</f>
        <v>120000</v>
      </c>
      <c r="T6" s="2">
        <f>'Sales Budget '!R6</f>
        <v>7000</v>
      </c>
      <c r="U6" s="34">
        <f t="shared" ref="U6" si="0">SUM(H6:S6)</f>
        <v>281000</v>
      </c>
    </row>
    <row r="7" spans="1:22" ht="15.75" customHeight="1" x14ac:dyDescent="0.3">
      <c r="A7" s="141" t="s">
        <v>69</v>
      </c>
      <c r="F7" s="9">
        <v>0.05</v>
      </c>
      <c r="G7" s="9">
        <v>0.05</v>
      </c>
      <c r="H7" s="158">
        <v>0.05</v>
      </c>
      <c r="I7" s="159">
        <v>0.05</v>
      </c>
      <c r="J7" s="159">
        <v>0.05</v>
      </c>
      <c r="K7" s="159">
        <v>0.05</v>
      </c>
      <c r="L7" s="159">
        <v>0.05</v>
      </c>
      <c r="M7" s="159">
        <v>0.05</v>
      </c>
      <c r="N7" s="159">
        <v>0.05</v>
      </c>
      <c r="O7" s="159">
        <v>0.05</v>
      </c>
      <c r="P7" s="159">
        <v>0.05</v>
      </c>
      <c r="Q7" s="159">
        <v>0.05</v>
      </c>
      <c r="R7" s="159">
        <v>0.05</v>
      </c>
      <c r="S7" s="160">
        <v>0.05</v>
      </c>
      <c r="T7" s="9">
        <v>0.05</v>
      </c>
      <c r="U7" s="56">
        <f>S7</f>
        <v>0.05</v>
      </c>
    </row>
    <row r="8" spans="1:22" ht="15.75" customHeight="1" x14ac:dyDescent="0.3">
      <c r="A8" s="141" t="s">
        <v>70</v>
      </c>
      <c r="F8" s="2">
        <v>1</v>
      </c>
      <c r="G8" s="2">
        <v>1</v>
      </c>
      <c r="H8" s="149">
        <v>1</v>
      </c>
      <c r="I8" s="150">
        <v>1</v>
      </c>
      <c r="J8" s="150">
        <v>1</v>
      </c>
      <c r="K8" s="150">
        <v>1</v>
      </c>
      <c r="L8" s="150">
        <v>1</v>
      </c>
      <c r="M8" s="150">
        <v>1</v>
      </c>
      <c r="N8" s="150">
        <v>1</v>
      </c>
      <c r="O8" s="150">
        <v>1</v>
      </c>
      <c r="P8" s="150">
        <v>1</v>
      </c>
      <c r="Q8" s="150">
        <v>1</v>
      </c>
      <c r="R8" s="150">
        <v>1</v>
      </c>
      <c r="S8" s="151">
        <v>1</v>
      </c>
      <c r="T8" s="2">
        <v>1</v>
      </c>
      <c r="U8" s="34">
        <f>S8</f>
        <v>1</v>
      </c>
    </row>
    <row r="9" spans="1:22" ht="15.75" customHeight="1" thickBot="1" x14ac:dyDescent="0.35">
      <c r="A9" s="141" t="s">
        <v>71</v>
      </c>
      <c r="F9" s="144">
        <f t="shared" ref="F9:T9" si="1">F7*F6+F8*F6</f>
        <v>1575</v>
      </c>
      <c r="G9" s="144">
        <f t="shared" si="1"/>
        <v>5250</v>
      </c>
      <c r="H9" s="152">
        <f t="shared" si="1"/>
        <v>3675</v>
      </c>
      <c r="I9" s="153">
        <f t="shared" si="1"/>
        <v>9450</v>
      </c>
      <c r="J9" s="153">
        <f t="shared" si="1"/>
        <v>4200</v>
      </c>
      <c r="K9" s="153">
        <f t="shared" si="1"/>
        <v>4725</v>
      </c>
      <c r="L9" s="153">
        <f t="shared" si="1"/>
        <v>78750</v>
      </c>
      <c r="M9" s="153">
        <f t="shared" si="1"/>
        <v>10500</v>
      </c>
      <c r="N9" s="153">
        <f t="shared" si="1"/>
        <v>9450</v>
      </c>
      <c r="O9" s="153">
        <f t="shared" si="1"/>
        <v>5250</v>
      </c>
      <c r="P9" s="153">
        <f t="shared" si="1"/>
        <v>1050</v>
      </c>
      <c r="Q9" s="153">
        <f t="shared" si="1"/>
        <v>15750</v>
      </c>
      <c r="R9" s="153">
        <f t="shared" si="1"/>
        <v>26250</v>
      </c>
      <c r="S9" s="154">
        <f t="shared" si="1"/>
        <v>126000</v>
      </c>
      <c r="T9" s="144">
        <f t="shared" si="1"/>
        <v>7350</v>
      </c>
      <c r="U9" s="146">
        <f>SUM(H9:S9)</f>
        <v>295050</v>
      </c>
      <c r="V9" s="156" t="b">
        <f>U9=SUM(U7:U8)*U6</f>
        <v>1</v>
      </c>
    </row>
    <row r="10" spans="1:22" ht="15.75" customHeight="1" x14ac:dyDescent="0.3">
      <c r="A10" s="141" t="s">
        <v>72</v>
      </c>
      <c r="F10" s="2"/>
      <c r="G10" s="2"/>
      <c r="H10" s="149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1"/>
      <c r="T10" s="2"/>
      <c r="U10" s="34"/>
    </row>
    <row r="11" spans="1:22" ht="15.75" customHeight="1" x14ac:dyDescent="0.3">
      <c r="A11" s="141" t="s">
        <v>73</v>
      </c>
      <c r="F11" s="2">
        <v>575</v>
      </c>
      <c r="G11" s="2">
        <v>575</v>
      </c>
      <c r="H11" s="149">
        <v>575</v>
      </c>
      <c r="I11" s="150">
        <v>575</v>
      </c>
      <c r="J11" s="150">
        <v>575</v>
      </c>
      <c r="K11" s="150">
        <v>575</v>
      </c>
      <c r="L11" s="150">
        <v>575</v>
      </c>
      <c r="M11" s="150">
        <v>575</v>
      </c>
      <c r="N11" s="150">
        <v>575</v>
      </c>
      <c r="O11" s="150">
        <v>575</v>
      </c>
      <c r="P11" s="150">
        <v>575</v>
      </c>
      <c r="Q11" s="150">
        <v>575</v>
      </c>
      <c r="R11" s="150">
        <v>575</v>
      </c>
      <c r="S11" s="151">
        <v>575</v>
      </c>
      <c r="T11" s="2">
        <v>575</v>
      </c>
      <c r="U11" s="34">
        <f t="shared" ref="U11:U19" si="2">SUM(H11:S11)</f>
        <v>6900</v>
      </c>
    </row>
    <row r="12" spans="1:22" ht="15.75" customHeight="1" x14ac:dyDescent="0.3">
      <c r="A12" s="141" t="s">
        <v>74</v>
      </c>
      <c r="F12" s="2">
        <v>16430</v>
      </c>
      <c r="G12" s="2">
        <v>16430</v>
      </c>
      <c r="H12" s="149">
        <v>16430</v>
      </c>
      <c r="I12" s="150">
        <v>16430</v>
      </c>
      <c r="J12" s="150">
        <v>16430</v>
      </c>
      <c r="K12" s="150">
        <v>16430</v>
      </c>
      <c r="L12" s="150">
        <v>16430</v>
      </c>
      <c r="M12" s="150">
        <v>16430</v>
      </c>
      <c r="N12" s="150">
        <v>16430</v>
      </c>
      <c r="O12" s="150">
        <v>16430</v>
      </c>
      <c r="P12" s="150">
        <v>16430</v>
      </c>
      <c r="Q12" s="150">
        <v>16430</v>
      </c>
      <c r="R12" s="150">
        <v>16430</v>
      </c>
      <c r="S12" s="151">
        <v>16430</v>
      </c>
      <c r="T12" s="2">
        <v>16430</v>
      </c>
      <c r="U12" s="34">
        <f t="shared" si="2"/>
        <v>197160</v>
      </c>
    </row>
    <row r="13" spans="1:22" ht="15.75" customHeight="1" x14ac:dyDescent="0.3">
      <c r="A13" s="141" t="s">
        <v>75</v>
      </c>
      <c r="F13" s="2">
        <v>70</v>
      </c>
      <c r="G13" s="2">
        <v>70</v>
      </c>
      <c r="H13" s="149">
        <v>70</v>
      </c>
      <c r="I13" s="150">
        <v>70</v>
      </c>
      <c r="J13" s="150">
        <v>70</v>
      </c>
      <c r="K13" s="150">
        <v>70</v>
      </c>
      <c r="L13" s="150">
        <v>70</v>
      </c>
      <c r="M13" s="150">
        <v>70</v>
      </c>
      <c r="N13" s="150">
        <v>70</v>
      </c>
      <c r="O13" s="150">
        <v>70</v>
      </c>
      <c r="P13" s="150">
        <v>70</v>
      </c>
      <c r="Q13" s="150">
        <v>70</v>
      </c>
      <c r="R13" s="150">
        <v>70</v>
      </c>
      <c r="S13" s="151">
        <v>70</v>
      </c>
      <c r="T13" s="2">
        <v>70</v>
      </c>
      <c r="U13" s="34">
        <f t="shared" si="2"/>
        <v>840</v>
      </c>
    </row>
    <row r="14" spans="1:22" ht="15.75" customHeight="1" x14ac:dyDescent="0.35">
      <c r="A14" s="142" t="s">
        <v>76</v>
      </c>
      <c r="F14" s="2">
        <v>75</v>
      </c>
      <c r="G14" s="2">
        <v>75</v>
      </c>
      <c r="H14" s="149">
        <v>75</v>
      </c>
      <c r="I14" s="150">
        <v>75</v>
      </c>
      <c r="J14" s="150">
        <v>75</v>
      </c>
      <c r="K14" s="150">
        <v>75</v>
      </c>
      <c r="L14" s="150">
        <v>75</v>
      </c>
      <c r="M14" s="150">
        <v>75</v>
      </c>
      <c r="N14" s="150">
        <v>75</v>
      </c>
      <c r="O14" s="150">
        <v>75</v>
      </c>
      <c r="P14" s="150">
        <v>75</v>
      </c>
      <c r="Q14" s="150">
        <v>75</v>
      </c>
      <c r="R14" s="150">
        <v>75</v>
      </c>
      <c r="S14" s="151">
        <v>75</v>
      </c>
      <c r="T14" s="2">
        <v>75</v>
      </c>
      <c r="U14" s="34">
        <f t="shared" si="2"/>
        <v>900</v>
      </c>
    </row>
    <row r="15" spans="1:22" ht="15.75" customHeight="1" x14ac:dyDescent="0.35">
      <c r="A15" s="142" t="s">
        <v>77</v>
      </c>
      <c r="F15" s="2">
        <v>917</v>
      </c>
      <c r="G15" s="2">
        <v>917</v>
      </c>
      <c r="H15" s="149">
        <v>917</v>
      </c>
      <c r="I15" s="150">
        <v>917</v>
      </c>
      <c r="J15" s="150">
        <v>917</v>
      </c>
      <c r="K15" s="150">
        <v>917</v>
      </c>
      <c r="L15" s="150">
        <v>917</v>
      </c>
      <c r="M15" s="150">
        <v>917</v>
      </c>
      <c r="N15" s="150">
        <v>917</v>
      </c>
      <c r="O15" s="150">
        <v>917</v>
      </c>
      <c r="P15" s="150">
        <v>917</v>
      </c>
      <c r="Q15" s="150">
        <v>917</v>
      </c>
      <c r="R15" s="150">
        <v>917</v>
      </c>
      <c r="S15" s="151">
        <v>917</v>
      </c>
      <c r="T15" s="2">
        <v>917</v>
      </c>
      <c r="U15" s="34">
        <f t="shared" si="2"/>
        <v>11004</v>
      </c>
    </row>
    <row r="16" spans="1:22" ht="15.75" customHeight="1" thickBot="1" x14ac:dyDescent="0.35">
      <c r="A16" s="141" t="s">
        <v>78</v>
      </c>
      <c r="F16" s="144">
        <f t="shared" ref="F16:T16" si="3">SUM(F11:F15)</f>
        <v>18067</v>
      </c>
      <c r="G16" s="144">
        <f t="shared" si="3"/>
        <v>18067</v>
      </c>
      <c r="H16" s="152">
        <f t="shared" si="3"/>
        <v>18067</v>
      </c>
      <c r="I16" s="153">
        <f t="shared" si="3"/>
        <v>18067</v>
      </c>
      <c r="J16" s="153">
        <f t="shared" si="3"/>
        <v>18067</v>
      </c>
      <c r="K16" s="153">
        <f t="shared" si="3"/>
        <v>18067</v>
      </c>
      <c r="L16" s="153">
        <f t="shared" si="3"/>
        <v>18067</v>
      </c>
      <c r="M16" s="153">
        <f t="shared" si="3"/>
        <v>18067</v>
      </c>
      <c r="N16" s="153">
        <f t="shared" si="3"/>
        <v>18067</v>
      </c>
      <c r="O16" s="153">
        <f t="shared" si="3"/>
        <v>18067</v>
      </c>
      <c r="P16" s="153">
        <f t="shared" si="3"/>
        <v>18067</v>
      </c>
      <c r="Q16" s="153">
        <f t="shared" si="3"/>
        <v>18067</v>
      </c>
      <c r="R16" s="153">
        <f t="shared" si="3"/>
        <v>18067</v>
      </c>
      <c r="S16" s="154">
        <f t="shared" si="3"/>
        <v>18067</v>
      </c>
      <c r="T16" s="144">
        <f t="shared" si="3"/>
        <v>18067</v>
      </c>
      <c r="U16" s="146">
        <f t="shared" si="2"/>
        <v>216804</v>
      </c>
    </row>
    <row r="17" spans="1:22" ht="15.75" customHeight="1" x14ac:dyDescent="0.3">
      <c r="A17" s="141" t="s">
        <v>79</v>
      </c>
      <c r="F17" s="50">
        <f t="shared" ref="F17:T17" si="4">F16+F9</f>
        <v>19642</v>
      </c>
      <c r="G17" s="50">
        <f t="shared" si="4"/>
        <v>23317</v>
      </c>
      <c r="H17" s="155">
        <f t="shared" si="4"/>
        <v>21742</v>
      </c>
      <c r="I17" s="156">
        <f t="shared" si="4"/>
        <v>27517</v>
      </c>
      <c r="J17" s="156">
        <f t="shared" si="4"/>
        <v>22267</v>
      </c>
      <c r="K17" s="156">
        <f t="shared" si="4"/>
        <v>22792</v>
      </c>
      <c r="L17" s="156">
        <f t="shared" si="4"/>
        <v>96817</v>
      </c>
      <c r="M17" s="156">
        <f t="shared" si="4"/>
        <v>28567</v>
      </c>
      <c r="N17" s="156">
        <f t="shared" si="4"/>
        <v>27517</v>
      </c>
      <c r="O17" s="156">
        <f t="shared" si="4"/>
        <v>23317</v>
      </c>
      <c r="P17" s="156">
        <f t="shared" si="4"/>
        <v>19117</v>
      </c>
      <c r="Q17" s="156">
        <f t="shared" si="4"/>
        <v>33817</v>
      </c>
      <c r="R17" s="156">
        <f t="shared" si="4"/>
        <v>44317</v>
      </c>
      <c r="S17" s="157">
        <f t="shared" si="4"/>
        <v>144067</v>
      </c>
      <c r="T17" s="50">
        <f t="shared" si="4"/>
        <v>25417</v>
      </c>
      <c r="U17" s="51">
        <f>SUM(H17:S17)</f>
        <v>511854</v>
      </c>
    </row>
    <row r="18" spans="1:22" ht="15.75" customHeight="1" x14ac:dyDescent="0.3">
      <c r="A18" s="141" t="s">
        <v>48</v>
      </c>
      <c r="F18" s="2">
        <v>0</v>
      </c>
      <c r="G18" s="2">
        <v>0</v>
      </c>
      <c r="H18" s="149">
        <v>0</v>
      </c>
      <c r="I18" s="150">
        <v>0</v>
      </c>
      <c r="J18" s="150">
        <v>0</v>
      </c>
      <c r="K18" s="150">
        <v>0</v>
      </c>
      <c r="L18" s="150">
        <v>0</v>
      </c>
      <c r="M18" s="150">
        <v>0</v>
      </c>
      <c r="N18" s="150">
        <v>0</v>
      </c>
      <c r="O18" s="150">
        <v>0</v>
      </c>
      <c r="P18" s="150">
        <v>0</v>
      </c>
      <c r="Q18" s="150">
        <v>0</v>
      </c>
      <c r="R18" s="150">
        <v>0</v>
      </c>
      <c r="S18" s="151">
        <v>0</v>
      </c>
      <c r="T18" s="2">
        <v>0</v>
      </c>
      <c r="U18" s="34">
        <f t="shared" si="2"/>
        <v>0</v>
      </c>
    </row>
    <row r="19" spans="1:22" ht="15.75" customHeight="1" thickBot="1" x14ac:dyDescent="0.35">
      <c r="A19" s="143" t="s">
        <v>80</v>
      </c>
      <c r="B19" s="107"/>
      <c r="C19" s="107"/>
      <c r="D19" s="107"/>
      <c r="E19" s="107"/>
      <c r="F19" s="144">
        <f t="shared" ref="F19:T19" si="5">F17-F18</f>
        <v>19642</v>
      </c>
      <c r="G19" s="144">
        <f t="shared" si="5"/>
        <v>23317</v>
      </c>
      <c r="H19" s="152">
        <f t="shared" si="5"/>
        <v>21742</v>
      </c>
      <c r="I19" s="153">
        <f t="shared" si="5"/>
        <v>27517</v>
      </c>
      <c r="J19" s="153">
        <f t="shared" si="5"/>
        <v>22267</v>
      </c>
      <c r="K19" s="153">
        <f t="shared" si="5"/>
        <v>22792</v>
      </c>
      <c r="L19" s="153">
        <f t="shared" si="5"/>
        <v>96817</v>
      </c>
      <c r="M19" s="153">
        <f t="shared" si="5"/>
        <v>28567</v>
      </c>
      <c r="N19" s="153">
        <f t="shared" si="5"/>
        <v>27517</v>
      </c>
      <c r="O19" s="153">
        <f t="shared" si="5"/>
        <v>23317</v>
      </c>
      <c r="P19" s="153">
        <f t="shared" si="5"/>
        <v>19117</v>
      </c>
      <c r="Q19" s="153">
        <f t="shared" si="5"/>
        <v>33817</v>
      </c>
      <c r="R19" s="153">
        <f t="shared" si="5"/>
        <v>44317</v>
      </c>
      <c r="S19" s="154">
        <f t="shared" si="5"/>
        <v>144067</v>
      </c>
      <c r="T19" s="144">
        <f t="shared" si="5"/>
        <v>25417</v>
      </c>
      <c r="U19" s="146">
        <f t="shared" si="2"/>
        <v>511854</v>
      </c>
      <c r="V19" s="156" t="b">
        <f>U19=U17-U18</f>
        <v>1</v>
      </c>
    </row>
  </sheetData>
  <mergeCells count="5">
    <mergeCell ref="A1:R1"/>
    <mergeCell ref="A2:R2"/>
    <mergeCell ref="A3:R3"/>
    <mergeCell ref="S1:U3"/>
    <mergeCell ref="H4:S4"/>
  </mergeCells>
  <conditionalFormatting sqref="A1:XFD3 A4:H4 T4:XFD4 A5:XFD1048576">
    <cfRule type="containsText" dxfId="10" priority="1" operator="containsText" text="True">
      <formula>NOT(ISERROR(SEARCH("True",A1)))</formula>
    </cfRule>
    <cfRule type="containsText" dxfId="9" priority="2" operator="containsText" text="Fasle">
      <formula>NOT(ISERROR(SEARCH("Fasle",A1)))</formula>
    </cfRule>
  </conditionalFormatting>
  <conditionalFormatting sqref="D10">
    <cfRule type="containsText" dxfId="8" priority="3" operator="containsText" text="True">
      <formula>NOT(ISERROR(SEARCH("True",D10)))</formula>
    </cfRule>
    <cfRule type="containsText" dxfId="7" priority="4" operator="containsText" text="False">
      <formula>NOT(ISERROR(SEARCH("False",D10)))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W22"/>
  <sheetViews>
    <sheetView showGridLines="0" topLeftCell="L4" workbookViewId="0">
      <selection activeCell="W4" sqref="W4"/>
    </sheetView>
  </sheetViews>
  <sheetFormatPr defaultColWidth="12.6328125" defaultRowHeight="15.75" customHeight="1" x14ac:dyDescent="0.25"/>
  <cols>
    <col min="6" max="6" width="14.26953125" bestFit="1" customWidth="1"/>
    <col min="7" max="7" width="14.1796875" bestFit="1" customWidth="1"/>
    <col min="8" max="8" width="12.36328125" bestFit="1" customWidth="1"/>
    <col min="9" max="9" width="13.26953125" bestFit="1" customWidth="1"/>
    <col min="10" max="11" width="11.1796875" bestFit="1" customWidth="1"/>
    <col min="12" max="15" width="12.7265625" bestFit="1" customWidth="1"/>
    <col min="16" max="16" width="14.81640625" bestFit="1" customWidth="1"/>
    <col min="17" max="17" width="12.7265625" bestFit="1" customWidth="1"/>
    <col min="18" max="18" width="14.26953125" bestFit="1" customWidth="1"/>
    <col min="19" max="19" width="14.1796875" bestFit="1" customWidth="1"/>
    <col min="20" max="20" width="12.7265625" bestFit="1" customWidth="1"/>
    <col min="21" max="21" width="13.81640625" bestFit="1" customWidth="1"/>
  </cols>
  <sheetData>
    <row r="1" spans="1:23" ht="15.75" customHeight="1" x14ac:dyDescent="0.25">
      <c r="A1" s="381" t="s">
        <v>34</v>
      </c>
      <c r="B1" s="356"/>
      <c r="C1" s="356"/>
      <c r="D1" s="356"/>
      <c r="E1" s="356"/>
      <c r="F1" s="356"/>
      <c r="G1" s="356"/>
      <c r="H1" s="356"/>
      <c r="I1" s="356"/>
      <c r="J1" s="356"/>
      <c r="K1" s="356"/>
      <c r="L1" s="356"/>
      <c r="M1" s="356"/>
      <c r="N1" s="356"/>
      <c r="O1" s="356"/>
      <c r="P1" s="356"/>
      <c r="Q1" s="356"/>
      <c r="R1" s="356"/>
      <c r="S1" s="356"/>
      <c r="T1" s="356"/>
      <c r="U1" s="356"/>
      <c r="V1" s="356"/>
      <c r="W1" s="356"/>
    </row>
    <row r="2" spans="1:23" ht="15.75" customHeight="1" x14ac:dyDescent="0.25">
      <c r="A2" s="381" t="s">
        <v>81</v>
      </c>
      <c r="B2" s="356"/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  <c r="V2" s="356"/>
      <c r="W2" s="356"/>
    </row>
    <row r="3" spans="1:23" ht="15.75" customHeight="1" x14ac:dyDescent="0.25">
      <c r="A3" s="382" t="s">
        <v>123</v>
      </c>
      <c r="B3" s="356"/>
      <c r="C3" s="356"/>
      <c r="D3" s="356"/>
      <c r="E3" s="356"/>
      <c r="F3" s="356"/>
      <c r="G3" s="356"/>
      <c r="H3" s="356"/>
      <c r="I3" s="356"/>
      <c r="J3" s="356"/>
      <c r="K3" s="356"/>
      <c r="L3" s="356"/>
      <c r="M3" s="356"/>
      <c r="N3" s="356"/>
      <c r="O3" s="356"/>
      <c r="P3" s="356"/>
      <c r="Q3" s="356"/>
      <c r="R3" s="356"/>
      <c r="S3" s="356"/>
      <c r="T3" s="356"/>
      <c r="U3" s="356"/>
      <c r="V3" s="356"/>
      <c r="W3" s="356"/>
    </row>
    <row r="4" spans="1:23" ht="13.5" thickBot="1" x14ac:dyDescent="0.35">
      <c r="C4" s="14"/>
      <c r="D4" s="14"/>
      <c r="E4" s="383"/>
      <c r="F4" s="356"/>
      <c r="G4" s="356"/>
      <c r="H4" s="356"/>
      <c r="I4" s="356"/>
      <c r="J4" s="356"/>
      <c r="K4" s="356"/>
      <c r="L4" s="356"/>
      <c r="M4" s="356"/>
      <c r="N4" s="356"/>
      <c r="O4" s="356"/>
      <c r="P4" s="356"/>
      <c r="Q4" s="356"/>
      <c r="R4" s="356"/>
      <c r="S4" s="356"/>
      <c r="T4" s="356"/>
    </row>
    <row r="5" spans="1:23" ht="13" x14ac:dyDescent="0.3">
      <c r="A5" s="386"/>
      <c r="B5" s="387"/>
      <c r="C5" s="387"/>
      <c r="D5" s="387"/>
      <c r="E5" s="387"/>
      <c r="F5" s="185">
        <v>45231</v>
      </c>
      <c r="G5" s="186">
        <v>45261</v>
      </c>
      <c r="H5" s="185">
        <v>45292</v>
      </c>
      <c r="I5" s="185">
        <v>45323</v>
      </c>
      <c r="J5" s="185">
        <v>45352</v>
      </c>
      <c r="K5" s="185">
        <v>45383</v>
      </c>
      <c r="L5" s="185">
        <v>45413</v>
      </c>
      <c r="M5" s="185">
        <v>45444</v>
      </c>
      <c r="N5" s="185">
        <v>45474</v>
      </c>
      <c r="O5" s="185">
        <v>45505</v>
      </c>
      <c r="P5" s="185">
        <v>45536</v>
      </c>
      <c r="Q5" s="185">
        <v>45566</v>
      </c>
      <c r="R5" s="185">
        <v>45597</v>
      </c>
      <c r="S5" s="185">
        <v>45627</v>
      </c>
      <c r="T5" s="197">
        <v>45658</v>
      </c>
      <c r="U5" s="190" t="s">
        <v>2</v>
      </c>
    </row>
    <row r="6" spans="1:23" ht="15.75" customHeight="1" x14ac:dyDescent="0.3">
      <c r="A6" s="379" t="s">
        <v>82</v>
      </c>
      <c r="B6" s="380"/>
      <c r="C6" s="380"/>
      <c r="D6" s="380"/>
      <c r="E6" s="380"/>
      <c r="G6" s="124"/>
      <c r="H6" s="204">
        <v>50000</v>
      </c>
      <c r="I6" s="204">
        <f t="shared" ref="I6:T6" si="0">H22</f>
        <v>99520.15625</v>
      </c>
      <c r="J6" s="204">
        <f t="shared" si="0"/>
        <v>181678.59375</v>
      </c>
      <c r="K6" s="204">
        <f t="shared" si="0"/>
        <v>297759.6875</v>
      </c>
      <c r="L6" s="204">
        <f t="shared" si="0"/>
        <v>199826.71875</v>
      </c>
      <c r="M6" s="204">
        <f t="shared" si="0"/>
        <v>387959.375</v>
      </c>
      <c r="N6" s="204">
        <f t="shared" si="0"/>
        <v>1576189.6875</v>
      </c>
      <c r="O6" s="204">
        <f t="shared" si="0"/>
        <v>2388063.75</v>
      </c>
      <c r="P6" s="204">
        <f t="shared" si="0"/>
        <v>2599176.875</v>
      </c>
      <c r="Q6" s="204">
        <f t="shared" si="0"/>
        <v>2685046.25</v>
      </c>
      <c r="R6" s="204">
        <f t="shared" si="0"/>
        <v>2628826.5625</v>
      </c>
      <c r="S6" s="204">
        <f t="shared" si="0"/>
        <v>2534775.625</v>
      </c>
      <c r="T6" s="198">
        <f t="shared" si="0"/>
        <v>3124196.5625</v>
      </c>
      <c r="U6" s="217">
        <f>H6</f>
        <v>50000</v>
      </c>
    </row>
    <row r="7" spans="1:23" ht="15.75" customHeight="1" x14ac:dyDescent="0.3">
      <c r="A7" s="379" t="s">
        <v>83</v>
      </c>
      <c r="B7" s="380"/>
      <c r="C7" s="380"/>
      <c r="D7" s="380"/>
      <c r="E7" s="380"/>
      <c r="G7" s="104"/>
      <c r="H7" s="205"/>
      <c r="I7" s="205"/>
      <c r="J7" s="205"/>
      <c r="K7" s="205"/>
      <c r="L7" s="205"/>
      <c r="M7" s="205"/>
      <c r="N7" s="205"/>
      <c r="O7" s="205"/>
      <c r="P7" s="205"/>
      <c r="Q7" s="205"/>
      <c r="R7" s="205"/>
      <c r="S7" s="205"/>
      <c r="T7" s="96"/>
      <c r="U7" s="218"/>
    </row>
    <row r="8" spans="1:23" ht="15.75" customHeight="1" x14ac:dyDescent="0.3">
      <c r="A8" s="379" t="s">
        <v>84</v>
      </c>
      <c r="B8" s="380"/>
      <c r="C8" s="380"/>
      <c r="D8" s="380"/>
      <c r="E8" s="380"/>
      <c r="F8" s="2">
        <f>'Sales Budget '!D18</f>
        <v>13481.250000000002</v>
      </c>
      <c r="G8" s="34">
        <f>'Sales Budget '!E18</f>
        <v>71900</v>
      </c>
      <c r="H8" s="206">
        <f>'Sales Budget '!F18</f>
        <v>134812.5</v>
      </c>
      <c r="I8" s="206">
        <f>'Sales Budget '!G18</f>
        <v>188737.5</v>
      </c>
      <c r="J8" s="206">
        <f>'Sales Budget '!H18</f>
        <v>229181.25</v>
      </c>
      <c r="K8" s="206">
        <f>'Sales Budget '!I18</f>
        <v>193231.25</v>
      </c>
      <c r="L8" s="206">
        <f>'Sales Budget '!J18</f>
        <v>790900</v>
      </c>
      <c r="M8" s="206">
        <f>'Sales Budget '!K18</f>
        <v>1478443.75</v>
      </c>
      <c r="N8" s="206">
        <f>'Sales Budget '!L18</f>
        <v>934700</v>
      </c>
      <c r="O8" s="206">
        <f>'Sales Budget '!M18</f>
        <v>296587.5</v>
      </c>
      <c r="P8" s="206">
        <f>'Sales Budget '!N18</f>
        <v>179750</v>
      </c>
      <c r="Q8" s="206">
        <f>'Sales Budget '!O18</f>
        <v>197725</v>
      </c>
      <c r="R8" s="206">
        <f>'Sales Budget '!P18</f>
        <v>503300</v>
      </c>
      <c r="S8" s="206">
        <f>'Sales Budget '!Q18</f>
        <v>1662687.5</v>
      </c>
      <c r="T8" s="199">
        <f>'Sales Budget '!R18</f>
        <v>2444600</v>
      </c>
      <c r="U8" s="219">
        <f>SUM(H8:S8)</f>
        <v>6790056.25</v>
      </c>
      <c r="V8" t="b">
        <f>U8='Sales Budget '!S18</f>
        <v>1</v>
      </c>
    </row>
    <row r="9" spans="1:23" ht="15.75" customHeight="1" thickBot="1" x14ac:dyDescent="0.35">
      <c r="A9" s="379" t="s">
        <v>85</v>
      </c>
      <c r="B9" s="380"/>
      <c r="C9" s="380"/>
      <c r="D9" s="380"/>
      <c r="E9" s="380"/>
      <c r="G9" s="51">
        <f t="shared" ref="G9:T9" si="1">G6+G8</f>
        <v>71900</v>
      </c>
      <c r="H9" s="207">
        <f t="shared" si="1"/>
        <v>184812.5</v>
      </c>
      <c r="I9" s="207">
        <f t="shared" si="1"/>
        <v>288257.65625</v>
      </c>
      <c r="J9" s="207">
        <f t="shared" si="1"/>
        <v>410859.84375</v>
      </c>
      <c r="K9" s="207">
        <f t="shared" si="1"/>
        <v>490990.9375</v>
      </c>
      <c r="L9" s="207">
        <f t="shared" si="1"/>
        <v>990726.71875</v>
      </c>
      <c r="M9" s="207">
        <f t="shared" si="1"/>
        <v>1866403.125</v>
      </c>
      <c r="N9" s="207">
        <f t="shared" si="1"/>
        <v>2510889.6875</v>
      </c>
      <c r="O9" s="207">
        <f t="shared" si="1"/>
        <v>2684651.25</v>
      </c>
      <c r="P9" s="207">
        <f t="shared" si="1"/>
        <v>2778926.875</v>
      </c>
      <c r="Q9" s="207">
        <f t="shared" si="1"/>
        <v>2882771.25</v>
      </c>
      <c r="R9" s="207">
        <f t="shared" si="1"/>
        <v>3132126.5625</v>
      </c>
      <c r="S9" s="207">
        <f t="shared" si="1"/>
        <v>4197463.125</v>
      </c>
      <c r="T9" s="198">
        <f t="shared" si="1"/>
        <v>5568796.5625</v>
      </c>
      <c r="U9" s="220">
        <f>U6+U8</f>
        <v>6840056.25</v>
      </c>
    </row>
    <row r="10" spans="1:23" ht="15.75" customHeight="1" x14ac:dyDescent="0.3">
      <c r="A10" s="379" t="s">
        <v>86</v>
      </c>
      <c r="B10" s="380"/>
      <c r="C10" s="380"/>
      <c r="D10" s="380"/>
      <c r="E10" s="380"/>
      <c r="G10" s="104"/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96"/>
      <c r="U10" s="218"/>
    </row>
    <row r="11" spans="1:23" ht="15.75" customHeight="1" x14ac:dyDescent="0.3">
      <c r="A11" s="379" t="s">
        <v>59</v>
      </c>
      <c r="B11" s="380"/>
      <c r="C11" s="380"/>
      <c r="D11" s="380"/>
      <c r="E11" s="380"/>
      <c r="F11" s="187">
        <f>'Direct Material Budget'!C23</f>
        <v>20205.46875</v>
      </c>
      <c r="G11" s="188">
        <f>'Direct Material Budget'!D23</f>
        <v>42000.78125</v>
      </c>
      <c r="H11" s="208">
        <f>'Direct Material Budget'!E23</f>
        <v>48996.09375</v>
      </c>
      <c r="I11" s="208">
        <f>'Direct Material Budget'!F23</f>
        <v>57176.5625</v>
      </c>
      <c r="J11" s="208">
        <f>'Direct Material Budget'!G23</f>
        <v>78191.40625</v>
      </c>
      <c r="K11" s="208">
        <f>'Direct Material Budget'!H23</f>
        <v>209830.46875</v>
      </c>
      <c r="L11" s="208">
        <f>'Direct Material Budget'!I23</f>
        <v>354014.84375</v>
      </c>
      <c r="M11" s="208">
        <f>'Direct Material Budget'!J23</f>
        <v>234660.9375</v>
      </c>
      <c r="N11" s="208">
        <f>'Direct Material Budget'!K23</f>
        <v>72785.9375</v>
      </c>
      <c r="O11" s="208">
        <f>'Direct Material Budget'!L23</f>
        <v>49834.375</v>
      </c>
      <c r="P11" s="208">
        <f>'Direct Material Budget'!M23</f>
        <v>61165.625</v>
      </c>
      <c r="Q11" s="208">
        <f>'Direct Material Budget'!N23</f>
        <v>173379.6875</v>
      </c>
      <c r="R11" s="208">
        <f>'Direct Material Budget'!O23</f>
        <v>426598.4375</v>
      </c>
      <c r="S11" s="208">
        <f>'Direct Material Budget'!P23</f>
        <v>693114.0625</v>
      </c>
      <c r="T11" s="200">
        <f>'Direct Material Budget'!Q23</f>
        <v>1081296.09375</v>
      </c>
      <c r="U11" s="221">
        <f>SUM(H11:S11)</f>
        <v>2459748.4375</v>
      </c>
      <c r="V11" t="b">
        <f>SUM(H11:S11)='Direct Material Budget'!R23</f>
        <v>1</v>
      </c>
    </row>
    <row r="12" spans="1:23" ht="15.75" customHeight="1" x14ac:dyDescent="0.3">
      <c r="A12" s="379" t="s">
        <v>60</v>
      </c>
      <c r="B12" s="380"/>
      <c r="C12" s="380"/>
      <c r="D12" s="380"/>
      <c r="E12" s="380"/>
      <c r="F12" s="187">
        <f>'Direct Labor Budget '!C12</f>
        <v>6600</v>
      </c>
      <c r="G12" s="188">
        <f>'Direct Labor Budget '!D12</f>
        <v>11100</v>
      </c>
      <c r="H12" s="208">
        <f>'Direct Labor Budget '!E12</f>
        <v>11700</v>
      </c>
      <c r="I12" s="208">
        <f>'Direct Labor Budget '!F12</f>
        <v>18600</v>
      </c>
      <c r="J12" s="208">
        <f>'Direct Labor Budget '!G12</f>
        <v>9900</v>
      </c>
      <c r="K12" s="208">
        <f>'Direct Labor Budget '!H12</f>
        <v>53100</v>
      </c>
      <c r="L12" s="208">
        <f>'Direct Labor Budget '!I12</f>
        <v>141000</v>
      </c>
      <c r="M12" s="208">
        <f>'Direct Labor Budget '!J12</f>
        <v>23400</v>
      </c>
      <c r="N12" s="208">
        <f>'Direct Labor Budget '!K12</f>
        <v>19200</v>
      </c>
      <c r="O12" s="208">
        <f>'Direct Labor Budget '!L12</f>
        <v>9600</v>
      </c>
      <c r="P12" s="208">
        <f>'Direct Labor Budget '!M12</f>
        <v>10800</v>
      </c>
      <c r="Q12" s="208">
        <f>'Direct Labor Budget '!N12</f>
        <v>42000</v>
      </c>
      <c r="R12" s="208">
        <f>'Direct Labor Budget '!O12</f>
        <v>117000</v>
      </c>
      <c r="S12" s="208">
        <f>'Direct Labor Budget '!P12</f>
        <v>220200</v>
      </c>
      <c r="T12" s="200">
        <f>'Direct Labor Budget '!Q12</f>
        <v>181200</v>
      </c>
      <c r="U12" s="221">
        <f t="shared" ref="U12:U15" si="2">SUM(H12:S12)</f>
        <v>676500</v>
      </c>
      <c r="V12" t="b">
        <f>U12='Direct Labor Budget '!R12</f>
        <v>1</v>
      </c>
    </row>
    <row r="13" spans="1:23" ht="15.75" customHeight="1" x14ac:dyDescent="0.3">
      <c r="A13" s="379" t="s">
        <v>61</v>
      </c>
      <c r="B13" s="380"/>
      <c r="C13" s="380"/>
      <c r="D13" s="380"/>
      <c r="E13" s="380"/>
      <c r="F13" s="187">
        <f>'Manufacturing Overhead Budget'!E10</f>
        <v>2535.5</v>
      </c>
      <c r="G13" s="188">
        <f>'Manufacturing Overhead Budget'!F10</f>
        <v>2816.75</v>
      </c>
      <c r="H13" s="208">
        <f>'Manufacturing Overhead Budget'!G10</f>
        <v>2854.25</v>
      </c>
      <c r="I13" s="208">
        <f>'Manufacturing Overhead Budget'!H10</f>
        <v>3285.5</v>
      </c>
      <c r="J13" s="208">
        <f>'Manufacturing Overhead Budget'!I10</f>
        <v>2741.75</v>
      </c>
      <c r="K13" s="208">
        <f>'Manufacturing Overhead Budget'!J10</f>
        <v>5441.75</v>
      </c>
      <c r="L13" s="208">
        <f>'Manufacturing Overhead Budget'!K10</f>
        <v>10935.5</v>
      </c>
      <c r="M13" s="208">
        <f>'Manufacturing Overhead Budget'!L10</f>
        <v>3585.5</v>
      </c>
      <c r="N13" s="208">
        <f>'Manufacturing Overhead Budget'!M10</f>
        <v>3323</v>
      </c>
      <c r="O13" s="208">
        <f>'Manufacturing Overhead Budget'!N10</f>
        <v>2723</v>
      </c>
      <c r="P13" s="208">
        <f>'Manufacturing Overhead Budget'!O10</f>
        <v>2798</v>
      </c>
      <c r="Q13" s="208">
        <f>'Manufacturing Overhead Budget'!P10</f>
        <v>4748</v>
      </c>
      <c r="R13" s="208">
        <f>'Manufacturing Overhead Budget'!Q10</f>
        <v>9435.5</v>
      </c>
      <c r="S13" s="208">
        <f>'Manufacturing Overhead Budget'!R10</f>
        <v>15885.5</v>
      </c>
      <c r="T13" s="200">
        <f>'Manufacturing Overhead Budget'!S10</f>
        <v>13448</v>
      </c>
      <c r="U13" s="221">
        <f t="shared" si="2"/>
        <v>67757.25</v>
      </c>
      <c r="V13" t="b">
        <f>U13='Manufacturing Overhead Budget'!T12</f>
        <v>1</v>
      </c>
    </row>
    <row r="14" spans="1:23" ht="15.75" customHeight="1" x14ac:dyDescent="0.3">
      <c r="A14" s="379" t="s">
        <v>87</v>
      </c>
      <c r="B14" s="380"/>
      <c r="C14" s="380"/>
      <c r="D14" s="380"/>
      <c r="E14" s="380"/>
      <c r="F14" s="187">
        <f>'Selling and Administrative Expe'!F19</f>
        <v>19642</v>
      </c>
      <c r="G14" s="188">
        <f>'Selling and Administrative Expe'!G19</f>
        <v>23317</v>
      </c>
      <c r="H14" s="208">
        <f>'Selling and Administrative Expe'!H19</f>
        <v>21742</v>
      </c>
      <c r="I14" s="208">
        <f>'Selling and Administrative Expe'!I19</f>
        <v>27517</v>
      </c>
      <c r="J14" s="208">
        <f>'Selling and Administrative Expe'!J19</f>
        <v>22267</v>
      </c>
      <c r="K14" s="208">
        <f>'Selling and Administrative Expe'!K19</f>
        <v>22792</v>
      </c>
      <c r="L14" s="208">
        <f>'Selling and Administrative Expe'!L19</f>
        <v>96817</v>
      </c>
      <c r="M14" s="208">
        <f>'Selling and Administrative Expe'!M19</f>
        <v>28567</v>
      </c>
      <c r="N14" s="208">
        <f>'Selling and Administrative Expe'!N19</f>
        <v>27517</v>
      </c>
      <c r="O14" s="208">
        <f>'Selling and Administrative Expe'!O19</f>
        <v>23317</v>
      </c>
      <c r="P14" s="208">
        <f>'Selling and Administrative Expe'!P19</f>
        <v>19117</v>
      </c>
      <c r="Q14" s="208">
        <f>'Selling and Administrative Expe'!Q19</f>
        <v>33817</v>
      </c>
      <c r="R14" s="208">
        <f>'Selling and Administrative Expe'!R19</f>
        <v>44317</v>
      </c>
      <c r="S14" s="208">
        <f>'Selling and Administrative Expe'!S19</f>
        <v>144067</v>
      </c>
      <c r="T14" s="200">
        <f>'Selling and Administrative Expe'!T19</f>
        <v>25417</v>
      </c>
      <c r="U14" s="221">
        <f t="shared" si="2"/>
        <v>511854</v>
      </c>
      <c r="V14" t="b">
        <f>U14='Selling and Administrative Expe'!U17</f>
        <v>1</v>
      </c>
    </row>
    <row r="15" spans="1:23" ht="15.75" customHeight="1" thickBot="1" x14ac:dyDescent="0.35">
      <c r="A15" s="379" t="s">
        <v>88</v>
      </c>
      <c r="B15" s="380"/>
      <c r="C15" s="380"/>
      <c r="D15" s="380"/>
      <c r="E15" s="380"/>
      <c r="F15" s="195">
        <f>SUM(F11:F14)</f>
        <v>48982.96875</v>
      </c>
      <c r="G15" s="196">
        <f t="shared" ref="G15" si="3">SUM(G11:G14)</f>
        <v>79234.53125</v>
      </c>
      <c r="H15" s="209">
        <f>SUM(H11:H14)</f>
        <v>85292.34375</v>
      </c>
      <c r="I15" s="210">
        <f t="shared" ref="I15:T15" si="4">SUM(I11:I14)</f>
        <v>106579.0625</v>
      </c>
      <c r="J15" s="210">
        <f t="shared" si="4"/>
        <v>113100.15625</v>
      </c>
      <c r="K15" s="210">
        <f t="shared" si="4"/>
        <v>291164.21875</v>
      </c>
      <c r="L15" s="210">
        <f t="shared" si="4"/>
        <v>602767.34375</v>
      </c>
      <c r="M15" s="210">
        <f t="shared" si="4"/>
        <v>290213.4375</v>
      </c>
      <c r="N15" s="210">
        <f t="shared" si="4"/>
        <v>122825.9375</v>
      </c>
      <c r="O15" s="210">
        <f t="shared" si="4"/>
        <v>85474.375</v>
      </c>
      <c r="P15" s="210">
        <f t="shared" si="4"/>
        <v>93880.625</v>
      </c>
      <c r="Q15" s="210">
        <f t="shared" si="4"/>
        <v>253944.6875</v>
      </c>
      <c r="R15" s="210">
        <f t="shared" si="4"/>
        <v>597350.9375</v>
      </c>
      <c r="S15" s="210">
        <f t="shared" si="4"/>
        <v>1073266.5625</v>
      </c>
      <c r="T15" s="201">
        <f t="shared" si="4"/>
        <v>1301361.09375</v>
      </c>
      <c r="U15" s="222">
        <f t="shared" si="2"/>
        <v>3715859.6875</v>
      </c>
    </row>
    <row r="16" spans="1:23" ht="15.75" customHeight="1" x14ac:dyDescent="0.3">
      <c r="A16" s="379" t="s">
        <v>89</v>
      </c>
      <c r="B16" s="380"/>
      <c r="C16" s="380"/>
      <c r="D16" s="380"/>
      <c r="E16" s="380"/>
      <c r="F16" s="191"/>
      <c r="G16" s="193"/>
      <c r="H16" s="211">
        <f>H9-H15</f>
        <v>99520.15625</v>
      </c>
      <c r="I16" s="211">
        <f t="shared" ref="I16:T16" si="5">I9-I15</f>
        <v>181678.59375</v>
      </c>
      <c r="J16" s="211">
        <f t="shared" si="5"/>
        <v>297759.6875</v>
      </c>
      <c r="K16" s="211">
        <f t="shared" si="5"/>
        <v>199826.71875</v>
      </c>
      <c r="L16" s="211">
        <f t="shared" si="5"/>
        <v>387959.375</v>
      </c>
      <c r="M16" s="211">
        <f t="shared" si="5"/>
        <v>1576189.6875</v>
      </c>
      <c r="N16" s="211">
        <f t="shared" si="5"/>
        <v>2388063.75</v>
      </c>
      <c r="O16" s="211">
        <f t="shared" si="5"/>
        <v>2599176.875</v>
      </c>
      <c r="P16" s="211">
        <f t="shared" si="5"/>
        <v>2685046.25</v>
      </c>
      <c r="Q16" s="211">
        <f t="shared" si="5"/>
        <v>2628826.5625</v>
      </c>
      <c r="R16" s="211">
        <f t="shared" si="5"/>
        <v>2534775.625</v>
      </c>
      <c r="S16" s="211">
        <f t="shared" si="5"/>
        <v>3124196.5625</v>
      </c>
      <c r="T16" s="201">
        <f t="shared" si="5"/>
        <v>4267435.46875</v>
      </c>
      <c r="U16" s="223">
        <f>U9-U15</f>
        <v>3124196.5625</v>
      </c>
    </row>
    <row r="17" spans="1:22" ht="15.75" customHeight="1" x14ac:dyDescent="0.3">
      <c r="A17" s="379" t="s">
        <v>90</v>
      </c>
      <c r="B17" s="380"/>
      <c r="C17" s="380"/>
      <c r="D17" s="380"/>
      <c r="E17" s="380"/>
      <c r="G17" s="104"/>
      <c r="H17" s="205"/>
      <c r="I17" s="205"/>
      <c r="J17" s="205"/>
      <c r="K17" s="205"/>
      <c r="L17" s="205"/>
      <c r="M17" s="205"/>
      <c r="N17" s="205"/>
      <c r="O17" s="205"/>
      <c r="P17" s="205"/>
      <c r="Q17" s="205"/>
      <c r="R17" s="205"/>
      <c r="S17" s="205"/>
      <c r="T17" s="96"/>
      <c r="U17" s="218"/>
    </row>
    <row r="18" spans="1:22" ht="15.75" customHeight="1" x14ac:dyDescent="0.3">
      <c r="A18" s="379" t="s">
        <v>91</v>
      </c>
      <c r="B18" s="380"/>
      <c r="C18" s="380"/>
      <c r="D18" s="380"/>
      <c r="E18" s="380"/>
      <c r="F18" s="8">
        <v>0</v>
      </c>
      <c r="G18" s="189">
        <v>0</v>
      </c>
      <c r="H18" s="212">
        <v>0</v>
      </c>
      <c r="I18" s="212">
        <v>0</v>
      </c>
      <c r="J18" s="212">
        <v>0</v>
      </c>
      <c r="K18" s="212">
        <v>0</v>
      </c>
      <c r="L18" s="212">
        <v>0</v>
      </c>
      <c r="M18" s="212">
        <v>0</v>
      </c>
      <c r="N18" s="212">
        <v>0</v>
      </c>
      <c r="O18" s="212">
        <v>0</v>
      </c>
      <c r="P18" s="212">
        <v>0</v>
      </c>
      <c r="Q18" s="212">
        <v>0</v>
      </c>
      <c r="R18" s="212">
        <v>0</v>
      </c>
      <c r="S18" s="212">
        <v>0</v>
      </c>
      <c r="T18" s="202">
        <v>0</v>
      </c>
      <c r="U18" s="224">
        <f t="shared" ref="U18:U20" si="6">SUM(F18:T18)</f>
        <v>0</v>
      </c>
    </row>
    <row r="19" spans="1:22" ht="15.75" customHeight="1" x14ac:dyDescent="0.3">
      <c r="A19" s="379" t="s">
        <v>92</v>
      </c>
      <c r="B19" s="380"/>
      <c r="C19" s="380"/>
      <c r="D19" s="380"/>
      <c r="E19" s="380"/>
      <c r="F19" s="8">
        <v>0</v>
      </c>
      <c r="G19" s="189">
        <v>0</v>
      </c>
      <c r="H19" s="212">
        <v>0</v>
      </c>
      <c r="I19" s="212">
        <v>0</v>
      </c>
      <c r="J19" s="212">
        <v>0</v>
      </c>
      <c r="K19" s="212">
        <v>0</v>
      </c>
      <c r="L19" s="212">
        <v>0</v>
      </c>
      <c r="M19" s="212">
        <f>-L18</f>
        <v>0</v>
      </c>
      <c r="N19" s="212">
        <v>0</v>
      </c>
      <c r="O19" s="212">
        <v>0</v>
      </c>
      <c r="P19" s="212">
        <v>0</v>
      </c>
      <c r="Q19" s="212">
        <v>0</v>
      </c>
      <c r="R19" s="212">
        <v>0</v>
      </c>
      <c r="S19" s="212">
        <f>-K18</f>
        <v>0</v>
      </c>
      <c r="T19" s="202">
        <v>0</v>
      </c>
      <c r="U19" s="224">
        <f t="shared" si="6"/>
        <v>0</v>
      </c>
    </row>
    <row r="20" spans="1:22" ht="13" x14ac:dyDescent="0.3">
      <c r="A20" s="379" t="s">
        <v>93</v>
      </c>
      <c r="B20" s="380"/>
      <c r="C20" s="380"/>
      <c r="D20" s="380"/>
      <c r="E20" s="380"/>
      <c r="F20" s="8">
        <v>0</v>
      </c>
      <c r="G20" s="189">
        <v>0</v>
      </c>
      <c r="H20" s="212">
        <v>0</v>
      </c>
      <c r="I20" s="212">
        <v>0</v>
      </c>
      <c r="J20" s="212">
        <v>0</v>
      </c>
      <c r="K20" s="212">
        <v>0</v>
      </c>
      <c r="L20" s="212">
        <v>0</v>
      </c>
      <c r="M20" s="212">
        <f>M19*2%</f>
        <v>0</v>
      </c>
      <c r="N20" s="212">
        <v>0</v>
      </c>
      <c r="O20" s="212">
        <v>0</v>
      </c>
      <c r="P20" s="212">
        <v>0</v>
      </c>
      <c r="Q20" s="212">
        <v>0</v>
      </c>
      <c r="R20" s="212">
        <v>0</v>
      </c>
      <c r="S20" s="212">
        <f>-K18*3%*2</f>
        <v>0</v>
      </c>
      <c r="T20" s="202">
        <v>0</v>
      </c>
      <c r="U20" s="224">
        <f t="shared" si="6"/>
        <v>0</v>
      </c>
    </row>
    <row r="21" spans="1:22" ht="13.5" thickBot="1" x14ac:dyDescent="0.35">
      <c r="A21" s="379" t="s">
        <v>94</v>
      </c>
      <c r="B21" s="380"/>
      <c r="C21" s="380"/>
      <c r="D21" s="380"/>
      <c r="E21" s="380"/>
      <c r="F21" s="8">
        <f>SUM(F18:F20)</f>
        <v>0</v>
      </c>
      <c r="G21" s="189">
        <f t="shared" ref="G21:U21" si="7">SUM(G18:G20)</f>
        <v>0</v>
      </c>
      <c r="H21" s="213">
        <f t="shared" si="7"/>
        <v>0</v>
      </c>
      <c r="I21" s="214">
        <f t="shared" si="7"/>
        <v>0</v>
      </c>
      <c r="J21" s="214">
        <f t="shared" si="7"/>
        <v>0</v>
      </c>
      <c r="K21" s="214">
        <f t="shared" si="7"/>
        <v>0</v>
      </c>
      <c r="L21" s="214">
        <f t="shared" si="7"/>
        <v>0</v>
      </c>
      <c r="M21" s="214">
        <f t="shared" si="7"/>
        <v>0</v>
      </c>
      <c r="N21" s="214">
        <f t="shared" si="7"/>
        <v>0</v>
      </c>
      <c r="O21" s="214">
        <f t="shared" si="7"/>
        <v>0</v>
      </c>
      <c r="P21" s="214">
        <f t="shared" si="7"/>
        <v>0</v>
      </c>
      <c r="Q21" s="214">
        <f t="shared" si="7"/>
        <v>0</v>
      </c>
      <c r="R21" s="214">
        <f t="shared" si="7"/>
        <v>0</v>
      </c>
      <c r="S21" s="215">
        <f t="shared" si="7"/>
        <v>0</v>
      </c>
      <c r="T21" s="202">
        <f t="shared" si="7"/>
        <v>0</v>
      </c>
      <c r="U21" s="225">
        <f t="shared" si="7"/>
        <v>0</v>
      </c>
    </row>
    <row r="22" spans="1:22" ht="13.5" thickBot="1" x14ac:dyDescent="0.35">
      <c r="A22" s="384" t="s">
        <v>95</v>
      </c>
      <c r="B22" s="385"/>
      <c r="C22" s="385"/>
      <c r="D22" s="385"/>
      <c r="E22" s="385"/>
      <c r="F22" s="192">
        <f t="shared" ref="F22:G22" si="8">F16+F21</f>
        <v>0</v>
      </c>
      <c r="G22" s="194">
        <f t="shared" si="8"/>
        <v>0</v>
      </c>
      <c r="H22" s="216">
        <f>H16+H21</f>
        <v>99520.15625</v>
      </c>
      <c r="I22" s="216">
        <f t="shared" ref="I22:T22" si="9">I16+I21</f>
        <v>181678.59375</v>
      </c>
      <c r="J22" s="216">
        <f t="shared" si="9"/>
        <v>297759.6875</v>
      </c>
      <c r="K22" s="216">
        <f t="shared" si="9"/>
        <v>199826.71875</v>
      </c>
      <c r="L22" s="216">
        <f t="shared" si="9"/>
        <v>387959.375</v>
      </c>
      <c r="M22" s="216">
        <f t="shared" si="9"/>
        <v>1576189.6875</v>
      </c>
      <c r="N22" s="216">
        <f t="shared" si="9"/>
        <v>2388063.75</v>
      </c>
      <c r="O22" s="216">
        <f t="shared" si="9"/>
        <v>2599176.875</v>
      </c>
      <c r="P22" s="216">
        <f t="shared" si="9"/>
        <v>2685046.25</v>
      </c>
      <c r="Q22" s="216">
        <f t="shared" si="9"/>
        <v>2628826.5625</v>
      </c>
      <c r="R22" s="216">
        <f t="shared" si="9"/>
        <v>2534775.625</v>
      </c>
      <c r="S22" s="216">
        <f t="shared" si="9"/>
        <v>3124196.5625</v>
      </c>
      <c r="T22" s="203">
        <f t="shared" si="9"/>
        <v>4267435.46875</v>
      </c>
      <c r="U22" s="226">
        <f>U16+U21</f>
        <v>3124196.5625</v>
      </c>
      <c r="V22" s="204" t="b">
        <f>U9-U15-U21=U22</f>
        <v>1</v>
      </c>
    </row>
  </sheetData>
  <mergeCells count="22">
    <mergeCell ref="A22:E22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1:W1"/>
    <mergeCell ref="A2:W2"/>
    <mergeCell ref="A3:W3"/>
    <mergeCell ref="E4:T4"/>
  </mergeCells>
  <conditionalFormatting sqref="A1:XFD1048576">
    <cfRule type="containsText" dxfId="6" priority="1" operator="containsText" text="True">
      <formula>NOT(ISERROR(SEARCH("True",A1)))</formula>
    </cfRule>
    <cfRule type="containsText" dxfId="5" priority="2" operator="containsText" text="False">
      <formula>NOT(ISERROR(SEARCH("False",A1)))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11"/>
  <sheetViews>
    <sheetView showGridLines="0" workbookViewId="0">
      <selection activeCell="L4" sqref="L4"/>
    </sheetView>
  </sheetViews>
  <sheetFormatPr defaultColWidth="12.6328125" defaultRowHeight="15.75" customHeight="1" x14ac:dyDescent="0.25"/>
  <sheetData>
    <row r="1" spans="1:7" ht="15.75" customHeight="1" x14ac:dyDescent="0.3">
      <c r="A1" s="388" t="s">
        <v>51</v>
      </c>
      <c r="B1" s="388"/>
      <c r="C1" s="388"/>
      <c r="D1" s="388"/>
      <c r="E1" s="388"/>
      <c r="F1" s="388"/>
    </row>
    <row r="2" spans="1:7" ht="15.75" customHeight="1" x14ac:dyDescent="0.3">
      <c r="A2" s="388" t="s">
        <v>110</v>
      </c>
      <c r="B2" s="388"/>
      <c r="C2" s="388"/>
      <c r="D2" s="388"/>
      <c r="E2" s="388"/>
      <c r="F2" s="388"/>
    </row>
    <row r="3" spans="1:7" ht="15.75" customHeight="1" thickBot="1" x14ac:dyDescent="0.35">
      <c r="A3" s="388" t="s">
        <v>123</v>
      </c>
      <c r="B3" s="388"/>
      <c r="C3" s="388"/>
      <c r="D3" s="388"/>
      <c r="E3" s="388"/>
      <c r="F3" s="388"/>
    </row>
    <row r="4" spans="1:7" ht="15.75" customHeight="1" thickBot="1" x14ac:dyDescent="0.35">
      <c r="A4" s="389"/>
      <c r="B4" s="390"/>
      <c r="C4" s="390"/>
      <c r="D4" s="390"/>
      <c r="E4" s="227">
        <v>2023</v>
      </c>
      <c r="F4" s="228">
        <v>2024</v>
      </c>
    </row>
    <row r="5" spans="1:7" ht="15.75" customHeight="1" thickTop="1" x14ac:dyDescent="0.25">
      <c r="A5" s="391" t="s">
        <v>111</v>
      </c>
      <c r="B5" s="392"/>
      <c r="C5" s="392"/>
      <c r="D5" s="392"/>
      <c r="E5" s="229">
        <f>SUM('Sales Budget '!D8:E8)</f>
        <v>233675</v>
      </c>
      <c r="F5" s="230">
        <f>'Sales Budget '!S8</f>
        <v>10101950</v>
      </c>
    </row>
    <row r="6" spans="1:7" ht="15.75" customHeight="1" x14ac:dyDescent="0.25">
      <c r="A6" s="391" t="s">
        <v>112</v>
      </c>
      <c r="B6" s="392"/>
      <c r="C6" s="392"/>
      <c r="D6" s="392"/>
      <c r="E6" s="229">
        <f>'Ending Finished Goods Inventory'!H14*('Sales Budget '!D6+'Sales Budget '!E6)</f>
        <v>77287.473170731711</v>
      </c>
      <c r="F6" s="230">
        <f>'Ending Finished Goods Inventory'!H14*'Sales Budget '!S6</f>
        <v>3341196.9170731707</v>
      </c>
    </row>
    <row r="7" spans="1:7" ht="15.75" customHeight="1" x14ac:dyDescent="0.25">
      <c r="A7" s="391" t="s">
        <v>113</v>
      </c>
      <c r="B7" s="392"/>
      <c r="C7" s="392"/>
      <c r="D7" s="392"/>
      <c r="E7" s="229">
        <f t="shared" ref="E7:F7" si="0">E5-E6</f>
        <v>156387.52682926829</v>
      </c>
      <c r="F7" s="230">
        <f t="shared" si="0"/>
        <v>6760753.0829268293</v>
      </c>
    </row>
    <row r="8" spans="1:7" ht="15.75" customHeight="1" x14ac:dyDescent="0.25">
      <c r="A8" s="391" t="s">
        <v>114</v>
      </c>
      <c r="B8" s="392"/>
      <c r="C8" s="392"/>
      <c r="D8" s="392"/>
      <c r="E8" s="229">
        <f>'Selling and Administrative Expe'!F17+'Selling and Administrative Expe'!G17</f>
        <v>42959</v>
      </c>
      <c r="F8" s="117">
        <f>'Selling and Administrative Expe'!U17</f>
        <v>511854</v>
      </c>
      <c r="G8" t="b">
        <f>F8='Selling and Administrative Expe'!U17</f>
        <v>1</v>
      </c>
    </row>
    <row r="9" spans="1:7" ht="15.75" customHeight="1" x14ac:dyDescent="0.25">
      <c r="A9" s="391" t="s">
        <v>115</v>
      </c>
      <c r="B9" s="392"/>
      <c r="C9" s="392"/>
      <c r="D9" s="392"/>
      <c r="E9" s="229">
        <f t="shared" ref="E9" si="1">E7-E8</f>
        <v>113428.52682926829</v>
      </c>
      <c r="F9" s="230">
        <f>F7-F8</f>
        <v>6248899.0829268293</v>
      </c>
    </row>
    <row r="10" spans="1:7" ht="15.75" customHeight="1" x14ac:dyDescent="0.25">
      <c r="A10" s="391" t="s">
        <v>116</v>
      </c>
      <c r="B10" s="392"/>
      <c r="C10" s="392"/>
      <c r="D10" s="392"/>
      <c r="E10" s="229">
        <v>0</v>
      </c>
      <c r="F10" s="231">
        <f>-'Cash Budget'!U20</f>
        <v>0</v>
      </c>
      <c r="G10" t="b">
        <f>F10='Cash Budget'!U20</f>
        <v>1</v>
      </c>
    </row>
    <row r="11" spans="1:7" ht="15.75" customHeight="1" thickBot="1" x14ac:dyDescent="0.3">
      <c r="A11" s="393" t="s">
        <v>117</v>
      </c>
      <c r="B11" s="394"/>
      <c r="C11" s="394"/>
      <c r="D11" s="394"/>
      <c r="E11" s="232">
        <f t="shared" ref="E11:F11" si="2">E9-E10</f>
        <v>113428.52682926829</v>
      </c>
      <c r="F11" s="233">
        <f t="shared" si="2"/>
        <v>6248899.0829268293</v>
      </c>
    </row>
  </sheetData>
  <mergeCells count="11">
    <mergeCell ref="A10:D10"/>
    <mergeCell ref="A11:D11"/>
    <mergeCell ref="A5:D5"/>
    <mergeCell ref="A6:D6"/>
    <mergeCell ref="A7:D7"/>
    <mergeCell ref="A8:D8"/>
    <mergeCell ref="A1:F1"/>
    <mergeCell ref="A2:F2"/>
    <mergeCell ref="A3:F3"/>
    <mergeCell ref="A4:D4"/>
    <mergeCell ref="A9:D9"/>
  </mergeCells>
  <conditionalFormatting sqref="A1:XFD1048576">
    <cfRule type="containsText" dxfId="4" priority="1" operator="containsText" text="True">
      <formula>NOT(ISERROR(SEARCH("True",A1)))</formula>
    </cfRule>
  </conditionalFormatting>
  <conditionalFormatting sqref="G8">
    <cfRule type="containsText" dxfId="3" priority="2" operator="containsText" text="False">
      <formula>NOT(ISERROR(SEARCH("False",G8)))</formula>
    </cfRule>
    <cfRule type="containsText" dxfId="2" priority="3" operator="containsText" text="True">
      <formula>NOT(ISERROR(SEARCH("True",G8)))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20"/>
  <sheetViews>
    <sheetView showGridLines="0" workbookViewId="0">
      <selection activeCell="C7" sqref="C7"/>
    </sheetView>
  </sheetViews>
  <sheetFormatPr defaultColWidth="12.6328125" defaultRowHeight="15.75" customHeight="1" x14ac:dyDescent="0.25"/>
  <cols>
    <col min="1" max="1" width="35.453125" bestFit="1" customWidth="1"/>
    <col min="5" max="5" width="0" hidden="1" customWidth="1"/>
  </cols>
  <sheetData>
    <row r="1" spans="1:5" ht="15.75" customHeight="1" x14ac:dyDescent="0.3">
      <c r="A1" s="399" t="s">
        <v>96</v>
      </c>
      <c r="B1" s="400"/>
      <c r="C1" s="401"/>
    </row>
    <row r="2" spans="1:5" ht="15.75" customHeight="1" x14ac:dyDescent="0.3">
      <c r="A2" s="402" t="s">
        <v>97</v>
      </c>
      <c r="B2" s="403"/>
      <c r="C2" s="404"/>
    </row>
    <row r="3" spans="1:5" ht="15.75" customHeight="1" thickBot="1" x14ac:dyDescent="0.35">
      <c r="A3" s="405" t="s">
        <v>125</v>
      </c>
      <c r="B3" s="406"/>
      <c r="C3" s="407"/>
    </row>
    <row r="4" spans="1:5" ht="15.75" customHeight="1" x14ac:dyDescent="0.25">
      <c r="A4" s="397" t="s">
        <v>98</v>
      </c>
      <c r="B4" s="395">
        <v>45292</v>
      </c>
      <c r="C4" s="395">
        <v>45657</v>
      </c>
    </row>
    <row r="5" spans="1:5" ht="15.75" customHeight="1" thickBot="1" x14ac:dyDescent="0.3">
      <c r="A5" s="398"/>
      <c r="B5" s="396"/>
      <c r="C5" s="396"/>
    </row>
    <row r="6" spans="1:5" ht="15.75" customHeight="1" x14ac:dyDescent="0.25">
      <c r="A6" s="236"/>
      <c r="B6" s="239"/>
      <c r="C6" s="239"/>
    </row>
    <row r="7" spans="1:5" ht="15.75" customHeight="1" x14ac:dyDescent="0.25">
      <c r="A7" s="237" t="s">
        <v>99</v>
      </c>
      <c r="B7" s="240">
        <f>'Cash Budget'!H6</f>
        <v>50000</v>
      </c>
      <c r="C7" s="240">
        <f>'Cash Budget'!S22</f>
        <v>3124196.5625</v>
      </c>
      <c r="D7" t="b">
        <f>C7='Cash Budget'!T6</f>
        <v>1</v>
      </c>
    </row>
    <row r="8" spans="1:5" ht="15.75" customHeight="1" x14ac:dyDescent="0.25">
      <c r="A8" s="237" t="s">
        <v>100</v>
      </c>
      <c r="B8" s="240">
        <f>'Sales Budget '!F14</f>
        <v>148293.75</v>
      </c>
      <c r="C8" s="240">
        <f>'Sales Budget '!R14</f>
        <v>3460187.5</v>
      </c>
      <c r="D8" t="b">
        <f>C8='Sales Budget '!R14</f>
        <v>1</v>
      </c>
    </row>
    <row r="9" spans="1:5" ht="15.75" customHeight="1" x14ac:dyDescent="0.25">
      <c r="A9" s="237" t="s">
        <v>101</v>
      </c>
      <c r="B9" s="241">
        <f>'Production Budget'!C7*'Ending Finished Goods Inventory'!H14</f>
        <v>10404.082926829267</v>
      </c>
      <c r="C9" s="240">
        <f>'Ending Finished Goods Inventory'!H15</f>
        <v>20808.165853658535</v>
      </c>
      <c r="D9" t="b" cm="1">
        <f t="array" ref="D9:E9">C9='Ending Finished Goods Inventory'!H15:I15</f>
        <v>1</v>
      </c>
      <c r="E9" t="b">
        <v>0</v>
      </c>
    </row>
    <row r="10" spans="1:5" ht="15.75" customHeight="1" x14ac:dyDescent="0.25">
      <c r="A10" s="256" t="s">
        <v>118</v>
      </c>
      <c r="B10" s="241">
        <f>'Direct Material Budget'!D10*'Direct Material Budget'!D14</f>
        <v>15782.8125</v>
      </c>
      <c r="C10" s="241">
        <f>'Direct Material Budget'!P10*'Direct Material Budget'!P14</f>
        <v>244431.25</v>
      </c>
      <c r="D10" t="b">
        <f>C10='Direct Material Budget'!P10*'Direct Material Budget'!P14</f>
        <v>1</v>
      </c>
    </row>
    <row r="11" spans="1:5" ht="15.75" customHeight="1" x14ac:dyDescent="0.3">
      <c r="A11" s="257" t="s">
        <v>102</v>
      </c>
      <c r="B11" s="242">
        <f>SUM(B7:B10)</f>
        <v>224480.64542682926</v>
      </c>
      <c r="C11" s="242">
        <f>SUM(C7:C10)</f>
        <v>6849623.4783536587</v>
      </c>
    </row>
    <row r="12" spans="1:5" ht="15.75" customHeight="1" thickBot="1" x14ac:dyDescent="0.35">
      <c r="A12" s="258" t="s">
        <v>103</v>
      </c>
      <c r="B12" s="243">
        <f>B11</f>
        <v>224480.64542682926</v>
      </c>
      <c r="C12" s="243">
        <f>C11</f>
        <v>6849623.4783536587</v>
      </c>
      <c r="D12" t="b">
        <f>C12=C20</f>
        <v>1</v>
      </c>
    </row>
    <row r="13" spans="1:5" ht="15.75" customHeight="1" thickBot="1" x14ac:dyDescent="0.3">
      <c r="A13" s="105"/>
      <c r="B13" s="244"/>
      <c r="C13" s="245"/>
    </row>
    <row r="14" spans="1:5" ht="15.75" customHeight="1" thickBot="1" x14ac:dyDescent="0.35">
      <c r="A14" s="238" t="s">
        <v>104</v>
      </c>
      <c r="B14" s="246">
        <v>45292</v>
      </c>
      <c r="C14" s="247">
        <v>45657</v>
      </c>
    </row>
    <row r="15" spans="1:5" ht="15.75" customHeight="1" x14ac:dyDescent="0.3">
      <c r="A15" s="141" t="s">
        <v>105</v>
      </c>
      <c r="B15" s="248"/>
      <c r="C15" s="245"/>
    </row>
    <row r="16" spans="1:5" ht="15.75" customHeight="1" x14ac:dyDescent="0.25">
      <c r="A16" s="103" t="s">
        <v>106</v>
      </c>
      <c r="B16" s="249">
        <f>'Direct Material Budget'!E20</f>
        <v>21795.3125</v>
      </c>
      <c r="C16" s="250">
        <f>'Direct Material Budget'!Q20</f>
        <v>398039.0625</v>
      </c>
      <c r="D16" t="b">
        <f>C16='Direct Material Budget'!Q20</f>
        <v>1</v>
      </c>
    </row>
    <row r="17" spans="1:4" ht="15.75" customHeight="1" x14ac:dyDescent="0.3">
      <c r="A17" s="141" t="s">
        <v>122</v>
      </c>
      <c r="B17" s="249"/>
      <c r="C17" s="250"/>
    </row>
    <row r="18" spans="1:4" ht="12.5" x14ac:dyDescent="0.25">
      <c r="A18" s="103" t="s">
        <v>107</v>
      </c>
      <c r="B18" s="251">
        <f>B11-B16</f>
        <v>202685.33292682926</v>
      </c>
      <c r="C18" s="250">
        <f>B18+'Income Statement '!F11</f>
        <v>6451584.4158536587</v>
      </c>
      <c r="D18" t="b">
        <f>C18=B18+'Income Statement '!F11</f>
        <v>1</v>
      </c>
    </row>
    <row r="19" spans="1:4" ht="13" x14ac:dyDescent="0.3">
      <c r="A19" s="234" t="s">
        <v>108</v>
      </c>
      <c r="B19" s="252">
        <f>B18</f>
        <v>202685.33292682926</v>
      </c>
      <c r="C19" s="253">
        <f>C18</f>
        <v>6451584.4158536587</v>
      </c>
    </row>
    <row r="20" spans="1:4" ht="13.5" thickBot="1" x14ac:dyDescent="0.35">
      <c r="A20" s="235" t="s">
        <v>109</v>
      </c>
      <c r="B20" s="254">
        <f>B19+B16</f>
        <v>224480.64542682926</v>
      </c>
      <c r="C20" s="255">
        <f>C19+C16</f>
        <v>6849623.4783536587</v>
      </c>
      <c r="D20" t="b">
        <f>C20=C12</f>
        <v>1</v>
      </c>
    </row>
  </sheetData>
  <mergeCells count="6">
    <mergeCell ref="C4:C5"/>
    <mergeCell ref="A4:A5"/>
    <mergeCell ref="A1:C1"/>
    <mergeCell ref="A2:C2"/>
    <mergeCell ref="A3:C3"/>
    <mergeCell ref="B4:B5"/>
  </mergeCells>
  <conditionalFormatting sqref="D1:D21">
    <cfRule type="containsText" dxfId="1" priority="2" operator="containsText" text="True">
      <formula>NOT(ISERROR(SEARCH("True",D1)))</formula>
    </cfRule>
  </conditionalFormatting>
  <conditionalFormatting sqref="D1:D1048576">
    <cfRule type="containsText" dxfId="0" priority="1" operator="containsText" text="False">
      <formula>NOT(ISERROR(SEARCH("False",D1)))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B36F-7636-4EFE-AF92-023353CC3A7A}">
  <dimension ref="A1:C11"/>
  <sheetViews>
    <sheetView workbookViewId="0">
      <selection activeCell="A11" sqref="A11"/>
    </sheetView>
  </sheetViews>
  <sheetFormatPr defaultRowHeight="12.5" x14ac:dyDescent="0.25"/>
  <cols>
    <col min="1" max="1" width="26.90625" bestFit="1" customWidth="1"/>
  </cols>
  <sheetData>
    <row r="1" spans="1:3" x14ac:dyDescent="0.25">
      <c r="C1">
        <v>75200</v>
      </c>
    </row>
    <row r="2" spans="1:3" x14ac:dyDescent="0.25">
      <c r="A2" t="s">
        <v>126</v>
      </c>
    </row>
    <row r="3" spans="1:3" x14ac:dyDescent="0.25">
      <c r="A3" t="s">
        <v>127</v>
      </c>
    </row>
    <row r="4" spans="1:3" x14ac:dyDescent="0.25">
      <c r="A4" t="s">
        <v>128</v>
      </c>
    </row>
    <row r="5" spans="1:3" x14ac:dyDescent="0.25">
      <c r="A5" t="s">
        <v>129</v>
      </c>
    </row>
    <row r="6" spans="1:3" x14ac:dyDescent="0.25">
      <c r="A6" t="s">
        <v>130</v>
      </c>
    </row>
    <row r="8" spans="1:3" x14ac:dyDescent="0.25">
      <c r="A8" t="s">
        <v>131</v>
      </c>
    </row>
    <row r="9" spans="1:3" x14ac:dyDescent="0.25">
      <c r="A9" t="s">
        <v>132</v>
      </c>
    </row>
    <row r="10" spans="1:3" x14ac:dyDescent="0.25">
      <c r="A10" t="s">
        <v>133</v>
      </c>
    </row>
    <row r="11" spans="1:3" x14ac:dyDescent="0.25">
      <c r="A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Sales Budget </vt:lpstr>
      <vt:lpstr>Production Budget</vt:lpstr>
      <vt:lpstr>Direct Labor Budget </vt:lpstr>
      <vt:lpstr>Direct Material Budget</vt:lpstr>
      <vt:lpstr>Manufacturing Overhead Budget</vt:lpstr>
      <vt:lpstr>Ending Finished Goods Inventory</vt:lpstr>
      <vt:lpstr>Selling and Administrative Expe</vt:lpstr>
      <vt:lpstr>Cash Budget</vt:lpstr>
      <vt:lpstr>Income Statement </vt:lpstr>
      <vt:lpstr>Balance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Tuan Truong</cp:lastModifiedBy>
  <dcterms:modified xsi:type="dcterms:W3CDTF">2025-03-24T18:47:26Z</dcterms:modified>
</cp:coreProperties>
</file>