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5" windowWidth="16875" windowHeight="12360" tabRatio="913" activeTab="3"/>
  </bookViews>
  <sheets>
    <sheet name="Cover" sheetId="1" r:id="rId1"/>
    <sheet name="Food_Species" sheetId="31" r:id="rId2"/>
    <sheet name="Coastal Fisherman Scenario" sheetId="36" r:id="rId3"/>
    <sheet name="Urban Resident Scenario" sheetId="35" r:id="rId4"/>
    <sheet name="RFDING" sheetId="44" r:id="rId5"/>
    <sheet name="RFDINH" sheetId="43" r:id="rId6"/>
    <sheet name="SFING" sheetId="42" r:id="rId7"/>
    <sheet name="SFINH" sheetId="41" r:id="rId8"/>
    <sheet name="ABSORP" sheetId="40" r:id="rId9"/>
    <sheet name="KP" sheetId="39" r:id="rId10"/>
    <sheet name="Volatile" sheetId="22" r:id="rId11"/>
  </sheets>
  <definedNames>
    <definedName name="CFING">#REF!</definedName>
    <definedName name="CFINH">#REF!</definedName>
    <definedName name="CFSOIL">#REF!</definedName>
    <definedName name="CFSWIM">#REF!</definedName>
    <definedName name="Q">#REF!</definedName>
  </definedNames>
  <calcPr calcId="145621"/>
</workbook>
</file>

<file path=xl/calcChain.xml><?xml version="1.0" encoding="utf-8"?>
<calcChain xmlns="http://schemas.openxmlformats.org/spreadsheetml/2006/main">
  <c r="K49" i="35" l="1"/>
  <c r="J49" i="35"/>
  <c r="J29" i="35"/>
  <c r="H29" i="35"/>
  <c r="K29" i="35" s="1"/>
  <c r="J6" i="35"/>
  <c r="H6" i="35"/>
  <c r="K6" i="35" s="1"/>
  <c r="H64" i="35" l="1"/>
  <c r="H63" i="35"/>
  <c r="F62" i="35"/>
  <c r="H62" i="35" s="1"/>
  <c r="H30" i="36"/>
  <c r="K74" i="35"/>
  <c r="J74" i="35"/>
  <c r="J75" i="35"/>
  <c r="K75" i="35"/>
  <c r="J72" i="35"/>
  <c r="K72" i="35"/>
  <c r="J73" i="35"/>
  <c r="K73" i="35"/>
  <c r="J36" i="35"/>
  <c r="K36" i="35"/>
  <c r="J13" i="35"/>
  <c r="K13" i="35"/>
  <c r="K71" i="36"/>
  <c r="J71" i="36"/>
  <c r="J69" i="36"/>
  <c r="H69" i="36"/>
  <c r="K69" i="36" s="1"/>
  <c r="J12" i="36"/>
  <c r="K12" i="36"/>
  <c r="J35" i="36"/>
  <c r="K35" i="36"/>
  <c r="M7" i="39"/>
  <c r="L7" i="39"/>
  <c r="G7" i="41"/>
  <c r="G6" i="41"/>
  <c r="G5" i="41"/>
  <c r="G4" i="41"/>
  <c r="G7" i="42"/>
  <c r="G6" i="42"/>
  <c r="G5" i="42"/>
  <c r="G4" i="42"/>
  <c r="G7" i="43"/>
  <c r="G6" i="43"/>
  <c r="G5" i="43"/>
  <c r="G4" i="43"/>
  <c r="G4" i="44"/>
  <c r="G5" i="44"/>
  <c r="G6" i="44"/>
  <c r="G7" i="44"/>
  <c r="C35" i="31" l="1"/>
  <c r="B35" i="31"/>
  <c r="H27" i="36" l="1"/>
  <c r="H5" i="36"/>
  <c r="K11" i="35"/>
  <c r="K77" i="35"/>
  <c r="J77" i="35"/>
  <c r="K76" i="35"/>
  <c r="J76" i="35"/>
  <c r="K71" i="35"/>
  <c r="J71" i="35"/>
  <c r="K70" i="35"/>
  <c r="J70" i="35"/>
  <c r="K69" i="35"/>
  <c r="J69" i="35"/>
  <c r="K68" i="35"/>
  <c r="J68" i="35"/>
  <c r="K67" i="35"/>
  <c r="J67" i="35"/>
  <c r="K66" i="35"/>
  <c r="J66" i="35"/>
  <c r="K64" i="35"/>
  <c r="J64" i="35"/>
  <c r="K63" i="35"/>
  <c r="J63" i="35"/>
  <c r="K62" i="35"/>
  <c r="J62" i="35"/>
  <c r="K60" i="35"/>
  <c r="J60" i="35"/>
  <c r="K59" i="35"/>
  <c r="J59" i="35"/>
  <c r="K58" i="35"/>
  <c r="J58" i="35"/>
  <c r="K57" i="35"/>
  <c r="J57" i="35"/>
  <c r="K56" i="35"/>
  <c r="J56" i="35"/>
  <c r="K55" i="35"/>
  <c r="J55" i="35"/>
  <c r="K54" i="35"/>
  <c r="J54" i="35"/>
  <c r="K53" i="35"/>
  <c r="J53" i="35"/>
  <c r="K52" i="35"/>
  <c r="J52" i="35"/>
  <c r="K51" i="35"/>
  <c r="J51" i="35"/>
  <c r="K50" i="35"/>
  <c r="J50" i="35"/>
  <c r="K48" i="35"/>
  <c r="J48" i="35"/>
  <c r="K47" i="35"/>
  <c r="J47" i="35"/>
  <c r="K46" i="35"/>
  <c r="J46" i="35"/>
  <c r="K45" i="35"/>
  <c r="J45" i="35"/>
  <c r="K44" i="35"/>
  <c r="J44" i="35"/>
  <c r="K43" i="35"/>
  <c r="J43" i="35"/>
  <c r="K42" i="35"/>
  <c r="J42" i="35"/>
  <c r="K41" i="35"/>
  <c r="J41" i="35"/>
  <c r="K39" i="35"/>
  <c r="J39" i="35"/>
  <c r="K38" i="35"/>
  <c r="J38" i="35"/>
  <c r="K37" i="35"/>
  <c r="J37" i="35"/>
  <c r="K35" i="35"/>
  <c r="J35" i="35"/>
  <c r="K34" i="35"/>
  <c r="J34" i="35"/>
  <c r="K33" i="35"/>
  <c r="J33" i="35"/>
  <c r="K32" i="35"/>
  <c r="J32" i="35"/>
  <c r="K31" i="35"/>
  <c r="J31" i="35"/>
  <c r="K30" i="35"/>
  <c r="J30" i="35"/>
  <c r="K28" i="35"/>
  <c r="J28" i="35"/>
  <c r="K27" i="35"/>
  <c r="J27" i="35"/>
  <c r="K25" i="35"/>
  <c r="J25" i="35"/>
  <c r="K24" i="35"/>
  <c r="J24" i="35"/>
  <c r="K23" i="35"/>
  <c r="J23" i="35"/>
  <c r="K22" i="35"/>
  <c r="J22" i="35"/>
  <c r="K21" i="35"/>
  <c r="J21" i="35"/>
  <c r="K20" i="35"/>
  <c r="J20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2" i="35"/>
  <c r="J12" i="35"/>
  <c r="J11" i="35"/>
  <c r="K10" i="35"/>
  <c r="J10" i="35"/>
  <c r="K9" i="35"/>
  <c r="J9" i="35"/>
  <c r="K8" i="35"/>
  <c r="J8" i="35"/>
  <c r="K7" i="35"/>
  <c r="J7" i="35"/>
  <c r="K5" i="35"/>
  <c r="J5" i="35"/>
  <c r="K4" i="35"/>
  <c r="J4" i="35"/>
  <c r="L5" i="40"/>
  <c r="M5" i="40"/>
  <c r="L6" i="40"/>
  <c r="M6" i="40"/>
  <c r="L7" i="40"/>
  <c r="M7" i="40"/>
  <c r="M4" i="40"/>
  <c r="L4" i="40"/>
  <c r="M5" i="39"/>
  <c r="M6" i="39"/>
  <c r="M4" i="39"/>
  <c r="L5" i="39"/>
  <c r="L6" i="39"/>
  <c r="L4" i="39"/>
  <c r="K5" i="22"/>
  <c r="K6" i="22"/>
  <c r="K7" i="22"/>
  <c r="K4" i="22"/>
  <c r="L5" i="22"/>
  <c r="L6" i="22"/>
  <c r="L7" i="22"/>
  <c r="L4" i="22"/>
  <c r="K61" i="36"/>
  <c r="J61" i="36"/>
  <c r="K60" i="36"/>
  <c r="J60" i="36"/>
  <c r="K59" i="36"/>
  <c r="J59" i="36"/>
  <c r="K74" i="36"/>
  <c r="J74" i="36"/>
  <c r="K73" i="36"/>
  <c r="J73" i="36"/>
  <c r="K72" i="36"/>
  <c r="J72" i="36"/>
  <c r="H70" i="36"/>
  <c r="K70" i="36" s="1"/>
  <c r="J70" i="36"/>
  <c r="K68" i="36"/>
  <c r="J68" i="36"/>
  <c r="H67" i="36"/>
  <c r="K67" i="36" s="1"/>
  <c r="J67" i="36"/>
  <c r="K66" i="36"/>
  <c r="J66" i="36"/>
  <c r="K65" i="36"/>
  <c r="J65" i="36"/>
  <c r="H64" i="36"/>
  <c r="K64" i="36" s="1"/>
  <c r="J64" i="36"/>
  <c r="H63" i="36"/>
  <c r="K63" i="36" s="1"/>
  <c r="J63" i="36"/>
  <c r="K57" i="36"/>
  <c r="J57" i="36"/>
  <c r="K56" i="36"/>
  <c r="J56" i="36"/>
  <c r="K55" i="36"/>
  <c r="J55" i="36"/>
  <c r="K54" i="36"/>
  <c r="J54" i="36"/>
  <c r="K53" i="36"/>
  <c r="J53" i="36"/>
  <c r="K52" i="36"/>
  <c r="J52" i="36"/>
  <c r="K51" i="36"/>
  <c r="J51" i="36"/>
  <c r="K50" i="36"/>
  <c r="J50" i="36"/>
  <c r="K49" i="36"/>
  <c r="J49" i="36"/>
  <c r="K48" i="36"/>
  <c r="J48" i="36"/>
  <c r="K47" i="36"/>
  <c r="J47" i="36"/>
  <c r="K46" i="36"/>
  <c r="J46" i="36"/>
  <c r="K45" i="36"/>
  <c r="J45" i="36"/>
  <c r="K44" i="36"/>
  <c r="J44" i="36"/>
  <c r="H43" i="36"/>
  <c r="K43" i="36"/>
  <c r="J43" i="36"/>
  <c r="H42" i="36"/>
  <c r="K42" i="36" s="1"/>
  <c r="J42" i="36"/>
  <c r="K41" i="36"/>
  <c r="J41" i="36"/>
  <c r="K40" i="36"/>
  <c r="J40" i="36"/>
  <c r="K39" i="36"/>
  <c r="J39" i="36"/>
  <c r="H37" i="36"/>
  <c r="K37" i="36" s="1"/>
  <c r="J37" i="36"/>
  <c r="H36" i="36"/>
  <c r="K36" i="36" s="1"/>
  <c r="J36" i="36"/>
  <c r="H34" i="36"/>
  <c r="K34" i="36" s="1"/>
  <c r="J34" i="36"/>
  <c r="K33" i="36"/>
  <c r="J33" i="36"/>
  <c r="K32" i="36"/>
  <c r="J32" i="36"/>
  <c r="K31" i="36"/>
  <c r="J31" i="36"/>
  <c r="K30" i="36"/>
  <c r="J30" i="36"/>
  <c r="H29" i="36"/>
  <c r="K29" i="36" s="1"/>
  <c r="J29" i="36"/>
  <c r="H28" i="36"/>
  <c r="K28" i="36"/>
  <c r="J28" i="36"/>
  <c r="K27" i="36"/>
  <c r="J27" i="36"/>
  <c r="K24" i="36"/>
  <c r="J24" i="36"/>
  <c r="K23" i="36"/>
  <c r="J23" i="36"/>
  <c r="K22" i="36"/>
  <c r="J22" i="36"/>
  <c r="H21" i="36"/>
  <c r="K21" i="36" s="1"/>
  <c r="J21" i="36"/>
  <c r="H20" i="36"/>
  <c r="K20" i="36" s="1"/>
  <c r="J20" i="36"/>
  <c r="K19" i="36"/>
  <c r="J19" i="36"/>
  <c r="H18" i="36"/>
  <c r="K18" i="36" s="1"/>
  <c r="J18" i="36"/>
  <c r="H17" i="36"/>
  <c r="K17" i="36" s="1"/>
  <c r="J17" i="36"/>
  <c r="H16" i="36"/>
  <c r="K16" i="36" s="1"/>
  <c r="J16" i="36"/>
  <c r="H15" i="36"/>
  <c r="K15" i="36" s="1"/>
  <c r="J15" i="36"/>
  <c r="K14" i="36"/>
  <c r="J14" i="36"/>
  <c r="H13" i="36"/>
  <c r="K13" i="36" s="1"/>
  <c r="J13" i="36"/>
  <c r="H11" i="36"/>
  <c r="K11" i="36" s="1"/>
  <c r="J11" i="36"/>
  <c r="H9" i="36"/>
  <c r="K9" i="36" s="1"/>
  <c r="J9" i="36"/>
  <c r="K10" i="36"/>
  <c r="J10" i="36"/>
  <c r="K8" i="36"/>
  <c r="J8" i="36"/>
  <c r="K7" i="36"/>
  <c r="J7" i="36"/>
  <c r="H6" i="36"/>
  <c r="K6" i="36" s="1"/>
  <c r="J6" i="36"/>
  <c r="K5" i="36"/>
  <c r="J5" i="36"/>
  <c r="K4" i="36"/>
  <c r="J4" i="36"/>
  <c r="C30" i="31"/>
  <c r="B30" i="31"/>
  <c r="C28" i="31"/>
  <c r="B28" i="31"/>
  <c r="C23" i="31"/>
  <c r="C22" i="31"/>
  <c r="B22" i="31"/>
  <c r="B23" i="31"/>
  <c r="K26" i="36"/>
  <c r="J26" i="36"/>
  <c r="C34" i="31"/>
  <c r="B34" i="31"/>
  <c r="C33" i="31"/>
  <c r="C31" i="31"/>
  <c r="B33" i="31"/>
  <c r="B31" i="31"/>
  <c r="B21" i="31"/>
  <c r="C21" i="31"/>
  <c r="B24" i="31"/>
  <c r="C24" i="31"/>
  <c r="B25" i="31"/>
  <c r="C25" i="31"/>
  <c r="B26" i="31"/>
  <c r="C26" i="31"/>
  <c r="B27" i="31"/>
  <c r="C27" i="31"/>
  <c r="B29" i="31"/>
  <c r="C29" i="31"/>
</calcChain>
</file>

<file path=xl/sharedStrings.xml><?xml version="1.0" encoding="utf-8"?>
<sst xmlns="http://schemas.openxmlformats.org/spreadsheetml/2006/main" count="1029" uniqueCount="287">
  <si>
    <t>Data Compilation History</t>
  </si>
  <si>
    <t>Name</t>
  </si>
  <si>
    <t>Date</t>
  </si>
  <si>
    <t>Action</t>
  </si>
  <si>
    <t>Index</t>
  </si>
  <si>
    <t>Parameters</t>
  </si>
  <si>
    <t>Stochastic Keyword</t>
  </si>
  <si>
    <t>!</t>
  </si>
  <si>
    <t>Units</t>
  </si>
  <si>
    <t>cm^2</t>
  </si>
  <si>
    <t>Inhalation rate</t>
  </si>
  <si>
    <t>Body surface area - soils</t>
  </si>
  <si>
    <t xml:space="preserve">Exposure frequency for soil </t>
  </si>
  <si>
    <t xml:space="preserve">Exposure frequency for swimming </t>
  </si>
  <si>
    <t xml:space="preserve">Exposure frequency for boating </t>
  </si>
  <si>
    <t xml:space="preserve">Exposure time for boating </t>
  </si>
  <si>
    <t xml:space="preserve">Exposure time for soil </t>
  </si>
  <si>
    <t xml:space="preserve">Exposure time for swimming </t>
  </si>
  <si>
    <t xml:space="preserve">Ingestion rate, soil child </t>
  </si>
  <si>
    <t xml:space="preserve">Ingestion rate, soil adult </t>
  </si>
  <si>
    <t xml:space="preserve">Ingestion rate, fish </t>
  </si>
  <si>
    <t>VF</t>
  </si>
  <si>
    <t>L/m3</t>
  </si>
  <si>
    <t xml:space="preserve">Exposure frequency for fish </t>
  </si>
  <si>
    <t>Uniform</t>
  </si>
  <si>
    <t>EFBOAT</t>
  </si>
  <si>
    <t>EFSOIL</t>
  </si>
  <si>
    <t>EFSWIM</t>
  </si>
  <si>
    <t>ETBOAT</t>
  </si>
  <si>
    <t>ETSOIL</t>
  </si>
  <si>
    <t>ETSWIM</t>
  </si>
  <si>
    <t>IRATE</t>
  </si>
  <si>
    <t>SASOIL</t>
  </si>
  <si>
    <t>ML</t>
  </si>
  <si>
    <t>IRSOILCHILD</t>
  </si>
  <si>
    <t>IRSOILADULT</t>
  </si>
  <si>
    <t>IRFISH</t>
  </si>
  <si>
    <t>Constant</t>
  </si>
  <si>
    <t>Triangular</t>
  </si>
  <si>
    <t>User CDF</t>
  </si>
  <si>
    <t>Analyte</t>
  </si>
  <si>
    <t>Modifier</t>
  </si>
  <si>
    <t>Description</t>
  </si>
  <si>
    <t>Distribution</t>
  </si>
  <si>
    <t>Normal</t>
  </si>
  <si>
    <t>User specified table of values</t>
  </si>
  <si>
    <t>Beta</t>
  </si>
  <si>
    <t>Discrete Uniform</t>
  </si>
  <si>
    <t>Loguniform (Base 10)</t>
  </si>
  <si>
    <t>Loguniform (Base e)</t>
  </si>
  <si>
    <t>Lognormal (Base10)</t>
  </si>
  <si>
    <t>Lognormal (Base e)</t>
  </si>
  <si>
    <t>Constant value</t>
  </si>
  <si>
    <t>Lower limit, Upper limit</t>
  </si>
  <si>
    <t>Smallest value, Largest value</t>
  </si>
  <si>
    <t>Minimum, Mode, Maximum</t>
  </si>
  <si>
    <t>Mean, Standard deviation</t>
  </si>
  <si>
    <t>Mean, Standard deviation of logs</t>
  </si>
  <si>
    <t>alpha (exp. for x), beta (exp. for (1-x)), lower limit, upper limit</t>
  </si>
  <si>
    <t>Statistical Distribution List</t>
  </si>
  <si>
    <t>Mass loading of soil in air</t>
  </si>
  <si>
    <t>Dist. Index</t>
  </si>
  <si>
    <t>EFFISH</t>
  </si>
  <si>
    <t>EFAIR</t>
  </si>
  <si>
    <t>Exposure frequency to air</t>
  </si>
  <si>
    <t>ETAIR</t>
  </si>
  <si>
    <t>Exposure time to air</t>
  </si>
  <si>
    <t>Soil</t>
  </si>
  <si>
    <t>Sweat</t>
  </si>
  <si>
    <t>Volatilization</t>
  </si>
  <si>
    <t xml:space="preserve">Index </t>
  </si>
  <si>
    <t>Comments or reference</t>
  </si>
  <si>
    <t>Fish</t>
  </si>
  <si>
    <t>Milk</t>
  </si>
  <si>
    <t>Eggs</t>
  </si>
  <si>
    <t>Fruit</t>
  </si>
  <si>
    <t>Grain</t>
  </si>
  <si>
    <t>Leafy Veg.</t>
  </si>
  <si>
    <t>Root Veg.</t>
  </si>
  <si>
    <t>Ref. Value</t>
  </si>
  <si>
    <t>INGESTION</t>
  </si>
  <si>
    <t>FISH</t>
  </si>
  <si>
    <t>LEAFVEG</t>
  </si>
  <si>
    <t>ROOTVEG</t>
  </si>
  <si>
    <t>GRAIN</t>
  </si>
  <si>
    <t>FRUIT</t>
  </si>
  <si>
    <t>MILK</t>
  </si>
  <si>
    <t>EGGS</t>
  </si>
  <si>
    <t>Updated Composite Analysis Data Set (SAC Rev. 1)</t>
  </si>
  <si>
    <t>None</t>
  </si>
  <si>
    <t>Best Estimate Keyword</t>
  </si>
  <si>
    <t>Best Estimate</t>
  </si>
  <si>
    <t>INGESTION, FOODSOIL and SWEAT Keywords by Scenario</t>
  </si>
  <si>
    <t>Best estimate keywords</t>
  </si>
  <si>
    <t>Input Data for the HUMAN code</t>
  </si>
  <si>
    <t>Ingestion rate, mollusks</t>
  </si>
  <si>
    <t>Ingestion rate, crustaceans</t>
  </si>
  <si>
    <t>Exposure frequency for mollusks</t>
  </si>
  <si>
    <t>Exposure frequency for crustaceans</t>
  </si>
  <si>
    <t xml:space="preserve">Impacts Metrics Comment Draft </t>
  </si>
  <si>
    <t>g/m^3</t>
  </si>
  <si>
    <t>Exposure Variables for a Urban Resident Scenario</t>
  </si>
  <si>
    <t>Exposure Variables for a Coastal Fisherman Scenario</t>
  </si>
  <si>
    <t>Acenaphthene</t>
  </si>
  <si>
    <t>Acenaphthene Volatilization Factor</t>
  </si>
  <si>
    <t>Carcinogenic slope factor for ingestion</t>
  </si>
  <si>
    <t>Carcinogenic slope factor for inhalation</t>
  </si>
  <si>
    <t>Skin absorption factor</t>
  </si>
  <si>
    <t>Skin permeability factor</t>
  </si>
  <si>
    <t>na</t>
  </si>
  <si>
    <t>Arsenic</t>
  </si>
  <si>
    <t>Mercury</t>
  </si>
  <si>
    <t>Arsenic Volatilization Factor</t>
  </si>
  <si>
    <t>Mercury Volatilization Factor</t>
  </si>
  <si>
    <t>BSHRMP</t>
  </si>
  <si>
    <t>OCTOPI</t>
  </si>
  <si>
    <t>Amoret Bunn</t>
  </si>
  <si>
    <t>changed scenarios and parameters from SAC values to Sonda values based on Risk Impact Metrics Report, May 2005</t>
  </si>
  <si>
    <t>Deleted worksheet called "Dose_Factors"</t>
  </si>
  <si>
    <t>ug/m^3</t>
  </si>
  <si>
    <t>mg/kg/d</t>
  </si>
  <si>
    <t>cm/hr</t>
  </si>
  <si>
    <t>FISH_3</t>
  </si>
  <si>
    <t>FISH_2</t>
  </si>
  <si>
    <t>EFFISH_3</t>
  </si>
  <si>
    <t>EFFISH_2</t>
  </si>
  <si>
    <t>IRFISH_3</t>
  </si>
  <si>
    <t>Finalized parameters</t>
  </si>
  <si>
    <t>IRFISH_2</t>
  </si>
  <si>
    <t>Urban Resident</t>
  </si>
  <si>
    <t>Value</t>
  </si>
  <si>
    <t>Risk data package</t>
  </si>
  <si>
    <t>EFRIVER</t>
  </si>
  <si>
    <t>EFSED</t>
  </si>
  <si>
    <t xml:space="preserve">Exposure frequency for sediment </t>
  </si>
  <si>
    <t>EFSEEP</t>
  </si>
  <si>
    <t xml:space="preserve">Exposure frequency volatilized seep water </t>
  </si>
  <si>
    <t>EFSWEAT</t>
  </si>
  <si>
    <t xml:space="preserve">Exposure frequency for sweat lodge </t>
  </si>
  <si>
    <t>EFGROUND</t>
  </si>
  <si>
    <t xml:space="preserve">Exposure frequency for ground water </t>
  </si>
  <si>
    <t>EFLEAFVEG</t>
  </si>
  <si>
    <t xml:space="preserve">Exposure frequency for leafy vegetables </t>
  </si>
  <si>
    <t>EFROOTVEG</t>
  </si>
  <si>
    <t xml:space="preserve">Exposure frequency for root vegetables </t>
  </si>
  <si>
    <t>EFMEAT</t>
  </si>
  <si>
    <t xml:space="preserve">Exposure frequency for meat </t>
  </si>
  <si>
    <t>EFMILK</t>
  </si>
  <si>
    <t xml:space="preserve">Exposure frequency for milk </t>
  </si>
  <si>
    <t>EFBIRD</t>
  </si>
  <si>
    <t xml:space="preserve">Exposure frequency for bird (poultry) </t>
  </si>
  <si>
    <t>EFEGGS</t>
  </si>
  <si>
    <t>Exposure frequency for EGGS</t>
  </si>
  <si>
    <t>EFFRUIT</t>
  </si>
  <si>
    <t>Exposure frequency for fruit</t>
  </si>
  <si>
    <t>EFGRAIN</t>
  </si>
  <si>
    <t>Exposure frequency for grain</t>
  </si>
  <si>
    <t>ETRIVER</t>
  </si>
  <si>
    <t>ETSED</t>
  </si>
  <si>
    <t xml:space="preserve">Exposure time for sediment </t>
  </si>
  <si>
    <t>ETSEEP</t>
  </si>
  <si>
    <t xml:space="preserve">Exposure time for volatile seep water </t>
  </si>
  <si>
    <t>ETGROUND</t>
  </si>
  <si>
    <t>Exposure time for volatile groundwater</t>
  </si>
  <si>
    <t>ETSWEAT</t>
  </si>
  <si>
    <t xml:space="preserve">Exposure time for sweat lodge </t>
  </si>
  <si>
    <t>EDCHILD</t>
  </si>
  <si>
    <t>Exposure duration for a child</t>
  </si>
  <si>
    <t>yr</t>
  </si>
  <si>
    <t>EDADULT</t>
  </si>
  <si>
    <t>Exposure duration for an adult</t>
  </si>
  <si>
    <t>IRSEDCHILD</t>
  </si>
  <si>
    <t xml:space="preserve">Ingestion rate, sediment - child </t>
  </si>
  <si>
    <t>IRSEDADULT</t>
  </si>
  <si>
    <t xml:space="preserve">Ingestion rate, sediment - adult </t>
  </si>
  <si>
    <t>IRRIVER</t>
  </si>
  <si>
    <t xml:space="preserve">Ingestion rate, river water </t>
  </si>
  <si>
    <t>IRGROUND</t>
  </si>
  <si>
    <t xml:space="preserve">Ingestion rate, ground water </t>
  </si>
  <si>
    <t>IRSEEP</t>
  </si>
  <si>
    <t xml:space="preserve">Ingestion rate, seep water </t>
  </si>
  <si>
    <t>AFSOIL</t>
  </si>
  <si>
    <t>Adherance factor for soil</t>
  </si>
  <si>
    <t>AFSED</t>
  </si>
  <si>
    <t>Adherance factor for sediment</t>
  </si>
  <si>
    <t>BWCHILD</t>
  </si>
  <si>
    <t>Body weight for a child</t>
  </si>
  <si>
    <t>kg</t>
  </si>
  <si>
    <t>BWADULT</t>
  </si>
  <si>
    <t>Body weight for an adult</t>
  </si>
  <si>
    <t>SASED</t>
  </si>
  <si>
    <t>Body surface area - sediments</t>
  </si>
  <si>
    <t>SASEEP</t>
  </si>
  <si>
    <t>Body surface area - seep water</t>
  </si>
  <si>
    <t>SASWEAT</t>
  </si>
  <si>
    <t>Body surface area - sweat lodge</t>
  </si>
  <si>
    <t>CFSWEAT</t>
  </si>
  <si>
    <t>L/m^3</t>
  </si>
  <si>
    <t>SHIELDSOIL</t>
  </si>
  <si>
    <t>Soil shielding factor</t>
  </si>
  <si>
    <t>unitless</t>
  </si>
  <si>
    <t>SHIELDSED</t>
  </si>
  <si>
    <t>Sediment shielding factor</t>
  </si>
  <si>
    <t>Body surface area - surface water</t>
  </si>
  <si>
    <t>mg/cm^2/d</t>
  </si>
  <si>
    <t>d/yr</t>
  </si>
  <si>
    <t>hr/d</t>
  </si>
  <si>
    <t>m^3/d</t>
  </si>
  <si>
    <t>g/d</t>
  </si>
  <si>
    <t>kg/d</t>
  </si>
  <si>
    <t>L/d</t>
  </si>
  <si>
    <t xml:space="preserve">Exposure time to volatile surface water </t>
  </si>
  <si>
    <t>IRLEAFVEG</t>
  </si>
  <si>
    <t xml:space="preserve">Ingestion rate, leafy vegetables </t>
  </si>
  <si>
    <t>IRROOTVEG</t>
  </si>
  <si>
    <t xml:space="preserve">Ingestion rate, root vegetables </t>
  </si>
  <si>
    <t>IRMEAT</t>
  </si>
  <si>
    <t xml:space="preserve">Ingestion rate, meat </t>
  </si>
  <si>
    <t>IRMILK</t>
  </si>
  <si>
    <t xml:space="preserve">Ingestion rate, milk </t>
  </si>
  <si>
    <t>IRBIRD</t>
  </si>
  <si>
    <t xml:space="preserve">Ingestion rate, birds </t>
  </si>
  <si>
    <t>IREGGS</t>
  </si>
  <si>
    <t>Ingestion rate, eggs</t>
  </si>
  <si>
    <t>IRFRUIT</t>
  </si>
  <si>
    <t>Ingestion rate, fruit</t>
  </si>
  <si>
    <t>IRGRAIN</t>
  </si>
  <si>
    <t>Ingestion rate, grain</t>
  </si>
  <si>
    <t>Not applicable</t>
  </si>
  <si>
    <t xml:space="preserve">Exposure frequency for surface water </t>
  </si>
  <si>
    <t>Impacts Metrics Report</t>
  </si>
  <si>
    <t xml:space="preserve">Impacts Metrics Report </t>
  </si>
  <si>
    <t>MEAT</t>
  </si>
  <si>
    <t>BIRD</t>
  </si>
  <si>
    <t>Meat</t>
  </si>
  <si>
    <t>Bird</t>
  </si>
  <si>
    <t>ACNAPE</t>
  </si>
  <si>
    <t xml:space="preserve">As    </t>
  </si>
  <si>
    <t xml:space="preserve">Hg    </t>
  </si>
  <si>
    <t>Body surface area - swimming</t>
  </si>
  <si>
    <t>SASWIM</t>
  </si>
  <si>
    <t>ANA_ID</t>
  </si>
  <si>
    <t>KP</t>
  </si>
  <si>
    <t>ABSORP</t>
  </si>
  <si>
    <t>updated SF based on PEF and TEF</t>
  </si>
  <si>
    <t>SFING</t>
  </si>
  <si>
    <t>risk per mg(intake)/(kg(bodyweight)/day)</t>
  </si>
  <si>
    <t>SFINH</t>
  </si>
  <si>
    <t>EFSURFACE</t>
  </si>
  <si>
    <t>ETSURFACE</t>
  </si>
  <si>
    <t>IRSURFACE</t>
  </si>
  <si>
    <t>Zinc</t>
  </si>
  <si>
    <t xml:space="preserve">Zn    </t>
  </si>
  <si>
    <t>Zinc Volatilization Factor</t>
  </si>
  <si>
    <t>UBIRD</t>
  </si>
  <si>
    <t>RBIRD</t>
  </si>
  <si>
    <t>UFUNGI</t>
  </si>
  <si>
    <t>RFUNGI</t>
  </si>
  <si>
    <t>UEGG</t>
  </si>
  <si>
    <t>SOGW</t>
  </si>
  <si>
    <t>SORP</t>
  </si>
  <si>
    <t>ECEM Species ID by Food Type for Human Dose Calculations</t>
  </si>
  <si>
    <t>Shower</t>
  </si>
  <si>
    <t>GROUND</t>
  </si>
  <si>
    <t>Riparian Fisherman</t>
  </si>
  <si>
    <t>risk per mg/kg/d</t>
  </si>
  <si>
    <t>ID</t>
  </si>
  <si>
    <t>units</t>
  </si>
  <si>
    <t>Keyword</t>
  </si>
  <si>
    <t>Type</t>
  </si>
  <si>
    <t>RFDINH</t>
  </si>
  <si>
    <t>RFDING</t>
  </si>
  <si>
    <t>Noncarcinogenic (hazardous) reference dose for ingestion</t>
  </si>
  <si>
    <t>Noncarcinogenic (hazardous) reference dose for inhalation</t>
  </si>
  <si>
    <t>Keywords</t>
  </si>
  <si>
    <t>ETSHOWER</t>
  </si>
  <si>
    <t>Exposure time for showering</t>
  </si>
  <si>
    <t>EFSHOWER</t>
  </si>
  <si>
    <t>Exposure frequency for showering</t>
  </si>
  <si>
    <t>SASHOWER</t>
  </si>
  <si>
    <t>Body surface area - shower</t>
  </si>
  <si>
    <t>CFSHOWER</t>
  </si>
  <si>
    <t>Arbitrary</t>
  </si>
  <si>
    <t>Air volatilization factor for shower</t>
  </si>
  <si>
    <t>Air volatilization factor for sweat lodge</t>
  </si>
  <si>
    <t>Adherence factor for soil</t>
  </si>
  <si>
    <t>Adherence factor for 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</si>
</sst>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0" x14ac:knownFonts="1">
    <font>
      <sz val="10"/>
      <color indexed="12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Courier New"/>
      <family val="3"/>
    </font>
    <font>
      <sz val="9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5" borderId="39" applyNumberFormat="0" applyFont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32" xfId="0" applyFont="1" applyFill="1" applyBorder="1" applyAlignment="1">
      <alignment horizontal="center"/>
    </xf>
    <xf numFmtId="0" fontId="0" fillId="0" borderId="33" xfId="0" applyFill="1" applyBorder="1" applyAlignment="1">
      <alignment vertical="center"/>
    </xf>
    <xf numFmtId="164" fontId="0" fillId="0" borderId="33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vertical="center" wrapText="1"/>
    </xf>
    <xf numFmtId="0" fontId="8" fillId="0" borderId="21" xfId="0" applyFont="1" applyFill="1" applyBorder="1"/>
    <xf numFmtId="0" fontId="2" fillId="0" borderId="0" xfId="0" applyFont="1" applyFill="1"/>
    <xf numFmtId="0" fontId="0" fillId="0" borderId="0" xfId="0" applyFill="1" applyBorder="1" applyAlignment="1">
      <alignment vertical="center"/>
    </xf>
    <xf numFmtId="0" fontId="7" fillId="3" borderId="1" xfId="0" applyFont="1" applyFill="1" applyBorder="1"/>
    <xf numFmtId="0" fontId="6" fillId="4" borderId="1" xfId="0" applyFont="1" applyFill="1" applyBorder="1"/>
    <xf numFmtId="0" fontId="1" fillId="3" borderId="1" xfId="0" applyFont="1" applyFill="1" applyBorder="1"/>
    <xf numFmtId="11" fontId="7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3" fillId="0" borderId="0" xfId="0" applyFont="1" applyAlignment="1"/>
    <xf numFmtId="0" fontId="6" fillId="4" borderId="13" xfId="0" applyFont="1" applyFill="1" applyBorder="1" applyAlignment="1">
      <alignment horizontal="left"/>
    </xf>
    <xf numFmtId="0" fontId="6" fillId="4" borderId="24" xfId="0" applyFont="1" applyFill="1" applyBorder="1" applyAlignment="1">
      <alignment horizontal="left"/>
    </xf>
    <xf numFmtId="0" fontId="6" fillId="4" borderId="11" xfId="0" applyFont="1" applyFill="1" applyBorder="1"/>
    <xf numFmtId="0" fontId="6" fillId="4" borderId="25" xfId="0" applyFont="1" applyFill="1" applyBorder="1"/>
    <xf numFmtId="0" fontId="6" fillId="4" borderId="27" xfId="0" applyFont="1" applyFill="1" applyBorder="1"/>
    <xf numFmtId="0" fontId="6" fillId="4" borderId="26" xfId="0" applyFont="1" applyFill="1" applyBorder="1"/>
    <xf numFmtId="0" fontId="1" fillId="0" borderId="29" xfId="0" applyFont="1" applyBorder="1"/>
    <xf numFmtId="0" fontId="1" fillId="0" borderId="36" xfId="0" applyFont="1" applyBorder="1"/>
    <xf numFmtId="0" fontId="1" fillId="0" borderId="31" xfId="0" applyFont="1" applyFill="1" applyBorder="1"/>
    <xf numFmtId="0" fontId="1" fillId="0" borderId="30" xfId="0" applyFont="1" applyFill="1" applyBorder="1"/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3" borderId="15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9" xfId="0" applyFont="1" applyFill="1" applyBorder="1"/>
    <xf numFmtId="0" fontId="1" fillId="0" borderId="40" xfId="0" applyFont="1" applyFill="1" applyBorder="1" applyAlignment="1">
      <alignment horizontal="center" wrapText="1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1" fillId="3" borderId="42" xfId="0" quotePrefix="1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43" xfId="0" quotePrefix="1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6" fillId="3" borderId="1" xfId="0" applyFont="1" applyFill="1" applyBorder="1" applyAlignment="1"/>
    <xf numFmtId="11" fontId="1" fillId="3" borderId="1" xfId="0" applyNumberFormat="1" applyFont="1" applyFill="1" applyBorder="1"/>
    <xf numFmtId="0" fontId="1" fillId="4" borderId="1" xfId="0" applyFont="1" applyFill="1" applyBorder="1"/>
    <xf numFmtId="0" fontId="1" fillId="0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/>
    <xf numFmtId="0" fontId="1" fillId="3" borderId="8" xfId="0" applyFont="1" applyFill="1" applyBorder="1"/>
    <xf numFmtId="0" fontId="1" fillId="3" borderId="2" xfId="0" applyFont="1" applyFill="1" applyBorder="1"/>
    <xf numFmtId="0" fontId="1" fillId="3" borderId="1" xfId="0" applyNumberFormat="1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2" xfId="0" applyNumberFormat="1" applyFont="1" applyFill="1" applyBorder="1"/>
    <xf numFmtId="0" fontId="1" fillId="3" borderId="1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/>
    </xf>
    <xf numFmtId="0" fontId="1" fillId="4" borderId="34" xfId="0" applyFont="1" applyFill="1" applyBorder="1"/>
    <xf numFmtId="0" fontId="1" fillId="3" borderId="3" xfId="0" applyNumberFormat="1" applyFont="1" applyFill="1" applyBorder="1"/>
    <xf numFmtId="0" fontId="1" fillId="3" borderId="4" xfId="0" applyFont="1" applyFill="1" applyBorder="1"/>
    <xf numFmtId="0" fontId="1" fillId="3" borderId="9" xfId="0" applyFont="1" applyFill="1" applyBorder="1"/>
    <xf numFmtId="0" fontId="1" fillId="3" borderId="3" xfId="0" applyFont="1" applyFill="1" applyBorder="1"/>
    <xf numFmtId="0" fontId="1" fillId="3" borderId="4" xfId="0" applyNumberFormat="1" applyFont="1" applyFill="1" applyBorder="1"/>
    <xf numFmtId="0" fontId="1" fillId="3" borderId="9" xfId="0" applyNumberFormat="1" applyFont="1" applyFill="1" applyBorder="1"/>
    <xf numFmtId="0" fontId="3" fillId="0" borderId="0" xfId="0" applyFont="1" applyFill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6" fillId="0" borderId="0" xfId="0" applyFont="1" applyFill="1" applyBorder="1"/>
    <xf numFmtId="0" fontId="1" fillId="0" borderId="35" xfId="0" applyFont="1" applyFill="1" applyBorder="1"/>
    <xf numFmtId="0" fontId="2" fillId="0" borderId="0" xfId="0" applyFont="1" applyFill="1" applyAlignment="1">
      <alignment horizontal="center"/>
    </xf>
    <xf numFmtId="0" fontId="6" fillId="4" borderId="34" xfId="0" applyFont="1" applyFill="1" applyBorder="1"/>
    <xf numFmtId="0" fontId="1" fillId="5" borderId="39" xfId="1" applyFont="1"/>
    <xf numFmtId="0" fontId="2" fillId="0" borderId="0" xfId="0" applyFont="1" applyFill="1" applyBorder="1" applyAlignment="1">
      <alignment horizontal="center"/>
    </xf>
    <xf numFmtId="0" fontId="1" fillId="3" borderId="1" xfId="1" applyFont="1" applyFill="1" applyBorder="1"/>
    <xf numFmtId="0" fontId="1" fillId="3" borderId="5" xfId="1" applyFont="1" applyFill="1" applyBorder="1"/>
    <xf numFmtId="0" fontId="3" fillId="0" borderId="28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4"/>
  <sheetViews>
    <sheetView workbookViewId="0">
      <selection activeCell="E30" sqref="E30"/>
    </sheetView>
  </sheetViews>
  <sheetFormatPr defaultRowHeight="12.75" x14ac:dyDescent="0.2"/>
  <cols>
    <col min="1" max="1" width="17.140625" customWidth="1"/>
    <col min="2" max="2" width="21.28515625" customWidth="1"/>
    <col min="3" max="3" width="73" customWidth="1"/>
  </cols>
  <sheetData>
    <row r="1" spans="1:3" ht="18" x14ac:dyDescent="0.25">
      <c r="A1" s="110" t="s">
        <v>94</v>
      </c>
      <c r="B1" s="110"/>
      <c r="C1" s="110"/>
    </row>
    <row r="2" spans="1:3" ht="15.75" x14ac:dyDescent="0.25">
      <c r="A2" s="111" t="s">
        <v>88</v>
      </c>
      <c r="B2" s="111"/>
      <c r="C2" s="111"/>
    </row>
    <row r="4" spans="1:3" ht="13.5" thickBot="1" x14ac:dyDescent="0.25"/>
    <row r="5" spans="1:3" ht="16.5" thickBot="1" x14ac:dyDescent="0.3">
      <c r="A5" s="107" t="s">
        <v>0</v>
      </c>
      <c r="B5" s="108"/>
      <c r="C5" s="109"/>
    </row>
    <row r="6" spans="1:3" ht="15.75" x14ac:dyDescent="0.25">
      <c r="A6" s="21" t="s">
        <v>1</v>
      </c>
      <c r="B6" s="21" t="s">
        <v>2</v>
      </c>
      <c r="C6" s="21" t="s">
        <v>3</v>
      </c>
    </row>
    <row r="7" spans="1:3" ht="25.5" x14ac:dyDescent="0.2">
      <c r="A7" s="22" t="s">
        <v>116</v>
      </c>
      <c r="B7" s="23">
        <v>38618</v>
      </c>
      <c r="C7" s="24" t="s">
        <v>117</v>
      </c>
    </row>
    <row r="8" spans="1:3" x14ac:dyDescent="0.2">
      <c r="A8" s="22" t="s">
        <v>116</v>
      </c>
      <c r="B8" s="23">
        <v>38619</v>
      </c>
      <c r="C8" s="24" t="s">
        <v>118</v>
      </c>
    </row>
    <row r="9" spans="1:3" x14ac:dyDescent="0.2">
      <c r="A9" s="22" t="s">
        <v>116</v>
      </c>
      <c r="B9" s="19">
        <v>38623</v>
      </c>
      <c r="C9" s="20" t="s">
        <v>127</v>
      </c>
    </row>
    <row r="10" spans="1:3" x14ac:dyDescent="0.2">
      <c r="A10" s="27" t="s">
        <v>116</v>
      </c>
      <c r="B10" s="19">
        <v>38779</v>
      </c>
      <c r="C10" s="20" t="s">
        <v>244</v>
      </c>
    </row>
    <row r="11" spans="1:3" ht="13.5" thickBot="1" x14ac:dyDescent="0.25">
      <c r="A11" s="1"/>
    </row>
    <row r="12" spans="1:3" ht="16.5" thickBot="1" x14ac:dyDescent="0.3">
      <c r="A12" s="112" t="s">
        <v>59</v>
      </c>
      <c r="B12" s="113"/>
      <c r="C12" s="114"/>
    </row>
    <row r="13" spans="1:3" x14ac:dyDescent="0.2">
      <c r="A13" s="13" t="s">
        <v>70</v>
      </c>
      <c r="B13" s="14" t="s">
        <v>43</v>
      </c>
      <c r="C13" s="15" t="s">
        <v>5</v>
      </c>
    </row>
    <row r="14" spans="1:3" x14ac:dyDescent="0.2">
      <c r="A14" s="8">
        <v>1</v>
      </c>
      <c r="B14" s="2" t="s">
        <v>37</v>
      </c>
      <c r="C14" s="9" t="s">
        <v>52</v>
      </c>
    </row>
    <row r="15" spans="1:3" x14ac:dyDescent="0.2">
      <c r="A15" s="8">
        <v>2</v>
      </c>
      <c r="B15" s="2" t="s">
        <v>24</v>
      </c>
      <c r="C15" s="9" t="s">
        <v>53</v>
      </c>
    </row>
    <row r="16" spans="1:3" x14ac:dyDescent="0.2">
      <c r="A16" s="8">
        <v>3</v>
      </c>
      <c r="B16" s="2" t="s">
        <v>47</v>
      </c>
      <c r="C16" s="9" t="s">
        <v>54</v>
      </c>
    </row>
    <row r="17" spans="1:3" x14ac:dyDescent="0.2">
      <c r="A17" s="8">
        <v>4</v>
      </c>
      <c r="B17" s="2" t="s">
        <v>48</v>
      </c>
      <c r="C17" s="9" t="s">
        <v>53</v>
      </c>
    </row>
    <row r="18" spans="1:3" x14ac:dyDescent="0.2">
      <c r="A18" s="8">
        <v>5</v>
      </c>
      <c r="B18" s="2" t="s">
        <v>49</v>
      </c>
      <c r="C18" s="9" t="s">
        <v>53</v>
      </c>
    </row>
    <row r="19" spans="1:3" x14ac:dyDescent="0.2">
      <c r="A19" s="8">
        <v>6</v>
      </c>
      <c r="B19" s="2" t="s">
        <v>38</v>
      </c>
      <c r="C19" s="9" t="s">
        <v>55</v>
      </c>
    </row>
    <row r="20" spans="1:3" x14ac:dyDescent="0.2">
      <c r="A20" s="8">
        <v>7</v>
      </c>
      <c r="B20" s="2" t="s">
        <v>44</v>
      </c>
      <c r="C20" s="9" t="s">
        <v>56</v>
      </c>
    </row>
    <row r="21" spans="1:3" x14ac:dyDescent="0.2">
      <c r="A21" s="8">
        <v>8</v>
      </c>
      <c r="B21" s="2" t="s">
        <v>50</v>
      </c>
      <c r="C21" s="9" t="s">
        <v>57</v>
      </c>
    </row>
    <row r="22" spans="1:3" x14ac:dyDescent="0.2">
      <c r="A22" s="8">
        <v>9</v>
      </c>
      <c r="B22" s="2" t="s">
        <v>51</v>
      </c>
      <c r="C22" s="9" t="s">
        <v>57</v>
      </c>
    </row>
    <row r="23" spans="1:3" x14ac:dyDescent="0.2">
      <c r="A23" s="8">
        <v>10</v>
      </c>
      <c r="B23" s="2" t="s">
        <v>39</v>
      </c>
      <c r="C23" s="9" t="s">
        <v>45</v>
      </c>
    </row>
    <row r="24" spans="1:3" ht="13.5" thickBot="1" x14ac:dyDescent="0.25">
      <c r="A24" s="10">
        <v>11</v>
      </c>
      <c r="B24" s="11" t="s">
        <v>46</v>
      </c>
      <c r="C24" s="12" t="s">
        <v>58</v>
      </c>
    </row>
  </sheetData>
  <mergeCells count="4">
    <mergeCell ref="A5:C5"/>
    <mergeCell ref="A1:C1"/>
    <mergeCell ref="A2:C2"/>
    <mergeCell ref="A12:C12"/>
  </mergeCells>
  <phoneticPr fontId="0" type="noConversion"/>
  <printOptions horizontalCentered="1" verticalCentered="1"/>
  <pageMargins left="1" right="1" top="1" bottom="1" header="0.5" footer="0.5"/>
  <pageSetup scale="69" orientation="landscape" r:id="rId1"/>
  <headerFooter alignWithMargins="0">
    <oddFooter>&amp;L&amp;F, &amp;A&amp;CPage &amp;P of &amp;N&amp;R&amp;D,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4" sqref="M4:M7"/>
    </sheetView>
  </sheetViews>
  <sheetFormatPr defaultRowHeight="12.75" x14ac:dyDescent="0.2"/>
  <cols>
    <col min="1" max="1" width="11.28515625" style="67" customWidth="1"/>
    <col min="2" max="2" width="19.5703125" style="67" bestFit="1" customWidth="1"/>
    <col min="3" max="3" width="8.42578125" style="67" bestFit="1" customWidth="1"/>
    <col min="4" max="4" width="20.7109375" style="67" bestFit="1" customWidth="1"/>
    <col min="5" max="5" width="5.7109375" style="67" bestFit="1" customWidth="1"/>
    <col min="6" max="6" width="11.28515625" style="67" bestFit="1" customWidth="1"/>
    <col min="7" max="7" width="6.140625" style="67" bestFit="1" customWidth="1"/>
    <col min="8" max="11" width="9.140625" style="67"/>
    <col min="12" max="12" width="78.140625" style="67" customWidth="1"/>
    <col min="13" max="13" width="78.42578125" style="67" customWidth="1"/>
    <col min="14" max="16384" width="9.140625" style="67"/>
  </cols>
  <sheetData>
    <row r="1" spans="1:13" x14ac:dyDescent="0.2">
      <c r="A1" s="26" t="s">
        <v>108</v>
      </c>
    </row>
    <row r="2" spans="1:13" x14ac:dyDescent="0.2">
      <c r="A2" s="100"/>
      <c r="B2" s="100"/>
    </row>
    <row r="3" spans="1:13" ht="13.5" x14ac:dyDescent="0.25">
      <c r="A3" s="97" t="s">
        <v>241</v>
      </c>
      <c r="B3" s="97" t="s">
        <v>40</v>
      </c>
      <c r="C3" s="97" t="s">
        <v>41</v>
      </c>
      <c r="D3" s="97" t="s">
        <v>42</v>
      </c>
      <c r="E3" s="97" t="s">
        <v>8</v>
      </c>
      <c r="F3" s="97" t="s">
        <v>43</v>
      </c>
      <c r="G3" s="97" t="s">
        <v>4</v>
      </c>
      <c r="H3" s="98"/>
      <c r="I3" s="98"/>
      <c r="J3" s="98" t="s">
        <v>79</v>
      </c>
      <c r="K3" s="97" t="s">
        <v>71</v>
      </c>
      <c r="L3" s="25" t="s">
        <v>6</v>
      </c>
      <c r="M3" s="25" t="s">
        <v>93</v>
      </c>
    </row>
    <row r="4" spans="1:13" ht="13.5" x14ac:dyDescent="0.25">
      <c r="A4" s="30" t="s">
        <v>236</v>
      </c>
      <c r="B4" s="28" t="s">
        <v>103</v>
      </c>
      <c r="C4" s="30" t="s">
        <v>242</v>
      </c>
      <c r="D4" s="30" t="s">
        <v>108</v>
      </c>
      <c r="E4" s="30" t="s">
        <v>121</v>
      </c>
      <c r="F4" s="30" t="s">
        <v>37</v>
      </c>
      <c r="G4" s="30">
        <v>1</v>
      </c>
      <c r="H4" s="28">
        <v>1E-3</v>
      </c>
      <c r="I4" s="28"/>
      <c r="J4" s="28">
        <v>1E-3</v>
      </c>
      <c r="K4" s="30"/>
      <c r="L4" s="102" t="str">
        <f>"STOCHASTIC "&amp;CHAR(34)&amp;A4&amp;C4&amp;CHAR(34)&amp;" "&amp;G4&amp;" "&amp;H4&amp;" "&amp;CHAR(34)&amp;D4&amp;" ["&amp;E4&amp;"]"&amp;CHAR(34)</f>
        <v>STOCHASTIC "ACNAPEKP" 1 0.001 "Skin permeability factor [cm/hr]"</v>
      </c>
      <c r="M4" s="29" t="str">
        <f>"STOCHASTIC "&amp;CHAR(34)&amp;A4&amp;C4&amp;CHAR(34)&amp;" 1 "&amp;J4&amp;" "&amp;CHAR(34)&amp;"Deterministic (reference) "&amp;D4&amp;" ["&amp;E4&amp;"]"&amp;CHAR(34)</f>
        <v>STOCHASTIC "ACNAPEKP" 1 0.001 "Deterministic (reference) Skin permeability factor [cm/hr]"</v>
      </c>
    </row>
    <row r="5" spans="1:13" ht="13.5" x14ac:dyDescent="0.25">
      <c r="A5" s="30" t="s">
        <v>237</v>
      </c>
      <c r="B5" s="28" t="s">
        <v>110</v>
      </c>
      <c r="C5" s="30" t="s">
        <v>242</v>
      </c>
      <c r="D5" s="30" t="s">
        <v>108</v>
      </c>
      <c r="E5" s="30" t="s">
        <v>121</v>
      </c>
      <c r="F5" s="30" t="s">
        <v>37</v>
      </c>
      <c r="G5" s="30">
        <v>1</v>
      </c>
      <c r="H5" s="28">
        <v>1E-3</v>
      </c>
      <c r="I5" s="28"/>
      <c r="J5" s="28">
        <v>1E-3</v>
      </c>
      <c r="K5" s="30"/>
      <c r="L5" s="102" t="str">
        <f t="shared" ref="L5:L6" si="0">"STOCHASTIC "&amp;CHAR(34)&amp;A5&amp;C5&amp;CHAR(34)&amp;" "&amp;G5&amp;" "&amp;H5&amp;" "&amp;CHAR(34)&amp;D5&amp;" ["&amp;E5&amp;"]"&amp;CHAR(34)</f>
        <v>STOCHASTIC "As    KP" 1 0.001 "Skin permeability factor [cm/hr]"</v>
      </c>
      <c r="M5" s="29" t="str">
        <f t="shared" ref="M5:M6" si="1">"STOCHASTIC "&amp;CHAR(34)&amp;A5&amp;C5&amp;CHAR(34)&amp;" 1 "&amp;J5&amp;" "&amp;CHAR(34)&amp;"Deterministic (reference) "&amp;D5&amp;" ["&amp;E5&amp;"]"&amp;CHAR(34)</f>
        <v>STOCHASTIC "As    KP" 1 0.001 "Deterministic (reference) Skin permeability factor [cm/hr]"</v>
      </c>
    </row>
    <row r="6" spans="1:13" ht="13.5" x14ac:dyDescent="0.25">
      <c r="A6" s="30" t="s">
        <v>238</v>
      </c>
      <c r="B6" s="28" t="s">
        <v>111</v>
      </c>
      <c r="C6" s="30" t="s">
        <v>242</v>
      </c>
      <c r="D6" s="30" t="s">
        <v>108</v>
      </c>
      <c r="E6" s="30" t="s">
        <v>121</v>
      </c>
      <c r="F6" s="30" t="s">
        <v>37</v>
      </c>
      <c r="G6" s="30">
        <v>1</v>
      </c>
      <c r="H6" s="30">
        <v>1E-3</v>
      </c>
      <c r="I6" s="30"/>
      <c r="J6" s="30">
        <v>1E-3</v>
      </c>
      <c r="K6" s="30"/>
      <c r="L6" s="102" t="str">
        <f t="shared" si="0"/>
        <v>STOCHASTIC "Hg    KP" 1 0.001 "Skin permeability factor [cm/hr]"</v>
      </c>
      <c r="M6" s="29" t="str">
        <f t="shared" si="1"/>
        <v>STOCHASTIC "Hg    KP" 1 0.001 "Deterministic (reference) Skin permeability factor [cm/hr]"</v>
      </c>
    </row>
    <row r="7" spans="1:13" ht="13.5" x14ac:dyDescent="0.25">
      <c r="A7" s="30" t="s">
        <v>252</v>
      </c>
      <c r="B7" s="28" t="s">
        <v>251</v>
      </c>
      <c r="C7" s="30" t="s">
        <v>242</v>
      </c>
      <c r="D7" s="30" t="s">
        <v>108</v>
      </c>
      <c r="E7" s="30" t="s">
        <v>121</v>
      </c>
      <c r="F7" s="30" t="s">
        <v>37</v>
      </c>
      <c r="G7" s="30">
        <v>1</v>
      </c>
      <c r="H7" s="28">
        <v>1E-3</v>
      </c>
      <c r="I7" s="28"/>
      <c r="J7" s="28">
        <v>1E-3</v>
      </c>
      <c r="K7" s="30"/>
      <c r="L7" s="102" t="str">
        <f t="shared" ref="L7" si="2">"STOCHASTIC "&amp;CHAR(34)&amp;A7&amp;C7&amp;CHAR(34)&amp;" "&amp;G7&amp;" "&amp;H7&amp;" "&amp;CHAR(34)&amp;D7&amp;" ["&amp;E7&amp;"]"&amp;CHAR(34)</f>
        <v>STOCHASTIC "Zn    KP" 1 0.001 "Skin permeability factor [cm/hr]"</v>
      </c>
      <c r="M7" s="29" t="str">
        <f t="shared" ref="M7" si="3">"STOCHASTIC "&amp;CHAR(34)&amp;A7&amp;C7&amp;CHAR(34)&amp;" 1 "&amp;J7&amp;" "&amp;CHAR(34)&amp;"Deterministic (reference) "&amp;D7&amp;" ["&amp;E7&amp;"]"&amp;CHAR(34)</f>
        <v>STOCHASTIC "Zn    KP" 1 0.001 "Deterministic (reference) Skin permeability factor [cm/hr]"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workbookViewId="0">
      <selection activeCell="L4" sqref="L4:L7"/>
    </sheetView>
  </sheetViews>
  <sheetFormatPr defaultRowHeight="13.5" x14ac:dyDescent="0.25"/>
  <cols>
    <col min="1" max="1" width="9.140625" style="67"/>
    <col min="2" max="2" width="15.42578125" style="67" bestFit="1" customWidth="1"/>
    <col min="3" max="3" width="8.42578125" style="67" bestFit="1" customWidth="1"/>
    <col min="4" max="4" width="28.28515625" style="67" bestFit="1" customWidth="1"/>
    <col min="5" max="5" width="6.85546875" style="67" customWidth="1"/>
    <col min="6" max="6" width="6.28515625" style="67" customWidth="1"/>
    <col min="7" max="7" width="6.140625" style="67" bestFit="1" customWidth="1"/>
    <col min="8" max="8" width="8" style="67" customWidth="1"/>
    <col min="9" max="9" width="11" style="67" customWidth="1"/>
    <col min="10" max="10" width="22.7109375" style="67" bestFit="1" customWidth="1"/>
    <col min="11" max="11" width="84.7109375" style="99" bestFit="1" customWidth="1"/>
    <col min="12" max="12" width="95" style="99" customWidth="1"/>
    <col min="13" max="14" width="9.140625" style="51"/>
    <col min="15" max="16384" width="9.140625" style="67"/>
  </cols>
  <sheetData>
    <row r="1" spans="1:14" ht="15.75" x14ac:dyDescent="0.25">
      <c r="B1" s="96" t="s">
        <v>69</v>
      </c>
      <c r="C1" s="96"/>
      <c r="D1" s="96"/>
      <c r="E1" s="96"/>
      <c r="K1" s="68"/>
      <c r="L1" s="68"/>
      <c r="M1" s="67"/>
      <c r="N1" s="67"/>
    </row>
    <row r="2" spans="1:14" x14ac:dyDescent="0.25">
      <c r="K2" s="68"/>
      <c r="L2" s="68"/>
      <c r="M2" s="67"/>
      <c r="N2" s="67"/>
    </row>
    <row r="3" spans="1:14" x14ac:dyDescent="0.25">
      <c r="A3" s="53" t="s">
        <v>266</v>
      </c>
      <c r="B3" s="97" t="s">
        <v>1</v>
      </c>
      <c r="C3" s="97" t="s">
        <v>41</v>
      </c>
      <c r="D3" s="97" t="s">
        <v>42</v>
      </c>
      <c r="E3" s="97" t="s">
        <v>8</v>
      </c>
      <c r="F3" s="97" t="s">
        <v>43</v>
      </c>
      <c r="G3" s="97" t="s">
        <v>4</v>
      </c>
      <c r="H3" s="98"/>
      <c r="I3" s="98" t="s">
        <v>79</v>
      </c>
      <c r="J3" s="97" t="s">
        <v>71</v>
      </c>
      <c r="K3" s="25" t="s">
        <v>6</v>
      </c>
      <c r="L3" s="25" t="s">
        <v>93</v>
      </c>
      <c r="M3" s="67"/>
      <c r="N3" s="67"/>
    </row>
    <row r="4" spans="1:14" x14ac:dyDescent="0.25">
      <c r="A4" s="30" t="s">
        <v>236</v>
      </c>
      <c r="B4" s="28" t="s">
        <v>103</v>
      </c>
      <c r="C4" s="52" t="s">
        <v>21</v>
      </c>
      <c r="D4" s="28" t="s">
        <v>104</v>
      </c>
      <c r="E4" s="30" t="s">
        <v>22</v>
      </c>
      <c r="F4" s="30">
        <v>1</v>
      </c>
      <c r="G4" s="28">
        <v>0.1</v>
      </c>
      <c r="H4" s="30"/>
      <c r="I4" s="28">
        <v>0.1</v>
      </c>
      <c r="J4" s="30"/>
      <c r="K4" s="29" t="str">
        <f>"STOCHASTIC "&amp;CHAR(34)&amp;A4&amp;C4&amp;CHAR(34)&amp;" "&amp;F4&amp;" "&amp;G4&amp;" "&amp;CHAR(34)&amp;D4&amp;" ["&amp;E4&amp;"]"&amp;CHAR(34)</f>
        <v>STOCHASTIC "ACNAPEVF" 1 0.1 "Acenaphthene Volatilization Factor [L/m3]"</v>
      </c>
      <c r="L4" s="29" t="str">
        <f t="shared" ref="L4:L7" si="0">"STOCHASTIC "&amp;CHAR(34)&amp;A4&amp;C4&amp;CHAR(34)&amp;" 1 "&amp;I4&amp;" "&amp;CHAR(34)&amp;"Deterministic (reference) "&amp;D4&amp;" ["&amp;E4&amp;"]"&amp;CHAR(34)</f>
        <v>STOCHASTIC "ACNAPEVF" 1 0.1 "Deterministic (reference) Acenaphthene Volatilization Factor [L/m3]"</v>
      </c>
      <c r="M4" s="67"/>
      <c r="N4" s="67"/>
    </row>
    <row r="5" spans="1:14" x14ac:dyDescent="0.25">
      <c r="A5" s="30" t="s">
        <v>237</v>
      </c>
      <c r="B5" s="28" t="s">
        <v>110</v>
      </c>
      <c r="C5" s="52" t="s">
        <v>21</v>
      </c>
      <c r="D5" s="28" t="s">
        <v>112</v>
      </c>
      <c r="E5" s="30" t="s">
        <v>22</v>
      </c>
      <c r="F5" s="30">
        <v>1</v>
      </c>
      <c r="G5" s="28">
        <v>0</v>
      </c>
      <c r="H5" s="30"/>
      <c r="I5" s="28">
        <v>0</v>
      </c>
      <c r="J5" s="30"/>
      <c r="K5" s="29" t="str">
        <f t="shared" ref="K5:K7" si="1">"STOCHASTIC "&amp;CHAR(34)&amp;A5&amp;C5&amp;CHAR(34)&amp;" "&amp;F5&amp;" "&amp;G5&amp;" "&amp;CHAR(34)&amp;D5&amp;" ["&amp;E5&amp;"]"&amp;CHAR(34)</f>
        <v>STOCHASTIC "As    VF" 1 0 "Arsenic Volatilization Factor [L/m3]"</v>
      </c>
      <c r="L5" s="29" t="str">
        <f t="shared" si="0"/>
        <v>STOCHASTIC "As    VF" 1 0 "Deterministic (reference) Arsenic Volatilization Factor [L/m3]"</v>
      </c>
      <c r="M5" s="67"/>
      <c r="N5" s="67"/>
    </row>
    <row r="6" spans="1:14" x14ac:dyDescent="0.25">
      <c r="A6" s="30" t="s">
        <v>238</v>
      </c>
      <c r="B6" s="28" t="s">
        <v>111</v>
      </c>
      <c r="C6" s="52" t="s">
        <v>21</v>
      </c>
      <c r="D6" s="28" t="s">
        <v>113</v>
      </c>
      <c r="E6" s="30" t="s">
        <v>22</v>
      </c>
      <c r="F6" s="30">
        <v>1</v>
      </c>
      <c r="G6" s="28">
        <v>0.1</v>
      </c>
      <c r="H6" s="30"/>
      <c r="I6" s="28">
        <v>0.1</v>
      </c>
      <c r="J6" s="30"/>
      <c r="K6" s="29" t="str">
        <f t="shared" si="1"/>
        <v>STOCHASTIC "Hg    VF" 1 0.1 "Mercury Volatilization Factor [L/m3]"</v>
      </c>
      <c r="L6" s="29" t="str">
        <f t="shared" si="0"/>
        <v>STOCHASTIC "Hg    VF" 1 0.1 "Deterministic (reference) Mercury Volatilization Factor [L/m3]"</v>
      </c>
      <c r="M6" s="67"/>
      <c r="N6" s="67"/>
    </row>
    <row r="7" spans="1:14" x14ac:dyDescent="0.25">
      <c r="A7" s="30" t="s">
        <v>252</v>
      </c>
      <c r="B7" s="28" t="s">
        <v>251</v>
      </c>
      <c r="C7" s="52" t="s">
        <v>21</v>
      </c>
      <c r="D7" s="28" t="s">
        <v>253</v>
      </c>
      <c r="E7" s="30" t="s">
        <v>22</v>
      </c>
      <c r="F7" s="30">
        <v>1</v>
      </c>
      <c r="G7" s="28">
        <v>0</v>
      </c>
      <c r="H7" s="30"/>
      <c r="I7" s="28">
        <v>0</v>
      </c>
      <c r="J7" s="30"/>
      <c r="K7" s="29" t="str">
        <f t="shared" si="1"/>
        <v>STOCHASTIC "Zn    VF" 1 0 "Zinc Volatilization Factor [L/m3]"</v>
      </c>
      <c r="L7" s="29" t="str">
        <f t="shared" si="0"/>
        <v>STOCHASTIC "Zn    VF" 1 0 "Deterministic (reference) Zinc Volatilization Factor [L/m3]"</v>
      </c>
      <c r="M7" s="67"/>
      <c r="N7" s="67"/>
    </row>
  </sheetData>
  <phoneticPr fontId="0" type="noConversion"/>
  <printOptions horizontalCentered="1"/>
  <pageMargins left="0.75" right="0.75" top="1" bottom="1" header="0.5" footer="0.5"/>
  <pageSetup scale="37" orientation="landscape" r:id="rId1"/>
  <headerFooter alignWithMargins="0">
    <oddFooter>&amp;L&amp;F, &amp;A&amp;CPage &amp;P of &amp;N&amp;R&amp;D,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35"/>
  <sheetViews>
    <sheetView zoomScale="160" zoomScaleNormal="160" workbookViewId="0"/>
  </sheetViews>
  <sheetFormatPr defaultRowHeight="12.75" x14ac:dyDescent="0.2"/>
  <cols>
    <col min="1" max="1" width="10.5703125" customWidth="1"/>
    <col min="2" max="2" width="24.28515625" bestFit="1" customWidth="1"/>
    <col min="3" max="3" width="33" customWidth="1"/>
  </cols>
  <sheetData>
    <row r="2" spans="1:3" ht="16.5" thickBot="1" x14ac:dyDescent="0.3">
      <c r="A2" s="33" t="s">
        <v>261</v>
      </c>
      <c r="B2" s="33"/>
      <c r="C2" s="33"/>
    </row>
    <row r="3" spans="1:3" ht="13.5" thickBot="1" x14ac:dyDescent="0.25">
      <c r="A3" s="16"/>
      <c r="B3" s="49" t="s">
        <v>129</v>
      </c>
      <c r="C3" s="57" t="s">
        <v>264</v>
      </c>
    </row>
    <row r="4" spans="1:3" x14ac:dyDescent="0.2">
      <c r="A4" s="40" t="s">
        <v>72</v>
      </c>
      <c r="B4" s="44" t="s">
        <v>114</v>
      </c>
      <c r="C4" s="58" t="s">
        <v>114</v>
      </c>
    </row>
    <row r="5" spans="1:3" x14ac:dyDescent="0.2">
      <c r="A5" s="41" t="s">
        <v>123</v>
      </c>
      <c r="B5" s="45" t="s">
        <v>115</v>
      </c>
      <c r="C5" s="59" t="s">
        <v>115</v>
      </c>
    </row>
    <row r="6" spans="1:3" x14ac:dyDescent="0.2">
      <c r="A6" s="41" t="s">
        <v>122</v>
      </c>
      <c r="B6" s="46" t="s">
        <v>89</v>
      </c>
      <c r="C6" s="60" t="s">
        <v>89</v>
      </c>
    </row>
    <row r="7" spans="1:3" x14ac:dyDescent="0.2">
      <c r="A7" s="41" t="s">
        <v>77</v>
      </c>
      <c r="B7" s="46" t="s">
        <v>256</v>
      </c>
      <c r="C7" s="60" t="s">
        <v>257</v>
      </c>
    </row>
    <row r="8" spans="1:3" x14ac:dyDescent="0.2">
      <c r="A8" s="41" t="s">
        <v>78</v>
      </c>
      <c r="B8" s="46" t="s">
        <v>89</v>
      </c>
      <c r="C8" s="60" t="s">
        <v>89</v>
      </c>
    </row>
    <row r="9" spans="1:3" x14ac:dyDescent="0.2">
      <c r="A9" s="41" t="s">
        <v>76</v>
      </c>
      <c r="B9" s="46" t="s">
        <v>89</v>
      </c>
      <c r="C9" s="60" t="s">
        <v>89</v>
      </c>
    </row>
    <row r="10" spans="1:3" x14ac:dyDescent="0.2">
      <c r="A10" s="41" t="s">
        <v>75</v>
      </c>
      <c r="B10" s="46" t="s">
        <v>89</v>
      </c>
      <c r="C10" s="60" t="s">
        <v>89</v>
      </c>
    </row>
    <row r="11" spans="1:3" x14ac:dyDescent="0.2">
      <c r="A11" s="41" t="s">
        <v>234</v>
      </c>
      <c r="B11" s="47" t="s">
        <v>89</v>
      </c>
      <c r="C11" s="61" t="s">
        <v>89</v>
      </c>
    </row>
    <row r="12" spans="1:3" x14ac:dyDescent="0.2">
      <c r="A12" s="41" t="s">
        <v>73</v>
      </c>
      <c r="B12" s="46" t="s">
        <v>89</v>
      </c>
      <c r="C12" s="60" t="s">
        <v>89</v>
      </c>
    </row>
    <row r="13" spans="1:3" x14ac:dyDescent="0.2">
      <c r="A13" s="41" t="s">
        <v>235</v>
      </c>
      <c r="B13" s="47" t="s">
        <v>254</v>
      </c>
      <c r="C13" s="61" t="s">
        <v>255</v>
      </c>
    </row>
    <row r="14" spans="1:3" x14ac:dyDescent="0.2">
      <c r="A14" s="41" t="s">
        <v>74</v>
      </c>
      <c r="B14" s="46" t="s">
        <v>258</v>
      </c>
      <c r="C14" s="60" t="s">
        <v>89</v>
      </c>
    </row>
    <row r="15" spans="1:3" ht="13.5" thickBot="1" x14ac:dyDescent="0.25">
      <c r="A15" s="42" t="s">
        <v>67</v>
      </c>
      <c r="B15" s="65" t="s">
        <v>259</v>
      </c>
      <c r="C15" s="62" t="s">
        <v>260</v>
      </c>
    </row>
    <row r="16" spans="1:3" x14ac:dyDescent="0.2">
      <c r="A16" s="56" t="s">
        <v>68</v>
      </c>
      <c r="B16" s="66" t="s">
        <v>89</v>
      </c>
      <c r="C16" s="63" t="s">
        <v>89</v>
      </c>
    </row>
    <row r="17" spans="1:3" ht="13.5" thickBot="1" x14ac:dyDescent="0.25">
      <c r="A17" s="43" t="s">
        <v>262</v>
      </c>
      <c r="B17" s="48" t="s">
        <v>263</v>
      </c>
      <c r="C17" s="64" t="s">
        <v>89</v>
      </c>
    </row>
    <row r="19" spans="1:3" ht="16.5" thickBot="1" x14ac:dyDescent="0.3">
      <c r="A19" s="50" t="s">
        <v>92</v>
      </c>
      <c r="B19" s="50"/>
      <c r="C19" s="50"/>
    </row>
    <row r="20" spans="1:3" ht="13.5" x14ac:dyDescent="0.25">
      <c r="A20" s="17" t="s">
        <v>41</v>
      </c>
      <c r="B20" s="34" t="s">
        <v>80</v>
      </c>
      <c r="C20" s="35" t="s">
        <v>80</v>
      </c>
    </row>
    <row r="21" spans="1:3" ht="13.5" x14ac:dyDescent="0.25">
      <c r="A21" s="18" t="s">
        <v>81</v>
      </c>
      <c r="B21" s="36" t="str">
        <f>"  "&amp;$A$21&amp;" =    "&amp;CHAR(34)&amp;B4&amp;CHAR(34)</f>
        <v xml:space="preserve">  FISH =    "BSHRMP"</v>
      </c>
      <c r="C21" s="37" t="str">
        <f>"  "&amp;$A$21&amp;" =    "&amp;CHAR(34)&amp;C4&amp;CHAR(34)</f>
        <v xml:space="preserve">  FISH =    "BSHRMP"</v>
      </c>
    </row>
    <row r="22" spans="1:3" ht="13.5" x14ac:dyDescent="0.25">
      <c r="A22" s="18" t="s">
        <v>123</v>
      </c>
      <c r="B22" s="37" t="str">
        <f>"  "&amp;$A$22&amp;" =  "&amp;CHAR(34)&amp;B5&amp;CHAR(34)</f>
        <v xml:space="preserve">  FISH_2 =  "OCTOPI"</v>
      </c>
      <c r="C22" s="37" t="str">
        <f>"  "&amp;$A$22&amp;" =  "&amp;CHAR(34)&amp;C5&amp;CHAR(34)</f>
        <v xml:space="preserve">  FISH_2 =  "OCTOPI"</v>
      </c>
    </row>
    <row r="23" spans="1:3" ht="13.5" x14ac:dyDescent="0.25">
      <c r="A23" s="18" t="s">
        <v>122</v>
      </c>
      <c r="B23" s="37" t="str">
        <f>"  "&amp;$A$23&amp;" =  "&amp;CHAR(34)&amp;B6&amp;CHAR(34)</f>
        <v xml:space="preserve">  FISH_3 =  "None"</v>
      </c>
      <c r="C23" s="37" t="str">
        <f>"  "&amp;$A$23&amp;" =  "&amp;CHAR(34)&amp;C6&amp;CHAR(34)</f>
        <v xml:space="preserve">  FISH_3 =  "None"</v>
      </c>
    </row>
    <row r="24" spans="1:3" ht="13.5" x14ac:dyDescent="0.25">
      <c r="A24" s="18" t="s">
        <v>82</v>
      </c>
      <c r="B24" s="36" t="str">
        <f>"  "&amp;$A$24&amp;" = "&amp;CHAR(34)&amp;B7&amp;CHAR(34)</f>
        <v xml:space="preserve">  LEAFVEG = "UFUNGI"</v>
      </c>
      <c r="C24" s="37" t="str">
        <f>"  "&amp;$A$24&amp;" = "&amp;CHAR(34)&amp;C7&amp;CHAR(34)</f>
        <v xml:space="preserve">  LEAFVEG = "RFUNGI"</v>
      </c>
    </row>
    <row r="25" spans="1:3" ht="13.5" x14ac:dyDescent="0.25">
      <c r="A25" s="18" t="s">
        <v>83</v>
      </c>
      <c r="B25" s="36" t="str">
        <f>"  "&amp;$A$25&amp;" = "&amp;CHAR(34)&amp;B8&amp;CHAR(34)</f>
        <v xml:space="preserve">  ROOTVEG = "None"</v>
      </c>
      <c r="C25" s="37" t="str">
        <f>"  "&amp;$A$25&amp;" = "&amp;CHAR(34)&amp;C8&amp;CHAR(34)</f>
        <v xml:space="preserve">  ROOTVEG = "None"</v>
      </c>
    </row>
    <row r="26" spans="1:3" ht="13.5" x14ac:dyDescent="0.25">
      <c r="A26" s="18" t="s">
        <v>84</v>
      </c>
      <c r="B26" s="36" t="str">
        <f>"  "&amp;$A$26&amp;" =   "&amp;CHAR(34)&amp;B9&amp;CHAR(34)</f>
        <v xml:space="preserve">  GRAIN =   "None"</v>
      </c>
      <c r="C26" s="37" t="str">
        <f>"  "&amp;$A$26&amp;" =   "&amp;CHAR(34)&amp;C9&amp;CHAR(34)</f>
        <v xml:space="preserve">  GRAIN =   "None"</v>
      </c>
    </row>
    <row r="27" spans="1:3" ht="13.5" x14ac:dyDescent="0.25">
      <c r="A27" s="18" t="s">
        <v>85</v>
      </c>
      <c r="B27" s="36" t="str">
        <f>"  "&amp;$A$27&amp;" =   "&amp;CHAR(34)&amp;B10&amp;CHAR(34)</f>
        <v xml:space="preserve">  FRUIT =   "None"</v>
      </c>
      <c r="C27" s="37" t="str">
        <f>"  "&amp;$A$27&amp;" =   "&amp;CHAR(34)&amp;C10&amp;CHAR(34)</f>
        <v xml:space="preserve">  FRUIT =   "None"</v>
      </c>
    </row>
    <row r="28" spans="1:3" ht="13.5" x14ac:dyDescent="0.25">
      <c r="A28" s="18" t="s">
        <v>232</v>
      </c>
      <c r="B28" s="37" t="str">
        <f>"  "&amp;$A$28&amp;" =    "&amp;CHAR(34)&amp;B11&amp;CHAR(34)</f>
        <v xml:space="preserve">  MEAT =    "None"</v>
      </c>
      <c r="C28" s="37" t="str">
        <f>"  "&amp;$A$28&amp;" =    "&amp;CHAR(34)&amp;C11&amp;CHAR(34)</f>
        <v xml:space="preserve">  MEAT =    "None"</v>
      </c>
    </row>
    <row r="29" spans="1:3" ht="13.5" x14ac:dyDescent="0.25">
      <c r="A29" s="18" t="s">
        <v>86</v>
      </c>
      <c r="B29" s="36" t="str">
        <f>"  "&amp;$A$29&amp;" =    "&amp;CHAR(34)&amp;B12&amp;CHAR(34)</f>
        <v xml:space="preserve">  MILK =    "None"</v>
      </c>
      <c r="C29" s="37" t="str">
        <f>"  "&amp;$A$29&amp;" =    "&amp;CHAR(34)&amp;C12&amp;CHAR(34)</f>
        <v xml:space="preserve">  MILK =    "None"</v>
      </c>
    </row>
    <row r="30" spans="1:3" ht="13.5" x14ac:dyDescent="0.25">
      <c r="A30" s="18" t="s">
        <v>233</v>
      </c>
      <c r="B30" s="37" t="str">
        <f>"  "&amp;$A$30&amp;" =    "&amp;CHAR(34)&amp;B13&amp;CHAR(34)</f>
        <v xml:space="preserve">  BIRD =    "UBIRD"</v>
      </c>
      <c r="C30" s="37" t="str">
        <f>"  "&amp;$A$30&amp;" =    "&amp;CHAR(34)&amp;C13&amp;CHAR(34)</f>
        <v xml:space="preserve">  BIRD =    "RBIRD"</v>
      </c>
    </row>
    <row r="31" spans="1:3" ht="13.5" x14ac:dyDescent="0.25">
      <c r="A31" s="18" t="s">
        <v>87</v>
      </c>
      <c r="B31" s="37" t="str">
        <f>"  "&amp;$A$31&amp;" =    "&amp;CHAR(34)&amp;B14&amp;CHAR(34)</f>
        <v xml:space="preserve">  EGGS =    "UEGG"</v>
      </c>
      <c r="C31" s="37" t="str">
        <f>"  "&amp;$A$31&amp;" =    "&amp;CHAR(34)&amp;C14&amp;CHAR(34)</f>
        <v xml:space="preserve">  EGGS =    "None"</v>
      </c>
    </row>
    <row r="32" spans="1:3" ht="14.25" thickBot="1" x14ac:dyDescent="0.3">
      <c r="B32" s="37" t="s">
        <v>7</v>
      </c>
      <c r="C32" s="37" t="s">
        <v>7</v>
      </c>
    </row>
    <row r="33" spans="2:3" ht="14.25" thickBot="1" x14ac:dyDescent="0.3">
      <c r="B33" s="38" t="str">
        <f>"FOODSOIL "&amp;B15</f>
        <v>FOODSOIL SOGW</v>
      </c>
      <c r="C33" s="38" t="str">
        <f>"FOODSOIL "&amp;C15</f>
        <v>FOODSOIL SORP</v>
      </c>
    </row>
    <row r="34" spans="2:3" ht="14.25" thickBot="1" x14ac:dyDescent="0.3">
      <c r="B34" s="39" t="str">
        <f>"SWEAT "&amp;B16</f>
        <v>SWEAT None</v>
      </c>
      <c r="C34" s="39" t="str">
        <f>"SWEAT "&amp;C16</f>
        <v>SWEAT None</v>
      </c>
    </row>
    <row r="35" spans="2:3" ht="14.25" thickBot="1" x14ac:dyDescent="0.3">
      <c r="B35" s="39" t="str">
        <f>"SHOWER "&amp;B17</f>
        <v>SHOWER GROUND</v>
      </c>
      <c r="C35" s="39" t="str">
        <f>"SHOWER "&amp;C17</f>
        <v>SHOWER None</v>
      </c>
    </row>
  </sheetData>
  <phoneticPr fontId="0" type="noConversion"/>
  <pageMargins left="0.75" right="0.75" top="0.75" bottom="0.5" header="0.5" footer="0.5"/>
  <pageSetup scale="72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A44" sqref="A44:XFD44"/>
    </sheetView>
  </sheetViews>
  <sheetFormatPr defaultRowHeight="12.75" x14ac:dyDescent="0.2"/>
  <cols>
    <col min="1" max="1" width="16.7109375" style="7" bestFit="1" customWidth="1"/>
    <col min="2" max="2" width="36" style="7" customWidth="1"/>
    <col min="3" max="3" width="13.28515625" style="7" customWidth="1"/>
    <col min="4" max="4" width="17.140625" style="7" customWidth="1"/>
    <col min="5" max="5" width="7.140625" style="7" customWidth="1"/>
    <col min="6" max="6" width="8.140625" style="7" customWidth="1"/>
    <col min="7" max="7" width="9.140625" style="7"/>
    <col min="8" max="8" width="13.28515625" style="7" bestFit="1" customWidth="1"/>
    <col min="9" max="9" width="28.42578125" style="7" bestFit="1" customWidth="1"/>
    <col min="10" max="10" width="83.5703125" style="7" bestFit="1" customWidth="1"/>
    <col min="11" max="11" width="72.5703125" style="7" bestFit="1" customWidth="1"/>
    <col min="12" max="16384" width="9.140625" style="7"/>
  </cols>
  <sheetData>
    <row r="1" spans="1:11" ht="15.75" x14ac:dyDescent="0.25">
      <c r="A1" s="88" t="s">
        <v>102</v>
      </c>
      <c r="B1" s="88"/>
      <c r="C1" s="88"/>
      <c r="D1" s="88"/>
      <c r="E1" s="88"/>
      <c r="F1" s="88"/>
      <c r="G1" s="88"/>
      <c r="H1" s="88"/>
      <c r="I1" s="88"/>
    </row>
    <row r="3" spans="1:11" ht="13.5" thickBot="1" x14ac:dyDescent="0.25">
      <c r="A3" s="4" t="s">
        <v>41</v>
      </c>
      <c r="B3" s="4" t="s">
        <v>42</v>
      </c>
      <c r="C3" s="3" t="s">
        <v>8</v>
      </c>
      <c r="D3" s="4" t="s">
        <v>43</v>
      </c>
      <c r="E3" s="4" t="s">
        <v>61</v>
      </c>
      <c r="F3" s="4"/>
      <c r="G3" s="4"/>
      <c r="H3" s="4" t="s">
        <v>91</v>
      </c>
      <c r="I3" s="5" t="s">
        <v>71</v>
      </c>
      <c r="J3" s="4" t="s">
        <v>6</v>
      </c>
      <c r="K3" s="4" t="s">
        <v>90</v>
      </c>
    </row>
    <row r="4" spans="1:11" s="67" customFormat="1" x14ac:dyDescent="0.2">
      <c r="A4" s="75" t="s">
        <v>25</v>
      </c>
      <c r="B4" s="76" t="s">
        <v>14</v>
      </c>
      <c r="C4" s="55" t="s">
        <v>205</v>
      </c>
      <c r="D4" s="55" t="s">
        <v>24</v>
      </c>
      <c r="E4" s="55">
        <v>2</v>
      </c>
      <c r="F4" s="76">
        <v>150</v>
      </c>
      <c r="G4" s="76">
        <v>365</v>
      </c>
      <c r="H4" s="76">
        <v>200</v>
      </c>
      <c r="I4" s="90" t="s">
        <v>230</v>
      </c>
      <c r="J4" s="89" t="str">
        <f>"STOCHASTIC "&amp;CHAR(34)&amp;A4&amp;CHAR(34)&amp;" "&amp;E4&amp;" "&amp;F4&amp;" "&amp;G4&amp;" "&amp;CHAR(34)&amp;B4&amp;" ("&amp;C4&amp;")"&amp;CHAR(34)</f>
        <v>STOCHASTIC "EFBOAT" 2 150 365 "Exposure frequency for boating  (d/yr)"</v>
      </c>
      <c r="K4" s="71" t="str">
        <f>"STOCHASTIC "&amp;CHAR(34)&amp;A4&amp;CHAR(34)&amp;" 1 "&amp;H4&amp;" "&amp;CHAR(34)&amp;B4&amp;" ("&amp;C4&amp;")"&amp;CHAR(34)</f>
        <v>STOCHASTIC "EFBOAT" 1 200 "Exposure frequency for boating  (d/yr)"</v>
      </c>
    </row>
    <row r="5" spans="1:11" x14ac:dyDescent="0.2">
      <c r="A5" s="78" t="s">
        <v>248</v>
      </c>
      <c r="B5" s="30" t="s">
        <v>229</v>
      </c>
      <c r="C5" s="52" t="s">
        <v>205</v>
      </c>
      <c r="D5" s="52" t="s">
        <v>37</v>
      </c>
      <c r="E5" s="52">
        <v>1</v>
      </c>
      <c r="F5" s="30">
        <v>0</v>
      </c>
      <c r="G5" s="30"/>
      <c r="H5" s="77">
        <f>AVERAGE(F5:G5)</f>
        <v>0</v>
      </c>
      <c r="I5" s="94" t="s">
        <v>231</v>
      </c>
      <c r="J5" s="89" t="str">
        <f>"STOCHASTIC "&amp;CHAR(34)&amp;A5&amp;CHAR(34)&amp;" "&amp;E5&amp;" "&amp;F5&amp;" "&amp;G5&amp;" "&amp;CHAR(34)&amp;B5&amp;" ("&amp;C5&amp;")"&amp;CHAR(34)</f>
        <v>STOCHASTIC "EFSURFACE" 1 0  "Exposure frequency for surface water  (d/yr)"</v>
      </c>
      <c r="K5" s="71" t="str">
        <f>"STOCHASTIC "&amp;CHAR(34)&amp;A5&amp;CHAR(34)&amp;" 1 "&amp;H5&amp;" "&amp;CHAR(34)&amp;B5&amp;" ("&amp;C5&amp;")"&amp;CHAR(34)</f>
        <v>STOCHASTIC "EFSURFACE" 1 0 "Exposure frequency for surface water  (d/yr)"</v>
      </c>
    </row>
    <row r="6" spans="1:11" x14ac:dyDescent="0.2">
      <c r="A6" s="78" t="s">
        <v>133</v>
      </c>
      <c r="B6" s="30" t="s">
        <v>134</v>
      </c>
      <c r="C6" s="52" t="s">
        <v>205</v>
      </c>
      <c r="D6" s="52" t="s">
        <v>37</v>
      </c>
      <c r="E6" s="52">
        <v>1</v>
      </c>
      <c r="F6" s="30">
        <v>0</v>
      </c>
      <c r="G6" s="30"/>
      <c r="H6" s="77">
        <f>AVERAGE(F6:G6)</f>
        <v>0</v>
      </c>
      <c r="I6" s="91" t="s">
        <v>228</v>
      </c>
      <c r="J6" s="89" t="str">
        <f>"STOCHASTIC "&amp;CHAR(34)&amp;A6&amp;CHAR(34)&amp;" "&amp;E6&amp;" "&amp;F6&amp;" "&amp;G6&amp;" "&amp;CHAR(34)&amp;B6&amp;" ("&amp;C6&amp;")"&amp;CHAR(34)</f>
        <v>STOCHASTIC "EFSED" 1 0  "Exposure frequency for sediment  (d/yr)"</v>
      </c>
      <c r="K6" s="71" t="str">
        <f>"STOCHASTIC "&amp;CHAR(34)&amp;A6&amp;CHAR(34)&amp;" 1 "&amp;H6&amp;" "&amp;CHAR(34)&amp;B6&amp;" ("&amp;C6&amp;")"&amp;CHAR(34)</f>
        <v>STOCHASTIC "EFSED" 1 0 "Exposure frequency for sediment  (d/yr)"</v>
      </c>
    </row>
    <row r="7" spans="1:11" s="67" customFormat="1" x14ac:dyDescent="0.2">
      <c r="A7" s="78" t="s">
        <v>26</v>
      </c>
      <c r="B7" s="30" t="s">
        <v>12</v>
      </c>
      <c r="C7" s="52" t="s">
        <v>205</v>
      </c>
      <c r="D7" s="52" t="s">
        <v>37</v>
      </c>
      <c r="E7" s="52">
        <v>1</v>
      </c>
      <c r="F7" s="30">
        <v>0</v>
      </c>
      <c r="G7" s="30"/>
      <c r="H7" s="30">
        <v>0</v>
      </c>
      <c r="I7" s="91" t="s">
        <v>228</v>
      </c>
      <c r="J7" s="89" t="str">
        <f>"STOCHASTIC "&amp;CHAR(34)&amp;A7&amp;CHAR(34)&amp;" "&amp;E7&amp;" "&amp;F7&amp;" "&amp;G7&amp;" "&amp;CHAR(34)&amp;B7&amp;" ("&amp;C7&amp;")"&amp;CHAR(34)</f>
        <v>STOCHASTIC "EFSOIL" 1 0  "Exposure frequency for soil  (d/yr)"</v>
      </c>
      <c r="K7" s="71" t="str">
        <f>"STOCHASTIC "&amp;CHAR(34)&amp;A7&amp;CHAR(34)&amp;" 1 "&amp;H7&amp;" "&amp;CHAR(34)&amp;B7&amp;" ("&amp;C7&amp;")"&amp;CHAR(34)</f>
        <v>STOCHASTIC "EFSOIL" 1 0 "Exposure frequency for soil  (d/yr)"</v>
      </c>
    </row>
    <row r="8" spans="1:11" s="67" customFormat="1" x14ac:dyDescent="0.2">
      <c r="A8" s="78" t="s">
        <v>63</v>
      </c>
      <c r="B8" s="30" t="s">
        <v>64</v>
      </c>
      <c r="C8" s="52" t="s">
        <v>205</v>
      </c>
      <c r="D8" s="52" t="s">
        <v>24</v>
      </c>
      <c r="E8" s="52">
        <v>2</v>
      </c>
      <c r="F8" s="30">
        <v>150</v>
      </c>
      <c r="G8" s="30">
        <v>365</v>
      </c>
      <c r="H8" s="30">
        <v>200</v>
      </c>
      <c r="I8" s="94" t="s">
        <v>231</v>
      </c>
      <c r="J8" s="89" t="str">
        <f>"STOCHASTIC "&amp;CHAR(34)&amp;A8&amp;CHAR(34)&amp;" "&amp;E8&amp;" "&amp;F8&amp;" "&amp;G8&amp;" "&amp;CHAR(34)&amp;B8&amp;" ("&amp;C8&amp;")"&amp;CHAR(34)</f>
        <v>STOCHASTIC "EFAIR" 2 150 365 "Exposure frequency to air (d/yr)"</v>
      </c>
      <c r="K8" s="71" t="str">
        <f>"STOCHASTIC "&amp;CHAR(34)&amp;A8&amp;CHAR(34)&amp;" 1 "&amp;H8&amp;" "&amp;CHAR(34)&amp;B8&amp;" ("&amp;C8&amp;")"&amp;CHAR(34)</f>
        <v>STOCHASTIC "EFAIR" 1 200 "Exposure frequency to air (d/yr)"</v>
      </c>
    </row>
    <row r="9" spans="1:11" x14ac:dyDescent="0.2">
      <c r="A9" s="78" t="s">
        <v>135</v>
      </c>
      <c r="B9" s="30" t="s">
        <v>136</v>
      </c>
      <c r="C9" s="52" t="s">
        <v>205</v>
      </c>
      <c r="D9" s="52" t="s">
        <v>37</v>
      </c>
      <c r="E9" s="52">
        <v>1</v>
      </c>
      <c r="F9" s="30">
        <v>0</v>
      </c>
      <c r="G9" s="30"/>
      <c r="H9" s="77">
        <f>AVERAGE(F9:G9)</f>
        <v>0</v>
      </c>
      <c r="I9" s="91" t="s">
        <v>228</v>
      </c>
      <c r="J9" s="89" t="str">
        <f t="shared" ref="J9:J21" si="0">"STOCHASTIC "&amp;CHAR(34)&amp;A9&amp;CHAR(34)&amp;" "&amp;E9&amp;" "&amp;F9&amp;" "&amp;G9&amp;" "&amp;CHAR(34)&amp;B9&amp;" ("&amp;C9&amp;")"&amp;CHAR(34)</f>
        <v>STOCHASTIC "EFSEEP" 1 0  "Exposure frequency volatilized seep water  (d/yr)"</v>
      </c>
      <c r="K9" s="71" t="str">
        <f t="shared" ref="K9:K21" si="1">"STOCHASTIC "&amp;CHAR(34)&amp;A9&amp;CHAR(34)&amp;" 1 "&amp;H9&amp;" "&amp;CHAR(34)&amp;B9&amp;" ("&amp;C9&amp;")"&amp;CHAR(34)</f>
        <v>STOCHASTIC "EFSEEP" 1 0 "Exposure frequency volatilized seep water  (d/yr)"</v>
      </c>
    </row>
    <row r="10" spans="1:11" s="67" customFormat="1" x14ac:dyDescent="0.2">
      <c r="A10" s="78" t="s">
        <v>27</v>
      </c>
      <c r="B10" s="30" t="s">
        <v>13</v>
      </c>
      <c r="C10" s="52" t="s">
        <v>205</v>
      </c>
      <c r="D10" s="52" t="s">
        <v>24</v>
      </c>
      <c r="E10" s="52">
        <v>2</v>
      </c>
      <c r="F10" s="30">
        <v>150</v>
      </c>
      <c r="G10" s="30">
        <v>365</v>
      </c>
      <c r="H10" s="30">
        <v>200</v>
      </c>
      <c r="I10" s="94" t="s">
        <v>231</v>
      </c>
      <c r="J10" s="89" t="str">
        <f>"STOCHASTIC "&amp;CHAR(34)&amp;A10&amp;CHAR(34)&amp;" "&amp;E10&amp;" "&amp;F10&amp;" "&amp;G10&amp;" "&amp;CHAR(34)&amp;B10&amp;" ("&amp;C10&amp;")"&amp;CHAR(34)</f>
        <v>STOCHASTIC "EFSWIM" 2 150 365 "Exposure frequency for swimming  (d/yr)"</v>
      </c>
      <c r="K10" s="71" t="str">
        <f>"STOCHASTIC "&amp;CHAR(34)&amp;A10&amp;CHAR(34)&amp;" 1 "&amp;H10&amp;" "&amp;CHAR(34)&amp;B10&amp;" ("&amp;C10&amp;")"&amp;CHAR(34)</f>
        <v>STOCHASTIC "EFSWIM" 1 200 "Exposure frequency for swimming  (d/yr)"</v>
      </c>
    </row>
    <row r="11" spans="1:11" x14ac:dyDescent="0.2">
      <c r="A11" s="78" t="s">
        <v>137</v>
      </c>
      <c r="B11" s="30" t="s">
        <v>138</v>
      </c>
      <c r="C11" s="52" t="s">
        <v>205</v>
      </c>
      <c r="D11" s="52" t="s">
        <v>37</v>
      </c>
      <c r="E11" s="52">
        <v>1</v>
      </c>
      <c r="F11" s="30">
        <v>0</v>
      </c>
      <c r="G11" s="30"/>
      <c r="H11" s="30">
        <f>F11</f>
        <v>0</v>
      </c>
      <c r="I11" s="91" t="s">
        <v>228</v>
      </c>
      <c r="J11" s="89" t="str">
        <f t="shared" si="0"/>
        <v>STOCHASTIC "EFSWEAT" 1 0  "Exposure frequency for sweat lodge  (d/yr)"</v>
      </c>
      <c r="K11" s="71" t="str">
        <f t="shared" si="1"/>
        <v>STOCHASTIC "EFSWEAT" 1 0 "Exposure frequency for sweat lodge  (d/yr)"</v>
      </c>
    </row>
    <row r="12" spans="1:11" x14ac:dyDescent="0.2">
      <c r="A12" s="103" t="s">
        <v>277</v>
      </c>
      <c r="B12" s="30" t="s">
        <v>278</v>
      </c>
      <c r="C12" s="52" t="s">
        <v>205</v>
      </c>
      <c r="D12" s="52" t="s">
        <v>24</v>
      </c>
      <c r="E12" s="52">
        <v>2</v>
      </c>
      <c r="F12" s="30">
        <v>150</v>
      </c>
      <c r="G12" s="30">
        <v>365</v>
      </c>
      <c r="H12" s="30">
        <v>0</v>
      </c>
      <c r="I12" s="91" t="s">
        <v>228</v>
      </c>
      <c r="J12" s="89" t="str">
        <f t="shared" ref="J12" si="2">"STOCHASTIC "&amp;CHAR(34)&amp;A12&amp;CHAR(34)&amp;" "&amp;E12&amp;" "&amp;F12&amp;" "&amp;G12&amp;" "&amp;CHAR(34)&amp;B12&amp;" ("&amp;C12&amp;")"&amp;CHAR(34)</f>
        <v>STOCHASTIC "EFSHOWER" 2 150 365 "Exposure frequency for showering (d/yr)"</v>
      </c>
      <c r="K12" s="71" t="str">
        <f t="shared" ref="K12" si="3">"STOCHASTIC "&amp;CHAR(34)&amp;A12&amp;CHAR(34)&amp;" 1 "&amp;H12&amp;" "&amp;CHAR(34)&amp;B12&amp;" ("&amp;C12&amp;")"&amp;CHAR(34)</f>
        <v>STOCHASTIC "EFSHOWER" 1 0 "Exposure frequency for showering (d/yr)"</v>
      </c>
    </row>
    <row r="13" spans="1:11" x14ac:dyDescent="0.2">
      <c r="A13" s="78" t="s">
        <v>139</v>
      </c>
      <c r="B13" s="30" t="s">
        <v>140</v>
      </c>
      <c r="C13" s="52" t="s">
        <v>205</v>
      </c>
      <c r="D13" s="52" t="s">
        <v>37</v>
      </c>
      <c r="E13" s="52">
        <v>1</v>
      </c>
      <c r="F13" s="30">
        <v>0</v>
      </c>
      <c r="G13" s="30"/>
      <c r="H13" s="77">
        <f t="shared" ref="H13:H20" si="4">AVERAGE(F13:G13)</f>
        <v>0</v>
      </c>
      <c r="I13" s="91" t="s">
        <v>228</v>
      </c>
      <c r="J13" s="89" t="str">
        <f t="shared" si="0"/>
        <v>STOCHASTIC "EFGROUND" 1 0  "Exposure frequency for ground water  (d/yr)"</v>
      </c>
      <c r="K13" s="71" t="str">
        <f t="shared" si="1"/>
        <v>STOCHASTIC "EFGROUND" 1 0 "Exposure frequency for ground water  (d/yr)"</v>
      </c>
    </row>
    <row r="14" spans="1:11" x14ac:dyDescent="0.2">
      <c r="A14" s="78" t="s">
        <v>141</v>
      </c>
      <c r="B14" s="30" t="s">
        <v>142</v>
      </c>
      <c r="C14" s="52" t="s">
        <v>205</v>
      </c>
      <c r="D14" s="52" t="s">
        <v>24</v>
      </c>
      <c r="E14" s="52">
        <v>2</v>
      </c>
      <c r="F14" s="30">
        <v>150</v>
      </c>
      <c r="G14" s="30">
        <v>365</v>
      </c>
      <c r="H14" s="30">
        <v>0</v>
      </c>
      <c r="I14" s="91" t="s">
        <v>228</v>
      </c>
      <c r="J14" s="89" t="str">
        <f t="shared" si="0"/>
        <v>STOCHASTIC "EFLEAFVEG" 2 150 365 "Exposure frequency for leafy vegetables  (d/yr)"</v>
      </c>
      <c r="K14" s="71" t="str">
        <f t="shared" si="1"/>
        <v>STOCHASTIC "EFLEAFVEG" 1 0 "Exposure frequency for leafy vegetables  (d/yr)"</v>
      </c>
    </row>
    <row r="15" spans="1:11" x14ac:dyDescent="0.2">
      <c r="A15" s="78" t="s">
        <v>143</v>
      </c>
      <c r="B15" s="30" t="s">
        <v>144</v>
      </c>
      <c r="C15" s="52" t="s">
        <v>205</v>
      </c>
      <c r="D15" s="52" t="s">
        <v>37</v>
      </c>
      <c r="E15" s="52">
        <v>1</v>
      </c>
      <c r="F15" s="30">
        <v>0</v>
      </c>
      <c r="G15" s="30"/>
      <c r="H15" s="77">
        <f t="shared" si="4"/>
        <v>0</v>
      </c>
      <c r="I15" s="91" t="s">
        <v>228</v>
      </c>
      <c r="J15" s="89" t="str">
        <f t="shared" si="0"/>
        <v>STOCHASTIC "EFROOTVEG" 1 0  "Exposure frequency for root vegetables  (d/yr)"</v>
      </c>
      <c r="K15" s="71" t="str">
        <f t="shared" si="1"/>
        <v>STOCHASTIC "EFROOTVEG" 1 0 "Exposure frequency for root vegetables  (d/yr)"</v>
      </c>
    </row>
    <row r="16" spans="1:11" x14ac:dyDescent="0.2">
      <c r="A16" s="78" t="s">
        <v>145</v>
      </c>
      <c r="B16" s="30" t="s">
        <v>146</v>
      </c>
      <c r="C16" s="52" t="s">
        <v>205</v>
      </c>
      <c r="D16" s="52" t="s">
        <v>37</v>
      </c>
      <c r="E16" s="52">
        <v>1</v>
      </c>
      <c r="F16" s="30">
        <v>0</v>
      </c>
      <c r="G16" s="30"/>
      <c r="H16" s="77">
        <f t="shared" si="4"/>
        <v>0</v>
      </c>
      <c r="I16" s="91" t="s">
        <v>228</v>
      </c>
      <c r="J16" s="89" t="str">
        <f t="shared" si="0"/>
        <v>STOCHASTIC "EFMEAT" 1 0  "Exposure frequency for meat  (d/yr)"</v>
      </c>
      <c r="K16" s="71" t="str">
        <f t="shared" si="1"/>
        <v>STOCHASTIC "EFMEAT" 1 0 "Exposure frequency for meat  (d/yr)"</v>
      </c>
    </row>
    <row r="17" spans="1:11" x14ac:dyDescent="0.2">
      <c r="A17" s="78" t="s">
        <v>147</v>
      </c>
      <c r="B17" s="30" t="s">
        <v>148</v>
      </c>
      <c r="C17" s="52" t="s">
        <v>205</v>
      </c>
      <c r="D17" s="52" t="s">
        <v>37</v>
      </c>
      <c r="E17" s="52">
        <v>1</v>
      </c>
      <c r="F17" s="30">
        <v>0</v>
      </c>
      <c r="G17" s="30"/>
      <c r="H17" s="77">
        <f t="shared" si="4"/>
        <v>0</v>
      </c>
      <c r="I17" s="91" t="s">
        <v>228</v>
      </c>
      <c r="J17" s="89" t="str">
        <f t="shared" si="0"/>
        <v>STOCHASTIC "EFMILK" 1 0  "Exposure frequency for milk  (d/yr)"</v>
      </c>
      <c r="K17" s="71" t="str">
        <f t="shared" si="1"/>
        <v>STOCHASTIC "EFMILK" 1 0 "Exposure frequency for milk  (d/yr)"</v>
      </c>
    </row>
    <row r="18" spans="1:11" x14ac:dyDescent="0.2">
      <c r="A18" s="78" t="s">
        <v>149</v>
      </c>
      <c r="B18" s="30" t="s">
        <v>150</v>
      </c>
      <c r="C18" s="52" t="s">
        <v>205</v>
      </c>
      <c r="D18" s="52" t="s">
        <v>37</v>
      </c>
      <c r="E18" s="52">
        <v>1</v>
      </c>
      <c r="F18" s="30">
        <v>0</v>
      </c>
      <c r="G18" s="30"/>
      <c r="H18" s="77">
        <f t="shared" si="4"/>
        <v>0</v>
      </c>
      <c r="I18" s="91" t="s">
        <v>228</v>
      </c>
      <c r="J18" s="89" t="str">
        <f t="shared" si="0"/>
        <v>STOCHASTIC "EFBIRD" 1 0  "Exposure frequency for bird (poultry)  (d/yr)"</v>
      </c>
      <c r="K18" s="71" t="str">
        <f t="shared" si="1"/>
        <v>STOCHASTIC "EFBIRD" 1 0 "Exposure frequency for bird (poultry)  (d/yr)"</v>
      </c>
    </row>
    <row r="19" spans="1:11" x14ac:dyDescent="0.2">
      <c r="A19" s="78" t="s">
        <v>151</v>
      </c>
      <c r="B19" s="30" t="s">
        <v>152</v>
      </c>
      <c r="C19" s="52" t="s">
        <v>205</v>
      </c>
      <c r="D19" s="52" t="s">
        <v>24</v>
      </c>
      <c r="E19" s="52">
        <v>2</v>
      </c>
      <c r="F19" s="30">
        <v>150</v>
      </c>
      <c r="G19" s="30">
        <v>365</v>
      </c>
      <c r="H19" s="30">
        <v>0</v>
      </c>
      <c r="I19" s="91" t="s">
        <v>228</v>
      </c>
      <c r="J19" s="89" t="str">
        <f t="shared" si="0"/>
        <v>STOCHASTIC "EFEGGS" 2 150 365 "Exposure frequency for EGGS (d/yr)"</v>
      </c>
      <c r="K19" s="71" t="str">
        <f t="shared" si="1"/>
        <v>STOCHASTIC "EFEGGS" 1 0 "Exposure frequency for EGGS (d/yr)"</v>
      </c>
    </row>
    <row r="20" spans="1:11" x14ac:dyDescent="0.2">
      <c r="A20" s="78" t="s">
        <v>153</v>
      </c>
      <c r="B20" s="30" t="s">
        <v>154</v>
      </c>
      <c r="C20" s="52" t="s">
        <v>205</v>
      </c>
      <c r="D20" s="52" t="s">
        <v>37</v>
      </c>
      <c r="E20" s="52">
        <v>1</v>
      </c>
      <c r="F20" s="30">
        <v>0</v>
      </c>
      <c r="G20" s="30"/>
      <c r="H20" s="77">
        <f t="shared" si="4"/>
        <v>0</v>
      </c>
      <c r="I20" s="91" t="s">
        <v>228</v>
      </c>
      <c r="J20" s="89" t="str">
        <f t="shared" si="0"/>
        <v>STOCHASTIC "EFFRUIT" 1 0  "Exposure frequency for fruit (d/yr)"</v>
      </c>
      <c r="K20" s="71" t="str">
        <f t="shared" si="1"/>
        <v>STOCHASTIC "EFFRUIT" 1 0 "Exposure frequency for fruit (d/yr)"</v>
      </c>
    </row>
    <row r="21" spans="1:11" s="67" customFormat="1" x14ac:dyDescent="0.2">
      <c r="A21" s="78" t="s">
        <v>155</v>
      </c>
      <c r="B21" s="30" t="s">
        <v>156</v>
      </c>
      <c r="C21" s="52" t="s">
        <v>205</v>
      </c>
      <c r="D21" s="52" t="s">
        <v>37</v>
      </c>
      <c r="E21" s="52">
        <v>1</v>
      </c>
      <c r="F21" s="30">
        <v>0</v>
      </c>
      <c r="G21" s="30"/>
      <c r="H21" s="30">
        <f>INT(AVERAGE(F21:G21))</f>
        <v>0</v>
      </c>
      <c r="I21" s="91" t="s">
        <v>228</v>
      </c>
      <c r="J21" s="89" t="str">
        <f t="shared" si="0"/>
        <v>STOCHASTIC "EFGRAIN" 1 0  "Exposure frequency for grain (d/yr)"</v>
      </c>
      <c r="K21" s="71" t="str">
        <f t="shared" si="1"/>
        <v>STOCHASTIC "EFGRAIN" 1 0 "Exposure frequency for grain (d/yr)"</v>
      </c>
    </row>
    <row r="22" spans="1:11" s="67" customFormat="1" x14ac:dyDescent="0.2">
      <c r="A22" s="78" t="s">
        <v>124</v>
      </c>
      <c r="B22" s="30" t="s">
        <v>98</v>
      </c>
      <c r="C22" s="52" t="s">
        <v>205</v>
      </c>
      <c r="D22" s="52" t="s">
        <v>24</v>
      </c>
      <c r="E22" s="52">
        <v>2</v>
      </c>
      <c r="F22" s="30">
        <v>150</v>
      </c>
      <c r="G22" s="30">
        <v>365</v>
      </c>
      <c r="H22" s="30">
        <v>200</v>
      </c>
      <c r="I22" s="94" t="s">
        <v>231</v>
      </c>
      <c r="J22" s="89" t="str">
        <f>"STOCHASTIC "&amp;CHAR(34)&amp;A22&amp;CHAR(34)&amp;" "&amp;E22&amp;" "&amp;F22&amp;" "&amp;G22&amp;" "&amp;CHAR(34)&amp;B22&amp;" ("&amp;C22&amp;")"&amp;CHAR(34)</f>
        <v>STOCHASTIC "EFFISH_3" 2 150 365 "Exposure frequency for crustaceans (d/yr)"</v>
      </c>
      <c r="K22" s="71" t="str">
        <f>"STOCHASTIC "&amp;CHAR(34)&amp;A22&amp;CHAR(34)&amp;" 1 "&amp;H22&amp;" "&amp;CHAR(34)&amp;B22&amp;" ("&amp;C22&amp;")"&amp;CHAR(34)</f>
        <v>STOCHASTIC "EFFISH_3" 1 200 "Exposure frequency for crustaceans (d/yr)"</v>
      </c>
    </row>
    <row r="23" spans="1:11" s="67" customFormat="1" x14ac:dyDescent="0.2">
      <c r="A23" s="78" t="s">
        <v>125</v>
      </c>
      <c r="B23" s="30" t="s">
        <v>97</v>
      </c>
      <c r="C23" s="52" t="s">
        <v>205</v>
      </c>
      <c r="D23" s="52" t="s">
        <v>24</v>
      </c>
      <c r="E23" s="52">
        <v>2</v>
      </c>
      <c r="F23" s="30">
        <v>150</v>
      </c>
      <c r="G23" s="30">
        <v>365</v>
      </c>
      <c r="H23" s="30">
        <v>200</v>
      </c>
      <c r="I23" s="94" t="s">
        <v>231</v>
      </c>
      <c r="J23" s="89" t="str">
        <f>"STOCHASTIC "&amp;CHAR(34)&amp;A23&amp;CHAR(34)&amp;" "&amp;E23&amp;" "&amp;F23&amp;" "&amp;G23&amp;" "&amp;CHAR(34)&amp;B23&amp;" ("&amp;C23&amp;")"&amp;CHAR(34)</f>
        <v>STOCHASTIC "EFFISH_2" 2 150 365 "Exposure frequency for mollusks (d/yr)"</v>
      </c>
      <c r="K23" s="71" t="str">
        <f>"STOCHASTIC "&amp;CHAR(34)&amp;A23&amp;CHAR(34)&amp;" 1 "&amp;H23&amp;" "&amp;CHAR(34)&amp;B23&amp;" ("&amp;C23&amp;")"&amp;CHAR(34)</f>
        <v>STOCHASTIC "EFFISH_2" 1 200 "Exposure frequency for mollusks (d/yr)"</v>
      </c>
    </row>
    <row r="24" spans="1:11" s="67" customFormat="1" ht="13.5" thickBot="1" x14ac:dyDescent="0.25">
      <c r="A24" s="79" t="s">
        <v>62</v>
      </c>
      <c r="B24" s="80" t="s">
        <v>23</v>
      </c>
      <c r="C24" s="54" t="s">
        <v>205</v>
      </c>
      <c r="D24" s="54" t="s">
        <v>24</v>
      </c>
      <c r="E24" s="54">
        <v>2</v>
      </c>
      <c r="F24" s="80">
        <v>150</v>
      </c>
      <c r="G24" s="80">
        <v>365</v>
      </c>
      <c r="H24" s="80">
        <v>200</v>
      </c>
      <c r="I24" s="95" t="s">
        <v>231</v>
      </c>
      <c r="J24" s="89" t="str">
        <f>"STOCHASTIC "&amp;CHAR(34)&amp;A24&amp;CHAR(34)&amp;" "&amp;E24&amp;" "&amp;F24&amp;" "&amp;G24&amp;" "&amp;CHAR(34)&amp;B24&amp;" ("&amp;C24&amp;")"&amp;CHAR(34)</f>
        <v>STOCHASTIC "EFFISH" 2 150 365 "Exposure frequency for fish  (d/yr)"</v>
      </c>
      <c r="K24" s="71" t="str">
        <f>"STOCHASTIC "&amp;CHAR(34)&amp;A24&amp;CHAR(34)&amp;" 1 "&amp;H24&amp;" "&amp;CHAR(34)&amp;B24&amp;" ("&amp;C24&amp;")"&amp;CHAR(34)</f>
        <v>STOCHASTIC "EFFISH" 1 200 "Exposure frequency for fish  (d/yr)"</v>
      </c>
    </row>
    <row r="25" spans="1:11" s="67" customFormat="1" ht="13.5" thickBot="1" x14ac:dyDescent="0.25">
      <c r="C25" s="72"/>
      <c r="D25" s="72"/>
      <c r="E25" s="72"/>
      <c r="J25" s="73" t="s">
        <v>7</v>
      </c>
      <c r="K25" s="73" t="s">
        <v>7</v>
      </c>
    </row>
    <row r="26" spans="1:11" x14ac:dyDescent="0.2">
      <c r="A26" s="75" t="s">
        <v>28</v>
      </c>
      <c r="B26" s="76" t="s">
        <v>15</v>
      </c>
      <c r="C26" s="55" t="s">
        <v>206</v>
      </c>
      <c r="D26" s="55" t="s">
        <v>24</v>
      </c>
      <c r="E26" s="55">
        <v>2</v>
      </c>
      <c r="F26" s="76">
        <v>1</v>
      </c>
      <c r="G26" s="76">
        <v>24</v>
      </c>
      <c r="H26" s="76">
        <v>8</v>
      </c>
      <c r="I26" s="90" t="s">
        <v>99</v>
      </c>
      <c r="J26" s="89" t="str">
        <f t="shared" ref="J26:J37" si="5">"STOCHASTIC "&amp;CHAR(34)&amp;A26&amp;CHAR(34)&amp;" "&amp;E26&amp;" "&amp;F26&amp;" "&amp;G26&amp;" "&amp;CHAR(34)&amp;B26&amp;" ("&amp;C26&amp;")"&amp;CHAR(34)</f>
        <v>STOCHASTIC "ETBOAT" 2 1 24 "Exposure time for boating  (hr/d)"</v>
      </c>
      <c r="K26" s="71" t="str">
        <f t="shared" ref="K26:K37" si="6">"STOCHASTIC "&amp;CHAR(34)&amp;A26&amp;CHAR(34)&amp;" 1 "&amp;H26&amp;" "&amp;CHAR(34)&amp;B26&amp;" ("&amp;C26&amp;")"&amp;CHAR(34)</f>
        <v>STOCHASTIC "ETBOAT" 1 8 "Exposure time for boating  (hr/d)"</v>
      </c>
    </row>
    <row r="27" spans="1:11" x14ac:dyDescent="0.2">
      <c r="A27" s="78" t="s">
        <v>249</v>
      </c>
      <c r="B27" s="30" t="s">
        <v>211</v>
      </c>
      <c r="C27" s="52" t="s">
        <v>206</v>
      </c>
      <c r="D27" s="52" t="s">
        <v>37</v>
      </c>
      <c r="E27" s="52">
        <v>1</v>
      </c>
      <c r="F27" s="30">
        <v>0</v>
      </c>
      <c r="G27" s="30"/>
      <c r="H27" s="77">
        <f>AVERAGE(F27:G27)</f>
        <v>0</v>
      </c>
      <c r="I27" s="94" t="s">
        <v>231</v>
      </c>
      <c r="J27" s="89" t="str">
        <f t="shared" si="5"/>
        <v>STOCHASTIC "ETSURFACE" 1 0  "Exposure time to volatile surface water  (hr/d)"</v>
      </c>
      <c r="K27" s="71" t="str">
        <f t="shared" si="6"/>
        <v>STOCHASTIC "ETSURFACE" 1 0 "Exposure time to volatile surface water  (hr/d)"</v>
      </c>
    </row>
    <row r="28" spans="1:11" s="67" customFormat="1" x14ac:dyDescent="0.2">
      <c r="A28" s="78" t="s">
        <v>158</v>
      </c>
      <c r="B28" s="30" t="s">
        <v>159</v>
      </c>
      <c r="C28" s="52" t="s">
        <v>206</v>
      </c>
      <c r="D28" s="52" t="s">
        <v>37</v>
      </c>
      <c r="E28" s="52">
        <v>1</v>
      </c>
      <c r="F28" s="30">
        <v>0</v>
      </c>
      <c r="G28" s="30"/>
      <c r="H28" s="30">
        <f>F28</f>
        <v>0</v>
      </c>
      <c r="I28" s="91" t="s">
        <v>228</v>
      </c>
      <c r="J28" s="89" t="str">
        <f t="shared" si="5"/>
        <v>STOCHASTIC "ETSED" 1 0  "Exposure time for sediment  (hr/d)"</v>
      </c>
      <c r="K28" s="71" t="str">
        <f t="shared" si="6"/>
        <v>STOCHASTIC "ETSED" 1 0 "Exposure time for sediment  (hr/d)"</v>
      </c>
    </row>
    <row r="29" spans="1:11" s="67" customFormat="1" x14ac:dyDescent="0.2">
      <c r="A29" s="78" t="s">
        <v>160</v>
      </c>
      <c r="B29" s="30" t="s">
        <v>161</v>
      </c>
      <c r="C29" s="52" t="s">
        <v>206</v>
      </c>
      <c r="D29" s="52" t="s">
        <v>37</v>
      </c>
      <c r="E29" s="52">
        <v>1</v>
      </c>
      <c r="F29" s="30">
        <v>0</v>
      </c>
      <c r="G29" s="30"/>
      <c r="H29" s="30">
        <f>F29</f>
        <v>0</v>
      </c>
      <c r="I29" s="91" t="s">
        <v>228</v>
      </c>
      <c r="J29" s="89" t="str">
        <f t="shared" si="5"/>
        <v>STOCHASTIC "ETSEEP" 1 0  "Exposure time for volatile seep water  (hr/d)"</v>
      </c>
      <c r="K29" s="71" t="str">
        <f t="shared" si="6"/>
        <v>STOCHASTIC "ETSEEP" 1 0 "Exposure time for volatile seep water  (hr/d)"</v>
      </c>
    </row>
    <row r="30" spans="1:11" s="67" customFormat="1" x14ac:dyDescent="0.2">
      <c r="A30" s="78" t="s">
        <v>162</v>
      </c>
      <c r="B30" s="30" t="s">
        <v>163</v>
      </c>
      <c r="C30" s="52" t="s">
        <v>206</v>
      </c>
      <c r="D30" s="52" t="s">
        <v>37</v>
      </c>
      <c r="E30" s="52">
        <v>1</v>
      </c>
      <c r="F30" s="30">
        <v>0</v>
      </c>
      <c r="G30" s="30"/>
      <c r="H30" s="30">
        <f>F30</f>
        <v>0</v>
      </c>
      <c r="I30" s="91" t="s">
        <v>228</v>
      </c>
      <c r="J30" s="89" t="str">
        <f t="shared" si="5"/>
        <v>STOCHASTIC "ETGROUND" 1 0  "Exposure time for volatile groundwater (hr/d)"</v>
      </c>
      <c r="K30" s="71" t="str">
        <f t="shared" si="6"/>
        <v>STOCHASTIC "ETGROUND" 1 0 "Exposure time for volatile groundwater (hr/d)"</v>
      </c>
    </row>
    <row r="31" spans="1:11" s="67" customFormat="1" x14ac:dyDescent="0.2">
      <c r="A31" s="78" t="s">
        <v>29</v>
      </c>
      <c r="B31" s="30" t="s">
        <v>16</v>
      </c>
      <c r="C31" s="52" t="s">
        <v>206</v>
      </c>
      <c r="D31" s="52" t="s">
        <v>37</v>
      </c>
      <c r="E31" s="52">
        <v>1</v>
      </c>
      <c r="F31" s="30">
        <v>0</v>
      </c>
      <c r="G31" s="30"/>
      <c r="H31" s="30">
        <v>0</v>
      </c>
      <c r="I31" s="91" t="s">
        <v>228</v>
      </c>
      <c r="J31" s="89" t="str">
        <f t="shared" si="5"/>
        <v>STOCHASTIC "ETSOIL" 1 0  "Exposure time for soil  (hr/d)"</v>
      </c>
      <c r="K31" s="71" t="str">
        <f t="shared" si="6"/>
        <v>STOCHASTIC "ETSOIL" 1 0 "Exposure time for soil  (hr/d)"</v>
      </c>
    </row>
    <row r="32" spans="1:11" s="67" customFormat="1" x14ac:dyDescent="0.2">
      <c r="A32" s="78" t="s">
        <v>65</v>
      </c>
      <c r="B32" s="30" t="s">
        <v>66</v>
      </c>
      <c r="C32" s="52" t="s">
        <v>206</v>
      </c>
      <c r="D32" s="52" t="s">
        <v>24</v>
      </c>
      <c r="E32" s="52">
        <v>2</v>
      </c>
      <c r="F32" s="30">
        <v>1</v>
      </c>
      <c r="G32" s="30">
        <v>24</v>
      </c>
      <c r="H32" s="30">
        <v>8</v>
      </c>
      <c r="I32" s="94" t="s">
        <v>231</v>
      </c>
      <c r="J32" s="89" t="str">
        <f t="shared" si="5"/>
        <v>STOCHASTIC "ETAIR" 2 1 24 "Exposure time to air (hr/d)"</v>
      </c>
      <c r="K32" s="71" t="str">
        <f t="shared" si="6"/>
        <v>STOCHASTIC "ETAIR" 1 8 "Exposure time to air (hr/d)"</v>
      </c>
    </row>
    <row r="33" spans="1:11" s="67" customFormat="1" x14ac:dyDescent="0.2">
      <c r="A33" s="78" t="s">
        <v>30</v>
      </c>
      <c r="B33" s="30" t="s">
        <v>17</v>
      </c>
      <c r="C33" s="52" t="s">
        <v>206</v>
      </c>
      <c r="D33" s="52" t="s">
        <v>24</v>
      </c>
      <c r="E33" s="52">
        <v>2</v>
      </c>
      <c r="F33" s="30">
        <v>0</v>
      </c>
      <c r="G33" s="30">
        <v>8</v>
      </c>
      <c r="H33" s="30">
        <v>1</v>
      </c>
      <c r="I33" s="94" t="s">
        <v>231</v>
      </c>
      <c r="J33" s="89" t="str">
        <f t="shared" si="5"/>
        <v>STOCHASTIC "ETSWIM" 2 0 8 "Exposure time for swimming  (hr/d)"</v>
      </c>
      <c r="K33" s="71" t="str">
        <f t="shared" si="6"/>
        <v>STOCHASTIC "ETSWIM" 1 1 "Exposure time for swimming  (hr/d)"</v>
      </c>
    </row>
    <row r="34" spans="1:11" s="67" customFormat="1" x14ac:dyDescent="0.2">
      <c r="A34" s="78" t="s">
        <v>164</v>
      </c>
      <c r="B34" s="30" t="s">
        <v>165</v>
      </c>
      <c r="C34" s="52" t="s">
        <v>206</v>
      </c>
      <c r="D34" s="52" t="s">
        <v>37</v>
      </c>
      <c r="E34" s="52">
        <v>1</v>
      </c>
      <c r="F34" s="30">
        <v>0</v>
      </c>
      <c r="G34" s="30"/>
      <c r="H34" s="30">
        <f>F34</f>
        <v>0</v>
      </c>
      <c r="I34" s="91" t="s">
        <v>228</v>
      </c>
      <c r="J34" s="89" t="str">
        <f t="shared" si="5"/>
        <v>STOCHASTIC "ETSWEAT" 1 0  "Exposure time for sweat lodge  (hr/d)"</v>
      </c>
      <c r="K34" s="71" t="str">
        <f t="shared" si="6"/>
        <v>STOCHASTIC "ETSWEAT" 1 0 "Exposure time for sweat lodge  (hr/d)"</v>
      </c>
    </row>
    <row r="35" spans="1:11" x14ac:dyDescent="0.2">
      <c r="A35" s="103" t="s">
        <v>275</v>
      </c>
      <c r="B35" s="30" t="s">
        <v>276</v>
      </c>
      <c r="C35" s="52" t="s">
        <v>206</v>
      </c>
      <c r="D35" s="52" t="s">
        <v>24</v>
      </c>
      <c r="E35" s="52">
        <v>2</v>
      </c>
      <c r="F35" s="30">
        <v>0</v>
      </c>
      <c r="G35" s="30">
        <v>1</v>
      </c>
      <c r="H35" s="30">
        <v>0</v>
      </c>
      <c r="I35" s="91" t="s">
        <v>228</v>
      </c>
      <c r="J35" s="89" t="str">
        <f t="shared" ref="J35" si="7">"STOCHASTIC "&amp;CHAR(34)&amp;A35&amp;CHAR(34)&amp;" "&amp;E35&amp;" "&amp;F35&amp;" "&amp;G35&amp;" "&amp;CHAR(34)&amp;B35&amp;" ("&amp;C35&amp;")"&amp;CHAR(34)</f>
        <v>STOCHASTIC "ETSHOWER" 2 0 1 "Exposure time for showering (hr/d)"</v>
      </c>
      <c r="K35" s="71" t="str">
        <f t="shared" ref="K35" si="8">"STOCHASTIC "&amp;CHAR(34)&amp;A35&amp;CHAR(34)&amp;" 1 "&amp;H35&amp;" "&amp;CHAR(34)&amp;B35&amp;" ("&amp;C35&amp;")"&amp;CHAR(34)</f>
        <v>STOCHASTIC "ETSHOWER" 1 0 "Exposure time for showering (hr/d)"</v>
      </c>
    </row>
    <row r="36" spans="1:11" x14ac:dyDescent="0.2">
      <c r="A36" s="78" t="s">
        <v>166</v>
      </c>
      <c r="B36" s="30" t="s">
        <v>167</v>
      </c>
      <c r="C36" s="52" t="s">
        <v>168</v>
      </c>
      <c r="D36" s="52" t="s">
        <v>37</v>
      </c>
      <c r="E36" s="52">
        <v>1</v>
      </c>
      <c r="F36" s="30">
        <v>0</v>
      </c>
      <c r="G36" s="30"/>
      <c r="H36" s="30">
        <f>F36</f>
        <v>0</v>
      </c>
      <c r="I36" s="91" t="s">
        <v>131</v>
      </c>
      <c r="J36" s="89" t="str">
        <f t="shared" si="5"/>
        <v>STOCHASTIC "EDCHILD" 1 0  "Exposure duration for a child (yr)"</v>
      </c>
      <c r="K36" s="71" t="str">
        <f t="shared" si="6"/>
        <v>STOCHASTIC "EDCHILD" 1 0 "Exposure duration for a child (yr)"</v>
      </c>
    </row>
    <row r="37" spans="1:11" s="67" customFormat="1" ht="13.5" thickBot="1" x14ac:dyDescent="0.25">
      <c r="A37" s="79" t="s">
        <v>169</v>
      </c>
      <c r="B37" s="80" t="s">
        <v>170</v>
      </c>
      <c r="C37" s="54" t="s">
        <v>168</v>
      </c>
      <c r="D37" s="54" t="s">
        <v>37</v>
      </c>
      <c r="E37" s="54">
        <v>1</v>
      </c>
      <c r="F37" s="80">
        <v>1</v>
      </c>
      <c r="G37" s="80"/>
      <c r="H37" s="80">
        <f>F37</f>
        <v>1</v>
      </c>
      <c r="I37" s="92" t="s">
        <v>131</v>
      </c>
      <c r="J37" s="89" t="str">
        <f t="shared" si="5"/>
        <v>STOCHASTIC "EDADULT" 1 1  "Exposure duration for an adult (yr)"</v>
      </c>
      <c r="K37" s="71" t="str">
        <f t="shared" si="6"/>
        <v>STOCHASTIC "EDADULT" 1 1 "Exposure duration for an adult (yr)"</v>
      </c>
    </row>
    <row r="38" spans="1:11" s="67" customFormat="1" ht="13.5" thickBot="1" x14ac:dyDescent="0.25">
      <c r="A38" s="51"/>
      <c r="B38" s="51"/>
      <c r="C38" s="17"/>
      <c r="D38" s="17"/>
      <c r="E38" s="17"/>
      <c r="F38" s="51"/>
      <c r="G38" s="51"/>
      <c r="H38" s="51"/>
      <c r="I38" s="51"/>
      <c r="J38" s="73" t="s">
        <v>7</v>
      </c>
      <c r="K38" s="73" t="s">
        <v>7</v>
      </c>
    </row>
    <row r="39" spans="1:11" s="67" customFormat="1" x14ac:dyDescent="0.2">
      <c r="A39" s="75" t="s">
        <v>31</v>
      </c>
      <c r="B39" s="76" t="s">
        <v>10</v>
      </c>
      <c r="C39" s="55" t="s">
        <v>207</v>
      </c>
      <c r="D39" s="55" t="s">
        <v>24</v>
      </c>
      <c r="E39" s="55">
        <v>2</v>
      </c>
      <c r="F39" s="76">
        <v>15</v>
      </c>
      <c r="G39" s="76">
        <v>30</v>
      </c>
      <c r="H39" s="76">
        <v>23</v>
      </c>
      <c r="I39" s="90" t="s">
        <v>231</v>
      </c>
      <c r="J39" s="89" t="str">
        <f t="shared" ref="J39:J48" si="9">"STOCHASTIC "&amp;CHAR(34)&amp;A39&amp;CHAR(34)&amp;" "&amp;E39&amp;" "&amp;F39&amp;" "&amp;G39&amp;" "&amp;CHAR(34)&amp;B39&amp;" ("&amp;C39&amp;")"&amp;CHAR(34)</f>
        <v>STOCHASTIC "IRATE" 2 15 30 "Inhalation rate (m^3/d)"</v>
      </c>
      <c r="K39" s="71" t="str">
        <f t="shared" ref="K39:K44" si="10">"STOCHASTIC "&amp;CHAR(34)&amp;A39&amp;CHAR(34)&amp;" 1 "&amp;H39&amp;" "&amp;CHAR(34)&amp;B39&amp;" ("&amp;C39&amp;")"&amp;CHAR(34)</f>
        <v>STOCHASTIC "IRATE" 1 23 "Inhalation rate (m^3/d)"</v>
      </c>
    </row>
    <row r="40" spans="1:11" s="67" customFormat="1" x14ac:dyDescent="0.2">
      <c r="A40" s="78" t="s">
        <v>34</v>
      </c>
      <c r="B40" s="30" t="s">
        <v>18</v>
      </c>
      <c r="C40" s="52" t="s">
        <v>208</v>
      </c>
      <c r="D40" s="52" t="s">
        <v>37</v>
      </c>
      <c r="E40" s="52">
        <v>1</v>
      </c>
      <c r="F40" s="30">
        <v>0</v>
      </c>
      <c r="G40" s="30"/>
      <c r="H40" s="30">
        <v>0</v>
      </c>
      <c r="I40" s="94" t="s">
        <v>231</v>
      </c>
      <c r="J40" s="89" t="str">
        <f t="shared" si="9"/>
        <v>STOCHASTIC "IRSOILCHILD" 1 0  "Ingestion rate, soil child  (g/d)"</v>
      </c>
      <c r="K40" s="71" t="str">
        <f t="shared" si="10"/>
        <v>STOCHASTIC "IRSOILCHILD" 1 0 "Ingestion rate, soil child  (g/d)"</v>
      </c>
    </row>
    <row r="41" spans="1:11" x14ac:dyDescent="0.2">
      <c r="A41" s="78" t="s">
        <v>35</v>
      </c>
      <c r="B41" s="30" t="s">
        <v>19</v>
      </c>
      <c r="C41" s="52" t="s">
        <v>208</v>
      </c>
      <c r="D41" s="52" t="s">
        <v>24</v>
      </c>
      <c r="E41" s="52">
        <v>2</v>
      </c>
      <c r="F41" s="30">
        <v>0.01</v>
      </c>
      <c r="G41" s="30">
        <v>0.03</v>
      </c>
      <c r="H41" s="77">
        <v>0</v>
      </c>
      <c r="I41" s="94" t="s">
        <v>231</v>
      </c>
      <c r="J41" s="89" t="str">
        <f t="shared" si="9"/>
        <v>STOCHASTIC "IRSOILADULT" 2 0.01 0.03 "Ingestion rate, soil adult  (g/d)"</v>
      </c>
      <c r="K41" s="71" t="str">
        <f t="shared" si="10"/>
        <v>STOCHASTIC "IRSOILADULT" 1 0 "Ingestion rate, soil adult  (g/d)"</v>
      </c>
    </row>
    <row r="42" spans="1:11" x14ac:dyDescent="0.2">
      <c r="A42" s="78" t="s">
        <v>171</v>
      </c>
      <c r="B42" s="30" t="s">
        <v>172</v>
      </c>
      <c r="C42" s="52" t="s">
        <v>209</v>
      </c>
      <c r="D42" s="52" t="s">
        <v>37</v>
      </c>
      <c r="E42" s="52">
        <v>1</v>
      </c>
      <c r="F42" s="30">
        <v>0</v>
      </c>
      <c r="G42" s="30"/>
      <c r="H42" s="77">
        <f>AVERAGE(F42:G42)</f>
        <v>0</v>
      </c>
      <c r="I42" s="91" t="s">
        <v>228</v>
      </c>
      <c r="J42" s="89" t="str">
        <f t="shared" si="9"/>
        <v>STOCHASTIC "IRSEDCHILD" 1 0  "Ingestion rate, sediment - child  (kg/d)"</v>
      </c>
      <c r="K42" s="71" t="str">
        <f t="shared" si="10"/>
        <v>STOCHASTIC "IRSEDCHILD" 1 0 "Ingestion rate, sediment - child  (kg/d)"</v>
      </c>
    </row>
    <row r="43" spans="1:11" s="74" customFormat="1" x14ac:dyDescent="0.2">
      <c r="A43" s="78" t="s">
        <v>173</v>
      </c>
      <c r="B43" s="30" t="s">
        <v>174</v>
      </c>
      <c r="C43" s="52" t="s">
        <v>209</v>
      </c>
      <c r="D43" s="52" t="s">
        <v>37</v>
      </c>
      <c r="E43" s="52">
        <v>1</v>
      </c>
      <c r="F43" s="30">
        <v>0</v>
      </c>
      <c r="G43" s="30"/>
      <c r="H43" s="77">
        <f>AVERAGE(F43:G43)</f>
        <v>0</v>
      </c>
      <c r="I43" s="91" t="s">
        <v>228</v>
      </c>
      <c r="J43" s="89" t="str">
        <f t="shared" si="9"/>
        <v>STOCHASTIC "IRSEDADULT" 1 0  "Ingestion rate, sediment - adult  (kg/d)"</v>
      </c>
      <c r="K43" s="71" t="str">
        <f t="shared" si="10"/>
        <v>STOCHASTIC "IRSEDADULT" 1 0 "Ingestion rate, sediment - adult  (kg/d)"</v>
      </c>
    </row>
    <row r="44" spans="1:11" x14ac:dyDescent="0.2">
      <c r="A44" s="78" t="s">
        <v>250</v>
      </c>
      <c r="B44" s="30" t="s">
        <v>176</v>
      </c>
      <c r="C44" s="52" t="s">
        <v>210</v>
      </c>
      <c r="D44" s="52" t="s">
        <v>37</v>
      </c>
      <c r="E44" s="52">
        <v>1</v>
      </c>
      <c r="F44" s="30">
        <v>0</v>
      </c>
      <c r="G44" s="30"/>
      <c r="H44" s="30">
        <v>0</v>
      </c>
      <c r="I44" s="91" t="s">
        <v>228</v>
      </c>
      <c r="J44" s="89" t="str">
        <f t="shared" si="9"/>
        <v>STOCHASTIC "IRSURFACE" 1 0  "Ingestion rate, river water  (L/d)"</v>
      </c>
      <c r="K44" s="71" t="str">
        <f t="shared" si="10"/>
        <v>STOCHASTIC "IRSURFACE" 1 0 "Ingestion rate, river water  (L/d)"</v>
      </c>
    </row>
    <row r="45" spans="1:11" x14ac:dyDescent="0.2">
      <c r="A45" s="78" t="s">
        <v>177</v>
      </c>
      <c r="B45" s="30" t="s">
        <v>178</v>
      </c>
      <c r="C45" s="52" t="s">
        <v>210</v>
      </c>
      <c r="D45" s="52" t="s">
        <v>37</v>
      </c>
      <c r="E45" s="52">
        <v>1</v>
      </c>
      <c r="F45" s="82">
        <v>2</v>
      </c>
      <c r="G45" s="52"/>
      <c r="H45" s="82">
        <v>0</v>
      </c>
      <c r="I45" s="91" t="s">
        <v>228</v>
      </c>
      <c r="J45" s="89" t="str">
        <f t="shared" si="9"/>
        <v>STOCHASTIC "IRGROUND" 1 2  "Ingestion rate, ground water  (L/d)"</v>
      </c>
      <c r="K45" s="71" t="str">
        <f>"STOCHASTIC "&amp;CHAR(34)&amp;A45&amp;CHAR(34)&amp;" 1 "&amp;TEXT(H45,"0.0000E+00")&amp;" "&amp;CHAR(34)&amp;B45&amp;" ("&amp;C45&amp;")"&amp;CHAR(34)</f>
        <v>STOCHASTIC "IRGROUND" 1 0.0000E+00 "Ingestion rate, ground water  (L/d)"</v>
      </c>
    </row>
    <row r="46" spans="1:11" s="67" customFormat="1" x14ac:dyDescent="0.2">
      <c r="A46" s="78" t="s">
        <v>179</v>
      </c>
      <c r="B46" s="30" t="s">
        <v>180</v>
      </c>
      <c r="C46" s="52" t="s">
        <v>210</v>
      </c>
      <c r="D46" s="52" t="s">
        <v>37</v>
      </c>
      <c r="E46" s="52">
        <v>1</v>
      </c>
      <c r="F46" s="30">
        <v>0</v>
      </c>
      <c r="G46" s="30"/>
      <c r="H46" s="30">
        <v>0</v>
      </c>
      <c r="I46" s="91" t="s">
        <v>228</v>
      </c>
      <c r="J46" s="89" t="str">
        <f t="shared" si="9"/>
        <v>STOCHASTIC "IRSEEP" 1 0  "Ingestion rate, seep water  (L/d)"</v>
      </c>
      <c r="K46" s="71" t="str">
        <f>"STOCHASTIC "&amp;CHAR(34)&amp;A46&amp;CHAR(34)&amp;" 1 "&amp;H46&amp;" "&amp;CHAR(34)&amp;B46&amp;" ("&amp;C46&amp;")"&amp;CHAR(34)</f>
        <v>STOCHASTIC "IRSEEP" 1 0 "Ingestion rate, seep water  (L/d)"</v>
      </c>
    </row>
    <row r="47" spans="1:11" s="67" customFormat="1" x14ac:dyDescent="0.2">
      <c r="A47" s="78" t="s">
        <v>36</v>
      </c>
      <c r="B47" s="30" t="s">
        <v>20</v>
      </c>
      <c r="C47" s="52" t="s">
        <v>209</v>
      </c>
      <c r="D47" s="52" t="s">
        <v>24</v>
      </c>
      <c r="E47" s="52">
        <v>2</v>
      </c>
      <c r="F47" s="30">
        <v>0</v>
      </c>
      <c r="G47" s="30">
        <v>2</v>
      </c>
      <c r="H47" s="30">
        <v>0.3</v>
      </c>
      <c r="I47" s="94" t="s">
        <v>231</v>
      </c>
      <c r="J47" s="89" t="str">
        <f t="shared" si="9"/>
        <v>STOCHASTIC "IRFISH" 2 0 2 "Ingestion rate, fish  (kg/d)"</v>
      </c>
      <c r="K47" s="71" t="str">
        <f>"STOCHASTIC "&amp;CHAR(34)&amp;A47&amp;CHAR(34)&amp;" 1 "&amp;H47&amp;" "&amp;CHAR(34)&amp;B47&amp;" ("&amp;C47&amp;")"&amp;CHAR(34)</f>
        <v>STOCHASTIC "IRFISH" 1 0.3 "Ingestion rate, fish  (kg/d)"</v>
      </c>
    </row>
    <row r="48" spans="1:11" s="67" customFormat="1" x14ac:dyDescent="0.2">
      <c r="A48" s="78" t="s">
        <v>128</v>
      </c>
      <c r="B48" s="30" t="s">
        <v>95</v>
      </c>
      <c r="C48" s="52" t="s">
        <v>209</v>
      </c>
      <c r="D48" s="52" t="s">
        <v>24</v>
      </c>
      <c r="E48" s="52">
        <v>2</v>
      </c>
      <c r="F48" s="30">
        <v>0</v>
      </c>
      <c r="G48" s="30">
        <v>2</v>
      </c>
      <c r="H48" s="30">
        <v>0.3</v>
      </c>
      <c r="I48" s="94" t="s">
        <v>231</v>
      </c>
      <c r="J48" s="89" t="str">
        <f t="shared" si="9"/>
        <v>STOCHASTIC "IRFISH_2" 2 0 2 "Ingestion rate, mollusks (kg/d)"</v>
      </c>
      <c r="K48" s="71" t="str">
        <f>"STOCHASTIC "&amp;CHAR(34)&amp;A48&amp;CHAR(34)&amp;" 1 "&amp;H48&amp;" "&amp;CHAR(34)&amp;B48&amp;" ("&amp;C48&amp;")"&amp;CHAR(34)</f>
        <v>STOCHASTIC "IRFISH_2" 1 0.3 "Ingestion rate, mollusks (kg/d)"</v>
      </c>
    </row>
    <row r="49" spans="1:11" x14ac:dyDescent="0.2">
      <c r="A49" s="78" t="s">
        <v>126</v>
      </c>
      <c r="B49" s="30" t="s">
        <v>96</v>
      </c>
      <c r="C49" s="52" t="s">
        <v>209</v>
      </c>
      <c r="D49" s="52" t="s">
        <v>24</v>
      </c>
      <c r="E49" s="52">
        <v>2</v>
      </c>
      <c r="F49" s="82">
        <v>0</v>
      </c>
      <c r="G49" s="82">
        <v>2</v>
      </c>
      <c r="H49" s="82">
        <v>0.3</v>
      </c>
      <c r="I49" s="94" t="s">
        <v>231</v>
      </c>
      <c r="J49" s="89" t="str">
        <f>"STOCHASTIC "&amp;CHAR(34)&amp;A49&amp;CHAR(34)&amp;" "&amp;E49&amp;" "&amp;TEXT(F49,"0.0000E+00")&amp;" "&amp;TEXT(G49,"0.0000E+00")&amp;" "&amp;CHAR(34)&amp;B49&amp;" ("&amp;C49&amp;")"&amp;CHAR(34)</f>
        <v>STOCHASTIC "IRFISH_3" 2 0.0000E+00 2.0000E+00 "Ingestion rate, crustaceans (kg/d)"</v>
      </c>
      <c r="K49" s="71" t="str">
        <f>"STOCHASTIC "&amp;CHAR(34)&amp;A49&amp;CHAR(34)&amp;" 1 "&amp;H49&amp;" "&amp;CHAR(34)&amp;B49&amp;" ("&amp;C49&amp;")"&amp;CHAR(34)</f>
        <v>STOCHASTIC "IRFISH_3" 1 0.3 "Ingestion rate, crustaceans (kg/d)"</v>
      </c>
    </row>
    <row r="50" spans="1:11" x14ac:dyDescent="0.2">
      <c r="A50" s="78" t="s">
        <v>212</v>
      </c>
      <c r="B50" s="30" t="s">
        <v>213</v>
      </c>
      <c r="C50" s="52" t="s">
        <v>209</v>
      </c>
      <c r="D50" s="52" t="s">
        <v>24</v>
      </c>
      <c r="E50" s="52">
        <v>2</v>
      </c>
      <c r="F50" s="30">
        <v>0</v>
      </c>
      <c r="G50" s="30">
        <v>0.5</v>
      </c>
      <c r="H50" s="82">
        <v>0</v>
      </c>
      <c r="I50" s="91" t="s">
        <v>228</v>
      </c>
      <c r="J50" s="89" t="str">
        <f t="shared" ref="J50:J56" si="11">"STOCHASTIC "&amp;CHAR(34)&amp;A50&amp;CHAR(34)&amp;" "&amp;E50&amp;" "&amp;TEXT(F50,"0.0000E+00")&amp;" "&amp;TEXT(G50,"0.0000E+00")&amp;" "&amp;CHAR(34)&amp;B50&amp;" ("&amp;C50&amp;")"&amp;CHAR(34)</f>
        <v>STOCHASTIC "IRLEAFVEG" 2 0.0000E+00 5.0000E-01 "Ingestion rate, leafy vegetables  (kg/d)"</v>
      </c>
      <c r="K50" s="71" t="str">
        <f t="shared" ref="K50:K56" si="12">"STOCHASTIC "&amp;CHAR(34)&amp;A50&amp;CHAR(34)&amp;" 1 "&amp;TEXT(H50,"0.0000E+00")&amp;" "&amp;CHAR(34)&amp;B50&amp;" ("&amp;C50&amp;")"&amp;CHAR(34)</f>
        <v>STOCHASTIC "IRLEAFVEG" 1 0.0000E+00 "Ingestion rate, leafy vegetables  (kg/d)"</v>
      </c>
    </row>
    <row r="51" spans="1:11" x14ac:dyDescent="0.2">
      <c r="A51" s="78" t="s">
        <v>214</v>
      </c>
      <c r="B51" s="30" t="s">
        <v>215</v>
      </c>
      <c r="C51" s="52" t="s">
        <v>209</v>
      </c>
      <c r="D51" s="52" t="s">
        <v>37</v>
      </c>
      <c r="E51" s="52">
        <v>1</v>
      </c>
      <c r="F51" s="82">
        <v>0</v>
      </c>
      <c r="G51" s="52"/>
      <c r="H51" s="82">
        <v>0</v>
      </c>
      <c r="I51" s="91" t="s">
        <v>228</v>
      </c>
      <c r="J51" s="89" t="str">
        <f t="shared" si="11"/>
        <v>STOCHASTIC "IRROOTVEG" 1 0.0000E+00 0.0000E+00 "Ingestion rate, root vegetables  (kg/d)"</v>
      </c>
      <c r="K51" s="71" t="str">
        <f t="shared" si="12"/>
        <v>STOCHASTIC "IRROOTVEG" 1 0.0000E+00 "Ingestion rate, root vegetables  (kg/d)"</v>
      </c>
    </row>
    <row r="52" spans="1:11" x14ac:dyDescent="0.2">
      <c r="A52" s="78" t="s">
        <v>216</v>
      </c>
      <c r="B52" s="30" t="s">
        <v>217</v>
      </c>
      <c r="C52" s="52" t="s">
        <v>209</v>
      </c>
      <c r="D52" s="52" t="s">
        <v>37</v>
      </c>
      <c r="E52" s="52">
        <v>1</v>
      </c>
      <c r="F52" s="82">
        <v>0</v>
      </c>
      <c r="G52" s="52"/>
      <c r="H52" s="82">
        <v>0</v>
      </c>
      <c r="I52" s="91" t="s">
        <v>228</v>
      </c>
      <c r="J52" s="89" t="str">
        <f t="shared" si="11"/>
        <v>STOCHASTIC "IRMEAT" 1 0.0000E+00 0.0000E+00 "Ingestion rate, meat  (kg/d)"</v>
      </c>
      <c r="K52" s="71" t="str">
        <f t="shared" si="12"/>
        <v>STOCHASTIC "IRMEAT" 1 0.0000E+00 "Ingestion rate, meat  (kg/d)"</v>
      </c>
    </row>
    <row r="53" spans="1:11" x14ac:dyDescent="0.2">
      <c r="A53" s="78" t="s">
        <v>218</v>
      </c>
      <c r="B53" s="30" t="s">
        <v>219</v>
      </c>
      <c r="C53" s="52" t="s">
        <v>210</v>
      </c>
      <c r="D53" s="52" t="s">
        <v>37</v>
      </c>
      <c r="E53" s="52">
        <v>1</v>
      </c>
      <c r="F53" s="82">
        <v>0</v>
      </c>
      <c r="G53" s="52"/>
      <c r="H53" s="82">
        <v>0</v>
      </c>
      <c r="I53" s="91" t="s">
        <v>228</v>
      </c>
      <c r="J53" s="89" t="str">
        <f t="shared" si="11"/>
        <v>STOCHASTIC "IRMILK" 1 0.0000E+00 0.0000E+00 "Ingestion rate, milk  (L/d)"</v>
      </c>
      <c r="K53" s="71" t="str">
        <f t="shared" si="12"/>
        <v>STOCHASTIC "IRMILK" 1 0.0000E+00 "Ingestion rate, milk  (L/d)"</v>
      </c>
    </row>
    <row r="54" spans="1:11" x14ac:dyDescent="0.2">
      <c r="A54" s="78" t="s">
        <v>220</v>
      </c>
      <c r="B54" s="30" t="s">
        <v>221</v>
      </c>
      <c r="C54" s="52" t="s">
        <v>209</v>
      </c>
      <c r="D54" s="52" t="s">
        <v>24</v>
      </c>
      <c r="E54" s="52">
        <v>2</v>
      </c>
      <c r="F54" s="30">
        <v>0</v>
      </c>
      <c r="G54" s="30">
        <v>1</v>
      </c>
      <c r="H54" s="30">
        <v>0</v>
      </c>
      <c r="I54" s="91" t="s">
        <v>228</v>
      </c>
      <c r="J54" s="89" t="str">
        <f t="shared" si="11"/>
        <v>STOCHASTIC "IRBIRD" 2 0.0000E+00 1.0000E+00 "Ingestion rate, birds  (kg/d)"</v>
      </c>
      <c r="K54" s="71" t="str">
        <f t="shared" si="12"/>
        <v>STOCHASTIC "IRBIRD" 1 0.0000E+00 "Ingestion rate, birds  (kg/d)"</v>
      </c>
    </row>
    <row r="55" spans="1:11" x14ac:dyDescent="0.2">
      <c r="A55" s="78" t="s">
        <v>222</v>
      </c>
      <c r="B55" s="30" t="s">
        <v>223</v>
      </c>
      <c r="C55" s="52" t="s">
        <v>209</v>
      </c>
      <c r="D55" s="52" t="s">
        <v>37</v>
      </c>
      <c r="E55" s="52">
        <v>2</v>
      </c>
      <c r="F55" s="30">
        <v>0.03</v>
      </c>
      <c r="G55" s="30">
        <v>7.0000000000000007E-2</v>
      </c>
      <c r="H55" s="30">
        <v>0</v>
      </c>
      <c r="I55" s="91" t="s">
        <v>228</v>
      </c>
      <c r="J55" s="89" t="str">
        <f t="shared" si="11"/>
        <v>STOCHASTIC "IREGGS" 2 3.0000E-02 7.0000E-02 "Ingestion rate, eggs (kg/d)"</v>
      </c>
      <c r="K55" s="71" t="str">
        <f t="shared" si="12"/>
        <v>STOCHASTIC "IREGGS" 1 0.0000E+00 "Ingestion rate, eggs (kg/d)"</v>
      </c>
    </row>
    <row r="56" spans="1:11" x14ac:dyDescent="0.2">
      <c r="A56" s="78" t="s">
        <v>224</v>
      </c>
      <c r="B56" s="30" t="s">
        <v>225</v>
      </c>
      <c r="C56" s="52" t="s">
        <v>209</v>
      </c>
      <c r="D56" s="52" t="s">
        <v>37</v>
      </c>
      <c r="E56" s="52">
        <v>1</v>
      </c>
      <c r="F56" s="82">
        <v>0</v>
      </c>
      <c r="G56" s="52"/>
      <c r="H56" s="82">
        <v>0</v>
      </c>
      <c r="I56" s="91" t="s">
        <v>228</v>
      </c>
      <c r="J56" s="89" t="str">
        <f t="shared" si="11"/>
        <v>STOCHASTIC "IRFRUIT" 1 0.0000E+00 0.0000E+00 "Ingestion rate, fruit (kg/d)"</v>
      </c>
      <c r="K56" s="71" t="str">
        <f t="shared" si="12"/>
        <v>STOCHASTIC "IRFRUIT" 1 0.0000E+00 "Ingestion rate, fruit (kg/d)"</v>
      </c>
    </row>
    <row r="57" spans="1:11" s="67" customFormat="1" ht="13.5" thickBot="1" x14ac:dyDescent="0.25">
      <c r="A57" s="79" t="s">
        <v>226</v>
      </c>
      <c r="B57" s="80" t="s">
        <v>227</v>
      </c>
      <c r="C57" s="54" t="s">
        <v>209</v>
      </c>
      <c r="D57" s="54" t="s">
        <v>37</v>
      </c>
      <c r="E57" s="54">
        <v>1</v>
      </c>
      <c r="F57" s="83">
        <v>0</v>
      </c>
      <c r="G57" s="54"/>
      <c r="H57" s="83">
        <v>0</v>
      </c>
      <c r="I57" s="92" t="s">
        <v>228</v>
      </c>
      <c r="J57" s="89" t="str">
        <f>"STOCHASTIC "&amp;CHAR(34)&amp;A57&amp;CHAR(34)&amp;" "&amp;E57&amp;" "&amp;F57&amp;" "&amp;G57&amp;" "&amp;CHAR(34)&amp;B57&amp;" ("&amp;C57&amp;")"&amp;CHAR(34)</f>
        <v>STOCHASTIC "IRGRAIN" 1 0  "Ingestion rate, grain (kg/d)"</v>
      </c>
      <c r="K57" s="71" t="str">
        <f>"STOCHASTIC "&amp;CHAR(34)&amp;A57&amp;CHAR(34)&amp;" 1 "&amp;H57&amp;" "&amp;CHAR(34)&amp;B57&amp;" ("&amp;C57&amp;")"&amp;CHAR(34)</f>
        <v>STOCHASTIC "IRGRAIN" 1 0 "Ingestion rate, grain (kg/d)"</v>
      </c>
    </row>
    <row r="58" spans="1:11" s="67" customFormat="1" ht="13.5" thickBot="1" x14ac:dyDescent="0.25">
      <c r="C58" s="72"/>
      <c r="D58" s="72"/>
      <c r="E58" s="72"/>
      <c r="J58" s="73" t="s">
        <v>7</v>
      </c>
      <c r="K58" s="73" t="s">
        <v>7</v>
      </c>
    </row>
    <row r="59" spans="1:11" x14ac:dyDescent="0.2">
      <c r="A59" s="75" t="s">
        <v>33</v>
      </c>
      <c r="B59" s="84" t="s">
        <v>60</v>
      </c>
      <c r="C59" s="85" t="s">
        <v>100</v>
      </c>
      <c r="D59" s="55" t="s">
        <v>37</v>
      </c>
      <c r="E59" s="55">
        <v>1</v>
      </c>
      <c r="F59" s="76">
        <v>0</v>
      </c>
      <c r="G59" s="76"/>
      <c r="H59" s="76">
        <v>0</v>
      </c>
      <c r="I59" s="90" t="s">
        <v>231</v>
      </c>
      <c r="J59" s="89" t="str">
        <f>"STOCHASTIC "&amp;CHAR(34)&amp;A59&amp;CHAR(34)&amp;" "&amp;E59&amp;" "&amp;F59&amp;" "&amp;G59&amp;" "&amp;CHAR(34)&amp;B59&amp;" ("&amp;C59&amp;")"&amp;CHAR(34)</f>
        <v>STOCHASTIC "ML" 1 0  "Mass loading of soil in air (g/m^3)"</v>
      </c>
      <c r="K59" s="71" t="str">
        <f>"STOCHASTIC "&amp;CHAR(34)&amp;A59&amp;CHAR(34)&amp;" 1 "&amp;H59&amp;" "&amp;CHAR(34)&amp;B59&amp;" ("&amp;C59&amp;")"&amp;CHAR(34)</f>
        <v>STOCHASTIC "ML" 1 0 "Mass loading of soil in air (g/m^3)"</v>
      </c>
    </row>
    <row r="60" spans="1:11" x14ac:dyDescent="0.2">
      <c r="A60" s="78" t="s">
        <v>181</v>
      </c>
      <c r="B60" s="86" t="s">
        <v>182</v>
      </c>
      <c r="C60" s="87" t="s">
        <v>204</v>
      </c>
      <c r="D60" s="52" t="s">
        <v>37</v>
      </c>
      <c r="E60" s="52">
        <v>1</v>
      </c>
      <c r="F60" s="30">
        <v>0</v>
      </c>
      <c r="G60" s="30"/>
      <c r="H60" s="30">
        <v>0</v>
      </c>
      <c r="I60" s="91" t="s">
        <v>228</v>
      </c>
      <c r="J60" s="89" t="str">
        <f>"STOCHASTIC "&amp;CHAR(34)&amp;A60&amp;CHAR(34)&amp;" "&amp;E60&amp;" "&amp;F60&amp;" "&amp;G60&amp;" "&amp;CHAR(34)&amp;B60&amp;" ("&amp;C60&amp;")"&amp;CHAR(34)</f>
        <v>STOCHASTIC "AFSOIL" 1 0  "Adherance factor for soil (mg/cm^2/d)"</v>
      </c>
      <c r="K60" s="71" t="str">
        <f>"STOCHASTIC "&amp;CHAR(34)&amp;A60&amp;CHAR(34)&amp;" 1 "&amp;H60&amp;" "&amp;CHAR(34)&amp;B60&amp;" ("&amp;C60&amp;")"&amp;CHAR(34)</f>
        <v>STOCHASTIC "AFSOIL" 1 0 "Adherance factor for soil (mg/cm^2/d)"</v>
      </c>
    </row>
    <row r="61" spans="1:11" s="67" customFormat="1" ht="12" customHeight="1" thickBot="1" x14ac:dyDescent="0.25">
      <c r="A61" s="79" t="s">
        <v>183</v>
      </c>
      <c r="B61" s="80" t="s">
        <v>184</v>
      </c>
      <c r="C61" s="54" t="s">
        <v>204</v>
      </c>
      <c r="D61" s="54" t="s">
        <v>37</v>
      </c>
      <c r="E61" s="54">
        <v>1</v>
      </c>
      <c r="F61" s="80">
        <v>0</v>
      </c>
      <c r="G61" s="80"/>
      <c r="H61" s="80">
        <v>0</v>
      </c>
      <c r="I61" s="92" t="s">
        <v>228</v>
      </c>
      <c r="J61" s="89" t="str">
        <f>"STOCHASTIC "&amp;CHAR(34)&amp;A61&amp;CHAR(34)&amp;" "&amp;E61&amp;" "&amp;F61&amp;" "&amp;G61&amp;" "&amp;CHAR(34)&amp;B61&amp;" ("&amp;C61&amp;")"&amp;CHAR(34)</f>
        <v>STOCHASTIC "AFSED" 1 0  "Adherance factor for sediment (mg/cm^2/d)"</v>
      </c>
      <c r="K61" s="71" t="str">
        <f>"STOCHASTIC "&amp;CHAR(34)&amp;A61&amp;CHAR(34)&amp;" 1 "&amp;H61&amp;" "&amp;CHAR(34)&amp;B61&amp;" ("&amp;C61&amp;")"&amp;CHAR(34)</f>
        <v>STOCHASTIC "AFSED" 1 0 "Adherance factor for sediment (mg/cm^2/d)"</v>
      </c>
    </row>
    <row r="62" spans="1:11" ht="13.5" thickBot="1" x14ac:dyDescent="0.25">
      <c r="A62" s="51"/>
      <c r="B62" s="51"/>
      <c r="C62" s="17"/>
      <c r="D62" s="17"/>
      <c r="E62" s="17"/>
      <c r="F62" s="51"/>
      <c r="G62" s="51"/>
      <c r="H62" s="51"/>
      <c r="I62" s="51"/>
      <c r="J62" s="73" t="s">
        <v>7</v>
      </c>
      <c r="K62" s="73" t="s">
        <v>7</v>
      </c>
    </row>
    <row r="63" spans="1:11" x14ac:dyDescent="0.2">
      <c r="A63" s="75" t="s">
        <v>185</v>
      </c>
      <c r="B63" s="76" t="s">
        <v>186</v>
      </c>
      <c r="C63" s="55" t="s">
        <v>187</v>
      </c>
      <c r="D63" s="55" t="s">
        <v>37</v>
      </c>
      <c r="E63" s="55">
        <v>1</v>
      </c>
      <c r="F63" s="76">
        <v>16</v>
      </c>
      <c r="G63" s="76"/>
      <c r="H63" s="76">
        <f>F63</f>
        <v>16</v>
      </c>
      <c r="I63" s="93" t="s">
        <v>131</v>
      </c>
      <c r="J63" s="89" t="str">
        <f t="shared" ref="J63:J74" si="13">"STOCHASTIC "&amp;CHAR(34)&amp;A63&amp;CHAR(34)&amp;" "&amp;E63&amp;" "&amp;F63&amp;" "&amp;G63&amp;" "&amp;CHAR(34)&amp;B63&amp;" ("&amp;C63&amp;")"&amp;CHAR(34)</f>
        <v>STOCHASTIC "BWCHILD" 1 16  "Body weight for a child (kg)"</v>
      </c>
      <c r="K63" s="71" t="str">
        <f t="shared" ref="K63:K74" si="14">"STOCHASTIC "&amp;CHAR(34)&amp;A63&amp;CHAR(34)&amp;" 1 "&amp;H63&amp;" "&amp;CHAR(34)&amp;B63&amp;" ("&amp;C63&amp;")"&amp;CHAR(34)</f>
        <v>STOCHASTIC "BWCHILD" 1 16 "Body weight for a child (kg)"</v>
      </c>
    </row>
    <row r="64" spans="1:11" s="67" customFormat="1" x14ac:dyDescent="0.2">
      <c r="A64" s="78" t="s">
        <v>188</v>
      </c>
      <c r="B64" s="30" t="s">
        <v>189</v>
      </c>
      <c r="C64" s="52" t="s">
        <v>187</v>
      </c>
      <c r="D64" s="52" t="s">
        <v>37</v>
      </c>
      <c r="E64" s="52">
        <v>1</v>
      </c>
      <c r="F64" s="30">
        <v>70</v>
      </c>
      <c r="G64" s="30"/>
      <c r="H64" s="30">
        <f>F64</f>
        <v>70</v>
      </c>
      <c r="I64" s="91" t="s">
        <v>131</v>
      </c>
      <c r="J64" s="89" t="str">
        <f t="shared" si="13"/>
        <v>STOCHASTIC "BWADULT" 1 70  "Body weight for an adult (kg)"</v>
      </c>
      <c r="K64" s="71" t="str">
        <f t="shared" si="14"/>
        <v>STOCHASTIC "BWADULT" 1 70 "Body weight for an adult (kg)"</v>
      </c>
    </row>
    <row r="65" spans="1:11" x14ac:dyDescent="0.2">
      <c r="A65" s="78" t="s">
        <v>32</v>
      </c>
      <c r="B65" s="30" t="s">
        <v>11</v>
      </c>
      <c r="C65" s="52" t="s">
        <v>9</v>
      </c>
      <c r="D65" s="52" t="s">
        <v>37</v>
      </c>
      <c r="E65" s="52">
        <v>1</v>
      </c>
      <c r="F65" s="30">
        <v>2000</v>
      </c>
      <c r="G65" s="30"/>
      <c r="H65" s="30">
        <v>2000</v>
      </c>
      <c r="I65" s="94" t="s">
        <v>231</v>
      </c>
      <c r="J65" s="89" t="str">
        <f t="shared" si="13"/>
        <v>STOCHASTIC "SASOIL" 1 2000  "Body surface area - soils (cm^2)"</v>
      </c>
      <c r="K65" s="71" t="str">
        <f t="shared" si="14"/>
        <v>STOCHASTIC "SASOIL" 1 2000 "Body surface area - soils (cm^2)"</v>
      </c>
    </row>
    <row r="66" spans="1:11" x14ac:dyDescent="0.2">
      <c r="A66" s="78" t="s">
        <v>190</v>
      </c>
      <c r="B66" s="30" t="s">
        <v>191</v>
      </c>
      <c r="C66" s="52" t="s">
        <v>9</v>
      </c>
      <c r="D66" s="52" t="s">
        <v>37</v>
      </c>
      <c r="E66" s="52">
        <v>1</v>
      </c>
      <c r="F66" s="30">
        <v>5000</v>
      </c>
      <c r="G66" s="30"/>
      <c r="H66" s="30">
        <v>5000</v>
      </c>
      <c r="I66" s="91" t="s">
        <v>131</v>
      </c>
      <c r="J66" s="89" t="str">
        <f t="shared" si="13"/>
        <v>STOCHASTIC "SASED" 1 5000  "Body surface area - sediments (cm^2)"</v>
      </c>
      <c r="K66" s="71" t="str">
        <f t="shared" si="14"/>
        <v>STOCHASTIC "SASED" 1 5000 "Body surface area - sediments (cm^2)"</v>
      </c>
    </row>
    <row r="67" spans="1:11" s="67" customFormat="1" x14ac:dyDescent="0.2">
      <c r="A67" s="78" t="s">
        <v>192</v>
      </c>
      <c r="B67" s="30" t="s">
        <v>193</v>
      </c>
      <c r="C67" s="52" t="s">
        <v>9</v>
      </c>
      <c r="D67" s="52" t="s">
        <v>37</v>
      </c>
      <c r="E67" s="52">
        <v>1</v>
      </c>
      <c r="F67" s="30">
        <v>20000</v>
      </c>
      <c r="G67" s="30"/>
      <c r="H67" s="30">
        <f>F67</f>
        <v>20000</v>
      </c>
      <c r="I67" s="91" t="s">
        <v>131</v>
      </c>
      <c r="J67" s="89" t="str">
        <f t="shared" si="13"/>
        <v>STOCHASTIC "SASEEP" 1 20000  "Body surface area - seep water (cm^2)"</v>
      </c>
      <c r="K67" s="71" t="str">
        <f t="shared" si="14"/>
        <v>STOCHASTIC "SASEEP" 1 20000 "Body surface area - seep water (cm^2)"</v>
      </c>
    </row>
    <row r="68" spans="1:11" x14ac:dyDescent="0.2">
      <c r="A68" s="78" t="s">
        <v>240</v>
      </c>
      <c r="B68" s="30" t="s">
        <v>203</v>
      </c>
      <c r="C68" s="52" t="s">
        <v>9</v>
      </c>
      <c r="D68" s="52" t="s">
        <v>24</v>
      </c>
      <c r="E68" s="52">
        <v>2</v>
      </c>
      <c r="F68" s="30">
        <v>1000</v>
      </c>
      <c r="G68" s="30">
        <v>20000</v>
      </c>
      <c r="H68" s="30">
        <v>5000</v>
      </c>
      <c r="I68" s="94" t="s">
        <v>231</v>
      </c>
      <c r="J68" s="89" t="str">
        <f t="shared" si="13"/>
        <v>STOCHASTIC "SASWIM" 2 1000 20000 "Body surface area - surface water (cm^2)"</v>
      </c>
      <c r="K68" s="71" t="str">
        <f t="shared" si="14"/>
        <v>STOCHASTIC "SASWIM" 1 5000 "Body surface area - surface water (cm^2)"</v>
      </c>
    </row>
    <row r="69" spans="1:11" x14ac:dyDescent="0.2">
      <c r="A69" s="103" t="s">
        <v>279</v>
      </c>
      <c r="B69" s="30" t="s">
        <v>280</v>
      </c>
      <c r="C69" s="52" t="s">
        <v>9</v>
      </c>
      <c r="D69" s="52" t="s">
        <v>37</v>
      </c>
      <c r="E69" s="52">
        <v>1</v>
      </c>
      <c r="F69" s="30">
        <v>20000</v>
      </c>
      <c r="G69" s="30"/>
      <c r="H69" s="30">
        <f>F69</f>
        <v>20000</v>
      </c>
      <c r="I69" s="91" t="s">
        <v>131</v>
      </c>
      <c r="J69" s="89" t="str">
        <f t="shared" ref="J69" si="15">"STOCHASTIC "&amp;CHAR(34)&amp;A69&amp;CHAR(34)&amp;" "&amp;E69&amp;" "&amp;F69&amp;" "&amp;G69&amp;" "&amp;CHAR(34)&amp;B69&amp;" ("&amp;C69&amp;")"&amp;CHAR(34)</f>
        <v>STOCHASTIC "SASHOWER" 1 20000  "Body surface area - shower (cm^2)"</v>
      </c>
      <c r="K69" s="71" t="str">
        <f t="shared" ref="K69" si="16">"STOCHASTIC "&amp;CHAR(34)&amp;A69&amp;CHAR(34)&amp;" 1 "&amp;H69&amp;" "&amp;CHAR(34)&amp;B69&amp;" ("&amp;C69&amp;")"&amp;CHAR(34)</f>
        <v>STOCHASTIC "SASHOWER" 1 20000 "Body surface area - shower (cm^2)"</v>
      </c>
    </row>
    <row r="70" spans="1:11" x14ac:dyDescent="0.2">
      <c r="A70" s="78" t="s">
        <v>194</v>
      </c>
      <c r="B70" s="30" t="s">
        <v>195</v>
      </c>
      <c r="C70" s="52" t="s">
        <v>9</v>
      </c>
      <c r="D70" s="52" t="s">
        <v>37</v>
      </c>
      <c r="E70" s="52">
        <v>1</v>
      </c>
      <c r="F70" s="30">
        <v>20000</v>
      </c>
      <c r="G70" s="30"/>
      <c r="H70" s="30">
        <f>F70</f>
        <v>20000</v>
      </c>
      <c r="I70" s="91" t="s">
        <v>131</v>
      </c>
      <c r="J70" s="89" t="str">
        <f t="shared" si="13"/>
        <v>STOCHASTIC "SASWEAT" 1 20000  "Body surface area - sweat lodge (cm^2)"</v>
      </c>
      <c r="K70" s="71" t="str">
        <f t="shared" si="14"/>
        <v>STOCHASTIC "SASWEAT" 1 20000 "Body surface area - sweat lodge (cm^2)"</v>
      </c>
    </row>
    <row r="71" spans="1:11" x14ac:dyDescent="0.2">
      <c r="A71" s="103" t="s">
        <v>281</v>
      </c>
      <c r="B71" s="103" t="s">
        <v>283</v>
      </c>
      <c r="C71" s="52" t="s">
        <v>197</v>
      </c>
      <c r="D71" s="52" t="s">
        <v>37</v>
      </c>
      <c r="E71" s="52">
        <v>1</v>
      </c>
      <c r="F71" s="82">
        <v>0.01</v>
      </c>
      <c r="G71" s="52"/>
      <c r="H71" s="82">
        <v>0.01</v>
      </c>
      <c r="I71" s="91" t="s">
        <v>282</v>
      </c>
      <c r="J71" s="89" t="str">
        <f t="shared" ref="J71" si="17">"STOCHASTIC "&amp;CHAR(34)&amp;A71&amp;CHAR(34)&amp;" "&amp;E71&amp;" "&amp;F71&amp;" "&amp;G71&amp;" "&amp;CHAR(34)&amp;B71&amp;" ("&amp;C71&amp;")"&amp;CHAR(34)</f>
        <v>STOCHASTIC "CFSHOWER" 1 0.01  "Air volatilization factor for shower (L/m^3)"</v>
      </c>
      <c r="K71" s="71" t="str">
        <f t="shared" ref="K71" si="18">"STOCHASTIC "&amp;CHAR(34)&amp;A71&amp;CHAR(34)&amp;" 1 "&amp;H71&amp;" "&amp;CHAR(34)&amp;B71&amp;" ("&amp;C71&amp;")"&amp;CHAR(34)</f>
        <v>STOCHASTIC "CFSHOWER" 1 0.01 "Air volatilization factor for shower (L/m^3)"</v>
      </c>
    </row>
    <row r="72" spans="1:11" x14ac:dyDescent="0.2">
      <c r="A72" s="78" t="s">
        <v>196</v>
      </c>
      <c r="B72" s="103" t="s">
        <v>284</v>
      </c>
      <c r="C72" s="52" t="s">
        <v>197</v>
      </c>
      <c r="D72" s="52" t="s">
        <v>37</v>
      </c>
      <c r="E72" s="52">
        <v>1</v>
      </c>
      <c r="F72" s="82">
        <v>0</v>
      </c>
      <c r="G72" s="52"/>
      <c r="H72" s="82">
        <v>0</v>
      </c>
      <c r="I72" s="91" t="s">
        <v>131</v>
      </c>
      <c r="J72" s="89" t="str">
        <f t="shared" si="13"/>
        <v>STOCHASTIC "CFSWEAT" 1 0  "Air volatilization factor for sweat lodge (L/m^3)"</v>
      </c>
      <c r="K72" s="71" t="str">
        <f t="shared" si="14"/>
        <v>STOCHASTIC "CFSWEAT" 1 0 "Air volatilization factor for sweat lodge (L/m^3)"</v>
      </c>
    </row>
    <row r="73" spans="1:11" x14ac:dyDescent="0.2">
      <c r="A73" s="78" t="s">
        <v>198</v>
      </c>
      <c r="B73" s="30" t="s">
        <v>199</v>
      </c>
      <c r="C73" s="52" t="s">
        <v>200</v>
      </c>
      <c r="D73" s="52" t="s">
        <v>37</v>
      </c>
      <c r="E73" s="52">
        <v>1</v>
      </c>
      <c r="F73" s="30">
        <v>0</v>
      </c>
      <c r="G73" s="30"/>
      <c r="H73" s="30">
        <v>0</v>
      </c>
      <c r="I73" s="91" t="s">
        <v>131</v>
      </c>
      <c r="J73" s="89" t="str">
        <f t="shared" si="13"/>
        <v>STOCHASTIC "SHIELDSOIL" 1 0  "Soil shielding factor (unitless)"</v>
      </c>
      <c r="K73" s="71" t="str">
        <f t="shared" si="14"/>
        <v>STOCHASTIC "SHIELDSOIL" 1 0 "Soil shielding factor (unitless)"</v>
      </c>
    </row>
    <row r="74" spans="1:11" ht="13.5" thickBot="1" x14ac:dyDescent="0.25">
      <c r="A74" s="79" t="s">
        <v>201</v>
      </c>
      <c r="B74" s="80" t="s">
        <v>202</v>
      </c>
      <c r="C74" s="54" t="s">
        <v>200</v>
      </c>
      <c r="D74" s="54" t="s">
        <v>37</v>
      </c>
      <c r="E74" s="54">
        <v>1</v>
      </c>
      <c r="F74" s="80">
        <v>0</v>
      </c>
      <c r="G74" s="80"/>
      <c r="H74" s="80">
        <v>0</v>
      </c>
      <c r="I74" s="92" t="s">
        <v>131</v>
      </c>
      <c r="J74" s="89" t="str">
        <f t="shared" si="13"/>
        <v>STOCHASTIC "SHIELDSED" 1 0  "Sediment shielding factor (unitless)"</v>
      </c>
      <c r="K74" s="71" t="str">
        <f t="shared" si="14"/>
        <v>STOCHASTIC "SHIELDSED" 1 0 "Sediment shielding factor (unitless)"</v>
      </c>
    </row>
  </sheetData>
  <phoneticPr fontId="0" type="noConversion"/>
  <printOptions horizontalCentered="1"/>
  <pageMargins left="1" right="1" top="1" bottom="1" header="0.5" footer="0.5"/>
  <pageSetup scale="13" orientation="landscape" r:id="rId1"/>
  <headerFooter alignWithMargins="0">
    <oddFooter>&amp;L&amp;F, &amp;A&amp;CPage &amp;P of &amp;N&amp;R&amp;D,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7"/>
  <sheetViews>
    <sheetView tabSelected="1" zoomScale="70" zoomScaleNormal="70" workbookViewId="0">
      <selection activeCell="H47" sqref="H47"/>
    </sheetView>
  </sheetViews>
  <sheetFormatPr defaultRowHeight="12.75" x14ac:dyDescent="0.2"/>
  <cols>
    <col min="1" max="1" width="16.7109375" style="67" bestFit="1" customWidth="1"/>
    <col min="2" max="2" width="36" style="67" customWidth="1"/>
    <col min="3" max="3" width="13.28515625" style="67" customWidth="1"/>
    <col min="4" max="4" width="17.140625" style="67" customWidth="1"/>
    <col min="5" max="5" width="7.140625" style="67" customWidth="1"/>
    <col min="6" max="6" width="10" style="67" customWidth="1"/>
    <col min="7" max="7" width="9.140625" style="67"/>
    <col min="8" max="8" width="13.28515625" style="67" bestFit="1" customWidth="1"/>
    <col min="9" max="9" width="28.42578125" style="67" bestFit="1" customWidth="1"/>
    <col min="10" max="10" width="79.7109375" style="67" bestFit="1" customWidth="1"/>
    <col min="11" max="11" width="82.42578125" style="67" bestFit="1" customWidth="1"/>
    <col min="12" max="16384" width="9.140625" style="67"/>
  </cols>
  <sheetData>
    <row r="1" spans="1:11" ht="15.75" x14ac:dyDescent="0.25">
      <c r="A1" s="115" t="s">
        <v>101</v>
      </c>
      <c r="B1" s="116"/>
      <c r="C1" s="116"/>
      <c r="D1" s="116"/>
      <c r="E1" s="116"/>
      <c r="F1" s="116"/>
      <c r="G1" s="116"/>
      <c r="H1" s="116"/>
      <c r="I1" s="117"/>
    </row>
    <row r="3" spans="1:11" ht="13.5" thickBot="1" x14ac:dyDescent="0.25">
      <c r="A3" s="26" t="s">
        <v>41</v>
      </c>
      <c r="B3" s="26" t="s">
        <v>42</v>
      </c>
      <c r="C3" s="101" t="s">
        <v>8</v>
      </c>
      <c r="D3" s="26" t="s">
        <v>43</v>
      </c>
      <c r="E3" s="26" t="s">
        <v>61</v>
      </c>
      <c r="F3" s="26"/>
      <c r="G3" s="26"/>
      <c r="H3" s="26" t="s">
        <v>91</v>
      </c>
      <c r="I3" s="104" t="s">
        <v>71</v>
      </c>
      <c r="J3" s="26" t="s">
        <v>6</v>
      </c>
      <c r="K3" s="26" t="s">
        <v>90</v>
      </c>
    </row>
    <row r="4" spans="1:11" x14ac:dyDescent="0.2">
      <c r="A4" s="75" t="s">
        <v>25</v>
      </c>
      <c r="B4" s="76" t="s">
        <v>14</v>
      </c>
      <c r="C4" s="55" t="s">
        <v>205</v>
      </c>
      <c r="D4" s="55" t="s">
        <v>24</v>
      </c>
      <c r="E4" s="55">
        <v>1</v>
      </c>
      <c r="F4" s="76">
        <v>0</v>
      </c>
      <c r="G4" s="76">
        <v>0</v>
      </c>
      <c r="H4" s="76">
        <v>0</v>
      </c>
      <c r="I4" s="90" t="s">
        <v>230</v>
      </c>
      <c r="J4" s="89" t="str">
        <f t="shared" ref="J4:J11" si="0">"STOCHASTIC "&amp;CHAR(34)&amp;A4&amp;CHAR(34)&amp;" "&amp;E4&amp;" "&amp;F4&amp;" "&amp;G4&amp;" "&amp;CHAR(34)&amp;B4&amp;" ("&amp;C4&amp;")"&amp;CHAR(34)</f>
        <v>STOCHASTIC "EFBOAT" 1 0 0 "Exposure frequency for boating  (d/yr)"</v>
      </c>
      <c r="K4" s="71" t="str">
        <f t="shared" ref="K4:K11" si="1">"STOCHASTIC "&amp;CHAR(34)&amp;A4&amp;CHAR(34)&amp;" 1 "&amp;H4&amp;" "&amp;CHAR(34)&amp;B4&amp;" ("&amp;C4&amp;")"&amp;CHAR(34)</f>
        <v>STOCHASTIC "EFBOAT" 1 0 "Exposure frequency for boating  (d/yr)"</v>
      </c>
    </row>
    <row r="5" spans="1:11" x14ac:dyDescent="0.2">
      <c r="A5" s="78" t="s">
        <v>132</v>
      </c>
      <c r="B5" s="30" t="s">
        <v>229</v>
      </c>
      <c r="C5" s="52" t="s">
        <v>205</v>
      </c>
      <c r="D5" s="52" t="s">
        <v>37</v>
      </c>
      <c r="E5" s="52">
        <v>1</v>
      </c>
      <c r="F5" s="30">
        <v>0</v>
      </c>
      <c r="G5" s="30"/>
      <c r="H5" s="30">
        <v>0</v>
      </c>
      <c r="I5" s="94" t="s">
        <v>231</v>
      </c>
      <c r="J5" s="89" t="str">
        <f t="shared" si="0"/>
        <v>STOCHASTIC "EFRIVER" 1 0  "Exposure frequency for surface water  (d/yr)"</v>
      </c>
      <c r="K5" s="71" t="str">
        <f t="shared" si="1"/>
        <v>STOCHASTIC "EFRIVER" 1 0 "Exposure frequency for surface water  (d/yr)"</v>
      </c>
    </row>
    <row r="6" spans="1:11" s="7" customFormat="1" x14ac:dyDescent="0.2">
      <c r="A6" s="78" t="s">
        <v>248</v>
      </c>
      <c r="B6" s="30" t="s">
        <v>229</v>
      </c>
      <c r="C6" s="52" t="s">
        <v>205</v>
      </c>
      <c r="D6" s="52" t="s">
        <v>37</v>
      </c>
      <c r="E6" s="52">
        <v>1</v>
      </c>
      <c r="F6" s="30">
        <v>0</v>
      </c>
      <c r="G6" s="30"/>
      <c r="H6" s="77">
        <f>AVERAGE(F6:G6)</f>
        <v>0</v>
      </c>
      <c r="I6" s="94" t="s">
        <v>231</v>
      </c>
      <c r="J6" s="89" t="str">
        <f>"STOCHASTIC "&amp;CHAR(34)&amp;A6&amp;CHAR(34)&amp;" "&amp;E6&amp;" "&amp;F6&amp;" "&amp;G6&amp;" "&amp;CHAR(34)&amp;B6&amp;" ("&amp;C6&amp;")"&amp;CHAR(34)</f>
        <v>STOCHASTIC "EFSURFACE" 1 0  "Exposure frequency for surface water  (d/yr)"</v>
      </c>
      <c r="K6" s="71" t="str">
        <f>"STOCHASTIC "&amp;CHAR(34)&amp;A6&amp;CHAR(34)&amp;" 1 "&amp;H6&amp;" "&amp;CHAR(34)&amp;B6&amp;" ("&amp;C6&amp;")"&amp;CHAR(34)</f>
        <v>STOCHASTIC "EFSURFACE" 1 0 "Exposure frequency for surface water  (d/yr)"</v>
      </c>
    </row>
    <row r="7" spans="1:11" x14ac:dyDescent="0.2">
      <c r="A7" s="78" t="s">
        <v>133</v>
      </c>
      <c r="B7" s="30" t="s">
        <v>134</v>
      </c>
      <c r="C7" s="52" t="s">
        <v>205</v>
      </c>
      <c r="D7" s="52" t="s">
        <v>37</v>
      </c>
      <c r="E7" s="52">
        <v>1</v>
      </c>
      <c r="F7" s="30">
        <v>0</v>
      </c>
      <c r="G7" s="30"/>
      <c r="H7" s="77">
        <v>0</v>
      </c>
      <c r="I7" s="91" t="s">
        <v>228</v>
      </c>
      <c r="J7" s="89" t="str">
        <f t="shared" si="0"/>
        <v>STOCHASTIC "EFSED" 1 0  "Exposure frequency for sediment  (d/yr)"</v>
      </c>
      <c r="K7" s="71" t="str">
        <f t="shared" si="1"/>
        <v>STOCHASTIC "EFSED" 1 0 "Exposure frequency for sediment  (d/yr)"</v>
      </c>
    </row>
    <row r="8" spans="1:11" x14ac:dyDescent="0.2">
      <c r="A8" s="78" t="s">
        <v>26</v>
      </c>
      <c r="B8" s="30" t="s">
        <v>12</v>
      </c>
      <c r="C8" s="52" t="s">
        <v>205</v>
      </c>
      <c r="D8" s="52" t="s">
        <v>24</v>
      </c>
      <c r="E8" s="52">
        <v>2</v>
      </c>
      <c r="F8" s="30">
        <v>150</v>
      </c>
      <c r="G8" s="30">
        <v>365</v>
      </c>
      <c r="H8" s="30">
        <v>200</v>
      </c>
      <c r="I8" s="91" t="s">
        <v>228</v>
      </c>
      <c r="J8" s="89" t="str">
        <f t="shared" si="0"/>
        <v>STOCHASTIC "EFSOIL" 2 150 365 "Exposure frequency for soil  (d/yr)"</v>
      </c>
      <c r="K8" s="71" t="str">
        <f t="shared" si="1"/>
        <v>STOCHASTIC "EFSOIL" 1 200 "Exposure frequency for soil  (d/yr)"</v>
      </c>
    </row>
    <row r="9" spans="1:11" x14ac:dyDescent="0.2">
      <c r="A9" s="78" t="s">
        <v>135</v>
      </c>
      <c r="B9" s="30" t="s">
        <v>136</v>
      </c>
      <c r="C9" s="52" t="s">
        <v>205</v>
      </c>
      <c r="D9" s="52" t="s">
        <v>24</v>
      </c>
      <c r="E9" s="52">
        <v>1</v>
      </c>
      <c r="F9" s="30">
        <v>0</v>
      </c>
      <c r="G9" s="30"/>
      <c r="H9" s="77">
        <v>0</v>
      </c>
      <c r="I9" s="91" t="s">
        <v>228</v>
      </c>
      <c r="J9" s="89" t="str">
        <f t="shared" si="0"/>
        <v>STOCHASTIC "EFSEEP" 1 0  "Exposure frequency volatilized seep water  (d/yr)"</v>
      </c>
      <c r="K9" s="71" t="str">
        <f t="shared" si="1"/>
        <v>STOCHASTIC "EFSEEP" 1 0 "Exposure frequency volatilized seep water  (d/yr)"</v>
      </c>
    </row>
    <row r="10" spans="1:11" x14ac:dyDescent="0.2">
      <c r="A10" s="78" t="s">
        <v>63</v>
      </c>
      <c r="B10" s="30" t="s">
        <v>64</v>
      </c>
      <c r="C10" s="52" t="s">
        <v>205</v>
      </c>
      <c r="D10" s="52" t="s">
        <v>37</v>
      </c>
      <c r="E10" s="52">
        <v>2</v>
      </c>
      <c r="F10" s="30">
        <v>150</v>
      </c>
      <c r="G10" s="30">
        <v>365</v>
      </c>
      <c r="H10" s="30">
        <v>200</v>
      </c>
      <c r="I10" s="94" t="s">
        <v>231</v>
      </c>
      <c r="J10" s="89" t="str">
        <f t="shared" si="0"/>
        <v>STOCHASTIC "EFAIR" 2 150 365 "Exposure frequency to air (d/yr)"</v>
      </c>
      <c r="K10" s="71" t="str">
        <f t="shared" si="1"/>
        <v>STOCHASTIC "EFAIR" 1 200 "Exposure frequency to air (d/yr)"</v>
      </c>
    </row>
    <row r="11" spans="1:11" x14ac:dyDescent="0.2">
      <c r="A11" s="78" t="s">
        <v>27</v>
      </c>
      <c r="B11" s="30" t="s">
        <v>13</v>
      </c>
      <c r="C11" s="52" t="s">
        <v>205</v>
      </c>
      <c r="D11" s="52" t="s">
        <v>24</v>
      </c>
      <c r="E11" s="52">
        <v>2</v>
      </c>
      <c r="F11" s="30">
        <v>1</v>
      </c>
      <c r="G11" s="30">
        <v>5</v>
      </c>
      <c r="H11" s="30">
        <v>2</v>
      </c>
      <c r="I11" s="94" t="s">
        <v>231</v>
      </c>
      <c r="J11" s="89" t="str">
        <f t="shared" si="0"/>
        <v>STOCHASTIC "EFSWIM" 2 1 5 "Exposure frequency for swimming  (d/yr)"</v>
      </c>
      <c r="K11" s="71" t="str">
        <f t="shared" si="1"/>
        <v>STOCHASTIC "EFSWIM" 1 2 "Exposure frequency for swimming  (d/yr)"</v>
      </c>
    </row>
    <row r="12" spans="1:11" x14ac:dyDescent="0.2">
      <c r="A12" s="78" t="s">
        <v>137</v>
      </c>
      <c r="B12" s="30" t="s">
        <v>138</v>
      </c>
      <c r="C12" s="52" t="s">
        <v>205</v>
      </c>
      <c r="D12" s="52" t="s">
        <v>37</v>
      </c>
      <c r="E12" s="52">
        <v>1</v>
      </c>
      <c r="F12" s="30">
        <v>0</v>
      </c>
      <c r="G12" s="30"/>
      <c r="H12" s="30">
        <v>0</v>
      </c>
      <c r="I12" s="91" t="s">
        <v>228</v>
      </c>
      <c r="J12" s="89" t="str">
        <f t="shared" ref="J12:J22" si="2">"STOCHASTIC "&amp;CHAR(34)&amp;A12&amp;CHAR(34)&amp;" "&amp;E12&amp;" "&amp;F12&amp;" "&amp;G12&amp;" "&amp;CHAR(34)&amp;B12&amp;" ("&amp;C12&amp;")"&amp;CHAR(34)</f>
        <v>STOCHASTIC "EFSWEAT" 1 0  "Exposure frequency for sweat lodge  (d/yr)"</v>
      </c>
      <c r="K12" s="71" t="str">
        <f t="shared" ref="K12:K22" si="3">"STOCHASTIC "&amp;CHAR(34)&amp;A12&amp;CHAR(34)&amp;" 1 "&amp;H12&amp;" "&amp;CHAR(34)&amp;B12&amp;" ("&amp;C12&amp;")"&amp;CHAR(34)</f>
        <v>STOCHASTIC "EFSWEAT" 1 0 "Exposure frequency for sweat lodge  (d/yr)"</v>
      </c>
    </row>
    <row r="13" spans="1:11" x14ac:dyDescent="0.2">
      <c r="A13" s="106" t="s">
        <v>277</v>
      </c>
      <c r="B13" s="30" t="s">
        <v>278</v>
      </c>
      <c r="C13" s="52" t="s">
        <v>205</v>
      </c>
      <c r="D13" s="52" t="s">
        <v>24</v>
      </c>
      <c r="E13" s="52">
        <v>2</v>
      </c>
      <c r="F13" s="30">
        <v>150</v>
      </c>
      <c r="G13" s="30">
        <v>365</v>
      </c>
      <c r="H13" s="30">
        <v>200</v>
      </c>
      <c r="I13" s="91" t="s">
        <v>228</v>
      </c>
      <c r="J13" s="89" t="str">
        <f t="shared" si="2"/>
        <v>STOCHASTIC "EFSHOWER" 2 150 365 "Exposure frequency for showering (d/yr)"</v>
      </c>
      <c r="K13" s="71" t="str">
        <f t="shared" si="3"/>
        <v>STOCHASTIC "EFSHOWER" 1 200 "Exposure frequency for showering (d/yr)"</v>
      </c>
    </row>
    <row r="14" spans="1:11" x14ac:dyDescent="0.2">
      <c r="A14" s="78" t="s">
        <v>139</v>
      </c>
      <c r="B14" s="30" t="s">
        <v>140</v>
      </c>
      <c r="C14" s="52" t="s">
        <v>205</v>
      </c>
      <c r="D14" s="52" t="s">
        <v>37</v>
      </c>
      <c r="E14" s="52">
        <v>2</v>
      </c>
      <c r="F14" s="30">
        <v>0</v>
      </c>
      <c r="G14" s="30">
        <v>20</v>
      </c>
      <c r="H14" s="77">
        <v>10</v>
      </c>
      <c r="I14" s="91" t="s">
        <v>228</v>
      </c>
      <c r="J14" s="89" t="str">
        <f t="shared" si="2"/>
        <v>STOCHASTIC "EFGROUND" 2 0 20 "Exposure frequency for ground water  (d/yr)"</v>
      </c>
      <c r="K14" s="71" t="str">
        <f t="shared" si="3"/>
        <v>STOCHASTIC "EFGROUND" 1 10 "Exposure frequency for ground water  (d/yr)"</v>
      </c>
    </row>
    <row r="15" spans="1:11" x14ac:dyDescent="0.2">
      <c r="A15" s="78" t="s">
        <v>141</v>
      </c>
      <c r="B15" s="30" t="s">
        <v>142</v>
      </c>
      <c r="C15" s="52" t="s">
        <v>205</v>
      </c>
      <c r="D15" s="52" t="s">
        <v>24</v>
      </c>
      <c r="E15" s="52">
        <v>2</v>
      </c>
      <c r="F15" s="30">
        <v>150</v>
      </c>
      <c r="G15" s="30">
        <v>365</v>
      </c>
      <c r="H15" s="77">
        <v>200</v>
      </c>
      <c r="I15" s="91" t="s">
        <v>228</v>
      </c>
      <c r="J15" s="89" t="str">
        <f t="shared" si="2"/>
        <v>STOCHASTIC "EFLEAFVEG" 2 150 365 "Exposure frequency for leafy vegetables  (d/yr)"</v>
      </c>
      <c r="K15" s="71" t="str">
        <f t="shared" si="3"/>
        <v>STOCHASTIC "EFLEAFVEG" 1 200 "Exposure frequency for leafy vegetables  (d/yr)"</v>
      </c>
    </row>
    <row r="16" spans="1:11" x14ac:dyDescent="0.2">
      <c r="A16" s="78" t="s">
        <v>143</v>
      </c>
      <c r="B16" s="30" t="s">
        <v>144</v>
      </c>
      <c r="C16" s="52" t="s">
        <v>205</v>
      </c>
      <c r="D16" s="52" t="s">
        <v>37</v>
      </c>
      <c r="E16" s="52">
        <v>1</v>
      </c>
      <c r="F16" s="30">
        <v>0</v>
      </c>
      <c r="G16" s="30"/>
      <c r="H16" s="77">
        <v>0</v>
      </c>
      <c r="I16" s="91" t="s">
        <v>228</v>
      </c>
      <c r="J16" s="89" t="str">
        <f t="shared" si="2"/>
        <v>STOCHASTIC "EFROOTVEG" 1 0  "Exposure frequency for root vegetables  (d/yr)"</v>
      </c>
      <c r="K16" s="71" t="str">
        <f t="shared" si="3"/>
        <v>STOCHASTIC "EFROOTVEG" 1 0 "Exposure frequency for root vegetables  (d/yr)"</v>
      </c>
    </row>
    <row r="17" spans="1:11" x14ac:dyDescent="0.2">
      <c r="A17" s="78" t="s">
        <v>145</v>
      </c>
      <c r="B17" s="30" t="s">
        <v>146</v>
      </c>
      <c r="C17" s="52" t="s">
        <v>205</v>
      </c>
      <c r="D17" s="52" t="s">
        <v>37</v>
      </c>
      <c r="E17" s="52">
        <v>1</v>
      </c>
      <c r="F17" s="30">
        <v>0</v>
      </c>
      <c r="G17" s="30"/>
      <c r="H17" s="77">
        <v>0</v>
      </c>
      <c r="I17" s="91" t="s">
        <v>228</v>
      </c>
      <c r="J17" s="89" t="str">
        <f t="shared" si="2"/>
        <v>STOCHASTIC "EFMEAT" 1 0  "Exposure frequency for meat  (d/yr)"</v>
      </c>
      <c r="K17" s="71" t="str">
        <f t="shared" si="3"/>
        <v>STOCHASTIC "EFMEAT" 1 0 "Exposure frequency for meat  (d/yr)"</v>
      </c>
    </row>
    <row r="18" spans="1:11" x14ac:dyDescent="0.2">
      <c r="A18" s="78" t="s">
        <v>147</v>
      </c>
      <c r="B18" s="30" t="s">
        <v>148</v>
      </c>
      <c r="C18" s="52" t="s">
        <v>205</v>
      </c>
      <c r="D18" s="52" t="s">
        <v>37</v>
      </c>
      <c r="E18" s="52">
        <v>1</v>
      </c>
      <c r="F18" s="30">
        <v>0</v>
      </c>
      <c r="G18" s="30"/>
      <c r="H18" s="77">
        <v>0</v>
      </c>
      <c r="I18" s="91" t="s">
        <v>228</v>
      </c>
      <c r="J18" s="89" t="str">
        <f t="shared" si="2"/>
        <v>STOCHASTIC "EFMILK" 1 0  "Exposure frequency for milk  (d/yr)"</v>
      </c>
      <c r="K18" s="71" t="str">
        <f t="shared" si="3"/>
        <v>STOCHASTIC "EFMILK" 1 0 "Exposure frequency for milk  (d/yr)"</v>
      </c>
    </row>
    <row r="19" spans="1:11" x14ac:dyDescent="0.2">
      <c r="A19" s="78" t="s">
        <v>149</v>
      </c>
      <c r="B19" s="30" t="s">
        <v>150</v>
      </c>
      <c r="C19" s="52" t="s">
        <v>205</v>
      </c>
      <c r="D19" s="52" t="s">
        <v>37</v>
      </c>
      <c r="E19" s="52">
        <v>2</v>
      </c>
      <c r="F19" s="30">
        <v>150</v>
      </c>
      <c r="G19" s="30">
        <v>365</v>
      </c>
      <c r="H19" s="77">
        <v>200</v>
      </c>
      <c r="I19" s="91" t="s">
        <v>228</v>
      </c>
      <c r="J19" s="89" t="str">
        <f t="shared" si="2"/>
        <v>STOCHASTIC "EFBIRD" 2 150 365 "Exposure frequency for bird (poultry)  (d/yr)"</v>
      </c>
      <c r="K19" s="71" t="str">
        <f t="shared" si="3"/>
        <v>STOCHASTIC "EFBIRD" 1 200 "Exposure frequency for bird (poultry)  (d/yr)"</v>
      </c>
    </row>
    <row r="20" spans="1:11" x14ac:dyDescent="0.2">
      <c r="A20" s="78" t="s">
        <v>151</v>
      </c>
      <c r="B20" s="30" t="s">
        <v>152</v>
      </c>
      <c r="C20" s="52" t="s">
        <v>205</v>
      </c>
      <c r="D20" s="52" t="s">
        <v>24</v>
      </c>
      <c r="E20" s="52">
        <v>2</v>
      </c>
      <c r="F20" s="30">
        <v>150</v>
      </c>
      <c r="G20" s="30">
        <v>365</v>
      </c>
      <c r="H20" s="77">
        <v>200</v>
      </c>
      <c r="I20" s="91" t="s">
        <v>228</v>
      </c>
      <c r="J20" s="89" t="str">
        <f t="shared" si="2"/>
        <v>STOCHASTIC "EFEGGS" 2 150 365 "Exposure frequency for EGGS (d/yr)"</v>
      </c>
      <c r="K20" s="71" t="str">
        <f t="shared" si="3"/>
        <v>STOCHASTIC "EFEGGS" 1 200 "Exposure frequency for EGGS (d/yr)"</v>
      </c>
    </row>
    <row r="21" spans="1:11" x14ac:dyDescent="0.2">
      <c r="A21" s="78" t="s">
        <v>153</v>
      </c>
      <c r="B21" s="30" t="s">
        <v>154</v>
      </c>
      <c r="C21" s="52" t="s">
        <v>205</v>
      </c>
      <c r="D21" s="52" t="s">
        <v>37</v>
      </c>
      <c r="E21" s="52">
        <v>1</v>
      </c>
      <c r="F21" s="30">
        <v>0</v>
      </c>
      <c r="G21" s="30"/>
      <c r="H21" s="77">
        <v>0</v>
      </c>
      <c r="I21" s="91" t="s">
        <v>228</v>
      </c>
      <c r="J21" s="89" t="str">
        <f t="shared" si="2"/>
        <v>STOCHASTIC "EFFRUIT" 1 0  "Exposure frequency for fruit (d/yr)"</v>
      </c>
      <c r="K21" s="71" t="str">
        <f t="shared" si="3"/>
        <v>STOCHASTIC "EFFRUIT" 1 0 "Exposure frequency for fruit (d/yr)"</v>
      </c>
    </row>
    <row r="22" spans="1:11" x14ac:dyDescent="0.2">
      <c r="A22" s="78" t="s">
        <v>155</v>
      </c>
      <c r="B22" s="30" t="s">
        <v>156</v>
      </c>
      <c r="C22" s="52" t="s">
        <v>205</v>
      </c>
      <c r="D22" s="52" t="s">
        <v>37</v>
      </c>
      <c r="E22" s="52">
        <v>1</v>
      </c>
      <c r="F22" s="30">
        <v>0</v>
      </c>
      <c r="G22" s="30"/>
      <c r="H22" s="30">
        <v>0</v>
      </c>
      <c r="I22" s="91" t="s">
        <v>228</v>
      </c>
      <c r="J22" s="89" t="str">
        <f t="shared" si="2"/>
        <v>STOCHASTIC "EFGRAIN" 1 0  "Exposure frequency for grain (d/yr)"</v>
      </c>
      <c r="K22" s="71" t="str">
        <f t="shared" si="3"/>
        <v>STOCHASTIC "EFGRAIN" 1 0 "Exposure frequency for grain (d/yr)"</v>
      </c>
    </row>
    <row r="23" spans="1:11" x14ac:dyDescent="0.2">
      <c r="A23" s="78" t="s">
        <v>124</v>
      </c>
      <c r="B23" s="30" t="s">
        <v>98</v>
      </c>
      <c r="C23" s="52" t="s">
        <v>205</v>
      </c>
      <c r="D23" s="52" t="s">
        <v>24</v>
      </c>
      <c r="E23" s="52">
        <v>2</v>
      </c>
      <c r="F23" s="30">
        <v>150</v>
      </c>
      <c r="G23" s="30">
        <v>365</v>
      </c>
      <c r="H23" s="30">
        <v>200</v>
      </c>
      <c r="I23" s="94" t="s">
        <v>231</v>
      </c>
      <c r="J23" s="89" t="str">
        <f>"STOCHASTIC "&amp;CHAR(34)&amp;A23&amp;CHAR(34)&amp;" "&amp;E23&amp;" "&amp;F23&amp;" "&amp;G23&amp;" "&amp;CHAR(34)&amp;B23&amp;" ("&amp;C23&amp;")"&amp;CHAR(34)</f>
        <v>STOCHASTIC "EFFISH_3" 2 150 365 "Exposure frequency for crustaceans (d/yr)"</v>
      </c>
      <c r="K23" s="71" t="str">
        <f>"STOCHASTIC "&amp;CHAR(34)&amp;A23&amp;CHAR(34)&amp;" 1 "&amp;H23&amp;" "&amp;CHAR(34)&amp;B23&amp;" ("&amp;C23&amp;")"&amp;CHAR(34)</f>
        <v>STOCHASTIC "EFFISH_3" 1 200 "Exposure frequency for crustaceans (d/yr)"</v>
      </c>
    </row>
    <row r="24" spans="1:11" x14ac:dyDescent="0.2">
      <c r="A24" s="78" t="s">
        <v>125</v>
      </c>
      <c r="B24" s="30" t="s">
        <v>97</v>
      </c>
      <c r="C24" s="52" t="s">
        <v>205</v>
      </c>
      <c r="D24" s="52" t="s">
        <v>24</v>
      </c>
      <c r="E24" s="52">
        <v>2</v>
      </c>
      <c r="F24" s="82">
        <v>150</v>
      </c>
      <c r="G24" s="52">
        <v>365</v>
      </c>
      <c r="H24" s="82">
        <v>200</v>
      </c>
      <c r="I24" s="94" t="s">
        <v>231</v>
      </c>
      <c r="J24" s="89" t="str">
        <f>"STOCHASTIC "&amp;CHAR(34)&amp;A24&amp;CHAR(34)&amp;" "&amp;E24&amp;" "&amp;F24&amp;" "&amp;G24&amp;" "&amp;CHAR(34)&amp;B24&amp;" ("&amp;C24&amp;")"&amp;CHAR(34)</f>
        <v>STOCHASTIC "EFFISH_2" 2 150 365 "Exposure frequency for mollusks (d/yr)"</v>
      </c>
      <c r="K24" s="71" t="str">
        <f>"STOCHASTIC "&amp;CHAR(34)&amp;A24&amp;CHAR(34)&amp;" 1 "&amp;H24&amp;" "&amp;CHAR(34)&amp;B24&amp;" ("&amp;C24&amp;")"&amp;CHAR(34)</f>
        <v>STOCHASTIC "EFFISH_2" 1 200 "Exposure frequency for mollusks (d/yr)"</v>
      </c>
    </row>
    <row r="25" spans="1:11" ht="13.5" thickBot="1" x14ac:dyDescent="0.25">
      <c r="A25" s="79" t="s">
        <v>62</v>
      </c>
      <c r="B25" s="80" t="s">
        <v>23</v>
      </c>
      <c r="C25" s="54" t="s">
        <v>205</v>
      </c>
      <c r="D25" s="54" t="s">
        <v>24</v>
      </c>
      <c r="E25" s="54">
        <v>2</v>
      </c>
      <c r="F25" s="80">
        <v>150</v>
      </c>
      <c r="G25" s="80">
        <v>365</v>
      </c>
      <c r="H25" s="80">
        <v>200</v>
      </c>
      <c r="I25" s="95" t="s">
        <v>231</v>
      </c>
      <c r="J25" s="89" t="str">
        <f>"STOCHASTIC "&amp;CHAR(34)&amp;A25&amp;CHAR(34)&amp;" "&amp;E25&amp;" "&amp;F25&amp;" "&amp;G25&amp;" "&amp;CHAR(34)&amp;B25&amp;" ("&amp;C25&amp;")"&amp;CHAR(34)</f>
        <v>STOCHASTIC "EFFISH" 2 150 365 "Exposure frequency for fish  (d/yr)"</v>
      </c>
      <c r="K25" s="71" t="str">
        <f>"STOCHASTIC "&amp;CHAR(34)&amp;A25&amp;CHAR(34)&amp;" 1 "&amp;H25&amp;" "&amp;CHAR(34)&amp;B25&amp;" ("&amp;C25&amp;")"&amp;CHAR(34)</f>
        <v>STOCHASTIC "EFFISH" 1 200 "Exposure frequency for fish  (d/yr)"</v>
      </c>
    </row>
    <row r="26" spans="1:11" ht="13.5" thickBot="1" x14ac:dyDescent="0.25">
      <c r="C26" s="72"/>
      <c r="D26" s="72"/>
      <c r="E26" s="72"/>
      <c r="J26" s="73" t="s">
        <v>7</v>
      </c>
      <c r="K26" s="73" t="s">
        <v>7</v>
      </c>
    </row>
    <row r="27" spans="1:11" x14ac:dyDescent="0.2">
      <c r="A27" s="75" t="s">
        <v>28</v>
      </c>
      <c r="B27" s="76" t="s">
        <v>15</v>
      </c>
      <c r="C27" s="55" t="s">
        <v>206</v>
      </c>
      <c r="D27" s="55" t="s">
        <v>24</v>
      </c>
      <c r="E27" s="55">
        <v>1</v>
      </c>
      <c r="F27" s="76">
        <v>0</v>
      </c>
      <c r="G27" s="76"/>
      <c r="H27" s="76">
        <v>0</v>
      </c>
      <c r="I27" s="90" t="s">
        <v>231</v>
      </c>
      <c r="J27" s="89" t="str">
        <f t="shared" ref="J27:J39" si="4">"STOCHASTIC "&amp;CHAR(34)&amp;A27&amp;CHAR(34)&amp;" "&amp;E27&amp;" "&amp;F27&amp;" "&amp;G27&amp;" "&amp;CHAR(34)&amp;B27&amp;" ("&amp;C27&amp;")"&amp;CHAR(34)</f>
        <v>STOCHASTIC "ETBOAT" 1 0  "Exposure time for boating  (hr/d)"</v>
      </c>
      <c r="K27" s="71" t="str">
        <f t="shared" ref="K27:K39" si="5">"STOCHASTIC "&amp;CHAR(34)&amp;A27&amp;CHAR(34)&amp;" 1 "&amp;H27&amp;" "&amp;CHAR(34)&amp;B27&amp;" ("&amp;C27&amp;")"&amp;CHAR(34)</f>
        <v>STOCHASTIC "ETBOAT" 1 0 "Exposure time for boating  (hr/d)"</v>
      </c>
    </row>
    <row r="28" spans="1:11" x14ac:dyDescent="0.2">
      <c r="A28" s="78" t="s">
        <v>157</v>
      </c>
      <c r="B28" s="30" t="s">
        <v>211</v>
      </c>
      <c r="C28" s="52" t="s">
        <v>206</v>
      </c>
      <c r="D28" s="52" t="s">
        <v>37</v>
      </c>
      <c r="E28" s="52">
        <v>1</v>
      </c>
      <c r="F28" s="30">
        <v>0</v>
      </c>
      <c r="G28" s="30"/>
      <c r="H28" s="30">
        <v>0</v>
      </c>
      <c r="I28" s="94" t="s">
        <v>231</v>
      </c>
      <c r="J28" s="89" t="str">
        <f t="shared" si="4"/>
        <v>STOCHASTIC "ETRIVER" 1 0  "Exposure time to volatile surface water  (hr/d)"</v>
      </c>
      <c r="K28" s="71" t="str">
        <f t="shared" si="5"/>
        <v>STOCHASTIC "ETRIVER" 1 0 "Exposure time to volatile surface water  (hr/d)"</v>
      </c>
    </row>
    <row r="29" spans="1:11" s="7" customFormat="1" x14ac:dyDescent="0.2">
      <c r="A29" s="78" t="s">
        <v>249</v>
      </c>
      <c r="B29" s="30" t="s">
        <v>211</v>
      </c>
      <c r="C29" s="52" t="s">
        <v>206</v>
      </c>
      <c r="D29" s="52" t="s">
        <v>37</v>
      </c>
      <c r="E29" s="52">
        <v>1</v>
      </c>
      <c r="F29" s="30">
        <v>0</v>
      </c>
      <c r="G29" s="30"/>
      <c r="H29" s="77">
        <f>AVERAGE(F29:G29)</f>
        <v>0</v>
      </c>
      <c r="I29" s="94" t="s">
        <v>231</v>
      </c>
      <c r="J29" s="89" t="str">
        <f t="shared" si="4"/>
        <v>STOCHASTIC "ETSURFACE" 1 0  "Exposure time to volatile surface water  (hr/d)"</v>
      </c>
      <c r="K29" s="71" t="str">
        <f t="shared" si="5"/>
        <v>STOCHASTIC "ETSURFACE" 1 0 "Exposure time to volatile surface water  (hr/d)"</v>
      </c>
    </row>
    <row r="30" spans="1:11" x14ac:dyDescent="0.2">
      <c r="A30" s="78" t="s">
        <v>158</v>
      </c>
      <c r="B30" s="30" t="s">
        <v>159</v>
      </c>
      <c r="C30" s="52" t="s">
        <v>206</v>
      </c>
      <c r="D30" s="52" t="s">
        <v>37</v>
      </c>
      <c r="E30" s="52">
        <v>1</v>
      </c>
      <c r="F30" s="30">
        <v>0</v>
      </c>
      <c r="G30" s="30"/>
      <c r="H30" s="30">
        <v>0</v>
      </c>
      <c r="I30" s="91" t="s">
        <v>228</v>
      </c>
      <c r="J30" s="89" t="str">
        <f t="shared" si="4"/>
        <v>STOCHASTIC "ETSED" 1 0  "Exposure time for sediment  (hr/d)"</v>
      </c>
      <c r="K30" s="71" t="str">
        <f t="shared" si="5"/>
        <v>STOCHASTIC "ETSED" 1 0 "Exposure time for sediment  (hr/d)"</v>
      </c>
    </row>
    <row r="31" spans="1:11" x14ac:dyDescent="0.2">
      <c r="A31" s="78" t="s">
        <v>29</v>
      </c>
      <c r="B31" s="30" t="s">
        <v>16</v>
      </c>
      <c r="C31" s="52" t="s">
        <v>206</v>
      </c>
      <c r="D31" s="52" t="s">
        <v>37</v>
      </c>
      <c r="E31" s="52">
        <v>1</v>
      </c>
      <c r="F31" s="30">
        <v>0</v>
      </c>
      <c r="G31" s="30"/>
      <c r="H31" s="30">
        <v>0</v>
      </c>
      <c r="I31" s="91" t="s">
        <v>228</v>
      </c>
      <c r="J31" s="89" t="str">
        <f t="shared" si="4"/>
        <v>STOCHASTIC "ETSOIL" 1 0  "Exposure time for soil  (hr/d)"</v>
      </c>
      <c r="K31" s="71" t="str">
        <f t="shared" si="5"/>
        <v>STOCHASTIC "ETSOIL" 1 0 "Exposure time for soil  (hr/d)"</v>
      </c>
    </row>
    <row r="32" spans="1:11" x14ac:dyDescent="0.2">
      <c r="A32" s="78" t="s">
        <v>160</v>
      </c>
      <c r="B32" s="30" t="s">
        <v>161</v>
      </c>
      <c r="C32" s="52" t="s">
        <v>206</v>
      </c>
      <c r="D32" s="52" t="s">
        <v>37</v>
      </c>
      <c r="E32" s="52">
        <v>1</v>
      </c>
      <c r="F32" s="30">
        <v>0</v>
      </c>
      <c r="G32" s="30"/>
      <c r="H32" s="30">
        <v>0</v>
      </c>
      <c r="I32" s="91" t="s">
        <v>228</v>
      </c>
      <c r="J32" s="89" t="str">
        <f t="shared" si="4"/>
        <v>STOCHASTIC "ETSEEP" 1 0  "Exposure time for volatile seep water  (hr/d)"</v>
      </c>
      <c r="K32" s="71" t="str">
        <f t="shared" si="5"/>
        <v>STOCHASTIC "ETSEEP" 1 0 "Exposure time for volatile seep water  (hr/d)"</v>
      </c>
    </row>
    <row r="33" spans="1:11" x14ac:dyDescent="0.2">
      <c r="A33" s="78" t="s">
        <v>65</v>
      </c>
      <c r="B33" s="30" t="s">
        <v>66</v>
      </c>
      <c r="C33" s="52" t="s">
        <v>206</v>
      </c>
      <c r="D33" s="52" t="s">
        <v>24</v>
      </c>
      <c r="E33" s="52">
        <v>2</v>
      </c>
      <c r="F33" s="82">
        <v>1</v>
      </c>
      <c r="G33" s="52">
        <v>24</v>
      </c>
      <c r="H33" s="82">
        <v>2</v>
      </c>
      <c r="I33" s="94" t="s">
        <v>231</v>
      </c>
      <c r="J33" s="89" t="str">
        <f t="shared" si="4"/>
        <v>STOCHASTIC "ETAIR" 2 1 24 "Exposure time to air (hr/d)"</v>
      </c>
      <c r="K33" s="71" t="str">
        <f t="shared" si="5"/>
        <v>STOCHASTIC "ETAIR" 1 2 "Exposure time to air (hr/d)"</v>
      </c>
    </row>
    <row r="34" spans="1:11" x14ac:dyDescent="0.2">
      <c r="A34" s="78" t="s">
        <v>30</v>
      </c>
      <c r="B34" s="30" t="s">
        <v>17</v>
      </c>
      <c r="C34" s="52" t="s">
        <v>206</v>
      </c>
      <c r="D34" s="52" t="s">
        <v>24</v>
      </c>
      <c r="E34" s="52">
        <v>2</v>
      </c>
      <c r="F34" s="82">
        <v>1</v>
      </c>
      <c r="G34" s="52">
        <v>24</v>
      </c>
      <c r="H34" s="82">
        <v>2</v>
      </c>
      <c r="I34" s="94" t="s">
        <v>231</v>
      </c>
      <c r="J34" s="89" t="str">
        <f t="shared" si="4"/>
        <v>STOCHASTIC "ETSWIM" 2 1 24 "Exposure time for swimming  (hr/d)"</v>
      </c>
      <c r="K34" s="71" t="str">
        <f t="shared" si="5"/>
        <v>STOCHASTIC "ETSWIM" 1 2 "Exposure time for swimming  (hr/d)"</v>
      </c>
    </row>
    <row r="35" spans="1:11" x14ac:dyDescent="0.2">
      <c r="A35" s="78" t="s">
        <v>164</v>
      </c>
      <c r="B35" s="30" t="s">
        <v>165</v>
      </c>
      <c r="C35" s="52" t="s">
        <v>206</v>
      </c>
      <c r="D35" s="52" t="s">
        <v>24</v>
      </c>
      <c r="E35" s="52">
        <v>1</v>
      </c>
      <c r="F35" s="30">
        <v>0</v>
      </c>
      <c r="G35" s="30"/>
      <c r="H35" s="30">
        <v>0</v>
      </c>
      <c r="I35" s="91" t="s">
        <v>228</v>
      </c>
      <c r="J35" s="89" t="str">
        <f t="shared" si="4"/>
        <v>STOCHASTIC "ETSWEAT" 1 0  "Exposure time for sweat lodge  (hr/d)"</v>
      </c>
      <c r="K35" s="71" t="str">
        <f t="shared" si="5"/>
        <v>STOCHASTIC "ETSWEAT" 1 0 "Exposure time for sweat lodge  (hr/d)"</v>
      </c>
    </row>
    <row r="36" spans="1:11" x14ac:dyDescent="0.2">
      <c r="A36" s="106" t="s">
        <v>275</v>
      </c>
      <c r="B36" s="30" t="s">
        <v>276</v>
      </c>
      <c r="C36" s="52" t="s">
        <v>206</v>
      </c>
      <c r="D36" s="52" t="s">
        <v>37</v>
      </c>
      <c r="E36" s="52">
        <v>2</v>
      </c>
      <c r="F36" s="30">
        <v>0</v>
      </c>
      <c r="G36" s="30">
        <v>1</v>
      </c>
      <c r="H36" s="30">
        <v>0.25</v>
      </c>
      <c r="I36" s="91" t="s">
        <v>228</v>
      </c>
      <c r="J36" s="89" t="str">
        <f t="shared" si="4"/>
        <v>STOCHASTIC "ETSHOWER" 2 0 1 "Exposure time for showering (hr/d)"</v>
      </c>
      <c r="K36" s="71" t="str">
        <f t="shared" si="5"/>
        <v>STOCHASTIC "ETSHOWER" 1 0.25 "Exposure time for showering (hr/d)"</v>
      </c>
    </row>
    <row r="37" spans="1:11" x14ac:dyDescent="0.2">
      <c r="A37" s="78" t="s">
        <v>162</v>
      </c>
      <c r="B37" s="30" t="s">
        <v>163</v>
      </c>
      <c r="C37" s="52" t="s">
        <v>206</v>
      </c>
      <c r="D37" s="52" t="s">
        <v>24</v>
      </c>
      <c r="E37" s="52">
        <v>2</v>
      </c>
      <c r="F37" s="30">
        <v>0</v>
      </c>
      <c r="G37" s="30">
        <v>1</v>
      </c>
      <c r="H37" s="30">
        <v>0.25</v>
      </c>
      <c r="I37" s="91" t="s">
        <v>228</v>
      </c>
      <c r="J37" s="89" t="str">
        <f t="shared" si="4"/>
        <v>STOCHASTIC "ETGROUND" 2 0 1 "Exposure time for volatile groundwater (hr/d)"</v>
      </c>
      <c r="K37" s="71" t="str">
        <f t="shared" si="5"/>
        <v>STOCHASTIC "ETGROUND" 1 0.25 "Exposure time for volatile groundwater (hr/d)"</v>
      </c>
    </row>
    <row r="38" spans="1:11" x14ac:dyDescent="0.2">
      <c r="A38" s="78" t="s">
        <v>166</v>
      </c>
      <c r="B38" s="30" t="s">
        <v>167</v>
      </c>
      <c r="C38" s="52" t="s">
        <v>168</v>
      </c>
      <c r="D38" s="52" t="s">
        <v>37</v>
      </c>
      <c r="E38" s="52">
        <v>1</v>
      </c>
      <c r="F38" s="30">
        <v>0</v>
      </c>
      <c r="G38" s="30"/>
      <c r="H38" s="30">
        <v>0</v>
      </c>
      <c r="I38" s="91" t="s">
        <v>131</v>
      </c>
      <c r="J38" s="89" t="str">
        <f t="shared" si="4"/>
        <v>STOCHASTIC "EDCHILD" 1 0  "Exposure duration for a child (yr)"</v>
      </c>
      <c r="K38" s="71" t="str">
        <f t="shared" si="5"/>
        <v>STOCHASTIC "EDCHILD" 1 0 "Exposure duration for a child (yr)"</v>
      </c>
    </row>
    <row r="39" spans="1:11" ht="13.5" thickBot="1" x14ac:dyDescent="0.25">
      <c r="A39" s="79" t="s">
        <v>169</v>
      </c>
      <c r="B39" s="80" t="s">
        <v>170</v>
      </c>
      <c r="C39" s="54" t="s">
        <v>168</v>
      </c>
      <c r="D39" s="54" t="s">
        <v>37</v>
      </c>
      <c r="E39" s="54">
        <v>1</v>
      </c>
      <c r="F39" s="80">
        <v>1</v>
      </c>
      <c r="G39" s="80"/>
      <c r="H39" s="80">
        <v>1</v>
      </c>
      <c r="I39" s="92" t="s">
        <v>131</v>
      </c>
      <c r="J39" s="89" t="str">
        <f t="shared" si="4"/>
        <v>STOCHASTIC "EDADULT" 1 1  "Exposure duration for an adult (yr)"</v>
      </c>
      <c r="K39" s="71" t="str">
        <f t="shared" si="5"/>
        <v>STOCHASTIC "EDADULT" 1 1 "Exposure duration for an adult (yr)"</v>
      </c>
    </row>
    <row r="40" spans="1:11" ht="13.5" thickBot="1" x14ac:dyDescent="0.25">
      <c r="A40" s="51"/>
      <c r="B40" s="51"/>
      <c r="C40" s="17"/>
      <c r="D40" s="17"/>
      <c r="E40" s="17"/>
      <c r="F40" s="51"/>
      <c r="G40" s="51"/>
      <c r="H40" s="51"/>
      <c r="I40" s="51"/>
      <c r="J40" s="73" t="s">
        <v>7</v>
      </c>
      <c r="K40" s="73" t="s">
        <v>7</v>
      </c>
    </row>
    <row r="41" spans="1:11" x14ac:dyDescent="0.2">
      <c r="A41" s="75" t="s">
        <v>31</v>
      </c>
      <c r="B41" s="76" t="s">
        <v>10</v>
      </c>
      <c r="C41" s="55" t="s">
        <v>207</v>
      </c>
      <c r="D41" s="55" t="s">
        <v>24</v>
      </c>
      <c r="E41" s="55">
        <v>2</v>
      </c>
      <c r="F41" s="76">
        <v>15</v>
      </c>
      <c r="G41" s="76">
        <v>30</v>
      </c>
      <c r="H41" s="76">
        <v>23</v>
      </c>
      <c r="I41" s="90" t="s">
        <v>231</v>
      </c>
      <c r="J41" s="89" t="str">
        <f t="shared" ref="J41:J51" si="6">"STOCHASTIC "&amp;CHAR(34)&amp;A41&amp;CHAR(34)&amp;" "&amp;E41&amp;" "&amp;F41&amp;" "&amp;G41&amp;" "&amp;CHAR(34)&amp;B41&amp;" ("&amp;C41&amp;")"&amp;CHAR(34)</f>
        <v>STOCHASTIC "IRATE" 2 15 30 "Inhalation rate (m^3/d)"</v>
      </c>
      <c r="K41" s="71" t="str">
        <f t="shared" ref="K41:K47" si="7">"STOCHASTIC "&amp;CHAR(34)&amp;A41&amp;CHAR(34)&amp;" 1 "&amp;H41&amp;" "&amp;CHAR(34)&amp;B41&amp;" ("&amp;C41&amp;")"&amp;CHAR(34)</f>
        <v>STOCHASTIC "IRATE" 1 23 "Inhalation rate (m^3/d)"</v>
      </c>
    </row>
    <row r="42" spans="1:11" x14ac:dyDescent="0.2">
      <c r="A42" s="78" t="s">
        <v>34</v>
      </c>
      <c r="B42" s="30" t="s">
        <v>18</v>
      </c>
      <c r="C42" s="52" t="s">
        <v>208</v>
      </c>
      <c r="D42" s="52" t="s">
        <v>37</v>
      </c>
      <c r="E42" s="52">
        <v>1</v>
      </c>
      <c r="F42" s="30">
        <v>0</v>
      </c>
      <c r="G42" s="30"/>
      <c r="H42" s="30">
        <v>0</v>
      </c>
      <c r="I42" s="94" t="s">
        <v>231</v>
      </c>
      <c r="J42" s="89" t="str">
        <f t="shared" si="6"/>
        <v>STOCHASTIC "IRSOILCHILD" 1 0  "Ingestion rate, soil child  (g/d)"</v>
      </c>
      <c r="K42" s="71" t="str">
        <f t="shared" si="7"/>
        <v>STOCHASTIC "IRSOILCHILD" 1 0 "Ingestion rate, soil child  (g/d)"</v>
      </c>
    </row>
    <row r="43" spans="1:11" x14ac:dyDescent="0.2">
      <c r="A43" s="78" t="s">
        <v>35</v>
      </c>
      <c r="B43" s="30" t="s">
        <v>19</v>
      </c>
      <c r="C43" s="52" t="s">
        <v>208</v>
      </c>
      <c r="D43" s="52" t="s">
        <v>24</v>
      </c>
      <c r="E43" s="52">
        <v>2</v>
      </c>
      <c r="F43" s="77">
        <v>0.01</v>
      </c>
      <c r="G43" s="77">
        <v>0.03</v>
      </c>
      <c r="H43" s="77">
        <v>0.02</v>
      </c>
      <c r="I43" s="94" t="s">
        <v>231</v>
      </c>
      <c r="J43" s="89" t="str">
        <f t="shared" si="6"/>
        <v>STOCHASTIC "IRSOILADULT" 2 0.01 0.03 "Ingestion rate, soil adult  (g/d)"</v>
      </c>
      <c r="K43" s="71" t="str">
        <f t="shared" si="7"/>
        <v>STOCHASTIC "IRSOILADULT" 1 0.02 "Ingestion rate, soil adult  (g/d)"</v>
      </c>
    </row>
    <row r="44" spans="1:11" x14ac:dyDescent="0.2">
      <c r="A44" s="78" t="s">
        <v>171</v>
      </c>
      <c r="B44" s="30" t="s">
        <v>172</v>
      </c>
      <c r="C44" s="52" t="s">
        <v>209</v>
      </c>
      <c r="D44" s="52" t="s">
        <v>37</v>
      </c>
      <c r="E44" s="52">
        <v>1</v>
      </c>
      <c r="F44" s="30">
        <v>0</v>
      </c>
      <c r="G44" s="30"/>
      <c r="H44" s="77">
        <v>0</v>
      </c>
      <c r="I44" s="91" t="s">
        <v>131</v>
      </c>
      <c r="J44" s="89" t="str">
        <f t="shared" si="6"/>
        <v>STOCHASTIC "IRSEDCHILD" 1 0  "Ingestion rate, sediment - child  (kg/d)"</v>
      </c>
      <c r="K44" s="71" t="str">
        <f t="shared" si="7"/>
        <v>STOCHASTIC "IRSEDCHILD" 1 0 "Ingestion rate, sediment - child  (kg/d)"</v>
      </c>
    </row>
    <row r="45" spans="1:11" x14ac:dyDescent="0.2">
      <c r="A45" s="78" t="s">
        <v>173</v>
      </c>
      <c r="B45" s="30" t="s">
        <v>174</v>
      </c>
      <c r="C45" s="52" t="s">
        <v>209</v>
      </c>
      <c r="D45" s="52" t="s">
        <v>37</v>
      </c>
      <c r="E45" s="52">
        <v>1</v>
      </c>
      <c r="F45" s="30">
        <v>0</v>
      </c>
      <c r="G45" s="30"/>
      <c r="H45" s="77">
        <v>0</v>
      </c>
      <c r="I45" s="91" t="s">
        <v>131</v>
      </c>
      <c r="J45" s="89" t="str">
        <f t="shared" si="6"/>
        <v>STOCHASTIC "IRSEDADULT" 1 0  "Ingestion rate, sediment - adult  (kg/d)"</v>
      </c>
      <c r="K45" s="71" t="str">
        <f t="shared" si="7"/>
        <v>STOCHASTIC "IRSEDADULT" 1 0 "Ingestion rate, sediment - adult  (kg/d)"</v>
      </c>
    </row>
    <row r="46" spans="1:11" x14ac:dyDescent="0.2">
      <c r="A46" s="78" t="s">
        <v>175</v>
      </c>
      <c r="B46" s="30" t="s">
        <v>176</v>
      </c>
      <c r="C46" s="52" t="s">
        <v>210</v>
      </c>
      <c r="D46" s="52" t="s">
        <v>37</v>
      </c>
      <c r="E46" s="52">
        <v>1</v>
      </c>
      <c r="F46" s="30">
        <v>0</v>
      </c>
      <c r="G46" s="30"/>
      <c r="H46" s="30">
        <v>0</v>
      </c>
      <c r="I46" s="91" t="s">
        <v>131</v>
      </c>
      <c r="J46" s="89" t="str">
        <f t="shared" si="6"/>
        <v>STOCHASTIC "IRRIVER" 1 0  "Ingestion rate, river water  (L/d)"</v>
      </c>
      <c r="K46" s="71" t="str">
        <f t="shared" si="7"/>
        <v>STOCHASTIC "IRRIVER" 1 0 "Ingestion rate, river water  (L/d)"</v>
      </c>
    </row>
    <row r="47" spans="1:11" x14ac:dyDescent="0.2">
      <c r="A47" s="78" t="s">
        <v>179</v>
      </c>
      <c r="B47" s="30" t="s">
        <v>180</v>
      </c>
      <c r="C47" s="52" t="s">
        <v>210</v>
      </c>
      <c r="D47" s="52" t="s">
        <v>37</v>
      </c>
      <c r="E47" s="52">
        <v>1</v>
      </c>
      <c r="F47" s="30">
        <v>0</v>
      </c>
      <c r="G47" s="30"/>
      <c r="H47" s="30">
        <v>0</v>
      </c>
      <c r="I47" s="91" t="s">
        <v>131</v>
      </c>
      <c r="J47" s="89" t="str">
        <f t="shared" si="6"/>
        <v>STOCHASTIC "IRSEEP" 1 0  "Ingestion rate, seep water  (L/d)"</v>
      </c>
      <c r="K47" s="71" t="str">
        <f t="shared" si="7"/>
        <v>STOCHASTIC "IRSEEP" 1 0 "Ingestion rate, seep water  (L/d)"</v>
      </c>
    </row>
    <row r="48" spans="1:11" x14ac:dyDescent="0.2">
      <c r="A48" s="78" t="s">
        <v>177</v>
      </c>
      <c r="B48" s="30" t="s">
        <v>178</v>
      </c>
      <c r="C48" s="52" t="s">
        <v>210</v>
      </c>
      <c r="D48" s="52" t="s">
        <v>37</v>
      </c>
      <c r="E48" s="52">
        <v>1</v>
      </c>
      <c r="F48" s="82">
        <v>2</v>
      </c>
      <c r="G48" s="52"/>
      <c r="H48" s="82">
        <v>2</v>
      </c>
      <c r="I48" s="91" t="s">
        <v>131</v>
      </c>
      <c r="J48" s="89" t="str">
        <f t="shared" si="6"/>
        <v>STOCHASTIC "IRGROUND" 1 2  "Ingestion rate, ground water  (L/d)"</v>
      </c>
      <c r="K48" s="71" t="str">
        <f>"STOCHASTIC "&amp;CHAR(34)&amp;A48&amp;CHAR(34)&amp;" 1 "&amp;TEXT(H48,"0.0000E+00")&amp;" "&amp;CHAR(34)&amp;B48&amp;" ("&amp;C48&amp;")"&amp;CHAR(34)</f>
        <v>STOCHASTIC "IRGROUND" 1 2.0000E+00 "Ingestion rate, ground water  (L/d)"</v>
      </c>
    </row>
    <row r="49" spans="1:11" s="7" customFormat="1" x14ac:dyDescent="0.2">
      <c r="A49" s="78" t="s">
        <v>250</v>
      </c>
      <c r="B49" s="30" t="s">
        <v>176</v>
      </c>
      <c r="C49" s="52" t="s">
        <v>210</v>
      </c>
      <c r="D49" s="52" t="s">
        <v>37</v>
      </c>
      <c r="E49" s="52">
        <v>1</v>
      </c>
      <c r="F49" s="30">
        <v>0</v>
      </c>
      <c r="G49" s="30"/>
      <c r="H49" s="30">
        <v>0</v>
      </c>
      <c r="I49" s="91" t="s">
        <v>228</v>
      </c>
      <c r="J49" s="89" t="str">
        <f t="shared" si="6"/>
        <v>STOCHASTIC "IRSURFACE" 1 0  "Ingestion rate, river water  (L/d)"</v>
      </c>
      <c r="K49" s="71" t="str">
        <f t="shared" ref="K49" si="8">"STOCHASTIC "&amp;CHAR(34)&amp;A49&amp;CHAR(34)&amp;" 1 "&amp;H49&amp;" "&amp;CHAR(34)&amp;B49&amp;" ("&amp;C49&amp;")"&amp;CHAR(34)</f>
        <v>STOCHASTIC "IRSURFACE" 1 0 "Ingestion rate, river water  (L/d)"</v>
      </c>
    </row>
    <row r="50" spans="1:11" x14ac:dyDescent="0.2">
      <c r="A50" s="78" t="s">
        <v>36</v>
      </c>
      <c r="B50" s="30" t="s">
        <v>20</v>
      </c>
      <c r="C50" s="52" t="s">
        <v>209</v>
      </c>
      <c r="D50" s="52" t="s">
        <v>24</v>
      </c>
      <c r="E50" s="52">
        <v>2</v>
      </c>
      <c r="F50" s="82">
        <v>0</v>
      </c>
      <c r="G50" s="52">
        <v>2</v>
      </c>
      <c r="H50" s="82">
        <v>0.3</v>
      </c>
      <c r="I50" s="94" t="s">
        <v>231</v>
      </c>
      <c r="J50" s="89" t="str">
        <f t="shared" si="6"/>
        <v>STOCHASTIC "IRFISH" 2 0 2 "Ingestion rate, fish  (kg/d)"</v>
      </c>
      <c r="K50" s="71" t="str">
        <f>"STOCHASTIC "&amp;CHAR(34)&amp;A50&amp;CHAR(34)&amp;" 1 "&amp;H50&amp;" "&amp;CHAR(34)&amp;B50&amp;" ("&amp;C50&amp;")"&amp;CHAR(34)</f>
        <v>STOCHASTIC "IRFISH" 1 0.3 "Ingestion rate, fish  (kg/d)"</v>
      </c>
    </row>
    <row r="51" spans="1:11" x14ac:dyDescent="0.2">
      <c r="A51" s="78" t="s">
        <v>128</v>
      </c>
      <c r="B51" s="30" t="s">
        <v>95</v>
      </c>
      <c r="C51" s="52" t="s">
        <v>209</v>
      </c>
      <c r="D51" s="52" t="s">
        <v>24</v>
      </c>
      <c r="E51" s="52">
        <v>2</v>
      </c>
      <c r="F51" s="82">
        <v>0</v>
      </c>
      <c r="G51" s="52">
        <v>2</v>
      </c>
      <c r="H51" s="82">
        <v>0.3</v>
      </c>
      <c r="I51" s="94" t="s">
        <v>231</v>
      </c>
      <c r="J51" s="89" t="str">
        <f t="shared" si="6"/>
        <v>STOCHASTIC "IRFISH_2" 2 0 2 "Ingestion rate, mollusks (kg/d)"</v>
      </c>
      <c r="K51" s="71" t="str">
        <f>"STOCHASTIC "&amp;CHAR(34)&amp;A51&amp;CHAR(34)&amp;" 1 "&amp;H51&amp;" "&amp;CHAR(34)&amp;B51&amp;" ("&amp;C51&amp;")"&amp;CHAR(34)</f>
        <v>STOCHASTIC "IRFISH_2" 1 0.3 "Ingestion rate, mollusks (kg/d)"</v>
      </c>
    </row>
    <row r="52" spans="1:11" x14ac:dyDescent="0.2">
      <c r="A52" s="78" t="s">
        <v>126</v>
      </c>
      <c r="B52" s="30" t="s">
        <v>96</v>
      </c>
      <c r="C52" s="52" t="s">
        <v>209</v>
      </c>
      <c r="D52" s="52" t="s">
        <v>24</v>
      </c>
      <c r="E52" s="52">
        <v>2</v>
      </c>
      <c r="F52" s="82">
        <v>0</v>
      </c>
      <c r="G52" s="52">
        <v>2</v>
      </c>
      <c r="H52" s="82">
        <v>0.3</v>
      </c>
      <c r="I52" s="94" t="s">
        <v>231</v>
      </c>
      <c r="J52" s="89" t="str">
        <f>"STOCHASTIC "&amp;CHAR(34)&amp;A52&amp;CHAR(34)&amp;" "&amp;E52&amp;" "&amp;TEXT(F52,"0.0000E+00")&amp;" "&amp;TEXT(G52,"0.0000E+00")&amp;" "&amp;CHAR(34)&amp;B52&amp;" ("&amp;C52&amp;")"&amp;CHAR(34)</f>
        <v>STOCHASTIC "IRFISH_3" 2 0.0000E+00 2.0000E+00 "Ingestion rate, crustaceans (kg/d)"</v>
      </c>
      <c r="K52" s="71" t="str">
        <f>"STOCHASTIC "&amp;CHAR(34)&amp;A52&amp;CHAR(34)&amp;" 1 "&amp;H52&amp;" "&amp;CHAR(34)&amp;B52&amp;" ("&amp;C52&amp;")"&amp;CHAR(34)</f>
        <v>STOCHASTIC "IRFISH_3" 1 0.3 "Ingestion rate, crustaceans (kg/d)"</v>
      </c>
    </row>
    <row r="53" spans="1:11" x14ac:dyDescent="0.2">
      <c r="A53" s="78" t="s">
        <v>212</v>
      </c>
      <c r="B53" s="30" t="s">
        <v>213</v>
      </c>
      <c r="C53" s="52" t="s">
        <v>209</v>
      </c>
      <c r="D53" s="52" t="s">
        <v>24</v>
      </c>
      <c r="E53" s="52">
        <v>2</v>
      </c>
      <c r="F53" s="82">
        <v>0</v>
      </c>
      <c r="G53" s="52">
        <v>0.5</v>
      </c>
      <c r="H53" s="82">
        <v>0.1</v>
      </c>
      <c r="I53" s="91" t="s">
        <v>131</v>
      </c>
      <c r="J53" s="89" t="str">
        <f t="shared" ref="J53:J59" si="9">"STOCHASTIC "&amp;CHAR(34)&amp;A53&amp;CHAR(34)&amp;" "&amp;E53&amp;" "&amp;TEXT(F53,"0.0000E+00")&amp;" "&amp;TEXT(G53,"0.0000E+00")&amp;" "&amp;CHAR(34)&amp;B53&amp;" ("&amp;C53&amp;")"&amp;CHAR(34)</f>
        <v>STOCHASTIC "IRLEAFVEG" 2 0.0000E+00 5.0000E-01 "Ingestion rate, leafy vegetables  (kg/d)"</v>
      </c>
      <c r="K53" s="71" t="str">
        <f t="shared" ref="K53:K59" si="10">"STOCHASTIC "&amp;CHAR(34)&amp;A53&amp;CHAR(34)&amp;" 1 "&amp;TEXT(H53,"0.0000E+00")&amp;" "&amp;CHAR(34)&amp;B53&amp;" ("&amp;C53&amp;")"&amp;CHAR(34)</f>
        <v>STOCHASTIC "IRLEAFVEG" 1 1.0000E-01 "Ingestion rate, leafy vegetables  (kg/d)"</v>
      </c>
    </row>
    <row r="54" spans="1:11" x14ac:dyDescent="0.2">
      <c r="A54" s="78" t="s">
        <v>214</v>
      </c>
      <c r="B54" s="30" t="s">
        <v>215</v>
      </c>
      <c r="C54" s="52" t="s">
        <v>209</v>
      </c>
      <c r="D54" s="52" t="s">
        <v>37</v>
      </c>
      <c r="E54" s="52">
        <v>1</v>
      </c>
      <c r="F54" s="82">
        <v>0</v>
      </c>
      <c r="G54" s="52"/>
      <c r="H54" s="82">
        <v>0</v>
      </c>
      <c r="I54" s="91" t="s">
        <v>131</v>
      </c>
      <c r="J54" s="89" t="str">
        <f t="shared" si="9"/>
        <v>STOCHASTIC "IRROOTVEG" 1 0.0000E+00 0.0000E+00 "Ingestion rate, root vegetables  (kg/d)"</v>
      </c>
      <c r="K54" s="71" t="str">
        <f t="shared" si="10"/>
        <v>STOCHASTIC "IRROOTVEG" 1 0.0000E+00 "Ingestion rate, root vegetables  (kg/d)"</v>
      </c>
    </row>
    <row r="55" spans="1:11" x14ac:dyDescent="0.2">
      <c r="A55" s="78" t="s">
        <v>216</v>
      </c>
      <c r="B55" s="30" t="s">
        <v>217</v>
      </c>
      <c r="C55" s="52" t="s">
        <v>209</v>
      </c>
      <c r="D55" s="52" t="s">
        <v>37</v>
      </c>
      <c r="E55" s="52">
        <v>1</v>
      </c>
      <c r="F55" s="82">
        <v>0</v>
      </c>
      <c r="G55" s="52"/>
      <c r="H55" s="82">
        <v>0</v>
      </c>
      <c r="I55" s="91" t="s">
        <v>131</v>
      </c>
      <c r="J55" s="89" t="str">
        <f t="shared" si="9"/>
        <v>STOCHASTIC "IRMEAT" 1 0.0000E+00 0.0000E+00 "Ingestion rate, meat  (kg/d)"</v>
      </c>
      <c r="K55" s="71" t="str">
        <f t="shared" si="10"/>
        <v>STOCHASTIC "IRMEAT" 1 0.0000E+00 "Ingestion rate, meat  (kg/d)"</v>
      </c>
    </row>
    <row r="56" spans="1:11" x14ac:dyDescent="0.2">
      <c r="A56" s="78" t="s">
        <v>218</v>
      </c>
      <c r="B56" s="30" t="s">
        <v>219</v>
      </c>
      <c r="C56" s="52" t="s">
        <v>210</v>
      </c>
      <c r="D56" s="52" t="s">
        <v>37</v>
      </c>
      <c r="E56" s="52">
        <v>1</v>
      </c>
      <c r="F56" s="82">
        <v>0</v>
      </c>
      <c r="G56" s="52"/>
      <c r="H56" s="82">
        <v>0</v>
      </c>
      <c r="I56" s="91" t="s">
        <v>131</v>
      </c>
      <c r="J56" s="89" t="str">
        <f t="shared" si="9"/>
        <v>STOCHASTIC "IRMILK" 1 0.0000E+00 0.0000E+00 "Ingestion rate, milk  (L/d)"</v>
      </c>
      <c r="K56" s="71" t="str">
        <f t="shared" si="10"/>
        <v>STOCHASTIC "IRMILK" 1 0.0000E+00 "Ingestion rate, milk  (L/d)"</v>
      </c>
    </row>
    <row r="57" spans="1:11" x14ac:dyDescent="0.2">
      <c r="A57" s="78" t="s">
        <v>220</v>
      </c>
      <c r="B57" s="30" t="s">
        <v>221</v>
      </c>
      <c r="C57" s="52" t="s">
        <v>209</v>
      </c>
      <c r="D57" s="52" t="s">
        <v>24</v>
      </c>
      <c r="E57" s="52">
        <v>2</v>
      </c>
      <c r="F57" s="82">
        <v>0</v>
      </c>
      <c r="G57" s="52">
        <v>1</v>
      </c>
      <c r="H57" s="82">
        <v>0.12</v>
      </c>
      <c r="I57" s="91" t="s">
        <v>131</v>
      </c>
      <c r="J57" s="89" t="str">
        <f t="shared" si="9"/>
        <v>STOCHASTIC "IRBIRD" 2 0.0000E+00 1.0000E+00 "Ingestion rate, birds  (kg/d)"</v>
      </c>
      <c r="K57" s="71" t="str">
        <f t="shared" si="10"/>
        <v>STOCHASTIC "IRBIRD" 1 1.2000E-01 "Ingestion rate, birds  (kg/d)"</v>
      </c>
    </row>
    <row r="58" spans="1:11" x14ac:dyDescent="0.2">
      <c r="A58" s="78" t="s">
        <v>222</v>
      </c>
      <c r="B58" s="30" t="s">
        <v>223</v>
      </c>
      <c r="C58" s="52" t="s">
        <v>209</v>
      </c>
      <c r="D58" s="52" t="s">
        <v>37</v>
      </c>
      <c r="E58" s="52">
        <v>2</v>
      </c>
      <c r="F58" s="82">
        <v>0.05</v>
      </c>
      <c r="G58" s="52">
        <v>0.15</v>
      </c>
      <c r="H58" s="82">
        <v>0.1</v>
      </c>
      <c r="I58" s="91" t="s">
        <v>131</v>
      </c>
      <c r="J58" s="89" t="str">
        <f t="shared" si="9"/>
        <v>STOCHASTIC "IREGGS" 2 5.0000E-02 1.5000E-01 "Ingestion rate, eggs (kg/d)"</v>
      </c>
      <c r="K58" s="71" t="str">
        <f t="shared" si="10"/>
        <v>STOCHASTIC "IREGGS" 1 1.0000E-01 "Ingestion rate, eggs (kg/d)"</v>
      </c>
    </row>
    <row r="59" spans="1:11" x14ac:dyDescent="0.2">
      <c r="A59" s="78" t="s">
        <v>224</v>
      </c>
      <c r="B59" s="30" t="s">
        <v>225</v>
      </c>
      <c r="C59" s="52" t="s">
        <v>209</v>
      </c>
      <c r="D59" s="52" t="s">
        <v>37</v>
      </c>
      <c r="E59" s="52">
        <v>1</v>
      </c>
      <c r="F59" s="82">
        <v>0</v>
      </c>
      <c r="G59" s="52"/>
      <c r="H59" s="82">
        <v>0</v>
      </c>
      <c r="I59" s="91" t="s">
        <v>131</v>
      </c>
      <c r="J59" s="89" t="str">
        <f t="shared" si="9"/>
        <v>STOCHASTIC "IRFRUIT" 1 0.0000E+00 0.0000E+00 "Ingestion rate, fruit (kg/d)"</v>
      </c>
      <c r="K59" s="71" t="str">
        <f t="shared" si="10"/>
        <v>STOCHASTIC "IRFRUIT" 1 0.0000E+00 "Ingestion rate, fruit (kg/d)"</v>
      </c>
    </row>
    <row r="60" spans="1:11" ht="13.5" thickBot="1" x14ac:dyDescent="0.25">
      <c r="A60" s="79" t="s">
        <v>226</v>
      </c>
      <c r="B60" s="80" t="s">
        <v>227</v>
      </c>
      <c r="C60" s="54" t="s">
        <v>209</v>
      </c>
      <c r="D60" s="54" t="s">
        <v>37</v>
      </c>
      <c r="E60" s="54">
        <v>1</v>
      </c>
      <c r="F60" s="83">
        <v>0</v>
      </c>
      <c r="G60" s="54"/>
      <c r="H60" s="83">
        <v>0</v>
      </c>
      <c r="I60" s="92" t="s">
        <v>131</v>
      </c>
      <c r="J60" s="89" t="str">
        <f>"STOCHASTIC "&amp;CHAR(34)&amp;A60&amp;CHAR(34)&amp;" "&amp;E60&amp;" "&amp;F60&amp;" "&amp;G60&amp;" "&amp;CHAR(34)&amp;B60&amp;" ("&amp;C60&amp;")"&amp;CHAR(34)</f>
        <v>STOCHASTIC "IRGRAIN" 1 0  "Ingestion rate, grain (kg/d)"</v>
      </c>
      <c r="K60" s="71" t="str">
        <f>"STOCHASTIC "&amp;CHAR(34)&amp;A60&amp;CHAR(34)&amp;" 1 "&amp;H60&amp;" "&amp;CHAR(34)&amp;B60&amp;" ("&amp;C60&amp;")"&amp;CHAR(34)</f>
        <v>STOCHASTIC "IRGRAIN" 1 0 "Ingestion rate, grain (kg/d)"</v>
      </c>
    </row>
    <row r="61" spans="1:11" ht="13.5" thickBot="1" x14ac:dyDescent="0.25">
      <c r="C61" s="72"/>
      <c r="D61" s="72"/>
      <c r="E61" s="72"/>
      <c r="J61" s="73" t="s">
        <v>7</v>
      </c>
      <c r="K61" s="73" t="s">
        <v>7</v>
      </c>
    </row>
    <row r="62" spans="1:11" x14ac:dyDescent="0.2">
      <c r="A62" s="75" t="s">
        <v>33</v>
      </c>
      <c r="B62" s="84" t="s">
        <v>60</v>
      </c>
      <c r="C62" s="85" t="s">
        <v>100</v>
      </c>
      <c r="D62" s="55" t="s">
        <v>37</v>
      </c>
      <c r="E62" s="55">
        <v>1</v>
      </c>
      <c r="F62" s="76">
        <f>0.00000005</f>
        <v>4.9999999999999998E-8</v>
      </c>
      <c r="G62" s="76"/>
      <c r="H62" s="81">
        <f>F62</f>
        <v>4.9999999999999998E-8</v>
      </c>
      <c r="I62" s="90" t="s">
        <v>231</v>
      </c>
      <c r="J62" s="89" t="str">
        <f>"STOCHASTIC "&amp;CHAR(34)&amp;A62&amp;CHAR(34)&amp;" "&amp;E62&amp;" "&amp;F62&amp;" "&amp;G62&amp;" "&amp;CHAR(34)&amp;B62&amp;" ("&amp;C62&amp;")"&amp;CHAR(34)</f>
        <v>STOCHASTIC "ML" 1 0.00000005  "Mass loading of soil in air (g/m^3)"</v>
      </c>
      <c r="K62" s="71" t="str">
        <f>"STOCHASTIC "&amp;CHAR(34)&amp;A62&amp;CHAR(34)&amp;" 1 "&amp;H62&amp;" "&amp;CHAR(34)&amp;B62&amp;" ("&amp;C62&amp;")"&amp;CHAR(34)</f>
        <v>STOCHASTIC "ML" 1 0.00000005 "Mass loading of soil in air (g/m^3)"</v>
      </c>
    </row>
    <row r="63" spans="1:11" x14ac:dyDescent="0.2">
      <c r="A63" s="78" t="s">
        <v>181</v>
      </c>
      <c r="B63" s="86" t="s">
        <v>285</v>
      </c>
      <c r="C63" s="87" t="s">
        <v>204</v>
      </c>
      <c r="D63" s="52" t="s">
        <v>24</v>
      </c>
      <c r="E63" s="52">
        <v>2</v>
      </c>
      <c r="F63" s="30">
        <v>0.05</v>
      </c>
      <c r="G63" s="30">
        <v>0.5</v>
      </c>
      <c r="H63" s="30">
        <f>AVERAGE(F63:G63)</f>
        <v>0.27500000000000002</v>
      </c>
      <c r="I63" s="91" t="s">
        <v>131</v>
      </c>
      <c r="J63" s="89" t="str">
        <f>"STOCHASTIC "&amp;CHAR(34)&amp;A63&amp;CHAR(34)&amp;" "&amp;E63&amp;" "&amp;F63&amp;" "&amp;G63&amp;" "&amp;CHAR(34)&amp;B63&amp;" ("&amp;C63&amp;")"&amp;CHAR(34)</f>
        <v>STOCHASTIC "AFSOIL" 2 0.05 0.5 "Adherence factor for soil (mg/cm^2/d)"</v>
      </c>
      <c r="K63" s="71" t="str">
        <f>"STOCHASTIC "&amp;CHAR(34)&amp;A63&amp;CHAR(34)&amp;" 1 "&amp;H63&amp;" "&amp;CHAR(34)&amp;B63&amp;" ("&amp;C63&amp;")"&amp;CHAR(34)</f>
        <v>STOCHASTIC "AFSOIL" 1 0.275 "Adherence factor for soil (mg/cm^2/d)"</v>
      </c>
    </row>
    <row r="64" spans="1:11" ht="13.5" thickBot="1" x14ac:dyDescent="0.25">
      <c r="A64" s="79" t="s">
        <v>183</v>
      </c>
      <c r="B64" s="80" t="s">
        <v>286</v>
      </c>
      <c r="C64" s="54" t="s">
        <v>204</v>
      </c>
      <c r="D64" s="54" t="s">
        <v>24</v>
      </c>
      <c r="E64" s="54">
        <v>2</v>
      </c>
      <c r="F64" s="80">
        <v>0.05</v>
      </c>
      <c r="G64" s="80">
        <v>0.5</v>
      </c>
      <c r="H64" s="80">
        <f>AVERAGE(F64:G64)</f>
        <v>0.27500000000000002</v>
      </c>
      <c r="I64" s="92" t="s">
        <v>131</v>
      </c>
      <c r="J64" s="89" t="str">
        <f>"STOCHASTIC "&amp;CHAR(34)&amp;A64&amp;CHAR(34)&amp;" "&amp;E64&amp;" "&amp;F64&amp;" "&amp;G64&amp;" "&amp;CHAR(34)&amp;B64&amp;" ("&amp;C64&amp;")"&amp;CHAR(34)</f>
        <v>STOCHASTIC "AFSED" 2 0.05 0.5 "Adherence factor for sediment (mg/cm^2/d)"</v>
      </c>
      <c r="K64" s="71" t="str">
        <f>"STOCHASTIC "&amp;CHAR(34)&amp;A64&amp;CHAR(34)&amp;" 1 "&amp;H64&amp;" "&amp;CHAR(34)&amp;B64&amp;" ("&amp;C64&amp;")"&amp;CHAR(34)</f>
        <v>STOCHASTIC "AFSED" 1 0.275 "Adherence factor for sediment (mg/cm^2/d)"</v>
      </c>
    </row>
    <row r="65" spans="1:11" ht="12" customHeight="1" thickBot="1" x14ac:dyDescent="0.25">
      <c r="A65" s="51"/>
      <c r="B65" s="51"/>
      <c r="C65" s="17"/>
      <c r="D65" s="17"/>
      <c r="E65" s="17"/>
      <c r="F65" s="51"/>
      <c r="G65" s="51"/>
      <c r="H65" s="51"/>
      <c r="I65" s="51"/>
      <c r="J65" s="73" t="s">
        <v>7</v>
      </c>
      <c r="K65" s="73" t="s">
        <v>7</v>
      </c>
    </row>
    <row r="66" spans="1:11" x14ac:dyDescent="0.2">
      <c r="A66" s="75" t="s">
        <v>185</v>
      </c>
      <c r="B66" s="76" t="s">
        <v>186</v>
      </c>
      <c r="C66" s="55" t="s">
        <v>187</v>
      </c>
      <c r="D66" s="55" t="s">
        <v>37</v>
      </c>
      <c r="E66" s="55">
        <v>1</v>
      </c>
      <c r="F66" s="76">
        <v>16</v>
      </c>
      <c r="G66" s="76"/>
      <c r="H66" s="76">
        <v>16</v>
      </c>
      <c r="I66" s="93" t="s">
        <v>131</v>
      </c>
      <c r="J66" s="89" t="str">
        <f t="shared" ref="J66:J77" si="11">"STOCHASTIC "&amp;CHAR(34)&amp;A66&amp;CHAR(34)&amp;" "&amp;E66&amp;" "&amp;F66&amp;" "&amp;G66&amp;" "&amp;CHAR(34)&amp;B66&amp;" ("&amp;C66&amp;")"&amp;CHAR(34)</f>
        <v>STOCHASTIC "BWCHILD" 1 16  "Body weight for a child (kg)"</v>
      </c>
      <c r="K66" s="71" t="str">
        <f t="shared" ref="K66:K77" si="12">"STOCHASTIC "&amp;CHAR(34)&amp;A66&amp;CHAR(34)&amp;" 1 "&amp;H66&amp;" "&amp;CHAR(34)&amp;B66&amp;" ("&amp;C66&amp;")"&amp;CHAR(34)</f>
        <v>STOCHASTIC "BWCHILD" 1 16 "Body weight for a child (kg)"</v>
      </c>
    </row>
    <row r="67" spans="1:11" x14ac:dyDescent="0.2">
      <c r="A67" s="78" t="s">
        <v>188</v>
      </c>
      <c r="B67" s="30" t="s">
        <v>189</v>
      </c>
      <c r="C67" s="52" t="s">
        <v>187</v>
      </c>
      <c r="D67" s="52" t="s">
        <v>37</v>
      </c>
      <c r="E67" s="52">
        <v>1</v>
      </c>
      <c r="F67" s="30">
        <v>70</v>
      </c>
      <c r="G67" s="30"/>
      <c r="H67" s="30">
        <v>70</v>
      </c>
      <c r="I67" s="91" t="s">
        <v>131</v>
      </c>
      <c r="J67" s="89" t="str">
        <f t="shared" si="11"/>
        <v>STOCHASTIC "BWADULT" 1 70  "Body weight for an adult (kg)"</v>
      </c>
      <c r="K67" s="71" t="str">
        <f t="shared" si="12"/>
        <v>STOCHASTIC "BWADULT" 1 70 "Body weight for an adult (kg)"</v>
      </c>
    </row>
    <row r="68" spans="1:11" x14ac:dyDescent="0.2">
      <c r="A68" s="78" t="s">
        <v>32</v>
      </c>
      <c r="B68" s="30" t="s">
        <v>11</v>
      </c>
      <c r="C68" s="52" t="s">
        <v>9</v>
      </c>
      <c r="D68" s="52" t="s">
        <v>37</v>
      </c>
      <c r="E68" s="52">
        <v>1</v>
      </c>
      <c r="F68" s="30">
        <v>2000</v>
      </c>
      <c r="G68" s="30"/>
      <c r="H68" s="30">
        <v>2000</v>
      </c>
      <c r="I68" s="94" t="s">
        <v>231</v>
      </c>
      <c r="J68" s="89" t="str">
        <f t="shared" si="11"/>
        <v>STOCHASTIC "SASOIL" 1 2000  "Body surface area - soils (cm^2)"</v>
      </c>
      <c r="K68" s="71" t="str">
        <f t="shared" si="12"/>
        <v>STOCHASTIC "SASOIL" 1 2000 "Body surface area - soils (cm^2)"</v>
      </c>
    </row>
    <row r="69" spans="1:11" x14ac:dyDescent="0.2">
      <c r="A69" s="78" t="s">
        <v>190</v>
      </c>
      <c r="B69" s="30" t="s">
        <v>191</v>
      </c>
      <c r="C69" s="52" t="s">
        <v>9</v>
      </c>
      <c r="D69" s="52" t="s">
        <v>37</v>
      </c>
      <c r="E69" s="52">
        <v>1</v>
      </c>
      <c r="F69" s="30">
        <v>5000</v>
      </c>
      <c r="G69" s="30"/>
      <c r="H69" s="30">
        <v>5000</v>
      </c>
      <c r="I69" s="91" t="s">
        <v>131</v>
      </c>
      <c r="J69" s="89" t="str">
        <f t="shared" si="11"/>
        <v>STOCHASTIC "SASED" 1 5000  "Body surface area - sediments (cm^2)"</v>
      </c>
      <c r="K69" s="71" t="str">
        <f t="shared" si="12"/>
        <v>STOCHASTIC "SASED" 1 5000 "Body surface area - sediments (cm^2)"</v>
      </c>
    </row>
    <row r="70" spans="1:11" x14ac:dyDescent="0.2">
      <c r="A70" s="78" t="s">
        <v>192</v>
      </c>
      <c r="B70" s="30" t="s">
        <v>193</v>
      </c>
      <c r="C70" s="52" t="s">
        <v>9</v>
      </c>
      <c r="D70" s="52" t="s">
        <v>37</v>
      </c>
      <c r="E70" s="52">
        <v>1</v>
      </c>
      <c r="F70" s="30">
        <v>20000</v>
      </c>
      <c r="G70" s="30"/>
      <c r="H70" s="30">
        <v>20000</v>
      </c>
      <c r="I70" s="91" t="s">
        <v>131</v>
      </c>
      <c r="J70" s="89" t="str">
        <f t="shared" si="11"/>
        <v>STOCHASTIC "SASEEP" 1 20000  "Body surface area - seep water (cm^2)"</v>
      </c>
      <c r="K70" s="71" t="str">
        <f t="shared" si="12"/>
        <v>STOCHASTIC "SASEEP" 1 20000 "Body surface area - seep water (cm^2)"</v>
      </c>
    </row>
    <row r="71" spans="1:11" x14ac:dyDescent="0.2">
      <c r="A71" s="78" t="s">
        <v>240</v>
      </c>
      <c r="B71" s="30" t="s">
        <v>239</v>
      </c>
      <c r="C71" s="52" t="s">
        <v>9</v>
      </c>
      <c r="D71" s="52" t="s">
        <v>24</v>
      </c>
      <c r="E71" s="52">
        <v>2</v>
      </c>
      <c r="F71" s="30">
        <v>1000</v>
      </c>
      <c r="G71" s="30">
        <v>20000</v>
      </c>
      <c r="H71" s="30">
        <v>5000</v>
      </c>
      <c r="I71" s="94" t="s">
        <v>231</v>
      </c>
      <c r="J71" s="89" t="str">
        <f t="shared" si="11"/>
        <v>STOCHASTIC "SASWIM" 2 1000 20000 "Body surface area - swimming (cm^2)"</v>
      </c>
      <c r="K71" s="71" t="str">
        <f t="shared" si="12"/>
        <v>STOCHASTIC "SASWIM" 1 5000 "Body surface area - swimming (cm^2)"</v>
      </c>
    </row>
    <row r="72" spans="1:11" x14ac:dyDescent="0.2">
      <c r="A72" s="106" t="s">
        <v>279</v>
      </c>
      <c r="B72" s="30" t="s">
        <v>280</v>
      </c>
      <c r="C72" s="52" t="s">
        <v>9</v>
      </c>
      <c r="D72" s="52" t="s">
        <v>37</v>
      </c>
      <c r="E72" s="52">
        <v>1</v>
      </c>
      <c r="F72" s="30">
        <v>20000</v>
      </c>
      <c r="G72" s="30"/>
      <c r="H72" s="30">
        <v>20000</v>
      </c>
      <c r="I72" s="91" t="s">
        <v>131</v>
      </c>
      <c r="J72" s="89" t="str">
        <f t="shared" si="11"/>
        <v>STOCHASTIC "SASHOWER" 1 20000  "Body surface area - shower (cm^2)"</v>
      </c>
      <c r="K72" s="71" t="str">
        <f t="shared" si="12"/>
        <v>STOCHASTIC "SASHOWER" 1 20000 "Body surface area - shower (cm^2)"</v>
      </c>
    </row>
    <row r="73" spans="1:11" x14ac:dyDescent="0.2">
      <c r="A73" s="78" t="s">
        <v>194</v>
      </c>
      <c r="B73" s="30" t="s">
        <v>195</v>
      </c>
      <c r="C73" s="52" t="s">
        <v>9</v>
      </c>
      <c r="D73" s="52" t="s">
        <v>37</v>
      </c>
      <c r="E73" s="52">
        <v>1</v>
      </c>
      <c r="F73" s="30">
        <v>20000</v>
      </c>
      <c r="G73" s="30"/>
      <c r="H73" s="30">
        <v>20000</v>
      </c>
      <c r="I73" s="91" t="s">
        <v>131</v>
      </c>
      <c r="J73" s="89" t="str">
        <f t="shared" si="11"/>
        <v>STOCHASTIC "SASWEAT" 1 20000  "Body surface area - sweat lodge (cm^2)"</v>
      </c>
      <c r="K73" s="71" t="str">
        <f t="shared" si="12"/>
        <v>STOCHASTIC "SASWEAT" 1 20000 "Body surface area - sweat lodge (cm^2)"</v>
      </c>
    </row>
    <row r="74" spans="1:11" x14ac:dyDescent="0.2">
      <c r="A74" s="106" t="s">
        <v>281</v>
      </c>
      <c r="B74" s="105" t="s">
        <v>283</v>
      </c>
      <c r="C74" s="52" t="s">
        <v>197</v>
      </c>
      <c r="D74" s="52" t="s">
        <v>37</v>
      </c>
      <c r="E74" s="52">
        <v>1</v>
      </c>
      <c r="F74" s="82">
        <v>0.01</v>
      </c>
      <c r="G74" s="52"/>
      <c r="H74" s="82">
        <v>0.01</v>
      </c>
      <c r="I74" s="91" t="s">
        <v>282</v>
      </c>
      <c r="J74" s="89" t="str">
        <f t="shared" si="11"/>
        <v>STOCHASTIC "CFSHOWER" 1 0.01  "Air volatilization factor for shower (L/m^3)"</v>
      </c>
      <c r="K74" s="71" t="str">
        <f t="shared" si="12"/>
        <v>STOCHASTIC "CFSHOWER" 1 0.01 "Air volatilization factor for shower (L/m^3)"</v>
      </c>
    </row>
    <row r="75" spans="1:11" x14ac:dyDescent="0.2">
      <c r="A75" s="78" t="s">
        <v>196</v>
      </c>
      <c r="B75" s="105" t="s">
        <v>284</v>
      </c>
      <c r="C75" s="52" t="s">
        <v>197</v>
      </c>
      <c r="D75" s="52" t="s">
        <v>37</v>
      </c>
      <c r="E75" s="52">
        <v>1</v>
      </c>
      <c r="F75" s="82">
        <v>0</v>
      </c>
      <c r="G75" s="52"/>
      <c r="H75" s="82">
        <v>0</v>
      </c>
      <c r="I75" s="91" t="s">
        <v>131</v>
      </c>
      <c r="J75" s="89" t="str">
        <f t="shared" si="11"/>
        <v>STOCHASTIC "CFSWEAT" 1 0  "Air volatilization factor for sweat lodge (L/m^3)"</v>
      </c>
      <c r="K75" s="71" t="str">
        <f t="shared" si="12"/>
        <v>STOCHASTIC "CFSWEAT" 1 0 "Air volatilization factor for sweat lodge (L/m^3)"</v>
      </c>
    </row>
    <row r="76" spans="1:11" x14ac:dyDescent="0.2">
      <c r="A76" s="78" t="s">
        <v>198</v>
      </c>
      <c r="B76" s="30" t="s">
        <v>199</v>
      </c>
      <c r="C76" s="52" t="s">
        <v>200</v>
      </c>
      <c r="D76" s="52" t="s">
        <v>37</v>
      </c>
      <c r="E76" s="52">
        <v>1</v>
      </c>
      <c r="F76" s="30">
        <v>0</v>
      </c>
      <c r="G76" s="30"/>
      <c r="H76" s="30">
        <v>0</v>
      </c>
      <c r="I76" s="91" t="s">
        <v>131</v>
      </c>
      <c r="J76" s="89" t="str">
        <f t="shared" si="11"/>
        <v>STOCHASTIC "SHIELDSOIL" 1 0  "Soil shielding factor (unitless)"</v>
      </c>
      <c r="K76" s="71" t="str">
        <f t="shared" si="12"/>
        <v>STOCHASTIC "SHIELDSOIL" 1 0 "Soil shielding factor (unitless)"</v>
      </c>
    </row>
    <row r="77" spans="1:11" ht="13.5" thickBot="1" x14ac:dyDescent="0.25">
      <c r="A77" s="79" t="s">
        <v>201</v>
      </c>
      <c r="B77" s="80" t="s">
        <v>202</v>
      </c>
      <c r="C77" s="54" t="s">
        <v>200</v>
      </c>
      <c r="D77" s="54" t="s">
        <v>37</v>
      </c>
      <c r="E77" s="54">
        <v>1</v>
      </c>
      <c r="F77" s="80">
        <v>0</v>
      </c>
      <c r="G77" s="80"/>
      <c r="H77" s="80">
        <v>0</v>
      </c>
      <c r="I77" s="92" t="s">
        <v>131</v>
      </c>
      <c r="J77" s="89" t="str">
        <f t="shared" si="11"/>
        <v>STOCHASTIC "SHIELDSED" 1 0  "Sediment shielding factor (unitless)"</v>
      </c>
      <c r="K77" s="71" t="str">
        <f t="shared" si="12"/>
        <v>STOCHASTIC "SHIELDSED" 1 0 "Sediment shielding factor (unitless)"</v>
      </c>
    </row>
  </sheetData>
  <mergeCells count="1">
    <mergeCell ref="A1:I1"/>
  </mergeCells>
  <phoneticPr fontId="0" type="noConversion"/>
  <printOptions horizontalCentered="1"/>
  <pageMargins left="1" right="1" top="1" bottom="1" header="0.5" footer="0.5"/>
  <pageSetup scale="13" orientation="landscape" r:id="rId1"/>
  <headerFooter alignWithMargins="0">
    <oddFooter>&amp;L&amp;F, &amp;A&amp;CPage &amp;P of &amp;N&amp;R&amp;D,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:G7"/>
    </sheetView>
  </sheetViews>
  <sheetFormatPr defaultRowHeight="12.75" x14ac:dyDescent="0.2"/>
  <cols>
    <col min="1" max="1" width="9.140625" style="67" customWidth="1"/>
    <col min="2" max="2" width="10" style="67" bestFit="1" customWidth="1"/>
    <col min="3" max="6" width="9.140625" style="67"/>
    <col min="7" max="7" width="80" style="67" bestFit="1" customWidth="1"/>
    <col min="8" max="16384" width="9.140625" style="67"/>
  </cols>
  <sheetData>
    <row r="1" spans="1:7" x14ac:dyDescent="0.2">
      <c r="A1" s="67" t="s">
        <v>272</v>
      </c>
    </row>
    <row r="3" spans="1:7" x14ac:dyDescent="0.2">
      <c r="A3" s="53" t="s">
        <v>269</v>
      </c>
      <c r="B3" s="53" t="s">
        <v>266</v>
      </c>
      <c r="C3" s="53" t="s">
        <v>1</v>
      </c>
      <c r="D3" s="53" t="s">
        <v>267</v>
      </c>
      <c r="E3" s="53" t="s">
        <v>43</v>
      </c>
      <c r="F3" s="53" t="s">
        <v>130</v>
      </c>
      <c r="G3" s="53" t="s">
        <v>274</v>
      </c>
    </row>
    <row r="4" spans="1:7" ht="13.5" x14ac:dyDescent="0.25">
      <c r="A4" s="30" t="s">
        <v>271</v>
      </c>
      <c r="B4" s="30" t="s">
        <v>236</v>
      </c>
      <c r="C4" s="28" t="s">
        <v>103</v>
      </c>
      <c r="D4" s="30" t="s">
        <v>120</v>
      </c>
      <c r="E4" s="28">
        <v>1</v>
      </c>
      <c r="F4" s="32">
        <v>0.21</v>
      </c>
      <c r="G4" s="29" t="str">
        <f>IF(F4="na","! No "&amp;A4&amp;" for "&amp;B4,"STOCHASTIC "&amp;CHAR(34)&amp;B4&amp;A4&amp;CHAR(34)&amp;" "&amp;E4&amp;" "&amp;TEXT(F4,"0.00E+00")&amp;" "&amp;CHAR(34)&amp;C4&amp;" SFING"&amp;" ("&amp;D4&amp;")"&amp;CHAR(34))</f>
        <v>STOCHASTIC "ACNAPERFDING" 1 2.10E-01 "Acenaphthene SFING (mg/kg/d)"</v>
      </c>
    </row>
    <row r="5" spans="1:7" ht="13.5" x14ac:dyDescent="0.25">
      <c r="A5" s="30" t="s">
        <v>271</v>
      </c>
      <c r="B5" s="69" t="s">
        <v>237</v>
      </c>
      <c r="C5" s="28" t="s">
        <v>110</v>
      </c>
      <c r="D5" s="30" t="s">
        <v>120</v>
      </c>
      <c r="E5" s="28">
        <v>1</v>
      </c>
      <c r="F5" s="30">
        <v>2.9999999999999997E-4</v>
      </c>
      <c r="G5" s="29" t="str">
        <f>IF(F5="na","! No "&amp;A5&amp;" for "&amp;B5,"STOCHASTIC "&amp;CHAR(34)&amp;B5&amp;A5&amp;CHAR(34)&amp;" "&amp;E5&amp;" "&amp;TEXT(F5,"0.00E+00")&amp;" "&amp;CHAR(34)&amp;C5&amp;" SFING"&amp;" ("&amp;D5&amp;")"&amp;CHAR(34))</f>
        <v>STOCHASTIC "As    RFDING" 1 3.00E-04 "Arsenic SFING (mg/kg/d)"</v>
      </c>
    </row>
    <row r="6" spans="1:7" ht="13.5" x14ac:dyDescent="0.25">
      <c r="A6" s="30" t="s">
        <v>271</v>
      </c>
      <c r="B6" s="69" t="s">
        <v>238</v>
      </c>
      <c r="C6" s="28" t="s">
        <v>111</v>
      </c>
      <c r="D6" s="30" t="s">
        <v>120</v>
      </c>
      <c r="E6" s="28">
        <v>1</v>
      </c>
      <c r="F6" s="30">
        <v>2.9999999999999997E-4</v>
      </c>
      <c r="G6" s="29" t="str">
        <f>IF(F6="na","! No "&amp;A6&amp;" for "&amp;B6,"STOCHASTIC "&amp;CHAR(34)&amp;B6&amp;A6&amp;CHAR(34)&amp;" "&amp;E6&amp;" "&amp;TEXT(F6,"0.00E+00")&amp;" "&amp;CHAR(34)&amp;C6&amp;" SFING"&amp;" ("&amp;D6&amp;")"&amp;CHAR(34))</f>
        <v>STOCHASTIC "Hg    RFDING" 1 3.00E-04 "Mercury SFING (mg/kg/d)"</v>
      </c>
    </row>
    <row r="7" spans="1:7" ht="13.5" x14ac:dyDescent="0.25">
      <c r="A7" s="30" t="s">
        <v>271</v>
      </c>
      <c r="B7" s="69" t="s">
        <v>252</v>
      </c>
      <c r="C7" s="28" t="s">
        <v>251</v>
      </c>
      <c r="D7" s="30" t="s">
        <v>120</v>
      </c>
      <c r="E7" s="28">
        <v>1</v>
      </c>
      <c r="F7" s="32" t="s">
        <v>109</v>
      </c>
      <c r="G7" s="29" t="str">
        <f>IF(F7="na","! No "&amp;A7&amp;" for "&amp;B7,"STOCHASTIC "&amp;CHAR(34)&amp;B7&amp;A7&amp;CHAR(34)&amp;" "&amp;E7&amp;" "&amp;TEXT(F7,"0.00E+00")&amp;" "&amp;CHAR(34)&amp;C7&amp;" SFING"&amp;" ("&amp;D7&amp;")"&amp;CHAR(34))</f>
        <v xml:space="preserve">! No RFDING for Zn    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:G7"/>
    </sheetView>
  </sheetViews>
  <sheetFormatPr defaultRowHeight="12.75" x14ac:dyDescent="0.2"/>
  <cols>
    <col min="1" max="1" width="9.140625" style="67" customWidth="1"/>
    <col min="2" max="2" width="11" style="67" bestFit="1" customWidth="1"/>
    <col min="3" max="3" width="12.28515625" style="67" bestFit="1" customWidth="1"/>
    <col min="4" max="6" width="9.140625" style="67"/>
    <col min="7" max="7" width="80" style="67" bestFit="1" customWidth="1"/>
    <col min="8" max="16384" width="9.140625" style="67"/>
  </cols>
  <sheetData>
    <row r="1" spans="1:7" x14ac:dyDescent="0.2">
      <c r="A1" s="67" t="s">
        <v>273</v>
      </c>
    </row>
    <row r="3" spans="1:7" x14ac:dyDescent="0.2">
      <c r="A3" s="53" t="s">
        <v>269</v>
      </c>
      <c r="B3" s="53" t="s">
        <v>266</v>
      </c>
      <c r="C3" s="53" t="s">
        <v>1</v>
      </c>
      <c r="D3" s="53" t="s">
        <v>267</v>
      </c>
      <c r="E3" s="53" t="s">
        <v>43</v>
      </c>
      <c r="F3" s="53" t="s">
        <v>130</v>
      </c>
      <c r="G3" s="53" t="s">
        <v>274</v>
      </c>
    </row>
    <row r="4" spans="1:7" ht="13.5" x14ac:dyDescent="0.25">
      <c r="A4" s="30" t="s">
        <v>270</v>
      </c>
      <c r="B4" s="30" t="s">
        <v>236</v>
      </c>
      <c r="C4" s="28" t="s">
        <v>103</v>
      </c>
      <c r="D4" s="30" t="s">
        <v>120</v>
      </c>
      <c r="E4" s="28">
        <v>1</v>
      </c>
      <c r="F4" s="32">
        <v>0.06</v>
      </c>
      <c r="G4" s="29" t="str">
        <f>IF(F4="na","! No "&amp;A4&amp;" for "&amp;B4,"STOCHASTIC "&amp;CHAR(34)&amp;B4&amp;A4&amp;CHAR(34)&amp;" "&amp;E4&amp;" "&amp;TEXT(F4,"0.00E+00")&amp;" "&amp;CHAR(34)&amp;C4&amp;" SFING"&amp;" ("&amp;D4&amp;")"&amp;CHAR(34))</f>
        <v>STOCHASTIC "ACNAPERFDINH" 1 6.00E-02 "Acenaphthene SFING (mg/kg/d)"</v>
      </c>
    </row>
    <row r="5" spans="1:7" ht="13.5" x14ac:dyDescent="0.25">
      <c r="A5" s="30" t="s">
        <v>270</v>
      </c>
      <c r="B5" s="69" t="s">
        <v>237</v>
      </c>
      <c r="C5" s="28" t="s">
        <v>110</v>
      </c>
      <c r="D5" s="30" t="s">
        <v>120</v>
      </c>
      <c r="E5" s="28">
        <v>1</v>
      </c>
      <c r="F5" s="30">
        <v>2.9999999999999997E-4</v>
      </c>
      <c r="G5" s="29" t="str">
        <f>IF(F5="na","! No "&amp;A5&amp;" for "&amp;B5,"STOCHASTIC "&amp;CHAR(34)&amp;B5&amp;A5&amp;CHAR(34)&amp;" "&amp;E5&amp;" "&amp;TEXT(F5,"0.00E+00")&amp;" "&amp;CHAR(34)&amp;C5&amp;" SFING"&amp;" ("&amp;D5&amp;")"&amp;CHAR(34))</f>
        <v>STOCHASTIC "As    RFDINH" 1 3.00E-04 "Arsenic SFING (mg/kg/d)"</v>
      </c>
    </row>
    <row r="6" spans="1:7" ht="13.5" x14ac:dyDescent="0.25">
      <c r="A6" s="30" t="s">
        <v>270</v>
      </c>
      <c r="B6" s="69" t="s">
        <v>238</v>
      </c>
      <c r="C6" s="28" t="s">
        <v>111</v>
      </c>
      <c r="D6" s="30" t="s">
        <v>120</v>
      </c>
      <c r="E6" s="28">
        <v>1</v>
      </c>
      <c r="F6" s="70">
        <v>8.6000000000000003E-5</v>
      </c>
      <c r="G6" s="29" t="str">
        <f>IF(F6="na","! No "&amp;A6&amp;" for "&amp;B6,"STOCHASTIC "&amp;CHAR(34)&amp;B6&amp;A6&amp;CHAR(34)&amp;" "&amp;E6&amp;" "&amp;TEXT(F6,"0.00E+00")&amp;" "&amp;CHAR(34)&amp;C6&amp;" SFING"&amp;" ("&amp;D6&amp;")"&amp;CHAR(34))</f>
        <v>STOCHASTIC "Hg    RFDINH" 1 8.60E-05 "Mercury SFING (mg/kg/d)"</v>
      </c>
    </row>
    <row r="7" spans="1:7" ht="13.5" x14ac:dyDescent="0.25">
      <c r="A7" s="30" t="s">
        <v>270</v>
      </c>
      <c r="B7" s="69" t="s">
        <v>252</v>
      </c>
      <c r="C7" s="28" t="s">
        <v>251</v>
      </c>
      <c r="D7" s="30" t="s">
        <v>120</v>
      </c>
      <c r="E7" s="28">
        <v>1</v>
      </c>
      <c r="F7" s="31">
        <v>9.9999999999999995E-8</v>
      </c>
      <c r="G7" s="29" t="str">
        <f>IF(F7="na","! No "&amp;A7&amp;" for "&amp;B7,"STOCHASTIC "&amp;CHAR(34)&amp;B7&amp;A7&amp;CHAR(34)&amp;" "&amp;E7&amp;" "&amp;TEXT(F7,"0.00E+00")&amp;" "&amp;CHAR(34)&amp;C7&amp;" SFING"&amp;" ("&amp;D7&amp;")"&amp;CHAR(34))</f>
        <v>STOCHASTIC "Zn    RFDINH" 1 1.00E-07 "Zinc SFING (mg/kg/d)"</v>
      </c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:G7"/>
    </sheetView>
  </sheetViews>
  <sheetFormatPr defaultRowHeight="12.75" x14ac:dyDescent="0.2"/>
  <cols>
    <col min="1" max="1" width="7.5703125" style="67" customWidth="1"/>
    <col min="2" max="2" width="9.42578125" style="67" customWidth="1"/>
    <col min="3" max="3" width="19.5703125" style="67" bestFit="1" customWidth="1"/>
    <col min="4" max="4" width="35" style="67" bestFit="1" customWidth="1"/>
    <col min="5" max="5" width="10.28515625" style="67" bestFit="1" customWidth="1"/>
    <col min="6" max="6" width="14.5703125" style="67" bestFit="1" customWidth="1"/>
    <col min="7" max="7" width="111.85546875" style="67" bestFit="1" customWidth="1"/>
    <col min="8" max="16384" width="9.140625" style="67"/>
  </cols>
  <sheetData>
    <row r="1" spans="1:7" x14ac:dyDescent="0.2">
      <c r="A1" s="67" t="s">
        <v>105</v>
      </c>
    </row>
    <row r="3" spans="1:7" x14ac:dyDescent="0.2">
      <c r="A3" s="53" t="s">
        <v>269</v>
      </c>
      <c r="B3" s="53" t="s">
        <v>266</v>
      </c>
      <c r="C3" s="53" t="s">
        <v>1</v>
      </c>
      <c r="D3" s="53" t="s">
        <v>267</v>
      </c>
      <c r="E3" s="53" t="s">
        <v>43</v>
      </c>
      <c r="F3" s="53" t="s">
        <v>265</v>
      </c>
      <c r="G3" s="53" t="s">
        <v>268</v>
      </c>
    </row>
    <row r="4" spans="1:7" ht="13.5" x14ac:dyDescent="0.25">
      <c r="A4" s="30" t="s">
        <v>245</v>
      </c>
      <c r="B4" s="30" t="s">
        <v>236</v>
      </c>
      <c r="C4" s="28" t="s">
        <v>103</v>
      </c>
      <c r="D4" s="30" t="s">
        <v>246</v>
      </c>
      <c r="E4" s="28">
        <v>1</v>
      </c>
      <c r="F4" s="32" t="s">
        <v>109</v>
      </c>
      <c r="G4" s="29" t="str">
        <f>IF(F4="na","! No "&amp;A4&amp;" for "&amp;B4,"STOCHASTIC "&amp;CHAR(34)&amp;B4&amp;A4&amp;CHAR(34)&amp;" "&amp;E4&amp;" "&amp;TEXT(F4,"0.00E+00")&amp;" "&amp;CHAR(34)&amp;C4&amp;" SFING"&amp;" ("&amp;D4&amp;")"&amp;CHAR(34))</f>
        <v>! No SFING for ACNAPE</v>
      </c>
    </row>
    <row r="5" spans="1:7" ht="13.5" x14ac:dyDescent="0.25">
      <c r="A5" s="30" t="s">
        <v>245</v>
      </c>
      <c r="B5" s="69" t="s">
        <v>237</v>
      </c>
      <c r="C5" s="28" t="s">
        <v>110</v>
      </c>
      <c r="D5" s="30" t="s">
        <v>246</v>
      </c>
      <c r="E5" s="28">
        <v>1</v>
      </c>
      <c r="F5" s="32">
        <v>1.5</v>
      </c>
      <c r="G5" s="29" t="str">
        <f>IF(F5="na","! No "&amp;A5&amp;" for "&amp;B5,"STOCHASTIC "&amp;CHAR(34)&amp;B5&amp;A5&amp;CHAR(34)&amp;" "&amp;E5&amp;" "&amp;TEXT(F5,"0.00E+00")&amp;" "&amp;CHAR(34)&amp;C5&amp;" SFING"&amp;" ("&amp;D5&amp;")"&amp;CHAR(34))</f>
        <v>STOCHASTIC "As    SFING" 1 1.50E+00 "Arsenic SFING (risk per mg(intake)/(kg(bodyweight)/day))"</v>
      </c>
    </row>
    <row r="6" spans="1:7" ht="13.5" x14ac:dyDescent="0.25">
      <c r="A6" s="30" t="s">
        <v>245</v>
      </c>
      <c r="B6" s="69" t="s">
        <v>238</v>
      </c>
      <c r="C6" s="28" t="s">
        <v>111</v>
      </c>
      <c r="D6" s="30" t="s">
        <v>246</v>
      </c>
      <c r="E6" s="28">
        <v>1</v>
      </c>
      <c r="F6" s="32" t="s">
        <v>109</v>
      </c>
      <c r="G6" s="29" t="str">
        <f>IF(F6="na","! No "&amp;A6&amp;" for "&amp;B6,"STOCHASTIC "&amp;CHAR(34)&amp;B6&amp;A6&amp;CHAR(34)&amp;" "&amp;E6&amp;" "&amp;TEXT(F6,"0.00E+00")&amp;" "&amp;CHAR(34)&amp;C6&amp;" SFING"&amp;" ("&amp;D6&amp;")"&amp;CHAR(34))</f>
        <v xml:space="preserve">! No SFING for Hg    </v>
      </c>
    </row>
    <row r="7" spans="1:7" ht="13.5" x14ac:dyDescent="0.25">
      <c r="A7" s="30" t="s">
        <v>245</v>
      </c>
      <c r="B7" s="69" t="s">
        <v>252</v>
      </c>
      <c r="C7" s="28" t="s">
        <v>251</v>
      </c>
      <c r="D7" s="30" t="s">
        <v>246</v>
      </c>
      <c r="E7" s="28">
        <v>1</v>
      </c>
      <c r="F7" s="32" t="s">
        <v>109</v>
      </c>
      <c r="G7" s="29" t="str">
        <f>IF(F7="na","! No "&amp;A7&amp;" for "&amp;B7,"STOCHASTIC "&amp;CHAR(34)&amp;B7&amp;A7&amp;CHAR(34)&amp;" "&amp;E7&amp;" "&amp;TEXT(F7,"0.00E+00")&amp;" "&amp;CHAR(34)&amp;C7&amp;" SFING"&amp;" ("&amp;D7&amp;")"&amp;CHAR(34))</f>
        <v xml:space="preserve">! No SFING for Zn    </v>
      </c>
    </row>
  </sheetData>
  <sortState ref="A3:F6">
    <sortCondition ref="B3:B6"/>
  </sortState>
  <phoneticPr fontId="5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G4" sqref="G4:G7"/>
    </sheetView>
  </sheetViews>
  <sheetFormatPr defaultRowHeight="12.75" x14ac:dyDescent="0.2"/>
  <cols>
    <col min="1" max="1" width="8.140625" style="67" customWidth="1"/>
    <col min="2" max="2" width="10" style="67" bestFit="1" customWidth="1"/>
    <col min="3" max="3" width="19.5703125" style="67" bestFit="1" customWidth="1"/>
    <col min="4" max="4" width="35" style="67" bestFit="1" customWidth="1"/>
    <col min="5" max="5" width="10.28515625" style="67" bestFit="1" customWidth="1"/>
    <col min="6" max="6" width="8.140625" style="67" bestFit="1" customWidth="1"/>
    <col min="7" max="7" width="117.85546875" style="67" bestFit="1" customWidth="1"/>
    <col min="8" max="16384" width="9.140625" style="67"/>
  </cols>
  <sheetData>
    <row r="2" spans="1:7" x14ac:dyDescent="0.2">
      <c r="A2" s="67" t="s">
        <v>106</v>
      </c>
    </row>
    <row r="3" spans="1:7" x14ac:dyDescent="0.2">
      <c r="A3" s="53" t="s">
        <v>269</v>
      </c>
      <c r="B3" s="53" t="s">
        <v>266</v>
      </c>
      <c r="C3" s="53" t="s">
        <v>1</v>
      </c>
      <c r="D3" s="53" t="s">
        <v>267</v>
      </c>
      <c r="E3" s="53" t="s">
        <v>43</v>
      </c>
      <c r="F3" s="53" t="s">
        <v>119</v>
      </c>
      <c r="G3" s="53" t="s">
        <v>274</v>
      </c>
    </row>
    <row r="4" spans="1:7" ht="13.5" x14ac:dyDescent="0.25">
      <c r="A4" s="30" t="s">
        <v>247</v>
      </c>
      <c r="B4" s="30" t="s">
        <v>236</v>
      </c>
      <c r="C4" s="28" t="s">
        <v>103</v>
      </c>
      <c r="D4" s="30" t="s">
        <v>246</v>
      </c>
      <c r="E4" s="28">
        <v>1</v>
      </c>
      <c r="F4" s="31">
        <v>1.1000000000000001E-6</v>
      </c>
      <c r="G4" s="29" t="str">
        <f>IF(F4="na","! No "&amp;A4&amp;" for "&amp;B4,"STOCHASTIC "&amp;CHAR(34)&amp;B4&amp;A4&amp;CHAR(34)&amp;" "&amp;E4&amp;" "&amp;TEXT(F4,"0.00E+00")&amp;" "&amp;CHAR(34)&amp;C4&amp;" SFING"&amp;" ("&amp;D4&amp;")"&amp;CHAR(34))</f>
        <v>STOCHASTIC "ACNAPESFINH" 1 1.10E-06 "Acenaphthene SFING (risk per mg(intake)/(kg(bodyweight)/day))"</v>
      </c>
    </row>
    <row r="5" spans="1:7" ht="13.5" x14ac:dyDescent="0.25">
      <c r="A5" s="30" t="s">
        <v>247</v>
      </c>
      <c r="B5" s="69" t="s">
        <v>237</v>
      </c>
      <c r="C5" s="28" t="s">
        <v>110</v>
      </c>
      <c r="D5" s="30" t="s">
        <v>246</v>
      </c>
      <c r="E5" s="28">
        <v>1</v>
      </c>
      <c r="F5" s="31">
        <v>4.3E-3</v>
      </c>
      <c r="G5" s="29" t="str">
        <f>IF(F5="na","! No "&amp;A5&amp;" for "&amp;B5,"STOCHASTIC "&amp;CHAR(34)&amp;B5&amp;A5&amp;CHAR(34)&amp;" "&amp;E5&amp;" "&amp;TEXT(F5,"0.00E+00")&amp;" "&amp;CHAR(34)&amp;C5&amp;" SFING"&amp;" ("&amp;D5&amp;")"&amp;CHAR(34))</f>
        <v>STOCHASTIC "As    SFINH" 1 4.30E-03 "Arsenic SFING (risk per mg(intake)/(kg(bodyweight)/day))"</v>
      </c>
    </row>
    <row r="6" spans="1:7" ht="13.5" x14ac:dyDescent="0.25">
      <c r="A6" s="30" t="s">
        <v>247</v>
      </c>
      <c r="B6" s="69" t="s">
        <v>238</v>
      </c>
      <c r="C6" s="28" t="s">
        <v>111</v>
      </c>
      <c r="D6" s="30" t="s">
        <v>246</v>
      </c>
      <c r="E6" s="28">
        <v>1</v>
      </c>
      <c r="F6" s="32" t="s">
        <v>109</v>
      </c>
      <c r="G6" s="29" t="str">
        <f>IF(F6="na","! No "&amp;A6&amp;" for "&amp;B6,"STOCHASTIC "&amp;CHAR(34)&amp;B6&amp;A6&amp;CHAR(34)&amp;" "&amp;E6&amp;" "&amp;TEXT(F6,"0.00E+00")&amp;" "&amp;CHAR(34)&amp;C6&amp;" SFING"&amp;" ("&amp;D6&amp;")"&amp;CHAR(34))</f>
        <v xml:space="preserve">! No SFINH for Hg    </v>
      </c>
    </row>
    <row r="7" spans="1:7" ht="13.5" x14ac:dyDescent="0.25">
      <c r="A7" s="30" t="s">
        <v>247</v>
      </c>
      <c r="B7" s="69" t="s">
        <v>252</v>
      </c>
      <c r="C7" s="28" t="s">
        <v>251</v>
      </c>
      <c r="D7" s="30" t="s">
        <v>246</v>
      </c>
      <c r="E7" s="28">
        <v>1</v>
      </c>
      <c r="F7" s="32" t="s">
        <v>109</v>
      </c>
      <c r="G7" s="29" t="str">
        <f>IF(F7="na","! No "&amp;A7&amp;" for "&amp;B7,"STOCHASTIC "&amp;CHAR(34)&amp;B7&amp;A7&amp;CHAR(34)&amp;" "&amp;E7&amp;" "&amp;TEXT(F7,"0.00E+00")&amp;" "&amp;CHAR(34)&amp;C7&amp;" SFING"&amp;" ("&amp;D7&amp;")"&amp;CHAR(34))</f>
        <v xml:space="preserve">! No SFINH for Zn    </v>
      </c>
    </row>
  </sheetData>
  <sortState ref="A3:F6">
    <sortCondition ref="B3:B6"/>
  </sortState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6" sqref="I36"/>
    </sheetView>
  </sheetViews>
  <sheetFormatPr defaultRowHeight="12.75" x14ac:dyDescent="0.2"/>
  <cols>
    <col min="1" max="1" width="9.85546875" customWidth="1"/>
    <col min="2" max="2" width="19.5703125" bestFit="1" customWidth="1"/>
    <col min="3" max="3" width="11.28515625" customWidth="1"/>
    <col min="4" max="4" width="19.28515625" bestFit="1" customWidth="1"/>
    <col min="12" max="12" width="82.28515625" bestFit="1" customWidth="1"/>
    <col min="13" max="13" width="113.140625" bestFit="1" customWidth="1"/>
  </cols>
  <sheetData>
    <row r="1" spans="1:13" x14ac:dyDescent="0.2">
      <c r="A1" s="16" t="s">
        <v>107</v>
      </c>
      <c r="B1" s="2"/>
    </row>
    <row r="2" spans="1:13" x14ac:dyDescent="0.2">
      <c r="A2" s="2"/>
      <c r="B2" s="2"/>
    </row>
    <row r="3" spans="1:13" ht="13.5" x14ac:dyDescent="0.25">
      <c r="A3" s="4" t="s">
        <v>241</v>
      </c>
      <c r="B3" s="4" t="s">
        <v>40</v>
      </c>
      <c r="C3" s="4" t="s">
        <v>41</v>
      </c>
      <c r="D3" s="4" t="s">
        <v>42</v>
      </c>
      <c r="E3" s="4" t="s">
        <v>8</v>
      </c>
      <c r="F3" s="4" t="s">
        <v>43</v>
      </c>
      <c r="G3" s="4" t="s">
        <v>4</v>
      </c>
      <c r="H3" s="3"/>
      <c r="I3" s="3"/>
      <c r="J3" s="3" t="s">
        <v>79</v>
      </c>
      <c r="K3" s="6" t="s">
        <v>71</v>
      </c>
      <c r="L3" s="25" t="s">
        <v>6</v>
      </c>
      <c r="M3" s="25" t="s">
        <v>93</v>
      </c>
    </row>
    <row r="4" spans="1:13" ht="13.5" x14ac:dyDescent="0.25">
      <c r="A4" s="30" t="s">
        <v>236</v>
      </c>
      <c r="B4" s="28" t="s">
        <v>103</v>
      </c>
      <c r="C4" s="30" t="s">
        <v>243</v>
      </c>
      <c r="D4" s="30" t="s">
        <v>107</v>
      </c>
      <c r="E4" s="30" t="s">
        <v>200</v>
      </c>
      <c r="F4" s="30" t="s">
        <v>37</v>
      </c>
      <c r="G4" s="30">
        <v>1</v>
      </c>
      <c r="H4" s="28">
        <v>0.13009999999999999</v>
      </c>
      <c r="I4" s="30"/>
      <c r="J4" s="28">
        <v>0.13009999999999999</v>
      </c>
      <c r="L4" s="29" t="str">
        <f>"STOCHASTIC "&amp;CHAR(34)&amp;A4&amp;C4&amp;CHAR(34)&amp;" "&amp;G4&amp;" "&amp;H4&amp;" "&amp;CHAR(34)&amp;D4&amp;" ["&amp;E4&amp;"]"&amp;CHAR(34)</f>
        <v>STOCHASTIC "ACNAPEABSORP" 1 0.1301 "Skin absorption factor [unitless]"</v>
      </c>
      <c r="M4" s="29" t="str">
        <f>"STOCHASTIC "&amp;CHAR(34)&amp;A4&amp;C4&amp;CHAR(34)&amp;" 1 "&amp;J4&amp;" "&amp;CHAR(34)&amp;"Deterministic (reference) "&amp;D4&amp;" ["&amp;E4&amp;"]"&amp;CHAR(34)</f>
        <v>STOCHASTIC "ACNAPEABSORP" 1 0.1301 "Deterministic (reference) Skin absorption factor [unitless]"</v>
      </c>
    </row>
    <row r="5" spans="1:13" ht="13.5" x14ac:dyDescent="0.25">
      <c r="A5" s="30" t="s">
        <v>237</v>
      </c>
      <c r="B5" s="28" t="s">
        <v>110</v>
      </c>
      <c r="C5" s="30" t="s">
        <v>243</v>
      </c>
      <c r="D5" s="30" t="s">
        <v>107</v>
      </c>
      <c r="E5" s="30" t="s">
        <v>200</v>
      </c>
      <c r="F5" s="30" t="s">
        <v>37</v>
      </c>
      <c r="G5" s="30">
        <v>1</v>
      </c>
      <c r="H5" s="28">
        <v>1.1999999999999999E-3</v>
      </c>
      <c r="I5" s="30"/>
      <c r="J5" s="28">
        <v>1.1999999999999999E-3</v>
      </c>
      <c r="L5" s="29" t="str">
        <f t="shared" ref="L5:L7" si="0">"STOCHASTIC "&amp;CHAR(34)&amp;A5&amp;C5&amp;CHAR(34)&amp;" "&amp;G5&amp;" "&amp;H5&amp;" "&amp;CHAR(34)&amp;D5&amp;" ["&amp;E5&amp;"]"&amp;CHAR(34)</f>
        <v>STOCHASTIC "As    ABSORP" 1 0.0012 "Skin absorption factor [unitless]"</v>
      </c>
      <c r="M5" s="29" t="str">
        <f t="shared" ref="M5:M7" si="1">"STOCHASTIC "&amp;CHAR(34)&amp;A5&amp;C5&amp;CHAR(34)&amp;" 1 "&amp;J5&amp;" "&amp;CHAR(34)&amp;"Deterministic (reference) "&amp;D5&amp;" ["&amp;E5&amp;"]"&amp;CHAR(34)</f>
        <v>STOCHASTIC "As    ABSORP" 1 0.0012 "Deterministic (reference) Skin absorption factor [unitless]"</v>
      </c>
    </row>
    <row r="6" spans="1:13" ht="13.5" x14ac:dyDescent="0.25">
      <c r="A6" s="30" t="s">
        <v>238</v>
      </c>
      <c r="B6" s="28" t="s">
        <v>111</v>
      </c>
      <c r="C6" s="30" t="s">
        <v>243</v>
      </c>
      <c r="D6" s="30" t="s">
        <v>107</v>
      </c>
      <c r="E6" s="30" t="s">
        <v>200</v>
      </c>
      <c r="F6" s="30" t="s">
        <v>37</v>
      </c>
      <c r="G6" s="30">
        <v>1</v>
      </c>
      <c r="H6" s="28">
        <v>1.1000000000000001E-3</v>
      </c>
      <c r="I6" s="30"/>
      <c r="J6" s="28">
        <v>1.1000000000000001E-3</v>
      </c>
      <c r="L6" s="29" t="str">
        <f t="shared" si="0"/>
        <v>STOCHASTIC "Hg    ABSORP" 1 0.0011 "Skin absorption factor [unitless]"</v>
      </c>
      <c r="M6" s="29" t="str">
        <f t="shared" si="1"/>
        <v>STOCHASTIC "Hg    ABSORP" 1 0.0011 "Deterministic (reference) Skin absorption factor [unitless]"</v>
      </c>
    </row>
    <row r="7" spans="1:13" ht="13.5" x14ac:dyDescent="0.25">
      <c r="A7" s="30" t="s">
        <v>252</v>
      </c>
      <c r="B7" s="28" t="s">
        <v>251</v>
      </c>
      <c r="C7" s="30" t="s">
        <v>243</v>
      </c>
      <c r="D7" s="30" t="s">
        <v>107</v>
      </c>
      <c r="E7" s="30" t="s">
        <v>200</v>
      </c>
      <c r="F7" s="30" t="s">
        <v>37</v>
      </c>
      <c r="G7" s="30">
        <v>1</v>
      </c>
      <c r="H7" s="28">
        <v>5.0000000000000001E-4</v>
      </c>
      <c r="I7" s="30"/>
      <c r="J7" s="28">
        <v>5.0000000000000001E-4</v>
      </c>
      <c r="L7" s="29" t="str">
        <f t="shared" si="0"/>
        <v>STOCHASTIC "Zn    ABSORP" 1 0.0005 "Skin absorption factor [unitless]"</v>
      </c>
      <c r="M7" s="29" t="str">
        <f t="shared" si="1"/>
        <v>STOCHASTIC "Zn    ABSORP" 1 0.0005 "Deterministic (reference) Skin absorption factor [unitless]"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Food_Species</vt:lpstr>
      <vt:lpstr>Coastal Fisherman Scenario</vt:lpstr>
      <vt:lpstr>Urban Resident Scenario</vt:lpstr>
      <vt:lpstr>RFDING</vt:lpstr>
      <vt:lpstr>RFDINH</vt:lpstr>
      <vt:lpstr>SFING</vt:lpstr>
      <vt:lpstr>SFINH</vt:lpstr>
      <vt:lpstr>ABSORP</vt:lpstr>
      <vt:lpstr>KP</vt:lpstr>
      <vt:lpstr>Volatile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W. Eslinger</dc:creator>
  <cp:lastModifiedBy>Paul W. Eslinger</cp:lastModifiedBy>
  <cp:lastPrinted>2005-09-30T18:01:31Z</cp:lastPrinted>
  <dcterms:created xsi:type="dcterms:W3CDTF">2000-05-18T19:12:50Z</dcterms:created>
  <dcterms:modified xsi:type="dcterms:W3CDTF">2012-07-16T01:09:32Z</dcterms:modified>
</cp:coreProperties>
</file>