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0" windowHeight="6690" activeTab="1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 l="1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 l="1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<sst xmlns="http://schemas.openxmlformats.org/spreadsheetml/2006/main" count="2437" uniqueCount="589">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</sst>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2578125" defaultRowHeight="15.75" customHeight="1" x14ac:dyDescent="0.2"/>
  <cols>
    <col min="1" max="1" width="25.5703125" style="23" bestFit="1" customWidth="1"/>
    <col min="2" max="2" width="2" style="3" hidden="1" customWidth="1"/>
    <col min="3" max="3" width="6.42578125" style="3" customWidth="1"/>
    <col min="4" max="4" width="17.7109375" style="25" bestFit="1" customWidth="1"/>
    <col min="5" max="5" width="2" style="3" customWidth="1"/>
    <col min="6" max="6" width="8.85546875" style="3" customWidth="1"/>
    <col min="7" max="7" width="16.7109375" style="84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 x14ac:dyDescent="0.2">
      <c r="A1" s="22" t="s">
        <v>400</v>
      </c>
    </row>
    <row r="3" spans="1:19" ht="15.75" customHeight="1" x14ac:dyDescent="0.2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2.75" x14ac:dyDescent="0.2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2.75" x14ac:dyDescent="0.2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2.75" x14ac:dyDescent="0.2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2.75" x14ac:dyDescent="0.2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2.75" x14ac:dyDescent="0.2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2.75" x14ac:dyDescent="0.2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2.75" x14ac:dyDescent="0.2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2.75" x14ac:dyDescent="0.2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2.75" x14ac:dyDescent="0.2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2.75" x14ac:dyDescent="0.2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2.75" x14ac:dyDescent="0.2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2.75" x14ac:dyDescent="0.2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2.75" x14ac:dyDescent="0.2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2.75" x14ac:dyDescent="0.2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2.75" x14ac:dyDescent="0.2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2.75" x14ac:dyDescent="0.2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2.75" x14ac:dyDescent="0.2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2.75" x14ac:dyDescent="0.2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2.75" x14ac:dyDescent="0.2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2.75" x14ac:dyDescent="0.2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2.75" x14ac:dyDescent="0.2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2.75" x14ac:dyDescent="0.2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2.75" x14ac:dyDescent="0.2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2.75" x14ac:dyDescent="0.2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2.75" x14ac:dyDescent="0.2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2.75" x14ac:dyDescent="0.2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2.75" x14ac:dyDescent="0.2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2.75" x14ac:dyDescent="0.2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2.75" x14ac:dyDescent="0.2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2.75" x14ac:dyDescent="0.2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2.75" x14ac:dyDescent="0.2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2.75" x14ac:dyDescent="0.2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2.75" x14ac:dyDescent="0.2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2.75" x14ac:dyDescent="0.2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2.75" x14ac:dyDescent="0.2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2.75" x14ac:dyDescent="0.2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2.75" x14ac:dyDescent="0.2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2.75" x14ac:dyDescent="0.2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2.75" x14ac:dyDescent="0.2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2.75" x14ac:dyDescent="0.2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2.75" x14ac:dyDescent="0.2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2.75" x14ac:dyDescent="0.2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2.75" x14ac:dyDescent="0.2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2.75" x14ac:dyDescent="0.2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2.75" x14ac:dyDescent="0.2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2.75" x14ac:dyDescent="0.2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2.75" x14ac:dyDescent="0.2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2.75" x14ac:dyDescent="0.2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2.75" x14ac:dyDescent="0.2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2.75" x14ac:dyDescent="0.2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2.75" x14ac:dyDescent="0.2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2.75" x14ac:dyDescent="0.2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2.75" x14ac:dyDescent="0.2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2.75" x14ac:dyDescent="0.2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2.75" x14ac:dyDescent="0.2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2.75" x14ac:dyDescent="0.2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2.75" x14ac:dyDescent="0.2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2.75" x14ac:dyDescent="0.2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2.75" x14ac:dyDescent="0.2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2.75" x14ac:dyDescent="0.2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2.75" x14ac:dyDescent="0.2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2.75" x14ac:dyDescent="0.2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2.75" x14ac:dyDescent="0.2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2.75" x14ac:dyDescent="0.2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2.75" x14ac:dyDescent="0.2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2.75" x14ac:dyDescent="0.2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2.75" x14ac:dyDescent="0.2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2.75" x14ac:dyDescent="0.2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2.75" x14ac:dyDescent="0.2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2.75" x14ac:dyDescent="0.2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2.75" x14ac:dyDescent="0.2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2.75" x14ac:dyDescent="0.2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2.75" x14ac:dyDescent="0.2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2.75" x14ac:dyDescent="0.2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2.75" x14ac:dyDescent="0.2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2.75" x14ac:dyDescent="0.2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2.75" x14ac:dyDescent="0.2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2.75" x14ac:dyDescent="0.2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2.75" x14ac:dyDescent="0.2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2.75" x14ac:dyDescent="0.2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2.75" x14ac:dyDescent="0.2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2.75" x14ac:dyDescent="0.2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2.75" x14ac:dyDescent="0.2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2.75" x14ac:dyDescent="0.2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2.75" x14ac:dyDescent="0.2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2.75" x14ac:dyDescent="0.2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2.75" x14ac:dyDescent="0.2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2.75" x14ac:dyDescent="0.2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2.75" x14ac:dyDescent="0.2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2.75" x14ac:dyDescent="0.2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2.75" x14ac:dyDescent="0.2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2.75" x14ac:dyDescent="0.2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2.75" x14ac:dyDescent="0.2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2.75" x14ac:dyDescent="0.2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2.75" x14ac:dyDescent="0.2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2.75" x14ac:dyDescent="0.2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2.75" x14ac:dyDescent="0.2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2.75" x14ac:dyDescent="0.2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2.75" x14ac:dyDescent="0.2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2.75" x14ac:dyDescent="0.2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2.75" x14ac:dyDescent="0.2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2.75" x14ac:dyDescent="0.2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2.75" x14ac:dyDescent="0.2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2.75" x14ac:dyDescent="0.2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2.75" x14ac:dyDescent="0.2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2.75" x14ac:dyDescent="0.2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2.75" x14ac:dyDescent="0.2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2.75" x14ac:dyDescent="0.2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2.75" x14ac:dyDescent="0.2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2.75" x14ac:dyDescent="0.2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2.75" x14ac:dyDescent="0.2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2.75" x14ac:dyDescent="0.2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2.75" x14ac:dyDescent="0.2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2.75" x14ac:dyDescent="0.2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2.75" x14ac:dyDescent="0.2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2.75" x14ac:dyDescent="0.2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2.75" x14ac:dyDescent="0.2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2.75" x14ac:dyDescent="0.2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2.75" x14ac:dyDescent="0.2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2.75" x14ac:dyDescent="0.2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2.75" x14ac:dyDescent="0.2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2.75" x14ac:dyDescent="0.2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2.75" x14ac:dyDescent="0.2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2.75" x14ac:dyDescent="0.2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2.75" x14ac:dyDescent="0.2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2.75" x14ac:dyDescent="0.2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2.75" x14ac:dyDescent="0.2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2.75" x14ac:dyDescent="0.2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2.75" x14ac:dyDescent="0.2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2.75" x14ac:dyDescent="0.2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2.75" x14ac:dyDescent="0.2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2.75" x14ac:dyDescent="0.2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2.75" x14ac:dyDescent="0.2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2.75" x14ac:dyDescent="0.2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2.75" x14ac:dyDescent="0.2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2.75" x14ac:dyDescent="0.2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2.75" x14ac:dyDescent="0.2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2.75" x14ac:dyDescent="0.2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2.75" x14ac:dyDescent="0.2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2.75" x14ac:dyDescent="0.2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2.75" x14ac:dyDescent="0.2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2.75" x14ac:dyDescent="0.2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2.75" x14ac:dyDescent="0.2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2.75" x14ac:dyDescent="0.2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2.75" x14ac:dyDescent="0.2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2.75" x14ac:dyDescent="0.2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2.75" x14ac:dyDescent="0.2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2.75" x14ac:dyDescent="0.2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2.75" x14ac:dyDescent="0.2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2.75" x14ac:dyDescent="0.2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2.75" x14ac:dyDescent="0.2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2.75" x14ac:dyDescent="0.2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2.75" x14ac:dyDescent="0.2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2.75" x14ac:dyDescent="0.2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2.75" x14ac:dyDescent="0.2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2.75" x14ac:dyDescent="0.2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2.75" x14ac:dyDescent="0.2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2.75" x14ac:dyDescent="0.2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2.75" x14ac:dyDescent="0.2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2.75" x14ac:dyDescent="0.2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2.75" x14ac:dyDescent="0.2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2.75" x14ac:dyDescent="0.2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2.75" x14ac:dyDescent="0.2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2.75" x14ac:dyDescent="0.2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2.75" x14ac:dyDescent="0.2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2.75" x14ac:dyDescent="0.2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2.75" x14ac:dyDescent="0.2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2.75" x14ac:dyDescent="0.2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2.75" x14ac:dyDescent="0.2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2.75" x14ac:dyDescent="0.2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2.75" x14ac:dyDescent="0.2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2.75" x14ac:dyDescent="0.2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2.75" x14ac:dyDescent="0.2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2.75" x14ac:dyDescent="0.2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2.75" x14ac:dyDescent="0.2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2.75" x14ac:dyDescent="0.2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2.75" x14ac:dyDescent="0.2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2.75" x14ac:dyDescent="0.2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2.75" x14ac:dyDescent="0.2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2.75" x14ac:dyDescent="0.2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2.75" x14ac:dyDescent="0.2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2.75" x14ac:dyDescent="0.2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2.75" x14ac:dyDescent="0.2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2.75" x14ac:dyDescent="0.2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2.75" x14ac:dyDescent="0.2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2.75" x14ac:dyDescent="0.2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2.75" x14ac:dyDescent="0.2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2.75" x14ac:dyDescent="0.2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2.75" x14ac:dyDescent="0.2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2.75" x14ac:dyDescent="0.2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2.75" x14ac:dyDescent="0.2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2.75" x14ac:dyDescent="0.2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2.75" x14ac:dyDescent="0.2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2.75" x14ac:dyDescent="0.2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2.75" x14ac:dyDescent="0.2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2.75" x14ac:dyDescent="0.2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2.75" x14ac:dyDescent="0.2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2.75" x14ac:dyDescent="0.2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2.75" x14ac:dyDescent="0.2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2.75" x14ac:dyDescent="0.2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2.75" x14ac:dyDescent="0.2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2.75" x14ac:dyDescent="0.2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2.75" x14ac:dyDescent="0.2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2.75" x14ac:dyDescent="0.2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2.75" x14ac:dyDescent="0.2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2.75" x14ac:dyDescent="0.2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2.75" x14ac:dyDescent="0.2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2.75" x14ac:dyDescent="0.2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2.75" x14ac:dyDescent="0.2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2.75" x14ac:dyDescent="0.2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2.75" x14ac:dyDescent="0.2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2.75" x14ac:dyDescent="0.2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2.75" x14ac:dyDescent="0.2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2.75" x14ac:dyDescent="0.2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2.75" x14ac:dyDescent="0.2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2.75" x14ac:dyDescent="0.2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2.75" x14ac:dyDescent="0.2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2.75" x14ac:dyDescent="0.2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2.75" x14ac:dyDescent="0.2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2.75" x14ac:dyDescent="0.2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2.75" x14ac:dyDescent="0.2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2.75" x14ac:dyDescent="0.2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2.75" x14ac:dyDescent="0.2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2.75" x14ac:dyDescent="0.2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2.75" x14ac:dyDescent="0.2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2.75" x14ac:dyDescent="0.2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2.75" x14ac:dyDescent="0.2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2.75" x14ac:dyDescent="0.2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2.75" x14ac:dyDescent="0.2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2.75" x14ac:dyDescent="0.2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2.75" x14ac:dyDescent="0.2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2.75" x14ac:dyDescent="0.2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2.75" x14ac:dyDescent="0.2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2.75" x14ac:dyDescent="0.2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2.75" x14ac:dyDescent="0.2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2.75" x14ac:dyDescent="0.2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2.75" x14ac:dyDescent="0.2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2.75" x14ac:dyDescent="0.2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2.75" x14ac:dyDescent="0.2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2.75" x14ac:dyDescent="0.2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2.75" x14ac:dyDescent="0.2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2.75" x14ac:dyDescent="0.2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2.75" x14ac:dyDescent="0.2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2.75" x14ac:dyDescent="0.2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2.75" x14ac:dyDescent="0.2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2.75" x14ac:dyDescent="0.2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2.75" x14ac:dyDescent="0.2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2.75" x14ac:dyDescent="0.2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2.75" x14ac:dyDescent="0.2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2.75" x14ac:dyDescent="0.2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2.75" x14ac:dyDescent="0.2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2.75" x14ac:dyDescent="0.2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2.75" x14ac:dyDescent="0.2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2.75" x14ac:dyDescent="0.2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2.75" x14ac:dyDescent="0.2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2.75" x14ac:dyDescent="0.2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2.75" x14ac:dyDescent="0.2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2.75" x14ac:dyDescent="0.2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2.75" x14ac:dyDescent="0.2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2.75" x14ac:dyDescent="0.2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2.75" x14ac:dyDescent="0.2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2.75" x14ac:dyDescent="0.2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2.75" x14ac:dyDescent="0.2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2.75" x14ac:dyDescent="0.2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2.75" x14ac:dyDescent="0.2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2.75" x14ac:dyDescent="0.2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2.75" x14ac:dyDescent="0.2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A10" zoomScaleNormal="100" workbookViewId="0">
      <selection activeCell="A10" sqref="A10:A79"/>
    </sheetView>
  </sheetViews>
  <sheetFormatPr defaultColWidth="9.140625" defaultRowHeight="12.75" x14ac:dyDescent="0.2"/>
  <cols>
    <col min="1" max="1" width="16.7109375" style="49" bestFit="1" customWidth="1"/>
    <col min="2" max="2" width="10.5703125" style="49" customWidth="1"/>
    <col min="3" max="3" width="8.85546875" style="15" bestFit="1" customWidth="1"/>
    <col min="4" max="4" width="22.42578125" style="48" bestFit="1" customWidth="1"/>
    <col min="5" max="5" width="17.85546875" style="74" bestFit="1" customWidth="1"/>
    <col min="6" max="6" width="11.42578125" style="49" bestFit="1" customWidth="1"/>
    <col min="7" max="7" width="3.7109375" style="49" bestFit="1" customWidth="1"/>
    <col min="8" max="8" width="7.7109375" style="15" bestFit="1" customWidth="1"/>
    <col min="9" max="9" width="30.28515625" style="15" bestFit="1" customWidth="1"/>
    <col min="10" max="10" width="26.85546875" style="49" customWidth="1"/>
    <col min="11" max="11" width="18" style="49" bestFit="1" customWidth="1"/>
    <col min="12" max="12" width="7.5703125" style="49" bestFit="1" customWidth="1"/>
    <col min="13" max="13" width="9" style="11" bestFit="1" customWidth="1"/>
    <col min="14" max="14" width="20.140625" style="11" bestFit="1" customWidth="1"/>
    <col min="15" max="15" width="9.28515625" style="49" customWidth="1"/>
    <col min="16" max="16" width="11.42578125" style="49" bestFit="1" customWidth="1"/>
    <col min="17" max="17" width="3.7109375" style="49" bestFit="1" customWidth="1"/>
    <col min="18" max="18" width="50.28515625" style="15" customWidth="1"/>
    <col min="19" max="19" width="30.28515625" style="49" bestFit="1" customWidth="1"/>
    <col min="20" max="21" width="9.28515625" style="49" customWidth="1"/>
    <col min="22" max="22" width="20.28515625" style="60" customWidth="1"/>
    <col min="23" max="23" width="17.7109375" style="60" customWidth="1"/>
    <col min="24" max="16384" width="9.140625" style="60"/>
  </cols>
  <sheetData>
    <row r="1" spans="1:23" x14ac:dyDescent="0.2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">
      <c r="A2" s="50"/>
      <c r="B2" s="50"/>
      <c r="C2" s="11"/>
      <c r="D2" s="46"/>
      <c r="K2" s="50"/>
      <c r="L2" s="50"/>
      <c r="O2" s="14"/>
    </row>
    <row r="3" spans="1:23" x14ac:dyDescent="0.2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">
      <c r="A5" s="50"/>
      <c r="B5" s="50"/>
      <c r="C5" s="11"/>
      <c r="D5" s="46"/>
      <c r="K5" s="50"/>
      <c r="L5" s="50"/>
      <c r="O5" s="14"/>
    </row>
    <row r="6" spans="1:23" x14ac:dyDescent="0.2">
      <c r="C6" s="11"/>
      <c r="D6" s="46"/>
      <c r="O6" s="14"/>
    </row>
    <row r="7" spans="1:23" x14ac:dyDescent="0.2">
      <c r="C7" s="11"/>
      <c r="D7" s="46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I9" s="47" t="s">
        <v>444</v>
      </c>
      <c r="S9" s="47" t="s">
        <v>443</v>
      </c>
    </row>
    <row r="10" spans="1:23" ht="15" customHeight="1" x14ac:dyDescent="0.2">
      <c r="A10" s="149" t="s">
        <v>428</v>
      </c>
      <c r="B10" s="49">
        <f>VLOOKUP(C10,'Connectors Pinout'!B:C,2,FALSE)</f>
        <v>50</v>
      </c>
      <c r="C10" s="11" t="s">
        <v>274</v>
      </c>
      <c r="D10" s="148" t="s">
        <v>463</v>
      </c>
      <c r="E10" s="76"/>
      <c r="F10" s="149" t="s">
        <v>384</v>
      </c>
      <c r="G10" s="49">
        <v>1</v>
      </c>
      <c r="H10" s="15" t="s">
        <v>482</v>
      </c>
      <c r="I10" s="150" t="s">
        <v>445</v>
      </c>
      <c r="K10" s="149" t="s">
        <v>432</v>
      </c>
      <c r="L10" s="49">
        <f>VLOOKUP(M10,'Connectors Pinout'!H:I,2,FALSE)</f>
        <v>26</v>
      </c>
      <c r="M10" s="11" t="s">
        <v>167</v>
      </c>
      <c r="N10" s="149" t="s">
        <v>464</v>
      </c>
      <c r="O10" s="76">
        <f>COUNTIF(M:M,M10)</f>
        <v>1</v>
      </c>
      <c r="P10" s="149" t="s">
        <v>381</v>
      </c>
      <c r="Q10" s="49">
        <v>1</v>
      </c>
      <c r="R10" s="15" t="s">
        <v>311</v>
      </c>
      <c r="S10" s="147" t="s">
        <v>441</v>
      </c>
      <c r="U10" s="73" t="s">
        <v>475</v>
      </c>
      <c r="V10" s="60">
        <v>1</v>
      </c>
    </row>
    <row r="11" spans="1:23" x14ac:dyDescent="0.2">
      <c r="A11" s="149"/>
      <c r="B11" s="49">
        <f>VLOOKUP(C11,'Connectors Pinout'!B:C,2,FALSE)</f>
        <v>55</v>
      </c>
      <c r="C11" s="11" t="s">
        <v>278</v>
      </c>
      <c r="D11" s="148"/>
      <c r="E11" s="76"/>
      <c r="F11" s="149"/>
      <c r="G11" s="49">
        <v>2</v>
      </c>
      <c r="H11" s="15" t="s">
        <v>483</v>
      </c>
      <c r="I11" s="150"/>
      <c r="K11" s="149"/>
      <c r="L11" s="49">
        <f>VLOOKUP(M11,'Connectors Pinout'!H:I,2,FALSE)</f>
        <v>27</v>
      </c>
      <c r="M11" s="11" t="s">
        <v>168</v>
      </c>
      <c r="N11" s="149"/>
      <c r="O11" s="76">
        <f t="shared" ref="O11:O74" si="0">COUNTIF(M:M,M11)</f>
        <v>1</v>
      </c>
      <c r="P11" s="149"/>
      <c r="Q11" s="49">
        <v>2</v>
      </c>
      <c r="R11" s="15" t="s">
        <v>312</v>
      </c>
      <c r="S11" s="147"/>
      <c r="U11" s="73" t="s">
        <v>475</v>
      </c>
      <c r="V11" s="60">
        <v>1</v>
      </c>
    </row>
    <row r="12" spans="1:23" x14ac:dyDescent="0.2">
      <c r="A12" s="149"/>
      <c r="B12" s="49">
        <f>VLOOKUP(C12,'Connectors Pinout'!B:C,2,FALSE)</f>
        <v>60</v>
      </c>
      <c r="C12" s="11" t="s">
        <v>282</v>
      </c>
      <c r="D12" s="148"/>
      <c r="E12" s="76"/>
      <c r="F12" s="149"/>
      <c r="G12" s="49">
        <v>3</v>
      </c>
      <c r="H12" s="15" t="s">
        <v>484</v>
      </c>
      <c r="I12" s="150"/>
      <c r="K12" s="149"/>
      <c r="L12" s="49">
        <f>VLOOKUP(M12,'Connectors Pinout'!H:I,2,FALSE)</f>
        <v>28</v>
      </c>
      <c r="M12" s="11" t="s">
        <v>170</v>
      </c>
      <c r="N12" s="149"/>
      <c r="O12" s="76">
        <f t="shared" si="0"/>
        <v>1</v>
      </c>
      <c r="P12" s="149"/>
      <c r="Q12" s="49">
        <v>3</v>
      </c>
      <c r="R12" s="15" t="s">
        <v>313</v>
      </c>
      <c r="S12" s="147"/>
      <c r="U12" s="73" t="s">
        <v>475</v>
      </c>
      <c r="V12" s="60">
        <v>1</v>
      </c>
    </row>
    <row r="13" spans="1:23" x14ac:dyDescent="0.2">
      <c r="A13" s="149"/>
      <c r="B13" s="49">
        <f>VLOOKUP(C13,'Connectors Pinout'!B:C,2,FALSE)</f>
        <v>51</v>
      </c>
      <c r="C13" s="11" t="s">
        <v>275</v>
      </c>
      <c r="D13" s="148"/>
      <c r="E13" s="76"/>
      <c r="F13" s="149"/>
      <c r="G13" s="49">
        <v>4</v>
      </c>
      <c r="H13" s="15" t="s">
        <v>485</v>
      </c>
      <c r="I13" s="150"/>
      <c r="K13" s="149"/>
      <c r="L13" s="49">
        <f>VLOOKUP(M13,'Connectors Pinout'!H:I,2,FALSE)</f>
        <v>29</v>
      </c>
      <c r="M13" s="11" t="s">
        <v>171</v>
      </c>
      <c r="N13" s="149"/>
      <c r="O13" s="76">
        <f t="shared" si="0"/>
        <v>1</v>
      </c>
      <c r="P13" s="149"/>
      <c r="Q13" s="49">
        <v>4</v>
      </c>
      <c r="R13" s="15" t="s">
        <v>314</v>
      </c>
      <c r="S13" s="147"/>
      <c r="U13" s="73" t="s">
        <v>475</v>
      </c>
      <c r="V13" s="60">
        <v>1</v>
      </c>
    </row>
    <row r="14" spans="1:23" x14ac:dyDescent="0.2">
      <c r="A14" s="149"/>
      <c r="B14" s="49">
        <f>VLOOKUP(C14,'Connectors Pinout'!B:C,2,FALSE)</f>
        <v>56</v>
      </c>
      <c r="C14" s="11" t="s">
        <v>279</v>
      </c>
      <c r="D14" s="148"/>
      <c r="E14" s="76"/>
      <c r="F14" s="149"/>
      <c r="G14" s="49">
        <v>5</v>
      </c>
      <c r="H14" s="15" t="s">
        <v>486</v>
      </c>
      <c r="I14" s="150"/>
      <c r="K14" s="149"/>
      <c r="L14" s="49">
        <f>VLOOKUP(M14,'Connectors Pinout'!H:I,2,FALSE)</f>
        <v>30</v>
      </c>
      <c r="M14" s="11" t="s">
        <v>172</v>
      </c>
      <c r="N14" s="149"/>
      <c r="O14" s="76">
        <f t="shared" si="0"/>
        <v>1</v>
      </c>
      <c r="P14" s="149"/>
      <c r="Q14" s="49">
        <v>5</v>
      </c>
      <c r="R14" s="15" t="s">
        <v>315</v>
      </c>
      <c r="S14" s="147"/>
      <c r="U14" s="73" t="s">
        <v>475</v>
      </c>
      <c r="V14" s="60">
        <v>1</v>
      </c>
    </row>
    <row r="15" spans="1:23" x14ac:dyDescent="0.2">
      <c r="A15" s="149"/>
      <c r="B15" s="77">
        <f>VLOOKUP(C15,'Connectors Pinout'!B:C,2,FALSE)</f>
        <v>58</v>
      </c>
      <c r="C15" s="78" t="s">
        <v>281</v>
      </c>
      <c r="D15" s="148"/>
      <c r="E15" s="76"/>
      <c r="F15" s="149"/>
      <c r="G15" s="49">
        <v>6</v>
      </c>
      <c r="H15" s="15" t="s">
        <v>487</v>
      </c>
      <c r="I15" s="150"/>
      <c r="K15" s="149"/>
      <c r="L15" s="49">
        <f>VLOOKUP(M15,'Connectors Pinout'!H:I,2,FALSE)</f>
        <v>31</v>
      </c>
      <c r="M15" s="11" t="s">
        <v>173</v>
      </c>
      <c r="N15" s="149"/>
      <c r="O15" s="76">
        <f t="shared" si="0"/>
        <v>1</v>
      </c>
      <c r="P15" s="149"/>
      <c r="Q15" s="49">
        <v>6</v>
      </c>
      <c r="R15" s="15" t="s">
        <v>316</v>
      </c>
      <c r="S15" s="147"/>
      <c r="U15" s="73" t="s">
        <v>475</v>
      </c>
      <c r="V15" s="82">
        <v>0</v>
      </c>
    </row>
    <row r="16" spans="1:23" x14ac:dyDescent="0.2">
      <c r="A16" s="149"/>
      <c r="B16" s="49">
        <f>VLOOKUP(C16,'Connectors Pinout'!B:C,2,FALSE)</f>
        <v>61</v>
      </c>
      <c r="C16" s="11" t="s">
        <v>283</v>
      </c>
      <c r="D16" s="148"/>
      <c r="E16" s="76"/>
      <c r="F16" s="149"/>
      <c r="G16" s="49">
        <v>7</v>
      </c>
      <c r="H16" s="15" t="s">
        <v>488</v>
      </c>
      <c r="I16" s="150"/>
      <c r="K16" s="149"/>
      <c r="L16" s="49">
        <f>VLOOKUP(M16,'Connectors Pinout'!H:I,2,FALSE)</f>
        <v>32</v>
      </c>
      <c r="M16" s="11" t="s">
        <v>175</v>
      </c>
      <c r="N16" s="149"/>
      <c r="O16" s="76">
        <f t="shared" si="0"/>
        <v>1</v>
      </c>
      <c r="P16" s="149"/>
      <c r="Q16" s="49">
        <v>7</v>
      </c>
      <c r="R16" s="15" t="s">
        <v>317</v>
      </c>
      <c r="S16" s="147"/>
      <c r="U16" s="73" t="s">
        <v>475</v>
      </c>
      <c r="V16" s="60">
        <v>1</v>
      </c>
    </row>
    <row r="17" spans="1:23" x14ac:dyDescent="0.2">
      <c r="A17" s="149"/>
      <c r="B17" s="146">
        <f>VLOOKUP(C17,'Connectors Pinout'!B:C,2,FALSE)</f>
        <v>57</v>
      </c>
      <c r="C17" s="11" t="s">
        <v>280</v>
      </c>
      <c r="D17" s="148"/>
      <c r="E17" s="76"/>
      <c r="F17" s="149"/>
      <c r="G17" s="49">
        <v>8</v>
      </c>
      <c r="H17" s="15" t="s">
        <v>489</v>
      </c>
      <c r="I17" s="150"/>
      <c r="K17" s="149"/>
      <c r="L17" s="49">
        <f>VLOOKUP(M17,'Connectors Pinout'!H:I,2,FALSE)</f>
        <v>33</v>
      </c>
      <c r="M17" s="11" t="s">
        <v>176</v>
      </c>
      <c r="N17" s="149"/>
      <c r="O17" s="76">
        <f t="shared" si="0"/>
        <v>1</v>
      </c>
      <c r="P17" s="149"/>
      <c r="Q17" s="49">
        <v>8</v>
      </c>
      <c r="R17" s="15" t="s">
        <v>318</v>
      </c>
      <c r="S17" s="147"/>
      <c r="U17" s="73" t="s">
        <v>475</v>
      </c>
      <c r="V17" s="60">
        <v>1</v>
      </c>
    </row>
    <row r="18" spans="1:23" x14ac:dyDescent="0.2">
      <c r="A18" s="149"/>
      <c r="B18" s="49">
        <f>VLOOKUP(C18,'Connectors Pinout'!B:C,2,FALSE)</f>
        <v>49</v>
      </c>
      <c r="C18" s="11" t="s">
        <v>197</v>
      </c>
      <c r="D18" s="148"/>
      <c r="E18" s="76"/>
      <c r="F18" s="149"/>
      <c r="G18" s="49">
        <v>9</v>
      </c>
      <c r="H18" s="15" t="s">
        <v>490</v>
      </c>
      <c r="I18" s="150"/>
      <c r="K18" s="149"/>
      <c r="L18" s="49">
        <f>VLOOKUP(M18,'Connectors Pinout'!H:I,2,FALSE)</f>
        <v>48</v>
      </c>
      <c r="M18" s="11" t="s">
        <v>204</v>
      </c>
      <c r="N18" s="149"/>
      <c r="O18" s="76">
        <f t="shared" si="0"/>
        <v>1</v>
      </c>
      <c r="P18" s="149"/>
      <c r="Q18" s="49">
        <v>9</v>
      </c>
      <c r="R18" s="15" t="s">
        <v>319</v>
      </c>
      <c r="S18" s="147"/>
      <c r="U18" s="73" t="s">
        <v>475</v>
      </c>
      <c r="W18" s="60">
        <v>1</v>
      </c>
    </row>
    <row r="19" spans="1:23" x14ac:dyDescent="0.2">
      <c r="A19" s="149"/>
      <c r="B19" s="49">
        <f>VLOOKUP(C19,'Connectors Pinout'!B:C,2,FALSE)</f>
        <v>54</v>
      </c>
      <c r="C19" s="11" t="s">
        <v>198</v>
      </c>
      <c r="D19" s="148"/>
      <c r="E19" s="76"/>
      <c r="F19" s="149"/>
      <c r="G19" s="49">
        <v>10</v>
      </c>
      <c r="H19" s="15" t="s">
        <v>491</v>
      </c>
      <c r="I19" s="150"/>
      <c r="K19" s="149"/>
      <c r="L19" s="49">
        <f>VLOOKUP(M19,'Connectors Pinout'!H:I,2,FALSE)</f>
        <v>49</v>
      </c>
      <c r="M19" s="11" t="s">
        <v>205</v>
      </c>
      <c r="N19" s="149"/>
      <c r="O19" s="76">
        <f t="shared" si="0"/>
        <v>2</v>
      </c>
      <c r="P19" s="149"/>
      <c r="Q19" s="49">
        <v>10</v>
      </c>
      <c r="R19" s="15" t="s">
        <v>320</v>
      </c>
      <c r="S19" s="147"/>
      <c r="U19" s="73" t="s">
        <v>475</v>
      </c>
      <c r="W19" s="60">
        <v>1</v>
      </c>
    </row>
    <row r="20" spans="1:23" x14ac:dyDescent="0.2">
      <c r="A20" s="149"/>
      <c r="B20" s="49">
        <f>VLOOKUP(C20,'Connectors Pinout'!B:C,2,FALSE)</f>
        <v>41</v>
      </c>
      <c r="C20" s="11" t="s">
        <v>187</v>
      </c>
      <c r="D20" s="148"/>
      <c r="E20" s="76"/>
      <c r="F20" s="149"/>
      <c r="G20" s="49">
        <v>11</v>
      </c>
      <c r="H20" s="15" t="s">
        <v>492</v>
      </c>
      <c r="I20" s="150"/>
      <c r="K20" s="149"/>
      <c r="L20" s="49">
        <f>VLOOKUP(M20,'Connectors Pinout'!H:I,2,FALSE)</f>
        <v>43</v>
      </c>
      <c r="M20" s="11" t="s">
        <v>391</v>
      </c>
      <c r="N20" s="149"/>
      <c r="O20" s="76">
        <f t="shared" si="0"/>
        <v>1</v>
      </c>
      <c r="P20" s="149"/>
      <c r="Q20" s="49">
        <v>11</v>
      </c>
      <c r="R20" s="15" t="s">
        <v>321</v>
      </c>
      <c r="S20" s="147"/>
      <c r="U20" s="73" t="s">
        <v>475</v>
      </c>
      <c r="W20" s="60">
        <v>0</v>
      </c>
    </row>
    <row r="21" spans="1:23" x14ac:dyDescent="0.2">
      <c r="A21" s="149"/>
      <c r="B21" s="49">
        <f>VLOOKUP(C21,'Connectors Pinout'!B:C,2,FALSE)</f>
        <v>54</v>
      </c>
      <c r="C21" s="11" t="s">
        <v>198</v>
      </c>
      <c r="D21" s="148"/>
      <c r="E21" s="76"/>
      <c r="F21" s="149"/>
      <c r="G21" s="49">
        <v>12</v>
      </c>
      <c r="H21" s="15" t="s">
        <v>493</v>
      </c>
      <c r="I21" s="150"/>
      <c r="K21" s="149"/>
      <c r="L21" s="77">
        <f>VLOOKUP(M21,'Connectors Pinout'!H:I,2,FALSE)</f>
        <v>49</v>
      </c>
      <c r="M21" s="11" t="s">
        <v>205</v>
      </c>
      <c r="N21" s="149"/>
      <c r="O21" s="76">
        <f t="shared" si="0"/>
        <v>2</v>
      </c>
      <c r="P21" s="149"/>
      <c r="Q21" s="49">
        <v>12</v>
      </c>
      <c r="R21" s="15" t="s">
        <v>320</v>
      </c>
      <c r="S21" s="147"/>
      <c r="U21" s="73" t="s">
        <v>475</v>
      </c>
      <c r="W21" s="60">
        <v>1</v>
      </c>
    </row>
    <row r="22" spans="1:23" x14ac:dyDescent="0.2">
      <c r="A22" s="149"/>
      <c r="B22" s="49">
        <f>VLOOKUP(C22,'Connectors Pinout'!B:C,2,FALSE)</f>
        <v>59</v>
      </c>
      <c r="C22" s="11" t="s">
        <v>199</v>
      </c>
      <c r="D22" s="148"/>
      <c r="E22" s="76"/>
      <c r="F22" s="149"/>
      <c r="G22" s="49">
        <v>13</v>
      </c>
      <c r="H22" s="15" t="s">
        <v>494</v>
      </c>
      <c r="I22" s="150"/>
      <c r="K22" s="149"/>
      <c r="L22" s="49">
        <f>VLOOKUP(M22,'Connectors Pinout'!H:I,2,FALSE)</f>
        <v>50</v>
      </c>
      <c r="M22" s="11" t="s">
        <v>206</v>
      </c>
      <c r="N22" s="149"/>
      <c r="O22" s="76">
        <f t="shared" si="0"/>
        <v>1</v>
      </c>
      <c r="P22" s="149"/>
      <c r="Q22" s="49">
        <v>13</v>
      </c>
      <c r="R22" s="15" t="s">
        <v>322</v>
      </c>
      <c r="S22" s="147"/>
      <c r="U22" s="73" t="s">
        <v>475</v>
      </c>
      <c r="W22" s="60">
        <v>1</v>
      </c>
    </row>
    <row r="23" spans="1:23" x14ac:dyDescent="0.2">
      <c r="A23" s="149"/>
      <c r="B23" s="49">
        <f>VLOOKUP(C23,'Connectors Pinout'!B:C,2,FALSE)</f>
        <v>19</v>
      </c>
      <c r="C23" s="11" t="s">
        <v>60</v>
      </c>
      <c r="D23" s="148"/>
      <c r="E23" s="76"/>
      <c r="F23" s="149"/>
      <c r="G23" s="49">
        <v>14</v>
      </c>
      <c r="H23" s="15" t="s">
        <v>495</v>
      </c>
      <c r="I23" s="150"/>
      <c r="K23" s="149"/>
      <c r="L23" s="49">
        <f>VLOOKUP(M23,'Connectors Pinout'!H:I,2,FALSE)</f>
        <v>51</v>
      </c>
      <c r="M23" s="11" t="s">
        <v>207</v>
      </c>
      <c r="N23" s="149"/>
      <c r="O23" s="76">
        <f t="shared" si="0"/>
        <v>1</v>
      </c>
      <c r="P23" s="149"/>
      <c r="Q23" s="49">
        <v>14</v>
      </c>
      <c r="R23" s="15" t="s">
        <v>323</v>
      </c>
      <c r="S23" s="147"/>
      <c r="U23" s="73" t="s">
        <v>478</v>
      </c>
      <c r="W23" s="60">
        <v>2</v>
      </c>
    </row>
    <row r="24" spans="1:23" x14ac:dyDescent="0.2">
      <c r="A24" s="149"/>
      <c r="B24" s="49">
        <f>VLOOKUP(C24,'Connectors Pinout'!B:C,2,FALSE)</f>
        <v>20</v>
      </c>
      <c r="C24" s="11" t="s">
        <v>61</v>
      </c>
      <c r="D24" s="148"/>
      <c r="E24" s="76"/>
      <c r="F24" s="149"/>
      <c r="G24" s="49">
        <v>15</v>
      </c>
      <c r="H24" s="15" t="s">
        <v>496</v>
      </c>
      <c r="I24" s="150"/>
      <c r="K24" s="149"/>
      <c r="L24" s="49">
        <f>VLOOKUP(M24,'Connectors Pinout'!H:I,2,FALSE)</f>
        <v>52</v>
      </c>
      <c r="M24" s="11" t="s">
        <v>208</v>
      </c>
      <c r="N24" s="149"/>
      <c r="O24" s="76">
        <f t="shared" si="0"/>
        <v>1</v>
      </c>
      <c r="P24" s="149"/>
      <c r="Q24" s="49">
        <v>15</v>
      </c>
      <c r="R24" s="15" t="s">
        <v>324</v>
      </c>
      <c r="S24" s="147"/>
      <c r="U24" s="73" t="s">
        <v>478</v>
      </c>
      <c r="W24" s="60">
        <v>2</v>
      </c>
    </row>
    <row r="25" spans="1:23" x14ac:dyDescent="0.2">
      <c r="A25" s="149"/>
      <c r="B25" s="49">
        <f>VLOOKUP(C25,'Connectors Pinout'!B:C,2,FALSE)</f>
        <v>21</v>
      </c>
      <c r="C25" s="11" t="s">
        <v>63</v>
      </c>
      <c r="D25" s="148"/>
      <c r="E25" s="76"/>
      <c r="F25" s="149"/>
      <c r="G25" s="49">
        <v>16</v>
      </c>
      <c r="H25" s="15" t="s">
        <v>497</v>
      </c>
      <c r="I25" s="150"/>
      <c r="K25" s="149"/>
      <c r="L25" s="49">
        <f>VLOOKUP(M25,'Connectors Pinout'!H:I,2,FALSE)</f>
        <v>53</v>
      </c>
      <c r="M25" s="11" t="s">
        <v>209</v>
      </c>
      <c r="N25" s="149"/>
      <c r="O25" s="76">
        <f t="shared" si="0"/>
        <v>1</v>
      </c>
      <c r="P25" s="149"/>
      <c r="Q25" s="49">
        <v>16</v>
      </c>
      <c r="R25" s="15" t="s">
        <v>325</v>
      </c>
      <c r="S25" s="147"/>
      <c r="U25" s="73" t="s">
        <v>478</v>
      </c>
      <c r="W25" s="60">
        <v>2</v>
      </c>
    </row>
    <row r="26" spans="1:23" x14ac:dyDescent="0.2">
      <c r="A26" s="149"/>
      <c r="B26" s="49">
        <f>VLOOKUP(C26,'Connectors Pinout'!B:C,2,FALSE)</f>
        <v>22</v>
      </c>
      <c r="C26" s="11" t="s">
        <v>64</v>
      </c>
      <c r="D26" s="148"/>
      <c r="E26" s="76"/>
      <c r="F26" s="149"/>
      <c r="G26" s="49">
        <v>17</v>
      </c>
      <c r="H26" s="15" t="s">
        <v>498</v>
      </c>
      <c r="I26" s="150"/>
      <c r="K26" s="149"/>
      <c r="L26" s="49">
        <f>VLOOKUP(M26,'Connectors Pinout'!H:I,2,FALSE)</f>
        <v>54</v>
      </c>
      <c r="M26" s="11" t="s">
        <v>210</v>
      </c>
      <c r="N26" s="149"/>
      <c r="O26" s="76">
        <f t="shared" si="0"/>
        <v>1</v>
      </c>
      <c r="P26" s="149"/>
      <c r="Q26" s="49">
        <v>17</v>
      </c>
      <c r="R26" s="15" t="s">
        <v>326</v>
      </c>
      <c r="S26" s="147"/>
      <c r="U26" s="73" t="s">
        <v>475</v>
      </c>
      <c r="W26" s="60">
        <v>0</v>
      </c>
    </row>
    <row r="27" spans="1:23" x14ac:dyDescent="0.2">
      <c r="A27" s="149"/>
      <c r="B27" s="49">
        <f>VLOOKUP(C27,'Connectors Pinout'!B:C,2,FALSE)</f>
        <v>23</v>
      </c>
      <c r="C27" s="11" t="s">
        <v>65</v>
      </c>
      <c r="D27" s="148"/>
      <c r="E27" s="76"/>
      <c r="F27" s="149"/>
      <c r="G27" s="49">
        <v>18</v>
      </c>
      <c r="H27" s="15" t="s">
        <v>499</v>
      </c>
      <c r="I27" s="150"/>
      <c r="K27" s="149"/>
      <c r="L27" s="49">
        <f>VLOOKUP(M27,'Connectors Pinout'!H:I,2,FALSE)</f>
        <v>55</v>
      </c>
      <c r="M27" s="11" t="s">
        <v>211</v>
      </c>
      <c r="N27" s="149"/>
      <c r="O27" s="76">
        <f t="shared" si="0"/>
        <v>1</v>
      </c>
      <c r="P27" s="149"/>
      <c r="Q27" s="49">
        <v>18</v>
      </c>
      <c r="R27" s="15" t="s">
        <v>327</v>
      </c>
      <c r="S27" s="147"/>
      <c r="U27" s="73" t="s">
        <v>475</v>
      </c>
      <c r="V27" s="47"/>
      <c r="W27" s="15">
        <v>0</v>
      </c>
    </row>
    <row r="28" spans="1:23" x14ac:dyDescent="0.2">
      <c r="A28" s="149"/>
      <c r="B28" s="49">
        <f>VLOOKUP(C28,'Connectors Pinout'!B:C,2,FALSE)</f>
        <v>24</v>
      </c>
      <c r="C28" s="11" t="s">
        <v>67</v>
      </c>
      <c r="D28" s="148"/>
      <c r="E28" s="76"/>
      <c r="F28" s="149"/>
      <c r="G28" s="49">
        <v>19</v>
      </c>
      <c r="H28" s="15" t="s">
        <v>500</v>
      </c>
      <c r="I28" s="150"/>
      <c r="K28" s="149"/>
      <c r="L28" s="79">
        <f>VLOOKUP(M28,'Connectors Pinout'!H:I,2,FALSE)</f>
        <v>75</v>
      </c>
      <c r="M28" s="80" t="s">
        <v>399</v>
      </c>
      <c r="N28" s="149"/>
      <c r="O28" s="76">
        <f t="shared" si="0"/>
        <v>1</v>
      </c>
      <c r="P28" s="149"/>
      <c r="Q28" s="49">
        <v>19</v>
      </c>
      <c r="R28" s="15" t="s">
        <v>328</v>
      </c>
      <c r="S28" s="147"/>
      <c r="U28" s="73" t="s">
        <v>475</v>
      </c>
      <c r="V28" s="47"/>
      <c r="W28" s="15">
        <v>0</v>
      </c>
    </row>
    <row r="29" spans="1:23" x14ac:dyDescent="0.2">
      <c r="A29" s="149"/>
      <c r="B29" s="49">
        <f>VLOOKUP(C29,'Connectors Pinout'!B:C,2,FALSE)</f>
        <v>44</v>
      </c>
      <c r="C29" s="11" t="s">
        <v>295</v>
      </c>
      <c r="D29" s="148"/>
      <c r="E29" s="76"/>
      <c r="F29" s="149"/>
      <c r="G29" s="49">
        <v>20</v>
      </c>
      <c r="H29" s="15" t="s">
        <v>501</v>
      </c>
      <c r="I29" s="150"/>
      <c r="K29" s="149"/>
      <c r="L29" s="49">
        <f>VLOOKUP(M29,'Connectors Pinout'!H:I,2,FALSE)</f>
        <v>77</v>
      </c>
      <c r="M29" s="11" t="s">
        <v>387</v>
      </c>
      <c r="N29" s="149"/>
      <c r="O29" s="76">
        <f t="shared" si="0"/>
        <v>1</v>
      </c>
      <c r="P29" s="149"/>
      <c r="Q29" s="49">
        <v>20</v>
      </c>
      <c r="R29" s="15" t="s">
        <v>329</v>
      </c>
      <c r="S29" s="147"/>
      <c r="U29" s="73" t="s">
        <v>475</v>
      </c>
      <c r="W29" s="60">
        <v>0</v>
      </c>
    </row>
    <row r="30" spans="1:23" x14ac:dyDescent="0.2">
      <c r="A30" s="149"/>
      <c r="B30" s="49">
        <f>VLOOKUP(C30,'Connectors Pinout'!B:C,2,FALSE)</f>
        <v>45</v>
      </c>
      <c r="C30" s="11" t="s">
        <v>189</v>
      </c>
      <c r="D30" s="148"/>
      <c r="E30" s="76"/>
      <c r="F30" s="149"/>
      <c r="G30" s="49">
        <v>21</v>
      </c>
      <c r="H30" s="15" t="s">
        <v>502</v>
      </c>
      <c r="I30" s="150"/>
      <c r="K30" s="149"/>
      <c r="L30" s="49">
        <f>VLOOKUP(M30,'Connectors Pinout'!H:I,2,FALSE)</f>
        <v>78</v>
      </c>
      <c r="M30" s="11" t="s">
        <v>388</v>
      </c>
      <c r="N30" s="149"/>
      <c r="O30" s="76">
        <f t="shared" si="0"/>
        <v>1</v>
      </c>
      <c r="P30" s="149"/>
      <c r="Q30" s="49">
        <v>21</v>
      </c>
      <c r="R30" s="15" t="s">
        <v>330</v>
      </c>
      <c r="S30" s="147"/>
      <c r="U30" s="49" t="s">
        <v>588</v>
      </c>
    </row>
    <row r="31" spans="1:23" x14ac:dyDescent="0.2">
      <c r="A31" s="149"/>
      <c r="B31" s="49">
        <f>VLOOKUP(C31,'Connectors Pinout'!B:C,2,FALSE)</f>
        <v>9</v>
      </c>
      <c r="C31" s="11" t="s">
        <v>417</v>
      </c>
      <c r="D31" s="148"/>
      <c r="E31" s="76"/>
      <c r="F31" s="149"/>
      <c r="G31" s="49">
        <v>22</v>
      </c>
      <c r="H31" s="15" t="s">
        <v>503</v>
      </c>
      <c r="I31" s="150"/>
      <c r="K31" s="149"/>
      <c r="L31" s="49">
        <f>VLOOKUP(M31,'Connectors Pinout'!H:I,2,FALSE)</f>
        <v>17</v>
      </c>
      <c r="M31" s="11" t="s">
        <v>411</v>
      </c>
      <c r="N31" s="149"/>
      <c r="O31" s="76">
        <f t="shared" si="0"/>
        <v>1</v>
      </c>
      <c r="P31" s="149"/>
      <c r="Q31" s="49">
        <v>22</v>
      </c>
      <c r="R31" s="15" t="s">
        <v>181</v>
      </c>
      <c r="S31" s="147"/>
      <c r="U31" s="49" t="s">
        <v>588</v>
      </c>
    </row>
    <row r="32" spans="1:23" x14ac:dyDescent="0.2">
      <c r="A32" s="149"/>
      <c r="B32" s="47" t="s">
        <v>442</v>
      </c>
      <c r="C32" s="11"/>
      <c r="D32" s="148"/>
      <c r="E32" s="76"/>
      <c r="F32" s="149"/>
      <c r="G32" s="49">
        <v>23</v>
      </c>
      <c r="H32" s="15" t="s">
        <v>442</v>
      </c>
      <c r="I32" s="150"/>
      <c r="K32" s="149"/>
      <c r="L32" s="47" t="s">
        <v>442</v>
      </c>
      <c r="N32" s="149"/>
      <c r="O32" s="76">
        <f t="shared" si="0"/>
        <v>0</v>
      </c>
      <c r="P32" s="149"/>
      <c r="Q32" s="49">
        <v>23</v>
      </c>
      <c r="R32" s="15" t="s">
        <v>442</v>
      </c>
      <c r="S32" s="147"/>
    </row>
    <row r="33" spans="1:23" x14ac:dyDescent="0.2">
      <c r="A33" s="149"/>
      <c r="D33" s="148"/>
      <c r="E33" s="76"/>
      <c r="F33" s="149"/>
      <c r="G33" s="49">
        <v>24</v>
      </c>
      <c r="I33" s="150"/>
      <c r="K33" s="149"/>
      <c r="N33" s="149"/>
      <c r="O33" s="76">
        <f t="shared" si="0"/>
        <v>0</v>
      </c>
      <c r="P33" s="149"/>
      <c r="Q33" s="49">
        <v>24</v>
      </c>
      <c r="S33" s="147"/>
    </row>
    <row r="34" spans="1:23" x14ac:dyDescent="0.2">
      <c r="A34" s="149"/>
      <c r="C34" s="11"/>
      <c r="D34" s="148"/>
      <c r="E34" s="76"/>
      <c r="F34" s="47"/>
      <c r="K34" s="149"/>
      <c r="N34" s="149"/>
      <c r="O34" s="76">
        <f t="shared" si="0"/>
        <v>0</v>
      </c>
      <c r="P34" s="47"/>
    </row>
    <row r="35" spans="1:23" x14ac:dyDescent="0.2">
      <c r="A35" s="149"/>
      <c r="C35" s="11"/>
      <c r="D35" s="148"/>
      <c r="E35" s="76"/>
      <c r="F35" s="47"/>
      <c r="K35" s="149"/>
      <c r="N35" s="149"/>
      <c r="O35" s="76">
        <f t="shared" si="0"/>
        <v>0</v>
      </c>
      <c r="P35" s="47"/>
    </row>
    <row r="36" spans="1:23" ht="15" customHeight="1" x14ac:dyDescent="0.2">
      <c r="A36" s="149"/>
      <c r="B36" s="49">
        <f>VLOOKUP(C36,'Connectors Pinout'!B:C,2,FALSE)</f>
        <v>1</v>
      </c>
      <c r="C36" s="11" t="s">
        <v>22</v>
      </c>
      <c r="D36" s="148"/>
      <c r="E36" s="76"/>
      <c r="F36" s="149" t="s">
        <v>385</v>
      </c>
      <c r="G36" s="49">
        <v>1</v>
      </c>
      <c r="H36" s="15" t="s">
        <v>504</v>
      </c>
      <c r="I36" s="150" t="s">
        <v>446</v>
      </c>
      <c r="K36" s="149"/>
      <c r="L36" s="49">
        <f>VLOOKUP(M36,'Connectors Pinout'!H:I,2,FALSE)</f>
        <v>1</v>
      </c>
      <c r="M36" s="11" t="s">
        <v>144</v>
      </c>
      <c r="N36" s="149"/>
      <c r="O36" s="76">
        <f t="shared" si="0"/>
        <v>1</v>
      </c>
      <c r="P36" s="149" t="s">
        <v>382</v>
      </c>
      <c r="Q36" s="49">
        <v>1</v>
      </c>
      <c r="R36" s="15" t="s">
        <v>331</v>
      </c>
      <c r="S36" s="147" t="s">
        <v>440</v>
      </c>
      <c r="U36" s="73" t="s">
        <v>474</v>
      </c>
      <c r="V36" s="60">
        <v>14.5</v>
      </c>
    </row>
    <row r="37" spans="1:23" x14ac:dyDescent="0.2">
      <c r="A37" s="149"/>
      <c r="B37" s="49">
        <f>VLOOKUP(C37,'Connectors Pinout'!B:C,2,FALSE)</f>
        <v>2</v>
      </c>
      <c r="C37" s="11" t="s">
        <v>26</v>
      </c>
      <c r="D37" s="148"/>
      <c r="E37" s="76"/>
      <c r="F37" s="149"/>
      <c r="G37" s="49">
        <v>2</v>
      </c>
      <c r="H37" s="15" t="s">
        <v>505</v>
      </c>
      <c r="I37" s="150"/>
      <c r="K37" s="149"/>
      <c r="L37" s="49">
        <f>VLOOKUP(M37,'Connectors Pinout'!H:I,2,FALSE)</f>
        <v>2</v>
      </c>
      <c r="M37" s="11" t="s">
        <v>145</v>
      </c>
      <c r="N37" s="149"/>
      <c r="O37" s="76">
        <f t="shared" si="0"/>
        <v>1</v>
      </c>
      <c r="P37" s="149"/>
      <c r="Q37" s="49">
        <v>2</v>
      </c>
      <c r="R37" s="15" t="s">
        <v>332</v>
      </c>
      <c r="S37" s="147"/>
      <c r="U37" s="73" t="s">
        <v>474</v>
      </c>
      <c r="V37" s="60">
        <v>14.5</v>
      </c>
    </row>
    <row r="38" spans="1:23" x14ac:dyDescent="0.2">
      <c r="A38" s="149"/>
      <c r="B38" s="49">
        <f>VLOOKUP(C38,'Connectors Pinout'!B:C,2,FALSE)</f>
        <v>3</v>
      </c>
      <c r="C38" s="11" t="s">
        <v>31</v>
      </c>
      <c r="D38" s="148"/>
      <c r="E38" s="76"/>
      <c r="F38" s="149"/>
      <c r="G38" s="49">
        <v>3</v>
      </c>
      <c r="H38" s="15" t="s">
        <v>506</v>
      </c>
      <c r="I38" s="150"/>
      <c r="K38" s="149"/>
      <c r="L38" s="81">
        <f>VLOOKUP(M38,'Connectors Pinout'!H:I,2,FALSE)</f>
        <v>3</v>
      </c>
      <c r="M38" s="11" t="s">
        <v>147</v>
      </c>
      <c r="N38" s="149"/>
      <c r="O38" s="76">
        <f t="shared" si="0"/>
        <v>1</v>
      </c>
      <c r="P38" s="149"/>
      <c r="Q38" s="49">
        <v>3</v>
      </c>
      <c r="R38" s="15" t="s">
        <v>333</v>
      </c>
      <c r="S38" s="147"/>
      <c r="U38" s="73" t="s">
        <v>474</v>
      </c>
      <c r="V38" s="60">
        <v>14.5</v>
      </c>
    </row>
    <row r="39" spans="1:23" x14ac:dyDescent="0.2">
      <c r="A39" s="149"/>
      <c r="B39" s="49">
        <f>VLOOKUP(C39,'Connectors Pinout'!B:C,2,FALSE)</f>
        <v>4</v>
      </c>
      <c r="C39" s="11" t="s">
        <v>34</v>
      </c>
      <c r="D39" s="148"/>
      <c r="E39" s="76"/>
      <c r="F39" s="149"/>
      <c r="G39" s="49">
        <v>4</v>
      </c>
      <c r="H39" s="15" t="s">
        <v>507</v>
      </c>
      <c r="I39" s="150"/>
      <c r="K39" s="149"/>
      <c r="L39" s="81">
        <f>VLOOKUP(M39,'Connectors Pinout'!H:I,2,FALSE)</f>
        <v>4</v>
      </c>
      <c r="M39" s="11" t="s">
        <v>148</v>
      </c>
      <c r="N39" s="149"/>
      <c r="O39" s="76">
        <f t="shared" si="0"/>
        <v>1</v>
      </c>
      <c r="P39" s="149"/>
      <c r="Q39" s="49">
        <v>4</v>
      </c>
      <c r="R39" s="15" t="s">
        <v>334</v>
      </c>
      <c r="S39" s="147"/>
      <c r="U39" s="73" t="s">
        <v>474</v>
      </c>
      <c r="V39" s="60">
        <v>14.5</v>
      </c>
    </row>
    <row r="40" spans="1:23" x14ac:dyDescent="0.2">
      <c r="A40" s="149"/>
      <c r="B40" s="49">
        <f>VLOOKUP(C40,'Connectors Pinout'!B:C,2,FALSE)</f>
        <v>64</v>
      </c>
      <c r="C40" s="11" t="s">
        <v>285</v>
      </c>
      <c r="D40" s="148"/>
      <c r="E40" s="76"/>
      <c r="F40" s="149"/>
      <c r="G40" s="49">
        <v>5</v>
      </c>
      <c r="H40" s="15" t="s">
        <v>508</v>
      </c>
      <c r="I40" s="150"/>
      <c r="K40" s="149"/>
      <c r="L40" s="81">
        <f>VLOOKUP(M40,'Connectors Pinout'!H:I,2,FALSE)</f>
        <v>34</v>
      </c>
      <c r="M40" s="11" t="s">
        <v>177</v>
      </c>
      <c r="N40" s="149"/>
      <c r="O40" s="76">
        <f t="shared" si="0"/>
        <v>1</v>
      </c>
      <c r="P40" s="149"/>
      <c r="Q40" s="49">
        <v>5</v>
      </c>
      <c r="R40" s="15" t="s">
        <v>335</v>
      </c>
      <c r="S40" s="147"/>
      <c r="U40" s="73" t="s">
        <v>475</v>
      </c>
      <c r="V40" s="60">
        <v>1</v>
      </c>
    </row>
    <row r="41" spans="1:23" x14ac:dyDescent="0.2">
      <c r="A41" s="149"/>
      <c r="B41" s="49">
        <f>VLOOKUP(C41,'Connectors Pinout'!B:C,2,FALSE)</f>
        <v>65</v>
      </c>
      <c r="C41" s="11" t="s">
        <v>286</v>
      </c>
      <c r="D41" s="148"/>
      <c r="E41" s="76"/>
      <c r="F41" s="149"/>
      <c r="G41" s="49">
        <v>6</v>
      </c>
      <c r="H41" s="15" t="s">
        <v>509</v>
      </c>
      <c r="I41" s="150"/>
      <c r="K41" s="149"/>
      <c r="L41" s="81">
        <f>VLOOKUP(M41,'Connectors Pinout'!H:I,2,FALSE)</f>
        <v>35</v>
      </c>
      <c r="M41" s="11" t="s">
        <v>178</v>
      </c>
      <c r="N41" s="149"/>
      <c r="O41" s="76">
        <f t="shared" si="0"/>
        <v>1</v>
      </c>
      <c r="P41" s="149"/>
      <c r="Q41" s="49">
        <v>6</v>
      </c>
      <c r="R41" s="15" t="s">
        <v>336</v>
      </c>
      <c r="S41" s="147"/>
      <c r="U41" s="73" t="s">
        <v>475</v>
      </c>
      <c r="V41" s="60">
        <v>1</v>
      </c>
    </row>
    <row r="42" spans="1:23" x14ac:dyDescent="0.2">
      <c r="A42" s="149"/>
      <c r="B42" s="49">
        <f>VLOOKUP(C42,'Connectors Pinout'!B:C,2,FALSE)</f>
        <v>100</v>
      </c>
      <c r="C42" s="11" t="s">
        <v>300</v>
      </c>
      <c r="D42" s="148"/>
      <c r="E42" s="76"/>
      <c r="F42" s="149"/>
      <c r="G42" s="49">
        <v>7</v>
      </c>
      <c r="H42" s="15" t="s">
        <v>510</v>
      </c>
      <c r="I42" s="150"/>
      <c r="K42" s="149"/>
      <c r="L42" s="49">
        <f>VLOOKUP(M42,'Connectors Pinout'!H:I,2,FALSE)</f>
        <v>36</v>
      </c>
      <c r="M42" s="11" t="s">
        <v>179</v>
      </c>
      <c r="N42" s="149"/>
      <c r="O42" s="76">
        <f t="shared" si="0"/>
        <v>1</v>
      </c>
      <c r="P42" s="149"/>
      <c r="Q42" s="49">
        <v>7</v>
      </c>
      <c r="R42" s="15" t="s">
        <v>337</v>
      </c>
      <c r="S42" s="147"/>
      <c r="U42" s="73" t="s">
        <v>475</v>
      </c>
      <c r="V42" s="60">
        <v>0</v>
      </c>
    </row>
    <row r="43" spans="1:23" x14ac:dyDescent="0.2">
      <c r="A43" s="149"/>
      <c r="B43" s="49">
        <f>VLOOKUP(C43,'Connectors Pinout'!B:C,2,FALSE)</f>
        <v>63</v>
      </c>
      <c r="C43" s="11" t="s">
        <v>200</v>
      </c>
      <c r="D43" s="148"/>
      <c r="E43" s="76"/>
      <c r="F43" s="149"/>
      <c r="G43" s="49">
        <v>8</v>
      </c>
      <c r="H43" s="15" t="s">
        <v>511</v>
      </c>
      <c r="I43" s="150"/>
      <c r="K43" s="149"/>
      <c r="L43" s="49">
        <f>VLOOKUP(M43,'Connectors Pinout'!H:I,2,FALSE)</f>
        <v>57</v>
      </c>
      <c r="M43" s="11" t="s">
        <v>213</v>
      </c>
      <c r="N43" s="149"/>
      <c r="O43" s="76">
        <f t="shared" si="0"/>
        <v>1</v>
      </c>
      <c r="P43" s="149"/>
      <c r="Q43" s="49">
        <v>8</v>
      </c>
      <c r="R43" s="15" t="s">
        <v>338</v>
      </c>
      <c r="S43" s="147"/>
      <c r="U43" s="73" t="s">
        <v>475</v>
      </c>
      <c r="W43" s="60">
        <v>1</v>
      </c>
    </row>
    <row r="44" spans="1:23" x14ac:dyDescent="0.2">
      <c r="A44" s="149"/>
      <c r="B44" s="49">
        <f>VLOOKUP(C44,'Connectors Pinout'!B:C,2,FALSE)</f>
        <v>25</v>
      </c>
      <c r="C44" s="11" t="s">
        <v>68</v>
      </c>
      <c r="D44" s="148"/>
      <c r="E44" s="76"/>
      <c r="F44" s="149"/>
      <c r="G44" s="49">
        <v>9</v>
      </c>
      <c r="H44" s="15" t="s">
        <v>512</v>
      </c>
      <c r="I44" s="150"/>
      <c r="K44" s="149"/>
      <c r="L44" s="49">
        <f>VLOOKUP(M44,'Connectors Pinout'!H:I,2,FALSE)</f>
        <v>58</v>
      </c>
      <c r="M44" s="11" t="s">
        <v>214</v>
      </c>
      <c r="N44" s="149"/>
      <c r="O44" s="76">
        <f t="shared" si="0"/>
        <v>1</v>
      </c>
      <c r="P44" s="149"/>
      <c r="Q44" s="49">
        <v>9</v>
      </c>
      <c r="R44" s="15" t="s">
        <v>339</v>
      </c>
      <c r="S44" s="147"/>
      <c r="U44" s="73" t="s">
        <v>475</v>
      </c>
      <c r="W44" s="60">
        <v>1</v>
      </c>
    </row>
    <row r="45" spans="1:23" x14ac:dyDescent="0.2">
      <c r="A45" s="149"/>
      <c r="B45" s="49">
        <f>VLOOKUP(C45,'Connectors Pinout'!B:C,2,FALSE)</f>
        <v>26</v>
      </c>
      <c r="C45" s="11" t="s">
        <v>69</v>
      </c>
      <c r="D45" s="148"/>
      <c r="E45" s="76"/>
      <c r="F45" s="149"/>
      <c r="G45" s="49">
        <v>10</v>
      </c>
      <c r="H45" s="15" t="s">
        <v>513</v>
      </c>
      <c r="I45" s="150"/>
      <c r="K45" s="149"/>
      <c r="L45" s="49">
        <f>VLOOKUP(M45,'Connectors Pinout'!H:I,2,FALSE)</f>
        <v>59</v>
      </c>
      <c r="M45" s="11" t="s">
        <v>215</v>
      </c>
      <c r="N45" s="149"/>
      <c r="O45" s="76">
        <f t="shared" si="0"/>
        <v>1</v>
      </c>
      <c r="P45" s="149"/>
      <c r="Q45" s="49">
        <v>10</v>
      </c>
      <c r="R45" s="15" t="s">
        <v>340</v>
      </c>
      <c r="S45" s="147"/>
      <c r="U45" s="73" t="s">
        <v>478</v>
      </c>
      <c r="W45" s="60">
        <v>2</v>
      </c>
    </row>
    <row r="46" spans="1:23" x14ac:dyDescent="0.2">
      <c r="A46" s="149"/>
      <c r="B46" s="49">
        <f>VLOOKUP(C46,'Connectors Pinout'!B:C,2,FALSE)</f>
        <v>27</v>
      </c>
      <c r="C46" s="11" t="s">
        <v>72</v>
      </c>
      <c r="D46" s="148"/>
      <c r="E46" s="76"/>
      <c r="F46" s="149"/>
      <c r="G46" s="49">
        <v>11</v>
      </c>
      <c r="H46" s="15" t="s">
        <v>514</v>
      </c>
      <c r="I46" s="150"/>
      <c r="K46" s="149"/>
      <c r="L46" s="49">
        <f>VLOOKUP(M46,'Connectors Pinout'!H:I,2,FALSE)</f>
        <v>60</v>
      </c>
      <c r="M46" s="11" t="s">
        <v>216</v>
      </c>
      <c r="N46" s="149"/>
      <c r="O46" s="76">
        <f t="shared" si="0"/>
        <v>1</v>
      </c>
      <c r="P46" s="149"/>
      <c r="Q46" s="49">
        <v>11</v>
      </c>
      <c r="R46" s="15" t="s">
        <v>341</v>
      </c>
      <c r="S46" s="147"/>
      <c r="U46" s="73" t="s">
        <v>478</v>
      </c>
      <c r="W46" s="60">
        <v>2</v>
      </c>
    </row>
    <row r="47" spans="1:23" x14ac:dyDescent="0.2">
      <c r="A47" s="149"/>
      <c r="B47" s="49">
        <f>VLOOKUP(C47,'Connectors Pinout'!B:C,2,FALSE)</f>
        <v>28</v>
      </c>
      <c r="C47" s="11" t="s">
        <v>75</v>
      </c>
      <c r="D47" s="148"/>
      <c r="E47" s="76"/>
      <c r="F47" s="149"/>
      <c r="G47" s="49">
        <v>12</v>
      </c>
      <c r="H47" s="15" t="s">
        <v>515</v>
      </c>
      <c r="I47" s="150"/>
      <c r="K47" s="149"/>
      <c r="L47" s="49">
        <f>VLOOKUP(M47,'Connectors Pinout'!H:I,2,FALSE)</f>
        <v>61</v>
      </c>
      <c r="M47" s="11" t="s">
        <v>217</v>
      </c>
      <c r="N47" s="149"/>
      <c r="O47" s="76">
        <f t="shared" si="0"/>
        <v>1</v>
      </c>
      <c r="P47" s="149"/>
      <c r="Q47" s="49">
        <v>12</v>
      </c>
      <c r="R47" s="15" t="s">
        <v>342</v>
      </c>
      <c r="S47" s="147"/>
      <c r="U47" s="73" t="s">
        <v>475</v>
      </c>
      <c r="W47" s="60">
        <v>1</v>
      </c>
    </row>
    <row r="48" spans="1:23" x14ac:dyDescent="0.2">
      <c r="A48" s="149"/>
      <c r="B48" s="49">
        <f>VLOOKUP(C48,'Connectors Pinout'!B:C,2,FALSE)</f>
        <v>29</v>
      </c>
      <c r="C48" s="11" t="s">
        <v>78</v>
      </c>
      <c r="D48" s="148"/>
      <c r="E48" s="76"/>
      <c r="F48" s="149"/>
      <c r="G48" s="49">
        <v>13</v>
      </c>
      <c r="H48" s="15" t="s">
        <v>516</v>
      </c>
      <c r="I48" s="150"/>
      <c r="K48" s="149"/>
      <c r="L48" s="49">
        <f>VLOOKUP(M48,'Connectors Pinout'!H:I,2,FALSE)</f>
        <v>62</v>
      </c>
      <c r="M48" s="11" t="s">
        <v>218</v>
      </c>
      <c r="N48" s="149"/>
      <c r="O48" s="76">
        <f t="shared" si="0"/>
        <v>1</v>
      </c>
      <c r="P48" s="149"/>
      <c r="Q48" s="49">
        <v>13</v>
      </c>
      <c r="R48" s="15" t="s">
        <v>343</v>
      </c>
      <c r="S48" s="147"/>
      <c r="U48" s="73" t="s">
        <v>475</v>
      </c>
      <c r="W48" s="60">
        <v>1</v>
      </c>
    </row>
    <row r="49" spans="1:23" x14ac:dyDescent="0.2">
      <c r="A49" s="149"/>
      <c r="B49" s="49">
        <f>VLOOKUP(C49,'Connectors Pinout'!B:C,2,FALSE)</f>
        <v>30</v>
      </c>
      <c r="C49" s="11" t="s">
        <v>82</v>
      </c>
      <c r="D49" s="148"/>
      <c r="E49" s="76"/>
      <c r="F49" s="149"/>
      <c r="G49" s="49">
        <v>14</v>
      </c>
      <c r="H49" s="15" t="s">
        <v>517</v>
      </c>
      <c r="I49" s="150"/>
      <c r="K49" s="149"/>
      <c r="L49" s="49">
        <f>VLOOKUP(M49,'Connectors Pinout'!H:I,2,FALSE)</f>
        <v>63</v>
      </c>
      <c r="M49" s="11" t="s">
        <v>219</v>
      </c>
      <c r="N49" s="149"/>
      <c r="O49" s="76">
        <f t="shared" si="0"/>
        <v>1</v>
      </c>
      <c r="P49" s="149"/>
      <c r="Q49" s="49">
        <v>14</v>
      </c>
      <c r="R49" s="15" t="s">
        <v>344</v>
      </c>
      <c r="S49" s="147"/>
      <c r="U49" s="73" t="s">
        <v>475</v>
      </c>
      <c r="W49" s="60">
        <v>0</v>
      </c>
    </row>
    <row r="50" spans="1:23" x14ac:dyDescent="0.2">
      <c r="A50" s="149"/>
      <c r="B50" s="49">
        <f>VLOOKUP(C50,'Connectors Pinout'!B:C,2,FALSE)</f>
        <v>31</v>
      </c>
      <c r="C50" s="11" t="s">
        <v>85</v>
      </c>
      <c r="D50" s="148"/>
      <c r="E50" s="76"/>
      <c r="F50" s="149"/>
      <c r="G50" s="49">
        <v>15</v>
      </c>
      <c r="H50" s="15" t="s">
        <v>518</v>
      </c>
      <c r="I50" s="150"/>
      <c r="K50" s="149"/>
      <c r="L50" s="49">
        <f>VLOOKUP(M50,'Connectors Pinout'!H:I,2,FALSE)</f>
        <v>64</v>
      </c>
      <c r="M50" s="11" t="s">
        <v>224</v>
      </c>
      <c r="N50" s="149"/>
      <c r="O50" s="76">
        <f t="shared" si="0"/>
        <v>1</v>
      </c>
      <c r="P50" s="149"/>
      <c r="Q50" s="49">
        <v>15</v>
      </c>
      <c r="R50" s="15" t="s">
        <v>345</v>
      </c>
      <c r="S50" s="147"/>
      <c r="U50" s="73" t="s">
        <v>475</v>
      </c>
      <c r="W50" s="60">
        <v>0</v>
      </c>
    </row>
    <row r="51" spans="1:23" x14ac:dyDescent="0.2">
      <c r="A51" s="149"/>
      <c r="B51" s="49">
        <f>VLOOKUP(C51,'Connectors Pinout'!B:C,2,FALSE)</f>
        <v>18</v>
      </c>
      <c r="C51" s="11" t="s">
        <v>410</v>
      </c>
      <c r="D51" s="148"/>
      <c r="E51" s="76"/>
      <c r="F51" s="149"/>
      <c r="G51" s="49">
        <v>16</v>
      </c>
      <c r="H51" s="15" t="s">
        <v>519</v>
      </c>
      <c r="I51" s="150"/>
      <c r="K51" s="149"/>
      <c r="L51" s="49">
        <f>VLOOKUP(M51,'Connectors Pinout'!H:I,2,FALSE)</f>
        <v>65</v>
      </c>
      <c r="M51" s="11" t="s">
        <v>227</v>
      </c>
      <c r="N51" s="149"/>
      <c r="O51" s="76">
        <f t="shared" si="0"/>
        <v>1</v>
      </c>
      <c r="P51" s="149"/>
      <c r="Q51" s="49">
        <v>16</v>
      </c>
      <c r="R51" s="15" t="s">
        <v>181</v>
      </c>
      <c r="S51" s="147"/>
      <c r="U51" s="49" t="s">
        <v>588</v>
      </c>
    </row>
    <row r="52" spans="1:23" x14ac:dyDescent="0.2">
      <c r="A52" s="149"/>
      <c r="B52" s="47" t="s">
        <v>442</v>
      </c>
      <c r="C52" s="11"/>
      <c r="D52" s="148"/>
      <c r="E52" s="76"/>
      <c r="F52" s="149"/>
      <c r="G52" s="49">
        <v>17</v>
      </c>
      <c r="H52" s="15" t="s">
        <v>442</v>
      </c>
      <c r="I52" s="150"/>
      <c r="K52" s="149"/>
      <c r="L52" s="47" t="s">
        <v>442</v>
      </c>
      <c r="N52" s="149"/>
      <c r="O52" s="76">
        <f t="shared" si="0"/>
        <v>0</v>
      </c>
      <c r="P52" s="149"/>
      <c r="Q52" s="49">
        <v>17</v>
      </c>
      <c r="R52" s="15" t="s">
        <v>442</v>
      </c>
      <c r="S52" s="147"/>
    </row>
    <row r="53" spans="1:23" x14ac:dyDescent="0.2">
      <c r="A53" s="149"/>
      <c r="D53" s="148"/>
      <c r="E53" s="76"/>
      <c r="F53" s="149"/>
      <c r="G53" s="49">
        <v>18</v>
      </c>
      <c r="I53" s="150"/>
      <c r="K53" s="149"/>
      <c r="N53" s="149"/>
      <c r="O53" s="76">
        <f t="shared" si="0"/>
        <v>0</v>
      </c>
      <c r="P53" s="149"/>
      <c r="Q53" s="49">
        <v>18</v>
      </c>
      <c r="S53" s="147"/>
    </row>
    <row r="54" spans="1:23" x14ac:dyDescent="0.2">
      <c r="A54" s="149"/>
      <c r="C54" s="11"/>
      <c r="D54" s="148"/>
      <c r="E54" s="76"/>
      <c r="F54" s="149"/>
      <c r="G54" s="49">
        <v>19</v>
      </c>
      <c r="I54" s="150"/>
      <c r="K54" s="149"/>
      <c r="N54" s="149"/>
      <c r="O54" s="76">
        <f t="shared" si="0"/>
        <v>0</v>
      </c>
      <c r="P54" s="149"/>
      <c r="Q54" s="49">
        <v>19</v>
      </c>
      <c r="S54" s="147"/>
    </row>
    <row r="55" spans="1:23" x14ac:dyDescent="0.2">
      <c r="A55" s="149"/>
      <c r="B55" s="49">
        <f>VLOOKUP(C55,'Connectors Pinout'!B:C,2,FALSE)</f>
        <v>99</v>
      </c>
      <c r="C55" s="11" t="s">
        <v>299</v>
      </c>
      <c r="D55" s="148"/>
      <c r="E55" s="76"/>
      <c r="F55" s="149"/>
      <c r="G55" s="49">
        <v>20</v>
      </c>
      <c r="H55" s="15" t="s">
        <v>520</v>
      </c>
      <c r="I55" s="150"/>
      <c r="K55" s="149"/>
      <c r="L55" s="49">
        <f>VLOOKUP(M55,'Connectors Pinout'!H:I,2,FALSE)</f>
        <v>25</v>
      </c>
      <c r="M55" s="11" t="s">
        <v>412</v>
      </c>
      <c r="N55" s="149"/>
      <c r="O55" s="76">
        <f t="shared" si="0"/>
        <v>1</v>
      </c>
      <c r="P55" s="149"/>
      <c r="Q55" s="49">
        <v>20</v>
      </c>
      <c r="R55" s="15" t="s">
        <v>346</v>
      </c>
      <c r="S55" s="147"/>
      <c r="U55" s="73" t="s">
        <v>475</v>
      </c>
      <c r="W55" s="60">
        <v>1</v>
      </c>
    </row>
    <row r="56" spans="1:23" x14ac:dyDescent="0.2">
      <c r="A56" s="149"/>
      <c r="C56" s="11"/>
      <c r="D56" s="148"/>
      <c r="E56" s="76"/>
      <c r="F56" s="47"/>
      <c r="K56" s="149"/>
      <c r="N56" s="149"/>
      <c r="O56" s="76">
        <f t="shared" si="0"/>
        <v>0</v>
      </c>
      <c r="P56" s="47"/>
    </row>
    <row r="57" spans="1:23" x14ac:dyDescent="0.2">
      <c r="A57" s="149"/>
      <c r="C57" s="11"/>
      <c r="D57" s="148"/>
      <c r="E57" s="76"/>
      <c r="F57" s="47"/>
      <c r="K57" s="149"/>
      <c r="N57" s="149"/>
      <c r="O57" s="76">
        <f t="shared" si="0"/>
        <v>0</v>
      </c>
      <c r="P57" s="47"/>
    </row>
    <row r="58" spans="1:23" ht="15" customHeight="1" x14ac:dyDescent="0.2">
      <c r="A58" s="149"/>
      <c r="B58" s="49">
        <f>VLOOKUP(C58,'Connectors Pinout'!B:C,2,FALSE)</f>
        <v>5</v>
      </c>
      <c r="C58" s="11" t="s">
        <v>38</v>
      </c>
      <c r="D58" s="148"/>
      <c r="E58" s="76"/>
      <c r="F58" s="149" t="s">
        <v>386</v>
      </c>
      <c r="G58" s="49">
        <v>1</v>
      </c>
      <c r="H58" s="15" t="s">
        <v>521</v>
      </c>
      <c r="I58" s="150" t="s">
        <v>447</v>
      </c>
      <c r="K58" s="149"/>
      <c r="L58" s="49">
        <f>VLOOKUP(M58,'Connectors Pinout'!H:I,2,FALSE)</f>
        <v>5</v>
      </c>
      <c r="M58" s="11" t="s">
        <v>149</v>
      </c>
      <c r="N58" s="149"/>
      <c r="O58" s="76">
        <f t="shared" si="0"/>
        <v>1</v>
      </c>
      <c r="P58" s="149" t="s">
        <v>383</v>
      </c>
      <c r="Q58" s="49">
        <v>1</v>
      </c>
      <c r="R58" s="15" t="s">
        <v>347</v>
      </c>
      <c r="S58" s="147" t="s">
        <v>439</v>
      </c>
      <c r="U58" s="73" t="s">
        <v>474</v>
      </c>
      <c r="V58" s="60">
        <v>11</v>
      </c>
    </row>
    <row r="59" spans="1:23" x14ac:dyDescent="0.2">
      <c r="A59" s="149"/>
      <c r="B59" s="49">
        <f>VLOOKUP(C59,'Connectors Pinout'!B:C,2,FALSE)</f>
        <v>6</v>
      </c>
      <c r="C59" s="11" t="s">
        <v>41</v>
      </c>
      <c r="D59" s="148"/>
      <c r="E59" s="76"/>
      <c r="F59" s="149"/>
      <c r="G59" s="49">
        <v>2</v>
      </c>
      <c r="H59" s="15" t="s">
        <v>522</v>
      </c>
      <c r="I59" s="150"/>
      <c r="K59" s="149"/>
      <c r="L59" s="49">
        <f>VLOOKUP(M59,'Connectors Pinout'!H:I,2,FALSE)</f>
        <v>6</v>
      </c>
      <c r="M59" s="11" t="s">
        <v>151</v>
      </c>
      <c r="N59" s="149"/>
      <c r="O59" s="76">
        <f t="shared" si="0"/>
        <v>1</v>
      </c>
      <c r="P59" s="149"/>
      <c r="Q59" s="49">
        <v>2</v>
      </c>
      <c r="R59" s="15" t="s">
        <v>348</v>
      </c>
      <c r="S59" s="147"/>
      <c r="U59" s="73" t="s">
        <v>474</v>
      </c>
      <c r="V59" s="60">
        <v>11</v>
      </c>
    </row>
    <row r="60" spans="1:23" x14ac:dyDescent="0.2">
      <c r="A60" s="149"/>
      <c r="B60" s="49">
        <f>VLOOKUP(C60,'Connectors Pinout'!B:C,2,FALSE)</f>
        <v>7</v>
      </c>
      <c r="C60" s="11" t="s">
        <v>44</v>
      </c>
      <c r="D60" s="148"/>
      <c r="E60" s="76"/>
      <c r="F60" s="149"/>
      <c r="G60" s="49">
        <v>3</v>
      </c>
      <c r="H60" s="15" t="s">
        <v>523</v>
      </c>
      <c r="I60" s="150"/>
      <c r="K60" s="149"/>
      <c r="L60" s="49">
        <f>VLOOKUP(M60,'Connectors Pinout'!H:I,2,FALSE)</f>
        <v>7</v>
      </c>
      <c r="M60" s="11" t="s">
        <v>152</v>
      </c>
      <c r="N60" s="149"/>
      <c r="O60" s="76">
        <f t="shared" si="0"/>
        <v>1</v>
      </c>
      <c r="P60" s="149"/>
      <c r="Q60" s="49">
        <v>3</v>
      </c>
      <c r="R60" s="15" t="s">
        <v>349</v>
      </c>
      <c r="S60" s="147"/>
      <c r="U60" s="73" t="s">
        <v>474</v>
      </c>
      <c r="V60" s="60">
        <v>11</v>
      </c>
    </row>
    <row r="61" spans="1:23" x14ac:dyDescent="0.2">
      <c r="A61" s="149"/>
      <c r="B61" s="49">
        <f>VLOOKUP(C61,'Connectors Pinout'!B:C,2,FALSE)</f>
        <v>8</v>
      </c>
      <c r="C61" s="11" t="s">
        <v>48</v>
      </c>
      <c r="D61" s="148"/>
      <c r="E61" s="76"/>
      <c r="F61" s="149"/>
      <c r="G61" s="49">
        <v>4</v>
      </c>
      <c r="H61" s="15" t="s">
        <v>524</v>
      </c>
      <c r="I61" s="150"/>
      <c r="K61" s="149"/>
      <c r="L61" s="49">
        <f>VLOOKUP(M61,'Connectors Pinout'!H:I,2,FALSE)</f>
        <v>8</v>
      </c>
      <c r="M61" s="11" t="s">
        <v>153</v>
      </c>
      <c r="N61" s="149"/>
      <c r="O61" s="76">
        <f t="shared" si="0"/>
        <v>1</v>
      </c>
      <c r="P61" s="149"/>
      <c r="Q61" s="49">
        <v>4</v>
      </c>
      <c r="R61" s="15" t="s">
        <v>350</v>
      </c>
      <c r="S61" s="147"/>
      <c r="U61" s="73" t="s">
        <v>474</v>
      </c>
      <c r="V61" s="60">
        <v>11</v>
      </c>
    </row>
    <row r="62" spans="1:23" x14ac:dyDescent="0.2">
      <c r="A62" s="149"/>
      <c r="B62" s="49">
        <f>VLOOKUP(C62,'Connectors Pinout'!B:C,2,FALSE)</f>
        <v>68</v>
      </c>
      <c r="C62" s="11" t="s">
        <v>288</v>
      </c>
      <c r="D62" s="148"/>
      <c r="E62" s="76"/>
      <c r="F62" s="149"/>
      <c r="G62" s="49">
        <v>5</v>
      </c>
      <c r="H62" s="15" t="s">
        <v>525</v>
      </c>
      <c r="I62" s="150"/>
      <c r="K62" s="149"/>
      <c r="L62" s="49">
        <f>VLOOKUP(M62,'Connectors Pinout'!H:I,2,FALSE)</f>
        <v>37</v>
      </c>
      <c r="M62" s="11" t="s">
        <v>180</v>
      </c>
      <c r="N62" s="149"/>
      <c r="O62" s="76">
        <f t="shared" si="0"/>
        <v>1</v>
      </c>
      <c r="P62" s="149"/>
      <c r="Q62" s="49">
        <v>5</v>
      </c>
      <c r="R62" s="15" t="s">
        <v>351</v>
      </c>
      <c r="S62" s="147"/>
      <c r="U62" s="73" t="s">
        <v>475</v>
      </c>
      <c r="V62" s="60">
        <v>1</v>
      </c>
    </row>
    <row r="63" spans="1:23" x14ac:dyDescent="0.2">
      <c r="A63" s="149"/>
      <c r="B63" s="49">
        <f>VLOOKUP(C63,'Connectors Pinout'!B:C,2,FALSE)</f>
        <v>72</v>
      </c>
      <c r="C63" s="11" t="s">
        <v>291</v>
      </c>
      <c r="D63" s="148"/>
      <c r="E63" s="76"/>
      <c r="F63" s="149"/>
      <c r="G63" s="49">
        <v>6</v>
      </c>
      <c r="H63" s="15" t="s">
        <v>526</v>
      </c>
      <c r="I63" s="150"/>
      <c r="K63" s="149"/>
      <c r="L63" s="49">
        <f>VLOOKUP(M63,'Connectors Pinout'!H:I,2,FALSE)</f>
        <v>38</v>
      </c>
      <c r="M63" s="11" t="s">
        <v>182</v>
      </c>
      <c r="N63" s="149"/>
      <c r="O63" s="76">
        <f t="shared" si="0"/>
        <v>1</v>
      </c>
      <c r="P63" s="149"/>
      <c r="Q63" s="49">
        <v>6</v>
      </c>
      <c r="R63" s="15" t="s">
        <v>352</v>
      </c>
      <c r="S63" s="147"/>
      <c r="U63" s="73" t="s">
        <v>475</v>
      </c>
      <c r="V63" s="60">
        <v>1</v>
      </c>
    </row>
    <row r="64" spans="1:23" x14ac:dyDescent="0.2">
      <c r="A64" s="149"/>
      <c r="B64" s="49">
        <f>VLOOKUP(C64,'Connectors Pinout'!B:C,2,FALSE)</f>
        <v>67</v>
      </c>
      <c r="C64" s="11" t="s">
        <v>201</v>
      </c>
      <c r="D64" s="148"/>
      <c r="E64" s="76"/>
      <c r="F64" s="149"/>
      <c r="G64" s="49">
        <v>7</v>
      </c>
      <c r="H64" s="15" t="s">
        <v>527</v>
      </c>
      <c r="I64" s="150"/>
      <c r="K64" s="149"/>
      <c r="L64" s="49">
        <f>VLOOKUP(M64,'Connectors Pinout'!H:I,2,FALSE)</f>
        <v>66</v>
      </c>
      <c r="M64" s="11" t="s">
        <v>230</v>
      </c>
      <c r="N64" s="149"/>
      <c r="O64" s="76">
        <f t="shared" si="0"/>
        <v>1</v>
      </c>
      <c r="P64" s="149"/>
      <c r="Q64" s="49">
        <v>7</v>
      </c>
      <c r="R64" s="15" t="s">
        <v>353</v>
      </c>
      <c r="S64" s="147"/>
      <c r="U64" s="73" t="s">
        <v>475</v>
      </c>
      <c r="W64" s="60">
        <v>1</v>
      </c>
    </row>
    <row r="65" spans="1:23" x14ac:dyDescent="0.2">
      <c r="A65" s="149"/>
      <c r="B65" s="49">
        <f>VLOOKUP(C65,'Connectors Pinout'!B:C,2,FALSE)</f>
        <v>71</v>
      </c>
      <c r="C65" s="11" t="s">
        <v>202</v>
      </c>
      <c r="D65" s="148"/>
      <c r="E65" s="76"/>
      <c r="F65" s="149"/>
      <c r="G65" s="49">
        <v>8</v>
      </c>
      <c r="H65" s="15" t="s">
        <v>528</v>
      </c>
      <c r="I65" s="150"/>
      <c r="K65" s="149"/>
      <c r="L65" s="49">
        <f>VLOOKUP(M65,'Connectors Pinout'!H:I,2,FALSE)</f>
        <v>67</v>
      </c>
      <c r="M65" s="11" t="s">
        <v>233</v>
      </c>
      <c r="N65" s="149"/>
      <c r="O65" s="76">
        <f t="shared" si="0"/>
        <v>1</v>
      </c>
      <c r="P65" s="149"/>
      <c r="Q65" s="49">
        <v>8</v>
      </c>
      <c r="R65" s="15" t="s">
        <v>354</v>
      </c>
      <c r="S65" s="147"/>
      <c r="U65" s="73" t="s">
        <v>475</v>
      </c>
      <c r="W65" s="60">
        <v>1</v>
      </c>
    </row>
    <row r="66" spans="1:23" x14ac:dyDescent="0.2">
      <c r="A66" s="149"/>
      <c r="B66" s="49">
        <f>VLOOKUP(C66,'Connectors Pinout'!B:C,2,FALSE)</f>
        <v>32</v>
      </c>
      <c r="C66" s="11" t="s">
        <v>88</v>
      </c>
      <c r="D66" s="148"/>
      <c r="E66" s="76"/>
      <c r="F66" s="149"/>
      <c r="G66" s="49">
        <v>9</v>
      </c>
      <c r="H66" s="15" t="s">
        <v>529</v>
      </c>
      <c r="I66" s="150"/>
      <c r="K66" s="149"/>
      <c r="L66" s="49">
        <f>VLOOKUP(M66,'Connectors Pinout'!H:I,2,FALSE)</f>
        <v>68</v>
      </c>
      <c r="M66" s="11" t="s">
        <v>236</v>
      </c>
      <c r="N66" s="149"/>
      <c r="O66" s="76">
        <f t="shared" si="0"/>
        <v>1</v>
      </c>
      <c r="P66" s="149"/>
      <c r="Q66" s="49">
        <v>9</v>
      </c>
      <c r="R66" s="15" t="s">
        <v>355</v>
      </c>
      <c r="S66" s="147"/>
      <c r="U66" s="73" t="s">
        <v>478</v>
      </c>
      <c r="W66" s="60">
        <v>2</v>
      </c>
    </row>
    <row r="67" spans="1:23" x14ac:dyDescent="0.2">
      <c r="A67" s="149"/>
      <c r="B67" s="49">
        <f>VLOOKUP(C67,'Connectors Pinout'!B:C,2,FALSE)</f>
        <v>33</v>
      </c>
      <c r="C67" s="11" t="s">
        <v>92</v>
      </c>
      <c r="D67" s="148"/>
      <c r="E67" s="76"/>
      <c r="F67" s="149"/>
      <c r="G67" s="49">
        <v>10</v>
      </c>
      <c r="H67" s="15" t="s">
        <v>530</v>
      </c>
      <c r="I67" s="150"/>
      <c r="K67" s="149"/>
      <c r="L67" s="49">
        <f>VLOOKUP(M67,'Connectors Pinout'!H:I,2,FALSE)</f>
        <v>69</v>
      </c>
      <c r="M67" s="11" t="s">
        <v>239</v>
      </c>
      <c r="N67" s="149"/>
      <c r="O67" s="76">
        <f t="shared" si="0"/>
        <v>1</v>
      </c>
      <c r="P67" s="149"/>
      <c r="Q67" s="49">
        <v>10</v>
      </c>
      <c r="R67" s="15" t="s">
        <v>356</v>
      </c>
      <c r="S67" s="147"/>
      <c r="U67" s="73" t="s">
        <v>478</v>
      </c>
      <c r="W67" s="60">
        <v>2</v>
      </c>
    </row>
    <row r="68" spans="1:23" x14ac:dyDescent="0.2">
      <c r="A68" s="149"/>
      <c r="B68" s="49">
        <f>VLOOKUP(C68,'Connectors Pinout'!B:C,2,FALSE)</f>
        <v>34</v>
      </c>
      <c r="C68" s="11" t="s">
        <v>95</v>
      </c>
      <c r="D68" s="148"/>
      <c r="E68" s="76"/>
      <c r="F68" s="149"/>
      <c r="G68" s="49">
        <v>11</v>
      </c>
      <c r="H68" s="15" t="s">
        <v>531</v>
      </c>
      <c r="I68" s="150"/>
      <c r="K68" s="149"/>
      <c r="L68" s="49">
        <f>VLOOKUP(M68,'Connectors Pinout'!H:I,2,FALSE)</f>
        <v>70</v>
      </c>
      <c r="M68" s="11" t="s">
        <v>242</v>
      </c>
      <c r="N68" s="149"/>
      <c r="O68" s="76">
        <f t="shared" si="0"/>
        <v>1</v>
      </c>
      <c r="P68" s="149"/>
      <c r="Q68" s="49">
        <v>11</v>
      </c>
      <c r="R68" s="15" t="s">
        <v>357</v>
      </c>
      <c r="S68" s="147"/>
      <c r="U68" s="73" t="s">
        <v>478</v>
      </c>
      <c r="W68" s="60">
        <v>2</v>
      </c>
    </row>
    <row r="69" spans="1:23" x14ac:dyDescent="0.2">
      <c r="A69" s="149"/>
      <c r="B69" s="49">
        <f>VLOOKUP(C69,'Connectors Pinout'!B:C,2,FALSE)</f>
        <v>35</v>
      </c>
      <c r="C69" s="11" t="s">
        <v>98</v>
      </c>
      <c r="D69" s="148"/>
      <c r="E69" s="76"/>
      <c r="F69" s="149"/>
      <c r="G69" s="49">
        <v>12</v>
      </c>
      <c r="H69" s="15" t="s">
        <v>532</v>
      </c>
      <c r="I69" s="150"/>
      <c r="K69" s="149"/>
      <c r="L69" s="49">
        <f>VLOOKUP(M69,'Connectors Pinout'!H:I,2,FALSE)</f>
        <v>71</v>
      </c>
      <c r="M69" s="11" t="s">
        <v>245</v>
      </c>
      <c r="N69" s="149"/>
      <c r="O69" s="76">
        <f t="shared" si="0"/>
        <v>1</v>
      </c>
      <c r="P69" s="149"/>
      <c r="Q69" s="49">
        <v>12</v>
      </c>
      <c r="R69" s="15" t="s">
        <v>358</v>
      </c>
      <c r="S69" s="147"/>
      <c r="U69" s="73" t="s">
        <v>478</v>
      </c>
      <c r="W69" s="60">
        <v>2</v>
      </c>
    </row>
    <row r="70" spans="1:23" x14ac:dyDescent="0.2">
      <c r="A70" s="149"/>
      <c r="B70" s="49">
        <f>VLOOKUP(C70,'Connectors Pinout'!B:C,2,FALSE)</f>
        <v>36</v>
      </c>
      <c r="C70" s="11" t="s">
        <v>102</v>
      </c>
      <c r="D70" s="148"/>
      <c r="E70" s="76"/>
      <c r="F70" s="149"/>
      <c r="G70" s="49">
        <v>13</v>
      </c>
      <c r="H70" s="15" t="s">
        <v>533</v>
      </c>
      <c r="I70" s="150"/>
      <c r="K70" s="149"/>
      <c r="L70" s="81">
        <f>VLOOKUP(M70,'Connectors Pinout'!H:I,2,FALSE)</f>
        <v>72</v>
      </c>
      <c r="M70" s="11" t="s">
        <v>248</v>
      </c>
      <c r="N70" s="149"/>
      <c r="O70" s="76">
        <f t="shared" si="0"/>
        <v>1</v>
      </c>
      <c r="P70" s="149"/>
      <c r="Q70" s="49">
        <v>13</v>
      </c>
      <c r="R70" s="15" t="s">
        <v>359</v>
      </c>
      <c r="S70" s="147"/>
      <c r="U70" s="73" t="s">
        <v>475</v>
      </c>
      <c r="W70" s="60">
        <v>1</v>
      </c>
    </row>
    <row r="71" spans="1:23" x14ac:dyDescent="0.2">
      <c r="A71" s="149"/>
      <c r="B71" s="49">
        <f>VLOOKUP(C71,'Connectors Pinout'!B:C,2,FALSE)</f>
        <v>37</v>
      </c>
      <c r="C71" s="11" t="s">
        <v>105</v>
      </c>
      <c r="D71" s="148"/>
      <c r="E71" s="76"/>
      <c r="F71" s="149"/>
      <c r="G71" s="49">
        <v>14</v>
      </c>
      <c r="H71" s="15" t="s">
        <v>534</v>
      </c>
      <c r="I71" s="150"/>
      <c r="K71" s="149"/>
      <c r="L71" s="81">
        <f>VLOOKUP(M71,'Connectors Pinout'!H:I,2,FALSE)</f>
        <v>73</v>
      </c>
      <c r="M71" s="11" t="s">
        <v>251</v>
      </c>
      <c r="N71" s="149"/>
      <c r="O71" s="76">
        <f t="shared" si="0"/>
        <v>1</v>
      </c>
      <c r="P71" s="149"/>
      <c r="Q71" s="49">
        <v>14</v>
      </c>
      <c r="R71" s="15" t="s">
        <v>360</v>
      </c>
      <c r="S71" s="147"/>
      <c r="U71" s="73" t="s">
        <v>475</v>
      </c>
      <c r="W71" s="60">
        <v>1</v>
      </c>
    </row>
    <row r="72" spans="1:23" x14ac:dyDescent="0.2">
      <c r="A72" s="149"/>
      <c r="B72" s="49">
        <f>VLOOKUP(C72,'Connectors Pinout'!B:C,2,FALSE)</f>
        <v>38</v>
      </c>
      <c r="C72" s="11" t="s">
        <v>109</v>
      </c>
      <c r="D72" s="148"/>
      <c r="E72" s="76"/>
      <c r="F72" s="149"/>
      <c r="G72" s="49">
        <v>15</v>
      </c>
      <c r="H72" s="15" t="s">
        <v>535</v>
      </c>
      <c r="I72" s="150"/>
      <c r="K72" s="149"/>
      <c r="L72" s="81">
        <f>VLOOKUP(M72,'Connectors Pinout'!H:I,2,FALSE)</f>
        <v>74</v>
      </c>
      <c r="M72" s="11" t="s">
        <v>254</v>
      </c>
      <c r="N72" s="149"/>
      <c r="O72" s="76">
        <f t="shared" si="0"/>
        <v>1</v>
      </c>
      <c r="P72" s="149"/>
      <c r="Q72" s="49">
        <v>15</v>
      </c>
      <c r="R72" s="15" t="s">
        <v>361</v>
      </c>
      <c r="S72" s="147"/>
      <c r="U72" s="73" t="s">
        <v>475</v>
      </c>
      <c r="W72" s="60">
        <v>0</v>
      </c>
    </row>
    <row r="73" spans="1:23" x14ac:dyDescent="0.2">
      <c r="A73" s="149"/>
      <c r="B73" s="49">
        <f>VLOOKUP(C73,'Connectors Pinout'!B:C,2,FALSE)</f>
        <v>39</v>
      </c>
      <c r="C73" s="11" t="s">
        <v>185</v>
      </c>
      <c r="D73" s="148"/>
      <c r="E73" s="76"/>
      <c r="F73" s="149"/>
      <c r="G73" s="49">
        <v>16</v>
      </c>
      <c r="H73" s="15" t="s">
        <v>536</v>
      </c>
      <c r="I73" s="150"/>
      <c r="K73" s="149"/>
      <c r="L73" s="79">
        <f>VLOOKUP(M73,'Connectors Pinout'!H:I,2,FALSE)</f>
        <v>56</v>
      </c>
      <c r="M73" s="80" t="s">
        <v>212</v>
      </c>
      <c r="N73" s="149"/>
      <c r="O73" s="76">
        <f t="shared" si="0"/>
        <v>1</v>
      </c>
      <c r="P73" s="149"/>
      <c r="Q73" s="48">
        <v>16</v>
      </c>
      <c r="R73" s="15" t="s">
        <v>362</v>
      </c>
      <c r="S73" s="147"/>
      <c r="U73" s="73" t="s">
        <v>475</v>
      </c>
      <c r="W73" s="60">
        <v>0</v>
      </c>
    </row>
    <row r="74" spans="1:23" x14ac:dyDescent="0.2">
      <c r="A74" s="149"/>
      <c r="B74" s="49">
        <f>VLOOKUP(C74,'Connectors Pinout'!B:C,2,FALSE)</f>
        <v>40</v>
      </c>
      <c r="C74" s="11" t="s">
        <v>418</v>
      </c>
      <c r="D74" s="148"/>
      <c r="E74" s="76"/>
      <c r="F74" s="149"/>
      <c r="G74" s="49">
        <v>17</v>
      </c>
      <c r="H74" s="15" t="s">
        <v>537</v>
      </c>
      <c r="I74" s="150"/>
      <c r="K74" s="149"/>
      <c r="L74" s="48">
        <f>VLOOKUP(M74,'Connectors Pinout'!H:I,2,FALSE)</f>
        <v>42</v>
      </c>
      <c r="M74" s="11" t="s">
        <v>413</v>
      </c>
      <c r="N74" s="149"/>
      <c r="O74" s="76">
        <f t="shared" si="0"/>
        <v>1</v>
      </c>
      <c r="P74" s="149"/>
      <c r="Q74" s="49">
        <v>17</v>
      </c>
      <c r="R74" s="15" t="s">
        <v>181</v>
      </c>
      <c r="S74" s="147"/>
      <c r="U74" s="49" t="s">
        <v>588</v>
      </c>
    </row>
    <row r="75" spans="1:23" x14ac:dyDescent="0.2">
      <c r="A75" s="149"/>
      <c r="B75" s="47" t="s">
        <v>442</v>
      </c>
      <c r="C75" s="11"/>
      <c r="D75" s="148"/>
      <c r="E75" s="76"/>
      <c r="F75" s="149"/>
      <c r="G75" s="49">
        <v>18</v>
      </c>
      <c r="H75" s="15" t="s">
        <v>442</v>
      </c>
      <c r="I75" s="150"/>
      <c r="K75" s="149"/>
      <c r="L75" s="47" t="s">
        <v>442</v>
      </c>
      <c r="N75" s="149"/>
      <c r="O75" s="76">
        <f t="shared" ref="O75:O79" si="1">COUNTIF(M:M,M75)</f>
        <v>0</v>
      </c>
      <c r="P75" s="149"/>
      <c r="Q75" s="49">
        <v>18</v>
      </c>
      <c r="R75" s="15" t="s">
        <v>442</v>
      </c>
      <c r="S75" s="147"/>
    </row>
    <row r="76" spans="1:23" x14ac:dyDescent="0.2">
      <c r="A76" s="149"/>
      <c r="C76" s="11"/>
      <c r="D76" s="148"/>
      <c r="E76" s="76"/>
      <c r="F76" s="149"/>
      <c r="G76" s="49">
        <v>19</v>
      </c>
      <c r="I76" s="150"/>
      <c r="K76" s="149"/>
      <c r="N76" s="149"/>
      <c r="O76" s="76">
        <f t="shared" si="1"/>
        <v>0</v>
      </c>
      <c r="P76" s="149"/>
      <c r="Q76" s="49">
        <v>19</v>
      </c>
      <c r="R76" s="15" t="s">
        <v>37</v>
      </c>
      <c r="S76" s="147"/>
    </row>
    <row r="77" spans="1:23" x14ac:dyDescent="0.2">
      <c r="A77" s="149"/>
      <c r="C77" s="11"/>
      <c r="D77" s="148"/>
      <c r="E77" s="76"/>
      <c r="F77" s="149"/>
      <c r="G77" s="49">
        <v>20</v>
      </c>
      <c r="I77" s="150"/>
      <c r="K77" s="149"/>
      <c r="N77" s="149"/>
      <c r="O77" s="76">
        <f t="shared" si="1"/>
        <v>0</v>
      </c>
      <c r="P77" s="149"/>
      <c r="Q77" s="49">
        <v>20</v>
      </c>
      <c r="R77" s="15" t="s">
        <v>37</v>
      </c>
      <c r="S77" s="147"/>
    </row>
    <row r="78" spans="1:23" x14ac:dyDescent="0.2">
      <c r="A78" s="149"/>
      <c r="C78" s="11"/>
      <c r="D78" s="148"/>
      <c r="E78" s="76"/>
      <c r="F78" s="149"/>
      <c r="G78" s="49">
        <v>21</v>
      </c>
      <c r="I78" s="150"/>
      <c r="K78" s="149"/>
      <c r="N78" s="149"/>
      <c r="O78" s="76">
        <f t="shared" si="1"/>
        <v>0</v>
      </c>
      <c r="P78" s="149"/>
      <c r="Q78" s="49">
        <v>21</v>
      </c>
      <c r="R78" s="15" t="s">
        <v>37</v>
      </c>
      <c r="S78" s="147"/>
    </row>
    <row r="79" spans="1:23" x14ac:dyDescent="0.2">
      <c r="A79" s="149"/>
      <c r="D79" s="148"/>
      <c r="E79" s="76"/>
      <c r="F79" s="149"/>
      <c r="G79" s="49">
        <v>22</v>
      </c>
      <c r="I79" s="150"/>
      <c r="K79" s="149"/>
      <c r="N79" s="149"/>
      <c r="O79" s="76">
        <f t="shared" si="1"/>
        <v>0</v>
      </c>
      <c r="P79" s="149"/>
      <c r="Q79" s="49">
        <v>22</v>
      </c>
      <c r="R79" s="15" t="s">
        <v>37</v>
      </c>
      <c r="S79" s="147"/>
    </row>
    <row r="80" spans="1:23" x14ac:dyDescent="0.2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17.5703125" bestFit="1" customWidth="1"/>
    <col min="2" max="2" width="7.42578125" style="4" customWidth="1"/>
    <col min="3" max="3" width="41.5703125" style="5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44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 x14ac:dyDescent="0.2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">
      <c r="A10" s="153" t="s">
        <v>429</v>
      </c>
      <c r="B10" s="142">
        <f>VLOOKUP(C10,'Connectors Pinout'!B:C,2,FALSE)</f>
        <v>68</v>
      </c>
      <c r="C10" s="9" t="s">
        <v>288</v>
      </c>
      <c r="D10" s="148" t="s">
        <v>463</v>
      </c>
      <c r="E10" s="76">
        <f>COUNTIF(C:C,C10)</f>
        <v>1</v>
      </c>
      <c r="F10" s="154" t="s">
        <v>378</v>
      </c>
      <c r="G10" s="8">
        <v>1</v>
      </c>
      <c r="H10" s="5" t="s">
        <v>14</v>
      </c>
      <c r="I10" s="154" t="s">
        <v>449</v>
      </c>
      <c r="K10" s="149" t="s">
        <v>433</v>
      </c>
      <c r="L10" s="43">
        <f>VLOOKUP(M10,'Connectors Pinout'!H:I,2,FALSE)</f>
        <v>33</v>
      </c>
      <c r="M10" s="11" t="s">
        <v>176</v>
      </c>
      <c r="N10" s="149" t="s">
        <v>464</v>
      </c>
      <c r="O10" s="108">
        <f>COUNTIF(L:L,L10)</f>
        <v>1</v>
      </c>
      <c r="P10" s="149" t="s">
        <v>363</v>
      </c>
      <c r="Q10" s="13">
        <v>1</v>
      </c>
      <c r="R10" s="15" t="s">
        <v>369</v>
      </c>
      <c r="S10" s="152" t="s">
        <v>448</v>
      </c>
      <c r="U10" s="73" t="s">
        <v>475</v>
      </c>
      <c r="V10">
        <v>1</v>
      </c>
    </row>
    <row r="11" spans="1:23" ht="15.75" customHeight="1" x14ac:dyDescent="0.2">
      <c r="A11" s="149"/>
      <c r="B11" s="142" t="e">
        <f>VLOOKUP(C11,'Connectors Pinout'!B:C,2,FALSE)</f>
        <v>#N/A</v>
      </c>
      <c r="C11" s="9"/>
      <c r="D11" s="148"/>
      <c r="E11" s="76">
        <f>COUNTIF(C:C,C11)</f>
        <v>0</v>
      </c>
      <c r="F11" s="154"/>
      <c r="G11" s="8">
        <v>2</v>
      </c>
      <c r="H11" s="5"/>
      <c r="I11" s="154"/>
      <c r="K11" s="149"/>
      <c r="L11" s="43" t="e">
        <f>VLOOKUP(M11,'Connectors Pinout'!H:I,2,FALSE)</f>
        <v>#N/A</v>
      </c>
      <c r="M11" s="11"/>
      <c r="N11" s="149"/>
      <c r="O11" s="108">
        <f t="shared" ref="O11:O44" si="0">COUNTIF(L:L,L11)</f>
        <v>3</v>
      </c>
      <c r="P11" s="149"/>
      <c r="Q11" s="13">
        <v>2</v>
      </c>
      <c r="R11" s="15" t="s">
        <v>370</v>
      </c>
      <c r="S11" s="152"/>
      <c r="U11" s="73" t="s">
        <v>475</v>
      </c>
    </row>
    <row r="12" spans="1:23" ht="15.75" customHeight="1" x14ac:dyDescent="0.25">
      <c r="A12" s="149"/>
      <c r="B12" s="142" t="e">
        <f>VLOOKUP(C12,'Connectors Pinout'!B:C,2,FALSE)</f>
        <v>#N/A</v>
      </c>
      <c r="C12" s="9"/>
      <c r="D12" s="148"/>
      <c r="E12" s="76">
        <f>COUNTIF(C:C,C12)</f>
        <v>0</v>
      </c>
      <c r="F12" s="154"/>
      <c r="G12" s="8">
        <v>3</v>
      </c>
      <c r="H12" s="5"/>
      <c r="I12" s="154"/>
      <c r="K12" s="149"/>
      <c r="L12" s="43" t="e">
        <f>VLOOKUP(M12,'Connectors Pinout'!H:I,2,FALSE)</f>
        <v>#N/A</v>
      </c>
      <c r="M12" s="11"/>
      <c r="N12" s="149"/>
      <c r="O12" s="108">
        <f t="shared" si="0"/>
        <v>3</v>
      </c>
      <c r="P12" s="149"/>
      <c r="Q12" s="13">
        <v>3</v>
      </c>
      <c r="R12" s="15" t="s">
        <v>371</v>
      </c>
      <c r="S12" s="152"/>
      <c r="T12" s="29"/>
      <c r="U12" s="73" t="s">
        <v>475</v>
      </c>
    </row>
    <row r="13" spans="1:23" ht="15.75" customHeight="1" x14ac:dyDescent="0.2">
      <c r="A13" s="149"/>
      <c r="B13" s="142">
        <f>VLOOKUP(C13,'Connectors Pinout'!B:C,2,FALSE)</f>
        <v>64</v>
      </c>
      <c r="C13" s="9" t="s">
        <v>285</v>
      </c>
      <c r="D13" s="148"/>
      <c r="E13" s="76">
        <f>COUNTIF(C:C,#REF!)</f>
        <v>0</v>
      </c>
      <c r="F13" s="154"/>
      <c r="G13" s="8">
        <v>4</v>
      </c>
      <c r="H13" s="5" t="s">
        <v>18</v>
      </c>
      <c r="I13" s="154"/>
      <c r="K13" s="149"/>
      <c r="L13" s="43">
        <f>VLOOKUP(M13,'Connectors Pinout'!H:I,2,FALSE)</f>
        <v>34</v>
      </c>
      <c r="M13" s="11" t="s">
        <v>177</v>
      </c>
      <c r="N13" s="149"/>
      <c r="O13" s="108">
        <f t="shared" si="0"/>
        <v>1</v>
      </c>
      <c r="P13" s="149"/>
      <c r="Q13" s="13">
        <v>4</v>
      </c>
      <c r="R13" s="15" t="s">
        <v>372</v>
      </c>
      <c r="S13" s="152"/>
      <c r="U13" s="73" t="s">
        <v>475</v>
      </c>
      <c r="V13">
        <v>1</v>
      </c>
    </row>
    <row r="14" spans="1:23" ht="15.75" customHeight="1" x14ac:dyDescent="0.2">
      <c r="A14" s="149"/>
      <c r="B14" s="142" t="e">
        <f>VLOOKUP(C14,'Connectors Pinout'!B:C,2,FALSE)</f>
        <v>#N/A</v>
      </c>
      <c r="C14" s="9"/>
      <c r="D14" s="148"/>
      <c r="E14" s="76">
        <f>COUNTIF(C:C,C13)</f>
        <v>1</v>
      </c>
      <c r="F14" s="154"/>
      <c r="G14" s="8">
        <v>5</v>
      </c>
      <c r="H14" s="5"/>
      <c r="I14" s="154"/>
      <c r="K14" s="149"/>
      <c r="L14" s="43" t="e">
        <f>VLOOKUP(M14,'Connectors Pinout'!H:I,2,FALSE)</f>
        <v>#N/A</v>
      </c>
      <c r="M14" s="11"/>
      <c r="N14" s="149"/>
      <c r="O14" s="108">
        <f t="shared" si="0"/>
        <v>3</v>
      </c>
      <c r="P14" s="149"/>
      <c r="Q14" s="13">
        <v>5</v>
      </c>
      <c r="R14" s="15" t="s">
        <v>373</v>
      </c>
      <c r="S14" s="152"/>
      <c r="U14" s="73" t="s">
        <v>475</v>
      </c>
    </row>
    <row r="15" spans="1:23" ht="15.75" customHeight="1" x14ac:dyDescent="0.2">
      <c r="A15" s="149"/>
      <c r="B15" s="43" t="s">
        <v>442</v>
      </c>
      <c r="C15" s="9"/>
      <c r="D15" s="148"/>
      <c r="E15" s="76">
        <f t="shared" ref="E15:E44" si="1">COUNTIF(C:C,C15)</f>
        <v>0</v>
      </c>
      <c r="F15" s="154"/>
      <c r="G15" s="8">
        <v>6</v>
      </c>
      <c r="H15" s="15" t="s">
        <v>442</v>
      </c>
      <c r="I15" s="154"/>
      <c r="K15" s="149"/>
      <c r="L15" s="43" t="s">
        <v>442</v>
      </c>
      <c r="M15" s="11"/>
      <c r="N15" s="149"/>
      <c r="O15" s="108">
        <f t="shared" si="0"/>
        <v>2</v>
      </c>
      <c r="P15" s="149"/>
      <c r="Q15" s="13">
        <v>6</v>
      </c>
      <c r="R15" s="15" t="s">
        <v>442</v>
      </c>
      <c r="S15" s="152"/>
    </row>
    <row r="16" spans="1:23" ht="15.75" customHeight="1" x14ac:dyDescent="0.2">
      <c r="A16" s="149"/>
      <c r="B16" s="4">
        <f>VLOOKUP(C16,'Connectors Pinout'!B:C,2,FALSE)</f>
        <v>52</v>
      </c>
      <c r="C16" s="9" t="s">
        <v>276</v>
      </c>
      <c r="D16" s="148"/>
      <c r="E16" s="76">
        <f t="shared" si="1"/>
        <v>1</v>
      </c>
      <c r="F16" s="154"/>
      <c r="G16" s="8">
        <v>7</v>
      </c>
      <c r="H16" s="5" t="s">
        <v>45</v>
      </c>
      <c r="I16" s="154"/>
      <c r="K16" s="149"/>
      <c r="L16" s="43">
        <f>VLOOKUP(M16,'Connectors Pinout'!H:I,2,FALSE)</f>
        <v>48</v>
      </c>
      <c r="M16" s="11" t="s">
        <v>204</v>
      </c>
      <c r="N16" s="149"/>
      <c r="O16" s="108">
        <f t="shared" si="0"/>
        <v>1</v>
      </c>
      <c r="P16" s="149"/>
      <c r="Q16" s="13">
        <v>7</v>
      </c>
      <c r="R16" s="15" t="s">
        <v>374</v>
      </c>
      <c r="S16" s="152"/>
      <c r="U16" s="73" t="s">
        <v>475</v>
      </c>
      <c r="V16" s="73">
        <v>1</v>
      </c>
      <c r="W16" s="73"/>
    </row>
    <row r="17" spans="1:23" ht="15.75" customHeight="1" x14ac:dyDescent="0.2">
      <c r="A17" s="149"/>
      <c r="B17" s="4">
        <f>VLOOKUP(C17,'Connectors Pinout'!B:C,2,FALSE)</f>
        <v>53</v>
      </c>
      <c r="C17" s="9" t="s">
        <v>277</v>
      </c>
      <c r="D17" s="148"/>
      <c r="E17" s="76">
        <f t="shared" si="1"/>
        <v>1</v>
      </c>
      <c r="F17" s="154"/>
      <c r="G17" s="8">
        <v>8</v>
      </c>
      <c r="H17" s="5" t="s">
        <v>50</v>
      </c>
      <c r="I17" s="154"/>
      <c r="K17" s="149"/>
      <c r="L17" s="43">
        <f>VLOOKUP(M17,'Connectors Pinout'!H:I,2,FALSE)</f>
        <v>49</v>
      </c>
      <c r="M17" s="11" t="s">
        <v>205</v>
      </c>
      <c r="N17" s="149"/>
      <c r="O17" s="108">
        <f t="shared" si="0"/>
        <v>1</v>
      </c>
      <c r="P17" s="149"/>
      <c r="Q17" s="13">
        <v>8</v>
      </c>
      <c r="R17" s="15" t="s">
        <v>375</v>
      </c>
      <c r="S17" s="152"/>
      <c r="U17" s="73" t="s">
        <v>475</v>
      </c>
      <c r="V17" s="73">
        <v>1</v>
      </c>
      <c r="W17" s="73"/>
    </row>
    <row r="18" spans="1:23" ht="15.75" customHeight="1" x14ac:dyDescent="0.2">
      <c r="A18" s="149"/>
      <c r="B18" s="4">
        <f>VLOOKUP(C18,'Connectors Pinout'!B:C,2,FALSE)</f>
        <v>57</v>
      </c>
      <c r="C18" s="9" t="s">
        <v>280</v>
      </c>
      <c r="D18" s="148"/>
      <c r="E18" s="76">
        <f t="shared" si="1"/>
        <v>1</v>
      </c>
      <c r="F18" s="154"/>
      <c r="G18" s="8">
        <v>9</v>
      </c>
      <c r="H18" s="5" t="s">
        <v>53</v>
      </c>
      <c r="I18" s="154"/>
      <c r="K18" s="149"/>
      <c r="L18" s="43">
        <f>VLOOKUP(M18,'Connectors Pinout'!H:I,2,FALSE)</f>
        <v>50</v>
      </c>
      <c r="M18" s="11" t="s">
        <v>206</v>
      </c>
      <c r="N18" s="149"/>
      <c r="O18" s="108">
        <f t="shared" si="0"/>
        <v>1</v>
      </c>
      <c r="P18" s="149"/>
      <c r="Q18" s="13">
        <v>9</v>
      </c>
      <c r="R18" s="15" t="s">
        <v>376</v>
      </c>
      <c r="S18" s="152"/>
      <c r="U18" s="73" t="s">
        <v>475</v>
      </c>
      <c r="V18" s="73">
        <v>1</v>
      </c>
      <c r="W18" s="73"/>
    </row>
    <row r="19" spans="1:23" ht="15.75" customHeight="1" x14ac:dyDescent="0.2">
      <c r="A19" s="149"/>
      <c r="B19" s="4">
        <f>VLOOKUP(C19,'Connectors Pinout'!B:C,2,FALSE)</f>
        <v>58</v>
      </c>
      <c r="C19" s="9" t="s">
        <v>281</v>
      </c>
      <c r="D19" s="148"/>
      <c r="E19" s="76">
        <f t="shared" si="1"/>
        <v>1</v>
      </c>
      <c r="F19" s="154"/>
      <c r="G19" s="8">
        <v>10</v>
      </c>
      <c r="H19" s="5" t="s">
        <v>54</v>
      </c>
      <c r="I19" s="154"/>
      <c r="K19" s="149"/>
      <c r="L19" s="43">
        <f>VLOOKUP(M19,'Connectors Pinout'!H:I,2,FALSE)</f>
        <v>51</v>
      </c>
      <c r="M19" s="11" t="s">
        <v>207</v>
      </c>
      <c r="N19" s="149"/>
      <c r="O19" s="108">
        <f t="shared" si="0"/>
        <v>1</v>
      </c>
      <c r="P19" s="149"/>
      <c r="Q19" s="13">
        <v>10</v>
      </c>
      <c r="R19" s="15" t="s">
        <v>377</v>
      </c>
      <c r="S19" s="152"/>
      <c r="U19" s="73" t="s">
        <v>475</v>
      </c>
      <c r="V19" s="73">
        <v>1</v>
      </c>
      <c r="W19" s="73"/>
    </row>
    <row r="20" spans="1:23" ht="15.75" customHeight="1" x14ac:dyDescent="0.2">
      <c r="A20" s="149"/>
      <c r="C20" s="9"/>
      <c r="D20" s="148"/>
      <c r="E20" s="76">
        <f t="shared" si="1"/>
        <v>0</v>
      </c>
      <c r="F20" s="48"/>
      <c r="G20" s="8"/>
      <c r="H20" s="5"/>
      <c r="I20" s="44"/>
      <c r="K20" s="149"/>
      <c r="L20" s="43"/>
      <c r="M20" s="11"/>
      <c r="N20" s="149"/>
      <c r="O20" s="108">
        <f t="shared" si="0"/>
        <v>0</v>
      </c>
      <c r="P20" s="13"/>
      <c r="Q20" s="13"/>
      <c r="R20" s="15"/>
    </row>
    <row r="21" spans="1:23" ht="15.75" customHeight="1" x14ac:dyDescent="0.2">
      <c r="A21" s="149"/>
      <c r="B21" s="7">
        <f>VLOOKUP(C21,'Connectors Pinout'!B:C,2,FALSE)</f>
        <v>83</v>
      </c>
      <c r="C21" s="9" t="s">
        <v>124</v>
      </c>
      <c r="D21" s="148"/>
      <c r="E21" s="76">
        <f t="shared" si="1"/>
        <v>1</v>
      </c>
      <c r="F21" s="154" t="s">
        <v>379</v>
      </c>
      <c r="G21" s="8">
        <v>1</v>
      </c>
      <c r="H21" s="5" t="s">
        <v>62</v>
      </c>
      <c r="I21" s="154" t="s">
        <v>451</v>
      </c>
      <c r="K21" s="149"/>
      <c r="L21" s="43">
        <f>VLOOKUP(M21,'Connectors Pinout'!H:I,2,FALSE)</f>
        <v>31</v>
      </c>
      <c r="M21" s="11" t="s">
        <v>173</v>
      </c>
      <c r="N21" s="149"/>
      <c r="O21" s="108">
        <f t="shared" si="0"/>
        <v>1</v>
      </c>
      <c r="P21" s="149" t="s">
        <v>380</v>
      </c>
      <c r="Q21" s="13">
        <v>1</v>
      </c>
      <c r="R21" s="15" t="s">
        <v>584</v>
      </c>
      <c r="S21" s="149" t="s">
        <v>450</v>
      </c>
      <c r="U21" s="73" t="s">
        <v>475</v>
      </c>
      <c r="V21">
        <v>1</v>
      </c>
    </row>
    <row r="22" spans="1:23" ht="15.75" customHeight="1" x14ac:dyDescent="0.2">
      <c r="A22" s="149"/>
      <c r="B22" s="7">
        <f>VLOOKUP(C22,'Connectors Pinout'!B:C,2,FALSE)</f>
        <v>84</v>
      </c>
      <c r="C22" s="9" t="s">
        <v>125</v>
      </c>
      <c r="D22" s="148"/>
      <c r="E22" s="76">
        <f t="shared" si="1"/>
        <v>1</v>
      </c>
      <c r="F22" s="154"/>
      <c r="G22" s="8">
        <v>2</v>
      </c>
      <c r="H22" s="5" t="s">
        <v>66</v>
      </c>
      <c r="I22" s="154"/>
      <c r="K22" s="149"/>
      <c r="L22" s="43">
        <f>VLOOKUP(M22,'Connectors Pinout'!H:I,2,FALSE)</f>
        <v>32</v>
      </c>
      <c r="M22" s="11" t="s">
        <v>175</v>
      </c>
      <c r="N22" s="149"/>
      <c r="O22" s="108">
        <f t="shared" si="0"/>
        <v>1</v>
      </c>
      <c r="P22" s="149"/>
      <c r="Q22" s="13">
        <v>2</v>
      </c>
      <c r="R22" s="15" t="s">
        <v>585</v>
      </c>
      <c r="S22" s="152"/>
      <c r="U22" s="73" t="s">
        <v>475</v>
      </c>
      <c r="V22">
        <v>1</v>
      </c>
    </row>
    <row r="23" spans="1:23" ht="15.75" customHeight="1" x14ac:dyDescent="0.2">
      <c r="A23" s="149"/>
      <c r="B23" s="4">
        <f>VLOOKUP(C23,'Connectors Pinout'!B:C,2,FALSE)</f>
        <v>49</v>
      </c>
      <c r="C23" s="9" t="s">
        <v>197</v>
      </c>
      <c r="D23" s="148"/>
      <c r="E23" s="76">
        <f t="shared" si="1"/>
        <v>2</v>
      </c>
      <c r="F23" s="154"/>
      <c r="G23" s="8">
        <v>3</v>
      </c>
      <c r="H23" s="5" t="s">
        <v>71</v>
      </c>
      <c r="I23" s="154"/>
      <c r="K23" s="149"/>
      <c r="L23" s="43">
        <f>VLOOKUP(M23,'Connectors Pinout'!H:I,2,FALSE)</f>
        <v>52</v>
      </c>
      <c r="M23" s="11" t="s">
        <v>208</v>
      </c>
      <c r="N23" s="149"/>
      <c r="O23" s="108">
        <f t="shared" si="0"/>
        <v>1</v>
      </c>
      <c r="P23" s="149"/>
      <c r="Q23" s="13">
        <v>3</v>
      </c>
      <c r="R23" s="15" t="s">
        <v>452</v>
      </c>
      <c r="S23" s="152"/>
      <c r="U23" s="73" t="s">
        <v>475</v>
      </c>
      <c r="V23" s="73">
        <v>1</v>
      </c>
      <c r="W23" s="73"/>
    </row>
    <row r="24" spans="1:23" ht="15.75" customHeight="1" x14ac:dyDescent="0.2">
      <c r="A24" s="149"/>
      <c r="B24" s="4">
        <f>VLOOKUP(C24,'Connectors Pinout'!B:C,2,FALSE)</f>
        <v>54</v>
      </c>
      <c r="C24" s="9" t="s">
        <v>198</v>
      </c>
      <c r="D24" s="148"/>
      <c r="E24" s="76">
        <f t="shared" si="1"/>
        <v>2</v>
      </c>
      <c r="F24" s="154"/>
      <c r="G24" s="8">
        <v>4</v>
      </c>
      <c r="H24" s="5" t="s">
        <v>80</v>
      </c>
      <c r="I24" s="154"/>
      <c r="K24" s="149"/>
      <c r="L24" s="43">
        <f>VLOOKUP(M24,'Connectors Pinout'!H:I,2,FALSE)</f>
        <v>53</v>
      </c>
      <c r="M24" s="11" t="s">
        <v>209</v>
      </c>
      <c r="N24" s="149"/>
      <c r="O24" s="108">
        <f t="shared" si="0"/>
        <v>1</v>
      </c>
      <c r="P24" s="149"/>
      <c r="Q24" s="13">
        <v>4</v>
      </c>
      <c r="R24" s="15" t="s">
        <v>453</v>
      </c>
      <c r="S24" s="152"/>
      <c r="U24" s="73" t="s">
        <v>475</v>
      </c>
      <c r="V24" s="73">
        <v>1</v>
      </c>
      <c r="W24" s="73"/>
    </row>
    <row r="25" spans="1:23" ht="15.75" customHeight="1" x14ac:dyDescent="0.2">
      <c r="A25" s="149"/>
      <c r="B25" s="4">
        <f>VLOOKUP(C25,'Connectors Pinout'!B:C,2,FALSE)</f>
        <v>59</v>
      </c>
      <c r="C25" s="9" t="s">
        <v>199</v>
      </c>
      <c r="D25" s="148"/>
      <c r="E25" s="76">
        <f t="shared" si="1"/>
        <v>1</v>
      </c>
      <c r="F25" s="154"/>
      <c r="G25" s="8">
        <v>5</v>
      </c>
      <c r="H25" s="5" t="s">
        <v>90</v>
      </c>
      <c r="I25" s="154"/>
      <c r="K25" s="149"/>
      <c r="L25" s="43">
        <f>VLOOKUP(M25,'Connectors Pinout'!H:I,2,FALSE)</f>
        <v>54</v>
      </c>
      <c r="M25" s="11" t="s">
        <v>210</v>
      </c>
      <c r="N25" s="149"/>
      <c r="O25" s="108">
        <f t="shared" si="0"/>
        <v>1</v>
      </c>
      <c r="P25" s="149"/>
      <c r="Q25" s="13">
        <v>5</v>
      </c>
      <c r="R25" s="15" t="s">
        <v>454</v>
      </c>
      <c r="S25" s="152"/>
      <c r="U25" s="73" t="s">
        <v>475</v>
      </c>
      <c r="V25" s="73">
        <v>1</v>
      </c>
      <c r="W25" s="73"/>
    </row>
    <row r="26" spans="1:23" ht="15.75" customHeight="1" x14ac:dyDescent="0.2">
      <c r="A26" s="149"/>
      <c r="B26" s="4">
        <f>VLOOKUP(C26,'Connectors Pinout'!B:C,2,FALSE)</f>
        <v>19</v>
      </c>
      <c r="C26" s="9" t="s">
        <v>60</v>
      </c>
      <c r="D26" s="148"/>
      <c r="E26" s="76">
        <f t="shared" si="1"/>
        <v>1</v>
      </c>
      <c r="F26" s="154"/>
      <c r="G26" s="8">
        <v>6</v>
      </c>
      <c r="H26" s="5" t="s">
        <v>100</v>
      </c>
      <c r="I26" s="154"/>
      <c r="K26" s="149"/>
      <c r="L26" s="43">
        <f>VLOOKUP(M26,'Connectors Pinout'!H:I,2,FALSE)</f>
        <v>55</v>
      </c>
      <c r="M26" s="11" t="s">
        <v>211</v>
      </c>
      <c r="N26" s="149"/>
      <c r="O26" s="108">
        <f t="shared" si="0"/>
        <v>1</v>
      </c>
      <c r="P26" s="149"/>
      <c r="Q26" s="13">
        <v>6</v>
      </c>
      <c r="R26" s="15" t="s">
        <v>455</v>
      </c>
      <c r="S26" s="152"/>
      <c r="U26" s="73" t="s">
        <v>475</v>
      </c>
      <c r="V26" s="73">
        <v>0</v>
      </c>
      <c r="W26" s="73"/>
    </row>
    <row r="27" spans="1:23" ht="15.75" customHeight="1" x14ac:dyDescent="0.2">
      <c r="A27" s="149"/>
      <c r="B27" s="4">
        <f>VLOOKUP(C27,'Connectors Pinout'!B:C,2,FALSE)</f>
        <v>20</v>
      </c>
      <c r="C27" s="9" t="s">
        <v>61</v>
      </c>
      <c r="D27" s="148"/>
      <c r="E27" s="76">
        <f t="shared" si="1"/>
        <v>1</v>
      </c>
      <c r="F27" s="154"/>
      <c r="G27" s="8">
        <v>7</v>
      </c>
      <c r="H27" s="5" t="s">
        <v>107</v>
      </c>
      <c r="I27" s="154"/>
      <c r="K27" s="149"/>
      <c r="L27" s="43">
        <f>VLOOKUP(M27,'Connectors Pinout'!H:I,2,FALSE)</f>
        <v>56</v>
      </c>
      <c r="M27" s="11" t="s">
        <v>212</v>
      </c>
      <c r="N27" s="149"/>
      <c r="O27" s="108">
        <f t="shared" si="0"/>
        <v>1</v>
      </c>
      <c r="P27" s="149"/>
      <c r="Q27" s="13">
        <v>7</v>
      </c>
      <c r="R27" s="15" t="s">
        <v>455</v>
      </c>
      <c r="S27" s="152"/>
      <c r="U27" s="73" t="s">
        <v>475</v>
      </c>
      <c r="V27" s="73">
        <v>0</v>
      </c>
      <c r="W27" s="73"/>
    </row>
    <row r="28" spans="1:23" ht="15.75" customHeight="1" x14ac:dyDescent="0.2">
      <c r="A28" s="149"/>
      <c r="B28" s="4">
        <f>VLOOKUP(C28,'Connectors Pinout'!B:C,2,FALSE)</f>
        <v>21</v>
      </c>
      <c r="C28" s="9" t="s">
        <v>63</v>
      </c>
      <c r="D28" s="148"/>
      <c r="E28" s="76">
        <f t="shared" si="1"/>
        <v>1</v>
      </c>
      <c r="F28" s="154"/>
      <c r="G28" s="8">
        <v>8</v>
      </c>
      <c r="H28" s="5" t="s">
        <v>114</v>
      </c>
      <c r="I28" s="154"/>
      <c r="K28" s="149"/>
      <c r="L28" s="43">
        <f>VLOOKUP(M28,'Connectors Pinout'!H:I,2,FALSE)</f>
        <v>57</v>
      </c>
      <c r="M28" s="11" t="s">
        <v>213</v>
      </c>
      <c r="N28" s="149"/>
      <c r="O28" s="108">
        <f t="shared" si="0"/>
        <v>1</v>
      </c>
      <c r="P28" s="149"/>
      <c r="Q28" s="13">
        <v>8</v>
      </c>
      <c r="R28" s="15" t="s">
        <v>455</v>
      </c>
      <c r="S28" s="152"/>
      <c r="U28" s="73" t="s">
        <v>475</v>
      </c>
      <c r="V28" s="73">
        <v>0</v>
      </c>
      <c r="W28" s="73"/>
    </row>
    <row r="29" spans="1:23" ht="15.75" customHeight="1" x14ac:dyDescent="0.2">
      <c r="A29" s="149"/>
      <c r="B29" s="4">
        <f>VLOOKUP(C29,'Connectors Pinout'!B:C,2,FALSE)</f>
        <v>22</v>
      </c>
      <c r="C29" s="9" t="s">
        <v>64</v>
      </c>
      <c r="D29" s="148"/>
      <c r="E29" s="76">
        <f t="shared" si="1"/>
        <v>1</v>
      </c>
      <c r="F29" s="154"/>
      <c r="G29" s="8">
        <v>9</v>
      </c>
      <c r="H29" s="5" t="s">
        <v>118</v>
      </c>
      <c r="I29" s="154"/>
      <c r="K29" s="149"/>
      <c r="L29" s="43">
        <f>VLOOKUP(M29,'Connectors Pinout'!H:I,2,FALSE)</f>
        <v>58</v>
      </c>
      <c r="M29" s="11" t="s">
        <v>214</v>
      </c>
      <c r="N29" s="149"/>
      <c r="O29" s="108">
        <f t="shared" si="0"/>
        <v>1</v>
      </c>
      <c r="P29" s="149"/>
      <c r="Q29" s="13">
        <v>9</v>
      </c>
      <c r="R29" s="15" t="s">
        <v>455</v>
      </c>
      <c r="S29" s="152"/>
      <c r="U29" s="73" t="s">
        <v>475</v>
      </c>
      <c r="V29" s="73">
        <v>0</v>
      </c>
      <c r="W29" s="73"/>
    </row>
    <row r="30" spans="1:23" ht="15.75" customHeight="1" x14ac:dyDescent="0.2">
      <c r="A30" s="149"/>
      <c r="B30" s="4">
        <f>VLOOKUP(C30,'Connectors Pinout'!B:C,2,FALSE)</f>
        <v>50</v>
      </c>
      <c r="C30" s="9" t="s">
        <v>274</v>
      </c>
      <c r="D30" s="148"/>
      <c r="E30" s="76">
        <f t="shared" si="1"/>
        <v>1</v>
      </c>
      <c r="F30" s="154"/>
      <c r="G30" s="8">
        <v>10</v>
      </c>
      <c r="H30" s="5" t="s">
        <v>123</v>
      </c>
      <c r="I30" s="154"/>
      <c r="K30" s="149"/>
      <c r="L30" s="43">
        <f>VLOOKUP(M30,'Connectors Pinout'!H:I,2,FALSE)</f>
        <v>26</v>
      </c>
      <c r="M30" s="11" t="s">
        <v>167</v>
      </c>
      <c r="N30" s="149"/>
      <c r="O30" s="108">
        <f t="shared" si="0"/>
        <v>1</v>
      </c>
      <c r="P30" s="149"/>
      <c r="Q30" s="13">
        <v>10</v>
      </c>
      <c r="R30" s="15" t="s">
        <v>456</v>
      </c>
      <c r="S30" s="152"/>
      <c r="U30" s="73" t="s">
        <v>475</v>
      </c>
      <c r="V30" s="73">
        <v>0</v>
      </c>
      <c r="W30" s="73"/>
    </row>
    <row r="31" spans="1:23" ht="15.75" customHeight="1" x14ac:dyDescent="0.2">
      <c r="A31" s="149"/>
      <c r="B31" s="4">
        <f>VLOOKUP(C31,'Connectors Pinout'!B:C,2,FALSE)</f>
        <v>51</v>
      </c>
      <c r="C31" s="9" t="s">
        <v>275</v>
      </c>
      <c r="D31" s="148"/>
      <c r="E31" s="76">
        <f t="shared" si="1"/>
        <v>1</v>
      </c>
      <c r="F31" s="154"/>
      <c r="G31" s="8">
        <v>11</v>
      </c>
      <c r="H31" s="5" t="s">
        <v>127</v>
      </c>
      <c r="I31" s="154"/>
      <c r="K31" s="149"/>
      <c r="L31" s="43">
        <f>VLOOKUP(M31,'Connectors Pinout'!H:I,2,FALSE)</f>
        <v>27</v>
      </c>
      <c r="M31" s="11" t="s">
        <v>168</v>
      </c>
      <c r="N31" s="149"/>
      <c r="O31" s="108">
        <f t="shared" si="0"/>
        <v>1</v>
      </c>
      <c r="P31" s="149"/>
      <c r="Q31" s="13">
        <v>11</v>
      </c>
      <c r="R31" s="15" t="s">
        <v>456</v>
      </c>
      <c r="S31" s="152"/>
      <c r="U31" s="73" t="s">
        <v>475</v>
      </c>
      <c r="V31" s="73">
        <v>1</v>
      </c>
      <c r="W31" s="73"/>
    </row>
    <row r="32" spans="1:23" ht="15.75" customHeight="1" x14ac:dyDescent="0.2">
      <c r="A32" s="149"/>
      <c r="B32" s="4">
        <f>VLOOKUP(C32,'Connectors Pinout'!B:C,2,FALSE)</f>
        <v>55</v>
      </c>
      <c r="C32" s="9" t="s">
        <v>278</v>
      </c>
      <c r="D32" s="148"/>
      <c r="E32" s="76">
        <f t="shared" si="1"/>
        <v>1</v>
      </c>
      <c r="F32" s="154"/>
      <c r="G32" s="8">
        <v>12</v>
      </c>
      <c r="H32" s="5" t="s">
        <v>130</v>
      </c>
      <c r="I32" s="154"/>
      <c r="K32" s="149"/>
      <c r="L32" s="43">
        <f>VLOOKUP(M32,'Connectors Pinout'!H:I,2,FALSE)</f>
        <v>28</v>
      </c>
      <c r="M32" s="11" t="s">
        <v>170</v>
      </c>
      <c r="N32" s="149"/>
      <c r="O32" s="108">
        <f t="shared" si="0"/>
        <v>1</v>
      </c>
      <c r="P32" s="149"/>
      <c r="Q32" s="13">
        <v>12</v>
      </c>
      <c r="R32" s="15" t="s">
        <v>456</v>
      </c>
      <c r="S32" s="152"/>
      <c r="U32" s="73" t="s">
        <v>475</v>
      </c>
      <c r="V32" s="73">
        <v>0</v>
      </c>
      <c r="W32" s="73"/>
    </row>
    <row r="33" spans="1:23" ht="15.75" customHeight="1" x14ac:dyDescent="0.2">
      <c r="A33" s="149"/>
      <c r="B33" s="4">
        <f>VLOOKUP(C33,'Connectors Pinout'!B:C,2,FALSE)</f>
        <v>56</v>
      </c>
      <c r="C33" s="9" t="s">
        <v>279</v>
      </c>
      <c r="D33" s="148"/>
      <c r="E33" s="76">
        <f t="shared" si="1"/>
        <v>1</v>
      </c>
      <c r="F33" s="154"/>
      <c r="G33" s="8">
        <v>13</v>
      </c>
      <c r="H33" s="5" t="s">
        <v>133</v>
      </c>
      <c r="I33" s="154"/>
      <c r="K33" s="149"/>
      <c r="L33" s="43">
        <f>VLOOKUP(M33,'Connectors Pinout'!H:I,2,FALSE)</f>
        <v>29</v>
      </c>
      <c r="M33" s="11" t="s">
        <v>171</v>
      </c>
      <c r="N33" s="149"/>
      <c r="O33" s="108">
        <f t="shared" si="0"/>
        <v>1</v>
      </c>
      <c r="P33" s="149"/>
      <c r="Q33" s="13">
        <v>13</v>
      </c>
      <c r="R33" s="15" t="s">
        <v>456</v>
      </c>
      <c r="S33" s="152"/>
      <c r="U33" s="73" t="s">
        <v>475</v>
      </c>
      <c r="V33" s="73">
        <v>1</v>
      </c>
      <c r="W33" s="73"/>
    </row>
    <row r="34" spans="1:23" ht="15.75" customHeight="1" x14ac:dyDescent="0.2">
      <c r="A34" s="149"/>
      <c r="B34" s="4">
        <f>VLOOKUP(C34,'Connectors Pinout'!B:C,2,FALSE)</f>
        <v>60</v>
      </c>
      <c r="C34" s="9" t="s">
        <v>282</v>
      </c>
      <c r="D34" s="148"/>
      <c r="E34" s="76">
        <f t="shared" si="1"/>
        <v>1</v>
      </c>
      <c r="F34" s="154"/>
      <c r="G34" s="8">
        <v>14</v>
      </c>
      <c r="H34" s="5" t="s">
        <v>136</v>
      </c>
      <c r="I34" s="154"/>
      <c r="K34" s="149"/>
      <c r="L34" s="43">
        <f>VLOOKUP(M34,'Connectors Pinout'!H:I,2,FALSE)</f>
        <v>30</v>
      </c>
      <c r="M34" s="11" t="s">
        <v>172</v>
      </c>
      <c r="N34" s="149"/>
      <c r="O34" s="108">
        <f t="shared" si="0"/>
        <v>1</v>
      </c>
      <c r="P34" s="149"/>
      <c r="Q34" s="13">
        <v>14</v>
      </c>
      <c r="R34" s="57" t="s">
        <v>454</v>
      </c>
      <c r="S34" s="152"/>
      <c r="U34" s="73" t="s">
        <v>475</v>
      </c>
      <c r="V34" s="73">
        <v>1</v>
      </c>
      <c r="W34" s="73"/>
    </row>
    <row r="35" spans="1:23" ht="15.75" customHeight="1" x14ac:dyDescent="0.2">
      <c r="A35" s="149"/>
      <c r="B35" s="4">
        <f>VLOOKUP(C35,'Connectors Pinout'!B:C,2,FALSE)</f>
        <v>44</v>
      </c>
      <c r="C35" s="9" t="s">
        <v>295</v>
      </c>
      <c r="D35" s="148"/>
      <c r="E35" s="76">
        <f t="shared" si="1"/>
        <v>1</v>
      </c>
      <c r="F35" s="154"/>
      <c r="G35" s="8">
        <v>15</v>
      </c>
      <c r="H35" s="5" t="s">
        <v>140</v>
      </c>
      <c r="I35" s="154"/>
      <c r="K35" s="149"/>
      <c r="L35" s="43">
        <f>VLOOKUP(M35,'Connectors Pinout'!H:I,2,FALSE)</f>
        <v>77</v>
      </c>
      <c r="M35" s="11" t="s">
        <v>387</v>
      </c>
      <c r="N35" s="149"/>
      <c r="O35" s="108">
        <f t="shared" si="0"/>
        <v>1</v>
      </c>
      <c r="P35" s="149"/>
      <c r="Q35" s="13">
        <v>15</v>
      </c>
      <c r="R35" s="15" t="s">
        <v>457</v>
      </c>
      <c r="S35" s="152"/>
      <c r="U35" s="73" t="s">
        <v>475</v>
      </c>
      <c r="V35" s="73">
        <v>1</v>
      </c>
      <c r="W35" s="73">
        <v>0</v>
      </c>
    </row>
    <row r="36" spans="1:23" ht="15.75" customHeight="1" x14ac:dyDescent="0.2">
      <c r="A36" s="149"/>
      <c r="B36" s="4">
        <f>VLOOKUP(C36,'Connectors Pinout'!B:C,2,FALSE)</f>
        <v>45</v>
      </c>
      <c r="C36" s="9" t="s">
        <v>189</v>
      </c>
      <c r="D36" s="148"/>
      <c r="E36" s="76">
        <f t="shared" si="1"/>
        <v>1</v>
      </c>
      <c r="F36" s="154"/>
      <c r="G36" s="8">
        <v>16</v>
      </c>
      <c r="H36" s="5" t="s">
        <v>146</v>
      </c>
      <c r="I36" s="154"/>
      <c r="K36" s="149"/>
      <c r="L36" s="43">
        <f>VLOOKUP(M36,'Connectors Pinout'!H:I,2,FALSE)</f>
        <v>78</v>
      </c>
      <c r="M36" s="11" t="s">
        <v>388</v>
      </c>
      <c r="N36" s="149"/>
      <c r="O36" s="108">
        <f t="shared" si="0"/>
        <v>1</v>
      </c>
      <c r="P36" s="149"/>
      <c r="Q36" s="13">
        <v>16</v>
      </c>
      <c r="R36" s="15" t="s">
        <v>457</v>
      </c>
      <c r="S36" s="152"/>
      <c r="U36" s="73" t="s">
        <v>475</v>
      </c>
    </row>
    <row r="37" spans="1:23" ht="15.75" customHeight="1" x14ac:dyDescent="0.2">
      <c r="A37" s="149"/>
      <c r="B37" s="4">
        <f>VLOOKUP(C37,'Connectors Pinout'!B:C,2,FALSE)</f>
        <v>46</v>
      </c>
      <c r="C37" s="9" t="s">
        <v>296</v>
      </c>
      <c r="D37" s="148"/>
      <c r="E37" s="76">
        <f t="shared" si="1"/>
        <v>1</v>
      </c>
      <c r="F37" s="154"/>
      <c r="G37" s="8">
        <v>17</v>
      </c>
      <c r="H37" s="5" t="s">
        <v>150</v>
      </c>
      <c r="I37" s="154"/>
      <c r="K37" s="149"/>
      <c r="L37" s="43">
        <f>VLOOKUP(M37,'Connectors Pinout'!H:I,2,FALSE)</f>
        <v>79</v>
      </c>
      <c r="M37" s="11" t="s">
        <v>389</v>
      </c>
      <c r="N37" s="149"/>
      <c r="O37" s="108">
        <f t="shared" si="0"/>
        <v>1</v>
      </c>
      <c r="P37" s="149"/>
      <c r="Q37" s="13">
        <v>17</v>
      </c>
      <c r="R37" s="15" t="s">
        <v>458</v>
      </c>
      <c r="S37" s="152"/>
      <c r="U37" s="73" t="s">
        <v>475</v>
      </c>
      <c r="V37" s="73">
        <v>1</v>
      </c>
      <c r="W37" s="73">
        <v>0</v>
      </c>
    </row>
    <row r="38" spans="1:23" ht="15.75" customHeight="1" x14ac:dyDescent="0.2">
      <c r="A38" s="149"/>
      <c r="B38" s="4">
        <f>VLOOKUP(C38,'Connectors Pinout'!B:C,2,FALSE)</f>
        <v>47</v>
      </c>
      <c r="C38" s="9" t="s">
        <v>190</v>
      </c>
      <c r="D38" s="148"/>
      <c r="E38" s="76">
        <f t="shared" si="1"/>
        <v>1</v>
      </c>
      <c r="F38" s="154"/>
      <c r="G38" s="8">
        <v>18</v>
      </c>
      <c r="H38" s="5" t="s">
        <v>155</v>
      </c>
      <c r="I38" s="154"/>
      <c r="K38" s="149"/>
      <c r="L38" s="43">
        <f>VLOOKUP(M38,'Connectors Pinout'!H:I,2,FALSE)</f>
        <v>80</v>
      </c>
      <c r="M38" s="11" t="s">
        <v>390</v>
      </c>
      <c r="N38" s="149"/>
      <c r="O38" s="108">
        <f t="shared" si="0"/>
        <v>1</v>
      </c>
      <c r="P38" s="149"/>
      <c r="Q38" s="13">
        <v>18</v>
      </c>
      <c r="R38" s="15" t="s">
        <v>458</v>
      </c>
      <c r="S38" s="152"/>
      <c r="U38" s="73" t="s">
        <v>475</v>
      </c>
      <c r="V38" s="73"/>
      <c r="W38" s="73"/>
    </row>
    <row r="39" spans="1:23" ht="15.75" customHeight="1" x14ac:dyDescent="0.2">
      <c r="A39" s="149"/>
      <c r="B39" s="4">
        <f>VLOOKUP(C39,'Connectors Pinout'!B:C,2,FALSE)</f>
        <v>41</v>
      </c>
      <c r="C39" s="9" t="s">
        <v>187</v>
      </c>
      <c r="D39" s="148"/>
      <c r="E39" s="76">
        <f t="shared" si="1"/>
        <v>1</v>
      </c>
      <c r="F39" s="154"/>
      <c r="G39" s="8">
        <v>19</v>
      </c>
      <c r="H39" s="5" t="s">
        <v>160</v>
      </c>
      <c r="I39" s="154"/>
      <c r="K39" s="149"/>
      <c r="L39" s="43">
        <f>VLOOKUP(M39,'Connectors Pinout'!H:I,2,FALSE)</f>
        <v>43</v>
      </c>
      <c r="M39" s="11" t="s">
        <v>391</v>
      </c>
      <c r="N39" s="149"/>
      <c r="O39" s="108">
        <f t="shared" si="0"/>
        <v>1</v>
      </c>
      <c r="P39" s="149"/>
      <c r="Q39" s="13">
        <v>19</v>
      </c>
      <c r="R39" s="15" t="s">
        <v>459</v>
      </c>
      <c r="S39" s="152"/>
      <c r="U39" s="73" t="s">
        <v>475</v>
      </c>
      <c r="V39" s="73">
        <v>0</v>
      </c>
      <c r="W39" s="73">
        <v>0</v>
      </c>
    </row>
    <row r="40" spans="1:23" ht="15.75" customHeight="1" x14ac:dyDescent="0.2">
      <c r="A40" s="149"/>
      <c r="B40" s="4">
        <f>VLOOKUP(C40,'Connectors Pinout'!B:C,2,FALSE)</f>
        <v>42</v>
      </c>
      <c r="C40" s="9" t="s">
        <v>188</v>
      </c>
      <c r="D40" s="148"/>
      <c r="E40" s="76">
        <f t="shared" si="1"/>
        <v>1</v>
      </c>
      <c r="F40" s="154"/>
      <c r="G40" s="8">
        <v>20</v>
      </c>
      <c r="H40" s="5" t="s">
        <v>163</v>
      </c>
      <c r="I40" s="154"/>
      <c r="K40" s="149"/>
      <c r="L40" s="43">
        <f>VLOOKUP(M40,'Connectors Pinout'!H:I,2,FALSE)</f>
        <v>44</v>
      </c>
      <c r="M40" s="11" t="s">
        <v>392</v>
      </c>
      <c r="N40" s="149"/>
      <c r="O40" s="108">
        <f t="shared" si="0"/>
        <v>1</v>
      </c>
      <c r="P40" s="149"/>
      <c r="Q40" s="13">
        <v>20</v>
      </c>
      <c r="R40" s="15" t="s">
        <v>459</v>
      </c>
      <c r="S40" s="152"/>
      <c r="U40" s="73" t="s">
        <v>475</v>
      </c>
      <c r="V40" s="73">
        <v>0</v>
      </c>
      <c r="W40" s="73">
        <v>0</v>
      </c>
    </row>
    <row r="41" spans="1:23" ht="15.75" customHeight="1" x14ac:dyDescent="0.2">
      <c r="A41" s="149"/>
      <c r="B41" s="4">
        <f>VLOOKUP(C41,'Connectors Pinout'!B:C,2,FALSE)</f>
        <v>23</v>
      </c>
      <c r="C41" s="9" t="s">
        <v>65</v>
      </c>
      <c r="D41" s="148"/>
      <c r="E41" s="76">
        <f t="shared" si="1"/>
        <v>1</v>
      </c>
      <c r="F41" s="154"/>
      <c r="G41" s="8">
        <v>21</v>
      </c>
      <c r="H41" s="5" t="s">
        <v>169</v>
      </c>
      <c r="I41" s="154"/>
      <c r="K41" s="149"/>
      <c r="L41" s="43">
        <f>VLOOKUP(M41,'Connectors Pinout'!H:I,2,FALSE)</f>
        <v>59</v>
      </c>
      <c r="M41" s="11" t="s">
        <v>215</v>
      </c>
      <c r="N41" s="149"/>
      <c r="O41" s="108">
        <f t="shared" si="0"/>
        <v>1</v>
      </c>
      <c r="P41" s="149"/>
      <c r="Q41" s="13">
        <v>21</v>
      </c>
      <c r="R41" s="15" t="s">
        <v>460</v>
      </c>
      <c r="S41" s="152"/>
      <c r="U41" s="73" t="s">
        <v>475</v>
      </c>
      <c r="V41" s="73">
        <v>1</v>
      </c>
      <c r="W41" s="73">
        <v>0</v>
      </c>
    </row>
    <row r="42" spans="1:23" ht="15.75" customHeight="1" x14ac:dyDescent="0.2">
      <c r="A42" s="149"/>
      <c r="B42" s="4">
        <f>VLOOKUP(C42,'Connectors Pinout'!B:C,2,FALSE)</f>
        <v>24</v>
      </c>
      <c r="C42" s="9" t="s">
        <v>67</v>
      </c>
      <c r="D42" s="148"/>
      <c r="E42" s="76">
        <f t="shared" si="1"/>
        <v>1</v>
      </c>
      <c r="F42" s="154"/>
      <c r="G42" s="8">
        <v>22</v>
      </c>
      <c r="H42" s="5" t="s">
        <v>174</v>
      </c>
      <c r="I42" s="154"/>
      <c r="K42" s="149"/>
      <c r="L42" s="43">
        <f>VLOOKUP(M42,'Connectors Pinout'!H:I,2,FALSE)</f>
        <v>60</v>
      </c>
      <c r="M42" s="11" t="s">
        <v>216</v>
      </c>
      <c r="N42" s="149"/>
      <c r="O42" s="108">
        <f t="shared" si="0"/>
        <v>1</v>
      </c>
      <c r="P42" s="149"/>
      <c r="Q42" s="13">
        <v>22</v>
      </c>
      <c r="R42" s="15" t="s">
        <v>461</v>
      </c>
      <c r="S42" s="152"/>
      <c r="U42" s="73" t="s">
        <v>475</v>
      </c>
      <c r="V42" s="73">
        <v>1</v>
      </c>
      <c r="W42" s="73">
        <v>0</v>
      </c>
    </row>
    <row r="43" spans="1:23" ht="15.75" customHeight="1" x14ac:dyDescent="0.2">
      <c r="A43" s="149"/>
      <c r="B43" s="4">
        <f>VLOOKUP(C43,'Connectors Pinout'!B:C,2,FALSE)</f>
        <v>9</v>
      </c>
      <c r="C43" s="9" t="s">
        <v>417</v>
      </c>
      <c r="D43" s="148"/>
      <c r="E43" s="76">
        <f t="shared" si="1"/>
        <v>1</v>
      </c>
      <c r="F43" s="154"/>
      <c r="G43" s="8">
        <v>23</v>
      </c>
      <c r="H43" s="5" t="s">
        <v>181</v>
      </c>
      <c r="I43" s="154"/>
      <c r="K43" s="149"/>
      <c r="L43" s="43">
        <f>VLOOKUP(M43,'Connectors Pinout'!H:I,2,FALSE)</f>
        <v>17</v>
      </c>
      <c r="M43" s="11" t="s">
        <v>411</v>
      </c>
      <c r="N43" s="149"/>
      <c r="O43" s="108">
        <f t="shared" si="0"/>
        <v>1</v>
      </c>
      <c r="P43" s="149"/>
      <c r="Q43" s="13">
        <v>23</v>
      </c>
      <c r="R43" s="5" t="s">
        <v>181</v>
      </c>
      <c r="S43" s="152"/>
    </row>
    <row r="44" spans="1:23" ht="15.75" customHeight="1" x14ac:dyDescent="0.2">
      <c r="A44" s="149"/>
      <c r="B44" s="43" t="s">
        <v>442</v>
      </c>
      <c r="C44" s="9"/>
      <c r="D44" s="148"/>
      <c r="E44" s="76">
        <f t="shared" si="1"/>
        <v>0</v>
      </c>
      <c r="F44" s="154"/>
      <c r="G44" s="8">
        <v>24</v>
      </c>
      <c r="H44" s="5" t="s">
        <v>442</v>
      </c>
      <c r="I44" s="154"/>
      <c r="K44" s="149"/>
      <c r="L44" s="43" t="s">
        <v>442</v>
      </c>
      <c r="M44" s="11"/>
      <c r="N44" s="149"/>
      <c r="O44" s="108">
        <f t="shared" si="0"/>
        <v>2</v>
      </c>
      <c r="P44" s="149"/>
      <c r="Q44" s="13">
        <v>24</v>
      </c>
      <c r="R44" s="15" t="s">
        <v>442</v>
      </c>
      <c r="S44" s="152"/>
    </row>
    <row r="45" spans="1:23" ht="15.75" customHeight="1" x14ac:dyDescent="0.2">
      <c r="A45" s="149"/>
      <c r="C45" s="9"/>
      <c r="D45" s="148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">
      <c r="A46" s="149"/>
      <c r="D46" s="148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">
      <c r="E47" s="76"/>
    </row>
    <row r="48" spans="1:23" ht="15.75" customHeight="1" x14ac:dyDescent="0.2">
      <c r="A48" s="151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1" t="s">
        <v>429</v>
      </c>
      <c r="G48" s="7">
        <f>VLOOKUP(J48,'Connectors Pinout'!B:C,2,FALSE)</f>
        <v>63</v>
      </c>
      <c r="H48" s="7"/>
      <c r="I48" s="151" t="s">
        <v>586</v>
      </c>
      <c r="J48" s="141" t="s">
        <v>200</v>
      </c>
    </row>
    <row r="49" spans="1:10" ht="15.75" customHeight="1" x14ac:dyDescent="0.2">
      <c r="A49" s="151"/>
      <c r="B49" s="7">
        <f>VLOOKUP(C49,'Connectors Pinout'!B:C,2,FALSE)</f>
        <v>54</v>
      </c>
      <c r="C49" s="141" t="s">
        <v>198</v>
      </c>
      <c r="D49" s="7"/>
      <c r="E49" s="141"/>
      <c r="F49" s="151"/>
      <c r="G49" s="7">
        <f>VLOOKUP(J49,'Connectors Pinout'!B:C,2,FALSE)</f>
        <v>67</v>
      </c>
      <c r="H49" s="7"/>
      <c r="I49" s="151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40625" defaultRowHeight="12.75" x14ac:dyDescent="0.2"/>
  <cols>
    <col min="1" max="1" width="17.5703125" style="49" bestFit="1" customWidth="1"/>
    <col min="2" max="2" width="5.140625" style="49" bestFit="1" customWidth="1"/>
    <col min="3" max="3" width="8" style="15" bestFit="1" customWidth="1"/>
    <col min="4" max="4" width="22.42578125" style="48" bestFit="1" customWidth="1"/>
    <col min="5" max="5" width="9.140625" style="49"/>
    <col min="6" max="6" width="11.42578125" style="49" bestFit="1" customWidth="1"/>
    <col min="7" max="7" width="3.7109375" style="49" bestFit="1" customWidth="1"/>
    <col min="8" max="8" width="9.140625" style="49"/>
    <col min="9" max="9" width="11.42578125" style="49" bestFit="1" customWidth="1"/>
    <col min="10" max="10" width="9.140625" style="49"/>
    <col min="11" max="11" width="20.42578125" style="49" bestFit="1" customWidth="1"/>
    <col min="12" max="12" width="5.140625" style="49" bestFit="1" customWidth="1"/>
    <col min="13" max="13" width="8" style="15" bestFit="1" customWidth="1"/>
    <col min="14" max="14" width="20.140625" style="15" bestFit="1" customWidth="1"/>
    <col min="15" max="15" width="9.140625" style="49"/>
    <col min="16" max="16" width="11.42578125" style="49" bestFit="1" customWidth="1"/>
    <col min="17" max="17" width="3.7109375" style="49" bestFit="1" customWidth="1"/>
    <col min="18" max="16384" width="9.140625" style="60"/>
  </cols>
  <sheetData>
    <row r="1" spans="1:23" x14ac:dyDescent="0.2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">
      <c r="C6" s="11"/>
      <c r="D6" s="46"/>
      <c r="H6" s="15"/>
      <c r="M6" s="11"/>
      <c r="N6" s="11"/>
      <c r="O6" s="14"/>
    </row>
    <row r="7" spans="1:23" x14ac:dyDescent="0.2">
      <c r="C7" s="11"/>
      <c r="D7" s="46"/>
      <c r="H7" s="15"/>
      <c r="M7" s="11"/>
      <c r="N7" s="11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">
      <c r="A10" s="149" t="s">
        <v>430</v>
      </c>
      <c r="B10" s="49">
        <f>VLOOKUP(C10,'Connectors Pinout'!B:C,2,FALSE)</f>
        <v>28</v>
      </c>
      <c r="C10" s="15" t="s">
        <v>75</v>
      </c>
      <c r="D10" s="148" t="s">
        <v>463</v>
      </c>
      <c r="F10" s="155" t="s">
        <v>302</v>
      </c>
      <c r="G10" s="63">
        <v>1</v>
      </c>
      <c r="I10" s="152"/>
      <c r="J10" s="47"/>
      <c r="K10" s="149" t="s">
        <v>434</v>
      </c>
      <c r="L10" s="49">
        <f>VLOOKUP(M10,'Connectors Pinout'!H:I,2,FALSE)</f>
        <v>57</v>
      </c>
      <c r="M10" s="15" t="s">
        <v>213</v>
      </c>
      <c r="N10" s="149" t="s">
        <v>464</v>
      </c>
      <c r="P10" s="152" t="s">
        <v>307</v>
      </c>
      <c r="Q10" s="49">
        <v>1</v>
      </c>
      <c r="S10" s="152"/>
    </row>
    <row r="11" spans="1:23" x14ac:dyDescent="0.2">
      <c r="A11" s="149"/>
      <c r="B11" s="49">
        <f>VLOOKUP(C11,'Connectors Pinout'!B:C,2,FALSE)</f>
        <v>18</v>
      </c>
      <c r="C11" s="30" t="s">
        <v>410</v>
      </c>
      <c r="D11" s="148"/>
      <c r="F11" s="155"/>
      <c r="G11" s="63">
        <v>2</v>
      </c>
      <c r="I11" s="152"/>
      <c r="K11" s="149"/>
      <c r="L11" s="49">
        <f>VLOOKUP(M11,'Connectors Pinout'!H:I,2,FALSE)</f>
        <v>25</v>
      </c>
      <c r="M11" s="15" t="s">
        <v>412</v>
      </c>
      <c r="N11" s="149"/>
      <c r="P11" s="152"/>
      <c r="Q11" s="49">
        <v>2</v>
      </c>
      <c r="S11" s="152"/>
    </row>
    <row r="12" spans="1:23" x14ac:dyDescent="0.2">
      <c r="A12" s="149"/>
      <c r="B12" s="49">
        <f>VLOOKUP(C12,'Connectors Pinout'!B:C,2,FALSE)</f>
        <v>29</v>
      </c>
      <c r="C12" s="15" t="s">
        <v>78</v>
      </c>
      <c r="D12" s="148"/>
      <c r="F12" s="155"/>
      <c r="G12" s="63">
        <v>3</v>
      </c>
      <c r="I12" s="152"/>
      <c r="K12" s="149"/>
      <c r="L12" s="49">
        <f>VLOOKUP(M12,'Connectors Pinout'!H:I,2,FALSE)</f>
        <v>58</v>
      </c>
      <c r="M12" s="15" t="s">
        <v>214</v>
      </c>
      <c r="N12" s="149"/>
      <c r="P12" s="152"/>
      <c r="Q12" s="49">
        <v>3</v>
      </c>
      <c r="S12" s="152"/>
    </row>
    <row r="13" spans="1:23" x14ac:dyDescent="0.2">
      <c r="A13" s="149"/>
      <c r="B13" s="49">
        <f>VLOOKUP(C13,'Connectors Pinout'!B:C,2,FALSE)</f>
        <v>89</v>
      </c>
      <c r="C13" s="15" t="s">
        <v>132</v>
      </c>
      <c r="D13" s="148"/>
      <c r="F13" s="155"/>
      <c r="G13" s="63">
        <v>4</v>
      </c>
      <c r="I13" s="152"/>
      <c r="K13" s="149"/>
      <c r="L13" s="49">
        <f>VLOOKUP(M13,'Connectors Pinout'!H:I,2,FALSE)</f>
        <v>39</v>
      </c>
      <c r="M13" s="15" t="s">
        <v>183</v>
      </c>
      <c r="N13" s="149"/>
      <c r="P13" s="152"/>
      <c r="Q13" s="49">
        <v>4</v>
      </c>
      <c r="S13" s="152"/>
    </row>
    <row r="14" spans="1:23" x14ac:dyDescent="0.2">
      <c r="A14" s="149"/>
      <c r="B14" s="49">
        <f>VLOOKUP(C14,'Connectors Pinout'!B:C,2,FALSE)</f>
        <v>40</v>
      </c>
      <c r="C14" s="30" t="s">
        <v>418</v>
      </c>
      <c r="D14" s="148"/>
      <c r="F14" s="155"/>
      <c r="G14" s="63">
        <v>5</v>
      </c>
      <c r="I14" s="152"/>
      <c r="K14" s="149"/>
      <c r="L14" s="49">
        <f>VLOOKUP(M14,'Connectors Pinout'!H:I,2,FALSE)</f>
        <v>42</v>
      </c>
      <c r="M14" s="15" t="s">
        <v>413</v>
      </c>
      <c r="N14" s="149"/>
      <c r="P14" s="152"/>
      <c r="Q14" s="49">
        <v>5</v>
      </c>
      <c r="S14" s="152"/>
    </row>
    <row r="15" spans="1:23" x14ac:dyDescent="0.2">
      <c r="A15" s="149"/>
      <c r="B15" s="49">
        <f>VLOOKUP(C15,'Connectors Pinout'!B:C,2,FALSE)</f>
        <v>43</v>
      </c>
      <c r="C15" s="30" t="s">
        <v>419</v>
      </c>
      <c r="D15" s="148"/>
      <c r="F15" s="155"/>
      <c r="G15" s="63">
        <v>6</v>
      </c>
      <c r="I15" s="152"/>
      <c r="K15" s="149"/>
      <c r="L15" s="49">
        <f>VLOOKUP(M15,'Connectors Pinout'!H:I,2,FALSE)</f>
        <v>47</v>
      </c>
      <c r="M15" s="15" t="s">
        <v>414</v>
      </c>
      <c r="N15" s="149"/>
      <c r="P15" s="152"/>
      <c r="Q15" s="49">
        <v>6</v>
      </c>
      <c r="S15" s="152"/>
      <c r="T15" s="64"/>
      <c r="U15" s="64"/>
      <c r="V15" s="64"/>
    </row>
    <row r="16" spans="1:23" x14ac:dyDescent="0.2">
      <c r="A16" s="149"/>
      <c r="B16" s="49">
        <f>VLOOKUP(C16,'Connectors Pinout'!B:C,2,FALSE)</f>
        <v>30</v>
      </c>
      <c r="C16" s="15" t="s">
        <v>82</v>
      </c>
      <c r="D16" s="148"/>
      <c r="F16" s="155"/>
      <c r="G16" s="65">
        <v>7</v>
      </c>
      <c r="I16" s="152"/>
      <c r="K16" s="149"/>
      <c r="L16" s="49">
        <f>VLOOKUP(M16,'Connectors Pinout'!H:I,2,FALSE)</f>
        <v>59</v>
      </c>
      <c r="M16" s="15" t="s">
        <v>215</v>
      </c>
      <c r="N16" s="149"/>
      <c r="P16" s="152"/>
      <c r="Q16" s="49">
        <v>7</v>
      </c>
      <c r="S16" s="152"/>
      <c r="T16" s="64"/>
      <c r="U16" s="64"/>
      <c r="V16" s="64"/>
    </row>
    <row r="17" spans="1:19" x14ac:dyDescent="0.2">
      <c r="A17" s="149"/>
      <c r="B17" s="49">
        <f>VLOOKUP(C17,'Connectors Pinout'!B:C,2,FALSE)</f>
        <v>31</v>
      </c>
      <c r="C17" s="15" t="s">
        <v>85</v>
      </c>
      <c r="D17" s="148"/>
      <c r="F17" s="155"/>
      <c r="G17" s="65">
        <v>8</v>
      </c>
      <c r="I17" s="152"/>
      <c r="K17" s="149"/>
      <c r="L17" s="49">
        <f>VLOOKUP(M17,'Connectors Pinout'!H:I,2,FALSE)</f>
        <v>60</v>
      </c>
      <c r="M17" s="15" t="s">
        <v>216</v>
      </c>
      <c r="N17" s="149"/>
      <c r="P17" s="152"/>
      <c r="Q17" s="49">
        <v>8</v>
      </c>
      <c r="S17" s="152"/>
    </row>
    <row r="18" spans="1:19" x14ac:dyDescent="0.2">
      <c r="A18" s="149"/>
      <c r="B18" s="49">
        <f>VLOOKUP(C18,'Connectors Pinout'!B:C,2,FALSE)</f>
        <v>32</v>
      </c>
      <c r="C18" s="15" t="s">
        <v>88</v>
      </c>
      <c r="D18" s="148"/>
      <c r="F18" s="155"/>
      <c r="G18" s="65">
        <v>9</v>
      </c>
      <c r="I18" s="152"/>
      <c r="K18" s="149"/>
      <c r="L18" s="49">
        <f>VLOOKUP(M18,'Connectors Pinout'!H:I,2,FALSE)</f>
        <v>61</v>
      </c>
      <c r="M18" s="15" t="s">
        <v>217</v>
      </c>
      <c r="N18" s="149"/>
      <c r="P18" s="152"/>
      <c r="Q18" s="49">
        <v>9</v>
      </c>
      <c r="S18" s="152"/>
    </row>
    <row r="19" spans="1:19" x14ac:dyDescent="0.2">
      <c r="A19" s="149"/>
      <c r="B19" s="49">
        <f>VLOOKUP(C19,'Connectors Pinout'!B:C,2,FALSE)</f>
        <v>33</v>
      </c>
      <c r="C19" s="15" t="s">
        <v>92</v>
      </c>
      <c r="D19" s="148"/>
      <c r="F19" s="155"/>
      <c r="G19" s="65">
        <v>10</v>
      </c>
      <c r="I19" s="152"/>
      <c r="K19" s="149"/>
      <c r="L19" s="49">
        <f>VLOOKUP(M19,'Connectors Pinout'!H:I,2,FALSE)</f>
        <v>62</v>
      </c>
      <c r="M19" s="15" t="s">
        <v>218</v>
      </c>
      <c r="N19" s="149"/>
      <c r="P19" s="152"/>
      <c r="Q19" s="49">
        <v>10</v>
      </c>
      <c r="S19" s="152"/>
    </row>
    <row r="20" spans="1:19" x14ac:dyDescent="0.2">
      <c r="A20" s="149"/>
      <c r="B20" s="49">
        <f>VLOOKUP(C20,'Connectors Pinout'!B:C,2,FALSE)</f>
        <v>48</v>
      </c>
      <c r="C20" s="15" t="s">
        <v>420</v>
      </c>
      <c r="D20" s="148"/>
      <c r="F20" s="155"/>
      <c r="G20" s="65">
        <v>11</v>
      </c>
      <c r="I20" s="152"/>
      <c r="K20" s="149"/>
      <c r="L20" s="48">
        <f>VLOOKUP(M20,'Connectors Pinout'!H:I,2,FALSE)</f>
        <v>76</v>
      </c>
      <c r="M20" s="15" t="s">
        <v>415</v>
      </c>
      <c r="N20" s="149"/>
      <c r="O20" s="48"/>
      <c r="P20" s="152"/>
      <c r="Q20" s="48">
        <v>11</v>
      </c>
      <c r="S20" s="152"/>
    </row>
    <row r="21" spans="1:19" x14ac:dyDescent="0.2">
      <c r="A21" s="149"/>
      <c r="B21" s="49">
        <f>VLOOKUP(C21,'Connectors Pinout'!B:C,2,FALSE)</f>
        <v>34</v>
      </c>
      <c r="C21" s="15" t="s">
        <v>95</v>
      </c>
      <c r="D21" s="148"/>
      <c r="F21" s="155"/>
      <c r="G21" s="65">
        <v>12</v>
      </c>
      <c r="I21" s="152"/>
      <c r="K21" s="149"/>
      <c r="L21" s="48">
        <f>VLOOKUP(M21,'Connectors Pinout'!H:I,2,FALSE)</f>
        <v>63</v>
      </c>
      <c r="M21" s="15" t="s">
        <v>219</v>
      </c>
      <c r="N21" s="149"/>
      <c r="O21" s="48"/>
      <c r="P21" s="152"/>
      <c r="Q21" s="48">
        <v>12</v>
      </c>
      <c r="S21" s="152"/>
    </row>
    <row r="22" spans="1:19" x14ac:dyDescent="0.2">
      <c r="A22" s="149"/>
      <c r="B22" s="49">
        <f>VLOOKUP(C22,'Connectors Pinout'!B:C,2,FALSE)</f>
        <v>35</v>
      </c>
      <c r="C22" s="15" t="s">
        <v>98</v>
      </c>
      <c r="D22" s="148"/>
      <c r="F22" s="155"/>
      <c r="G22" s="65">
        <v>13</v>
      </c>
      <c r="I22" s="152"/>
      <c r="K22" s="149"/>
      <c r="L22" s="48">
        <f>VLOOKUP(M22,'Connectors Pinout'!H:I,2,FALSE)</f>
        <v>64</v>
      </c>
      <c r="M22" s="15" t="s">
        <v>224</v>
      </c>
      <c r="N22" s="149"/>
      <c r="O22" s="48"/>
      <c r="P22" s="152"/>
      <c r="Q22" s="48">
        <v>13</v>
      </c>
      <c r="S22" s="152"/>
    </row>
    <row r="23" spans="1:19" x14ac:dyDescent="0.2">
      <c r="A23" s="149"/>
      <c r="B23" s="49">
        <f>VLOOKUP(C23,'Connectors Pinout'!B:C,2,FALSE)</f>
        <v>90</v>
      </c>
      <c r="C23" s="15" t="s">
        <v>134</v>
      </c>
      <c r="D23" s="148"/>
      <c r="F23" s="155"/>
      <c r="G23" s="65">
        <v>14</v>
      </c>
      <c r="I23" s="152"/>
      <c r="K23" s="149"/>
      <c r="L23" s="48">
        <f>VLOOKUP(M23,'Connectors Pinout'!H:I,2,FALSE)</f>
        <v>40</v>
      </c>
      <c r="M23" s="15" t="s">
        <v>309</v>
      </c>
      <c r="N23" s="149"/>
      <c r="O23" s="48"/>
      <c r="P23" s="152"/>
      <c r="Q23" s="48">
        <v>14</v>
      </c>
      <c r="S23" s="152"/>
    </row>
    <row r="24" spans="1:19" x14ac:dyDescent="0.2">
      <c r="A24" s="149"/>
      <c r="B24" s="49">
        <f>VLOOKUP(C24,'Connectors Pinout'!B:C,2,FALSE)</f>
        <v>91</v>
      </c>
      <c r="C24" s="15" t="s">
        <v>135</v>
      </c>
      <c r="D24" s="148"/>
      <c r="F24" s="155"/>
      <c r="G24" s="65">
        <v>15</v>
      </c>
      <c r="I24" s="152"/>
      <c r="K24" s="149"/>
      <c r="L24" s="48">
        <f>VLOOKUP(M24,'Connectors Pinout'!H:I,2,FALSE)</f>
        <v>41</v>
      </c>
      <c r="M24" s="15" t="s">
        <v>310</v>
      </c>
      <c r="N24" s="149"/>
      <c r="O24" s="48"/>
      <c r="P24" s="152"/>
      <c r="Q24" s="48">
        <v>15</v>
      </c>
      <c r="S24" s="152"/>
    </row>
    <row r="25" spans="1:19" ht="15" x14ac:dyDescent="0.2">
      <c r="A25" s="149"/>
      <c r="B25" s="49">
        <f>VLOOKUP(C25,'Connectors Pinout'!B:C,2,FALSE)</f>
        <v>75</v>
      </c>
      <c r="C25" s="66" t="s">
        <v>421</v>
      </c>
      <c r="D25" s="148"/>
      <c r="F25" s="155"/>
      <c r="G25" s="65">
        <v>16</v>
      </c>
      <c r="I25" s="152"/>
      <c r="K25" s="149"/>
      <c r="L25" s="49">
        <f>VLOOKUP(M25,'Connectors Pinout'!H:I,2,FALSE)</f>
        <v>83</v>
      </c>
      <c r="M25" s="15" t="s">
        <v>416</v>
      </c>
      <c r="N25" s="149"/>
      <c r="P25" s="152"/>
      <c r="Q25" s="49">
        <v>16</v>
      </c>
      <c r="S25" s="152"/>
    </row>
    <row r="26" spans="1:19" x14ac:dyDescent="0.2">
      <c r="A26" s="149"/>
      <c r="B26" s="49">
        <f>VLOOKUP(C26,'Connectors Pinout'!B:C,2,FALSE)</f>
        <v>36</v>
      </c>
      <c r="C26" s="15" t="s">
        <v>102</v>
      </c>
      <c r="D26" s="148"/>
      <c r="F26" s="155"/>
      <c r="G26" s="65">
        <v>17</v>
      </c>
      <c r="I26" s="152"/>
      <c r="K26" s="149"/>
      <c r="L26" s="49">
        <f>VLOOKUP(M26,'Connectors Pinout'!H:I,2,FALSE)</f>
        <v>65</v>
      </c>
      <c r="M26" s="15" t="s">
        <v>227</v>
      </c>
      <c r="N26" s="149"/>
      <c r="P26" s="152"/>
      <c r="Q26" s="49">
        <v>17</v>
      </c>
      <c r="S26" s="152"/>
    </row>
    <row r="27" spans="1:19" x14ac:dyDescent="0.2">
      <c r="A27" s="149"/>
      <c r="B27" s="49">
        <f>VLOOKUP(C27,'Connectors Pinout'!B:C,2,FALSE)</f>
        <v>92</v>
      </c>
      <c r="C27" s="15" t="s">
        <v>137</v>
      </c>
      <c r="D27" s="148"/>
      <c r="F27" s="155"/>
      <c r="G27" s="65">
        <v>18</v>
      </c>
      <c r="I27" s="152"/>
      <c r="K27" s="149"/>
      <c r="L27" s="49">
        <f>VLOOKUP(M27,'Connectors Pinout'!H:I,2,FALSE)</f>
        <v>18</v>
      </c>
      <c r="M27" s="15" t="s">
        <v>191</v>
      </c>
      <c r="N27" s="149"/>
      <c r="P27" s="152"/>
      <c r="Q27" s="49">
        <v>18</v>
      </c>
      <c r="S27" s="152"/>
    </row>
    <row r="28" spans="1:19" x14ac:dyDescent="0.2">
      <c r="A28" s="149"/>
      <c r="B28" s="49">
        <f>VLOOKUP(C28,'Connectors Pinout'!B:C,2,FALSE)</f>
        <v>93</v>
      </c>
      <c r="C28" s="15" t="s">
        <v>138</v>
      </c>
      <c r="D28" s="148"/>
      <c r="F28" s="155"/>
      <c r="G28" s="65">
        <v>19</v>
      </c>
      <c r="I28" s="152"/>
      <c r="K28" s="149"/>
      <c r="L28" s="49">
        <f>VLOOKUP(M28,'Connectors Pinout'!H:I,2,FALSE)</f>
        <v>19</v>
      </c>
      <c r="M28" s="15" t="s">
        <v>192</v>
      </c>
      <c r="N28" s="149"/>
      <c r="P28" s="152"/>
      <c r="Q28" s="49">
        <v>19</v>
      </c>
      <c r="S28" s="152"/>
    </row>
    <row r="29" spans="1:19" ht="15" x14ac:dyDescent="0.2">
      <c r="A29" s="149"/>
      <c r="B29" s="49">
        <f>VLOOKUP(C29,'Connectors Pinout'!B:C,2,FALSE)</f>
        <v>37</v>
      </c>
      <c r="C29" s="66" t="s">
        <v>105</v>
      </c>
      <c r="D29" s="148"/>
      <c r="F29" s="155"/>
      <c r="G29" s="65">
        <v>20</v>
      </c>
      <c r="I29" s="152"/>
      <c r="K29" s="149"/>
      <c r="L29" s="49">
        <f>VLOOKUP(M29,'Connectors Pinout'!H:I,2,FALSE)</f>
        <v>66</v>
      </c>
      <c r="M29" s="15" t="s">
        <v>230</v>
      </c>
      <c r="N29" s="149"/>
      <c r="P29" s="152"/>
      <c r="Q29" s="49">
        <v>20</v>
      </c>
      <c r="S29" s="152"/>
    </row>
    <row r="30" spans="1:19" x14ac:dyDescent="0.2">
      <c r="A30" s="149"/>
      <c r="B30" s="49">
        <f>VLOOKUP(C30,'Connectors Pinout'!B:C,2,FALSE)</f>
        <v>94</v>
      </c>
      <c r="C30" s="15" t="s">
        <v>139</v>
      </c>
      <c r="D30" s="148"/>
      <c r="F30" s="155"/>
      <c r="G30" s="65">
        <v>21</v>
      </c>
      <c r="I30" s="152"/>
      <c r="K30" s="149"/>
      <c r="L30" s="49">
        <f>VLOOKUP(M30,'Connectors Pinout'!H:I,2,FALSE)</f>
        <v>20</v>
      </c>
      <c r="M30" s="15" t="s">
        <v>193</v>
      </c>
      <c r="N30" s="149"/>
      <c r="P30" s="152"/>
      <c r="Q30" s="49">
        <v>21</v>
      </c>
      <c r="S30" s="152"/>
    </row>
    <row r="31" spans="1:19" x14ac:dyDescent="0.2">
      <c r="A31" s="149"/>
      <c r="B31" s="49">
        <f>VLOOKUP(C31,'Connectors Pinout'!B:C,2,FALSE)</f>
        <v>95</v>
      </c>
      <c r="C31" s="15" t="s">
        <v>141</v>
      </c>
      <c r="D31" s="148"/>
      <c r="F31" s="155"/>
      <c r="G31" s="65">
        <v>22</v>
      </c>
      <c r="I31" s="152"/>
      <c r="K31" s="149"/>
      <c r="L31" s="49">
        <f>VLOOKUP(M31,'Connectors Pinout'!H:I,2,FALSE)</f>
        <v>21</v>
      </c>
      <c r="M31" s="15" t="s">
        <v>194</v>
      </c>
      <c r="N31" s="149"/>
      <c r="P31" s="152"/>
      <c r="Q31" s="49">
        <v>22</v>
      </c>
      <c r="S31" s="152"/>
    </row>
    <row r="32" spans="1:19" x14ac:dyDescent="0.2">
      <c r="A32" s="149"/>
      <c r="B32" s="48">
        <f>VLOOKUP(C32,'Connectors Pinout'!B:C,2,FALSE)</f>
        <v>96</v>
      </c>
      <c r="C32" s="15" t="s">
        <v>304</v>
      </c>
      <c r="D32" s="148"/>
      <c r="F32" s="155"/>
      <c r="G32" s="48">
        <v>23</v>
      </c>
      <c r="I32" s="152"/>
      <c r="K32" s="149"/>
      <c r="L32" s="49">
        <f>VLOOKUP(M32,'Connectors Pinout'!H:I,2,FALSE)</f>
        <v>22</v>
      </c>
      <c r="M32" s="15" t="s">
        <v>195</v>
      </c>
      <c r="N32" s="149"/>
      <c r="P32" s="152"/>
      <c r="Q32" s="49">
        <v>23</v>
      </c>
      <c r="S32" s="152"/>
    </row>
    <row r="33" spans="1:19" x14ac:dyDescent="0.2">
      <c r="A33" s="149"/>
      <c r="D33" s="148"/>
      <c r="F33" s="155"/>
      <c r="G33" s="65">
        <v>24</v>
      </c>
      <c r="I33" s="152"/>
      <c r="K33" s="149"/>
      <c r="L33" s="49" t="e">
        <f>VLOOKUP(M33,'Connectors Pinout'!H:I,2,FALSE)</f>
        <v>#N/A</v>
      </c>
      <c r="N33" s="149"/>
      <c r="P33" s="152"/>
      <c r="Q33" s="49">
        <v>24</v>
      </c>
      <c r="S33" s="152"/>
    </row>
    <row r="34" spans="1:19" x14ac:dyDescent="0.2">
      <c r="A34" s="149"/>
      <c r="D34" s="148"/>
      <c r="F34" s="65"/>
      <c r="G34" s="65"/>
      <c r="J34" s="48"/>
      <c r="K34" s="149"/>
      <c r="N34" s="149"/>
    </row>
    <row r="35" spans="1:19" x14ac:dyDescent="0.2">
      <c r="A35" s="149"/>
      <c r="B35" s="49">
        <f>VLOOKUP(C35,'Connectors Pinout'!B:C,2,FALSE)</f>
        <v>19</v>
      </c>
      <c r="C35" s="15" t="s">
        <v>60</v>
      </c>
      <c r="D35" s="148"/>
      <c r="F35" s="156" t="s">
        <v>303</v>
      </c>
      <c r="G35" s="65">
        <v>1</v>
      </c>
      <c r="I35" s="152"/>
      <c r="K35" s="149"/>
      <c r="L35" s="49">
        <f>VLOOKUP(M35,'Connectors Pinout'!H:I,2,FALSE)</f>
        <v>48</v>
      </c>
      <c r="M35" s="15" t="s">
        <v>204</v>
      </c>
      <c r="N35" s="149"/>
      <c r="P35" s="152" t="s">
        <v>308</v>
      </c>
      <c r="Q35" s="49">
        <v>1</v>
      </c>
      <c r="S35" s="152"/>
    </row>
    <row r="36" spans="1:19" x14ac:dyDescent="0.2">
      <c r="A36" s="149"/>
      <c r="B36" s="49">
        <f>VLOOKUP(C36,'Connectors Pinout'!B:C,2,FALSE)</f>
        <v>20</v>
      </c>
      <c r="C36" s="15" t="s">
        <v>61</v>
      </c>
      <c r="D36" s="148"/>
      <c r="F36" s="156"/>
      <c r="G36" s="65">
        <v>2</v>
      </c>
      <c r="I36" s="152"/>
      <c r="K36" s="149"/>
      <c r="L36" s="49">
        <f>VLOOKUP(M36,'Connectors Pinout'!H:I,2,FALSE)</f>
        <v>49</v>
      </c>
      <c r="M36" s="15" t="s">
        <v>205</v>
      </c>
      <c r="N36" s="149"/>
      <c r="P36" s="152"/>
      <c r="Q36" s="49">
        <v>2</v>
      </c>
      <c r="S36" s="152"/>
    </row>
    <row r="37" spans="1:19" x14ac:dyDescent="0.2">
      <c r="A37" s="149"/>
      <c r="B37" s="49">
        <f>VLOOKUP(C37,'Connectors Pinout'!B:C,2,FALSE)</f>
        <v>21</v>
      </c>
      <c r="C37" s="15" t="s">
        <v>63</v>
      </c>
      <c r="D37" s="148"/>
      <c r="F37" s="156"/>
      <c r="G37" s="65">
        <v>3</v>
      </c>
      <c r="I37" s="152"/>
      <c r="K37" s="149"/>
      <c r="L37" s="49">
        <f>VLOOKUP(M37,'Connectors Pinout'!H:I,2,FALSE)</f>
        <v>50</v>
      </c>
      <c r="M37" s="15" t="s">
        <v>206</v>
      </c>
      <c r="N37" s="149"/>
      <c r="P37" s="152"/>
      <c r="Q37" s="49">
        <v>3</v>
      </c>
      <c r="S37" s="152"/>
    </row>
    <row r="38" spans="1:19" x14ac:dyDescent="0.2">
      <c r="A38" s="149"/>
      <c r="B38" s="49">
        <f>VLOOKUP(C38,'Connectors Pinout'!B:C,2,FALSE)</f>
        <v>22</v>
      </c>
      <c r="C38" s="15" t="s">
        <v>64</v>
      </c>
      <c r="D38" s="148"/>
      <c r="F38" s="156"/>
      <c r="G38" s="65">
        <v>4</v>
      </c>
      <c r="I38" s="152"/>
      <c r="K38" s="149"/>
      <c r="L38" s="49">
        <f>VLOOKUP(M38,'Connectors Pinout'!H:I,2,FALSE)</f>
        <v>51</v>
      </c>
      <c r="M38" s="15" t="s">
        <v>207</v>
      </c>
      <c r="N38" s="149"/>
      <c r="P38" s="152"/>
      <c r="Q38" s="49">
        <v>4</v>
      </c>
      <c r="S38" s="152"/>
    </row>
    <row r="39" spans="1:19" x14ac:dyDescent="0.2">
      <c r="A39" s="149"/>
      <c r="B39" s="49">
        <f>VLOOKUP(C39,'Connectors Pinout'!B:C,2,FALSE)</f>
        <v>23</v>
      </c>
      <c r="C39" s="15" t="s">
        <v>65</v>
      </c>
      <c r="D39" s="148"/>
      <c r="F39" s="156"/>
      <c r="G39" s="65">
        <v>5</v>
      </c>
      <c r="I39" s="152"/>
      <c r="K39" s="149"/>
      <c r="L39" s="49">
        <f>VLOOKUP(M39,'Connectors Pinout'!H:I,2,FALSE)</f>
        <v>52</v>
      </c>
      <c r="M39" s="15" t="s">
        <v>208</v>
      </c>
      <c r="N39" s="149"/>
      <c r="P39" s="152"/>
      <c r="Q39" s="49">
        <v>5</v>
      </c>
      <c r="S39" s="152"/>
    </row>
    <row r="40" spans="1:19" x14ac:dyDescent="0.2">
      <c r="A40" s="149"/>
      <c r="B40" s="49">
        <f>VLOOKUP(C40,'Connectors Pinout'!B:C,2,FALSE)</f>
        <v>24</v>
      </c>
      <c r="C40" s="15" t="s">
        <v>67</v>
      </c>
      <c r="D40" s="148"/>
      <c r="F40" s="156"/>
      <c r="G40" s="65">
        <v>6</v>
      </c>
      <c r="I40" s="152"/>
      <c r="K40" s="149"/>
      <c r="L40" s="49">
        <f>VLOOKUP(M40,'Connectors Pinout'!H:I,2,FALSE)</f>
        <v>53</v>
      </c>
      <c r="M40" s="15" t="s">
        <v>209</v>
      </c>
      <c r="N40" s="149"/>
      <c r="P40" s="152"/>
      <c r="Q40" s="49">
        <v>6</v>
      </c>
      <c r="S40" s="152"/>
    </row>
    <row r="41" spans="1:19" x14ac:dyDescent="0.2">
      <c r="A41" s="149"/>
      <c r="B41" s="49">
        <f>VLOOKUP(C41,'Connectors Pinout'!B:C,2,FALSE)</f>
        <v>25</v>
      </c>
      <c r="C41" s="15" t="s">
        <v>68</v>
      </c>
      <c r="D41" s="148"/>
      <c r="F41" s="156"/>
      <c r="G41" s="65">
        <v>7</v>
      </c>
      <c r="I41" s="152"/>
      <c r="K41" s="149"/>
      <c r="L41" s="49">
        <f>VLOOKUP(M41,'Connectors Pinout'!H:I,2,FALSE)</f>
        <v>54</v>
      </c>
      <c r="M41" s="15" t="s">
        <v>210</v>
      </c>
      <c r="N41" s="149"/>
      <c r="P41" s="152"/>
      <c r="Q41" s="49">
        <v>7</v>
      </c>
      <c r="S41" s="152"/>
    </row>
    <row r="42" spans="1:19" x14ac:dyDescent="0.2">
      <c r="A42" s="149"/>
      <c r="B42" s="49">
        <f>VLOOKUP(C42,'Connectors Pinout'!B:C,2,FALSE)</f>
        <v>26</v>
      </c>
      <c r="C42" s="15" t="s">
        <v>69</v>
      </c>
      <c r="D42" s="148"/>
      <c r="F42" s="156"/>
      <c r="G42" s="65">
        <v>8</v>
      </c>
      <c r="I42" s="152"/>
      <c r="K42" s="149"/>
      <c r="L42" s="49">
        <f>VLOOKUP(M42,'Connectors Pinout'!H:I,2,FALSE)</f>
        <v>55</v>
      </c>
      <c r="M42" s="15" t="s">
        <v>211</v>
      </c>
      <c r="N42" s="149"/>
      <c r="P42" s="152"/>
      <c r="Q42" s="49">
        <v>8</v>
      </c>
      <c r="S42" s="152"/>
    </row>
    <row r="43" spans="1:19" x14ac:dyDescent="0.2">
      <c r="A43" s="149"/>
      <c r="B43" s="49">
        <f>VLOOKUP(C43,'Connectors Pinout'!B:C,2,FALSE)</f>
        <v>76</v>
      </c>
      <c r="C43" s="15" t="s">
        <v>115</v>
      </c>
      <c r="D43" s="148"/>
      <c r="F43" s="156"/>
      <c r="G43" s="65">
        <v>9</v>
      </c>
      <c r="I43" s="152"/>
      <c r="K43" s="149"/>
      <c r="L43" s="49">
        <f>VLOOKUP(M43,'Connectors Pinout'!H:I,2,FALSE)</f>
        <v>26</v>
      </c>
      <c r="M43" s="15" t="s">
        <v>167</v>
      </c>
      <c r="N43" s="149"/>
      <c r="P43" s="152"/>
      <c r="Q43" s="49">
        <v>9</v>
      </c>
      <c r="S43" s="152"/>
    </row>
    <row r="44" spans="1:19" x14ac:dyDescent="0.2">
      <c r="A44" s="149"/>
      <c r="B44" s="49">
        <f>VLOOKUP(C44,'Connectors Pinout'!B:C,2,FALSE)</f>
        <v>77</v>
      </c>
      <c r="C44" s="15" t="s">
        <v>116</v>
      </c>
      <c r="D44" s="148"/>
      <c r="F44" s="156"/>
      <c r="G44" s="65">
        <v>10</v>
      </c>
      <c r="I44" s="152"/>
      <c r="K44" s="149"/>
      <c r="L44" s="49">
        <f>VLOOKUP(M44,'Connectors Pinout'!H:I,2,FALSE)</f>
        <v>27</v>
      </c>
      <c r="M44" s="15" t="s">
        <v>168</v>
      </c>
      <c r="N44" s="149"/>
      <c r="P44" s="152"/>
      <c r="Q44" s="49">
        <v>10</v>
      </c>
      <c r="S44" s="152"/>
    </row>
    <row r="45" spans="1:19" x14ac:dyDescent="0.2">
      <c r="A45" s="149"/>
      <c r="B45" s="49">
        <f>VLOOKUP(C45,'Connectors Pinout'!B:C,2,FALSE)</f>
        <v>78</v>
      </c>
      <c r="C45" s="15" t="s">
        <v>117</v>
      </c>
      <c r="D45" s="148"/>
      <c r="F45" s="156"/>
      <c r="G45" s="65">
        <v>11</v>
      </c>
      <c r="I45" s="152"/>
      <c r="K45" s="149"/>
      <c r="L45" s="49">
        <f>VLOOKUP(M45,'Connectors Pinout'!H:I,2,FALSE)</f>
        <v>28</v>
      </c>
      <c r="M45" s="15" t="s">
        <v>170</v>
      </c>
      <c r="N45" s="149"/>
      <c r="P45" s="152"/>
      <c r="Q45" s="49">
        <v>11</v>
      </c>
      <c r="S45" s="152"/>
    </row>
    <row r="46" spans="1:19" x14ac:dyDescent="0.2">
      <c r="A46" s="149"/>
      <c r="B46" s="49">
        <f>VLOOKUP(C46,'Connectors Pinout'!B:C,2,FALSE)</f>
        <v>79</v>
      </c>
      <c r="C46" s="15" t="s">
        <v>119</v>
      </c>
      <c r="D46" s="148"/>
      <c r="F46" s="156"/>
      <c r="G46" s="65">
        <v>12</v>
      </c>
      <c r="I46" s="152"/>
      <c r="K46" s="149"/>
      <c r="L46" s="49">
        <f>VLOOKUP(M46,'Connectors Pinout'!H:I,2,FALSE)</f>
        <v>29</v>
      </c>
      <c r="M46" s="15" t="s">
        <v>171</v>
      </c>
      <c r="N46" s="149"/>
      <c r="P46" s="152"/>
      <c r="Q46" s="49">
        <v>12</v>
      </c>
      <c r="S46" s="152"/>
    </row>
    <row r="47" spans="1:19" x14ac:dyDescent="0.2">
      <c r="A47" s="149"/>
      <c r="B47" s="49">
        <f>VLOOKUP(C47,'Connectors Pinout'!B:C,2,FALSE)</f>
        <v>80</v>
      </c>
      <c r="C47" s="15" t="s">
        <v>120</v>
      </c>
      <c r="D47" s="148"/>
      <c r="F47" s="156"/>
      <c r="G47" s="65">
        <v>13</v>
      </c>
      <c r="I47" s="152"/>
      <c r="K47" s="149"/>
      <c r="L47" s="49">
        <f>VLOOKUP(M47,'Connectors Pinout'!H:I,2,FALSE)</f>
        <v>30</v>
      </c>
      <c r="M47" s="15" t="s">
        <v>172</v>
      </c>
      <c r="N47" s="149"/>
      <c r="P47" s="152"/>
      <c r="Q47" s="49">
        <v>13</v>
      </c>
      <c r="S47" s="152"/>
    </row>
    <row r="48" spans="1:19" x14ac:dyDescent="0.2">
      <c r="A48" s="149"/>
      <c r="B48" s="49">
        <f>VLOOKUP(C48,'Connectors Pinout'!B:C,2,FALSE)</f>
        <v>81</v>
      </c>
      <c r="C48" s="15" t="s">
        <v>121</v>
      </c>
      <c r="D48" s="148"/>
      <c r="F48" s="156"/>
      <c r="G48" s="65">
        <v>14</v>
      </c>
      <c r="I48" s="152"/>
      <c r="K48" s="149"/>
      <c r="L48" s="49">
        <f>VLOOKUP(M48,'Connectors Pinout'!H:I,2,FALSE)</f>
        <v>31</v>
      </c>
      <c r="M48" s="15" t="s">
        <v>173</v>
      </c>
      <c r="N48" s="149"/>
      <c r="P48" s="152"/>
      <c r="Q48" s="49">
        <v>14</v>
      </c>
      <c r="S48" s="152"/>
    </row>
    <row r="49" spans="1:19" x14ac:dyDescent="0.2">
      <c r="A49" s="149"/>
      <c r="B49" s="49">
        <f>VLOOKUP(C49,'Connectors Pinout'!B:C,2,FALSE)</f>
        <v>82</v>
      </c>
      <c r="C49" s="15" t="s">
        <v>122</v>
      </c>
      <c r="D49" s="148"/>
      <c r="F49" s="156"/>
      <c r="G49" s="65">
        <v>15</v>
      </c>
      <c r="I49" s="152"/>
      <c r="K49" s="149"/>
      <c r="L49" s="49">
        <f>VLOOKUP(M49,'Connectors Pinout'!H:I,2,FALSE)</f>
        <v>32</v>
      </c>
      <c r="M49" s="15" t="s">
        <v>175</v>
      </c>
      <c r="N49" s="149"/>
      <c r="P49" s="152"/>
      <c r="Q49" s="49">
        <v>15</v>
      </c>
      <c r="S49" s="152"/>
    </row>
    <row r="50" spans="1:19" x14ac:dyDescent="0.2">
      <c r="A50" s="149"/>
      <c r="B50" s="49">
        <f>VLOOKUP(C50,'Connectors Pinout'!B:C,2,FALSE)</f>
        <v>83</v>
      </c>
      <c r="C50" s="15" t="s">
        <v>124</v>
      </c>
      <c r="D50" s="148"/>
      <c r="F50" s="156"/>
      <c r="G50" s="65">
        <v>16</v>
      </c>
      <c r="I50" s="152"/>
      <c r="K50" s="149"/>
      <c r="L50" s="49">
        <f>VLOOKUP(M50,'Connectors Pinout'!H:I,2,FALSE)</f>
        <v>33</v>
      </c>
      <c r="M50" s="15" t="s">
        <v>176</v>
      </c>
      <c r="N50" s="149"/>
      <c r="P50" s="152"/>
      <c r="Q50" s="49">
        <v>16</v>
      </c>
      <c r="S50" s="152"/>
    </row>
    <row r="51" spans="1:19" x14ac:dyDescent="0.2">
      <c r="A51" s="149"/>
      <c r="B51" s="49">
        <f>VLOOKUP(C51,'Connectors Pinout'!B:C,2,FALSE)</f>
        <v>84</v>
      </c>
      <c r="C51" s="15" t="s">
        <v>125</v>
      </c>
      <c r="D51" s="148"/>
      <c r="F51" s="156"/>
      <c r="G51" s="65">
        <v>17</v>
      </c>
      <c r="I51" s="152"/>
      <c r="K51" s="149"/>
      <c r="L51" s="49">
        <f>VLOOKUP(M51,'Connectors Pinout'!H:I,2,FALSE)</f>
        <v>34</v>
      </c>
      <c r="M51" s="15" t="s">
        <v>177</v>
      </c>
      <c r="N51" s="149"/>
      <c r="P51" s="152"/>
      <c r="Q51" s="49">
        <v>17</v>
      </c>
      <c r="S51" s="152"/>
    </row>
    <row r="52" spans="1:19" x14ac:dyDescent="0.2">
      <c r="A52" s="149"/>
      <c r="B52" s="49">
        <f>VLOOKUP(C52,'Connectors Pinout'!B:C,2,FALSE)</f>
        <v>85</v>
      </c>
      <c r="C52" s="15" t="s">
        <v>126</v>
      </c>
      <c r="D52" s="148"/>
      <c r="F52" s="156"/>
      <c r="G52" s="65">
        <v>18</v>
      </c>
      <c r="I52" s="152"/>
      <c r="K52" s="149"/>
      <c r="L52" s="49">
        <f>VLOOKUP(M52,'Connectors Pinout'!H:I,2,FALSE)</f>
        <v>35</v>
      </c>
      <c r="M52" s="15" t="s">
        <v>178</v>
      </c>
      <c r="N52" s="149"/>
      <c r="P52" s="152"/>
      <c r="Q52" s="49">
        <v>18</v>
      </c>
      <c r="S52" s="152"/>
    </row>
    <row r="53" spans="1:19" x14ac:dyDescent="0.2">
      <c r="A53" s="149"/>
      <c r="B53" s="49">
        <f>VLOOKUP(C53,'Connectors Pinout'!B:C,2,FALSE)</f>
        <v>86</v>
      </c>
      <c r="C53" s="15" t="s">
        <v>128</v>
      </c>
      <c r="D53" s="148"/>
      <c r="F53" s="156"/>
      <c r="G53" s="65">
        <v>19</v>
      </c>
      <c r="I53" s="152"/>
      <c r="K53" s="149"/>
      <c r="L53" s="49">
        <f>VLOOKUP(M53,'Connectors Pinout'!H:I,2,FALSE)</f>
        <v>36</v>
      </c>
      <c r="M53" s="15" t="s">
        <v>179</v>
      </c>
      <c r="N53" s="149"/>
      <c r="P53" s="152"/>
      <c r="Q53" s="49">
        <v>19</v>
      </c>
      <c r="S53" s="152"/>
    </row>
    <row r="54" spans="1:19" x14ac:dyDescent="0.2">
      <c r="A54" s="149"/>
      <c r="B54" s="49">
        <f>VLOOKUP(C54,'Connectors Pinout'!B:C,2,FALSE)</f>
        <v>87</v>
      </c>
      <c r="C54" s="15" t="s">
        <v>129</v>
      </c>
      <c r="D54" s="148"/>
      <c r="F54" s="156"/>
      <c r="G54" s="65">
        <v>20</v>
      </c>
      <c r="I54" s="152"/>
      <c r="K54" s="149"/>
      <c r="L54" s="49">
        <f>VLOOKUP(M54,'Connectors Pinout'!H:I,2,FALSE)</f>
        <v>37</v>
      </c>
      <c r="M54" s="15" t="s">
        <v>180</v>
      </c>
      <c r="N54" s="149"/>
      <c r="P54" s="152"/>
      <c r="Q54" s="49">
        <v>20</v>
      </c>
      <c r="S54" s="152"/>
    </row>
    <row r="55" spans="1:19" x14ac:dyDescent="0.2">
      <c r="A55" s="149"/>
      <c r="B55" s="49">
        <f>VLOOKUP(C55,'Connectors Pinout'!B:C,2,FALSE)</f>
        <v>88</v>
      </c>
      <c r="C55" s="15" t="s">
        <v>131</v>
      </c>
      <c r="D55" s="148"/>
      <c r="F55" s="156"/>
      <c r="G55" s="67">
        <v>21</v>
      </c>
      <c r="I55" s="152"/>
      <c r="K55" s="149"/>
      <c r="L55" s="49">
        <f>VLOOKUP(M55,'Connectors Pinout'!H:I,2,FALSE)</f>
        <v>38</v>
      </c>
      <c r="M55" s="15" t="s">
        <v>182</v>
      </c>
      <c r="N55" s="149"/>
      <c r="P55" s="152"/>
      <c r="Q55" s="49">
        <v>21</v>
      </c>
      <c r="S55" s="152"/>
    </row>
    <row r="56" spans="1:19" x14ac:dyDescent="0.2">
      <c r="A56" s="149"/>
      <c r="B56" s="49">
        <f>VLOOKUP(C56,'Connectors Pinout'!B:C,2,FALSE)</f>
        <v>27</v>
      </c>
      <c r="C56" s="15" t="s">
        <v>72</v>
      </c>
      <c r="D56" s="148"/>
      <c r="F56" s="156"/>
      <c r="G56" s="67">
        <v>22</v>
      </c>
      <c r="I56" s="152"/>
      <c r="K56" s="149"/>
      <c r="L56" s="49">
        <f>VLOOKUP(M56,'Connectors Pinout'!H:I,2,FALSE)</f>
        <v>56</v>
      </c>
      <c r="M56" s="15" t="s">
        <v>212</v>
      </c>
      <c r="N56" s="149"/>
      <c r="P56" s="152"/>
      <c r="Q56" s="49">
        <v>22</v>
      </c>
      <c r="S56" s="152"/>
    </row>
    <row r="57" spans="1:19" ht="15" x14ac:dyDescent="0.2">
      <c r="A57" s="149"/>
      <c r="B57" s="49">
        <f>VLOOKUP(C57,'Connectors Pinout'!B:C,2,FALSE)</f>
        <v>98</v>
      </c>
      <c r="C57" s="68" t="s">
        <v>422</v>
      </c>
      <c r="D57" s="148"/>
      <c r="F57" s="156"/>
      <c r="G57" s="67">
        <v>23</v>
      </c>
      <c r="I57" s="152"/>
      <c r="K57" s="149"/>
      <c r="L57" s="49">
        <f>VLOOKUP(M57,'Connectors Pinout'!H:I,2,FALSE)</f>
        <v>84</v>
      </c>
      <c r="M57" s="15" t="s">
        <v>426</v>
      </c>
      <c r="N57" s="149"/>
      <c r="P57" s="152"/>
      <c r="Q57" s="49">
        <v>23</v>
      </c>
      <c r="S57" s="152"/>
    </row>
    <row r="58" spans="1:19" x14ac:dyDescent="0.2">
      <c r="A58" s="149"/>
      <c r="D58" s="148"/>
      <c r="F58" s="156"/>
      <c r="G58" s="65">
        <v>24</v>
      </c>
      <c r="I58" s="152"/>
      <c r="K58" s="149"/>
      <c r="L58" s="49" t="e">
        <f>VLOOKUP(M58,'Connectors Pinout'!H:I,2,FALSE)</f>
        <v>#N/A</v>
      </c>
      <c r="N58" s="149"/>
      <c r="P58" s="152"/>
      <c r="Q58" s="49">
        <v>24</v>
      </c>
      <c r="S58" s="152"/>
    </row>
    <row r="60" spans="1:19" ht="15" x14ac:dyDescent="0.2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I64" sqref="I64"/>
    </sheetView>
  </sheetViews>
  <sheetFormatPr defaultColWidth="9.140625" defaultRowHeight="12.75" x14ac:dyDescent="0.2"/>
  <cols>
    <col min="1" max="1" width="17.5703125" style="36" bestFit="1" customWidth="1"/>
    <col min="2" max="2" width="7.5703125" style="36" bestFit="1" customWidth="1"/>
    <col min="3" max="3" width="8.85546875" style="37" bestFit="1" customWidth="1"/>
    <col min="4" max="4" width="22.42578125" style="42" bestFit="1" customWidth="1"/>
    <col min="5" max="5" width="9.140625" style="36"/>
    <col min="6" max="6" width="11.42578125" style="36" bestFit="1" customWidth="1"/>
    <col min="7" max="7" width="3.7109375" style="36" bestFit="1" customWidth="1"/>
    <col min="8" max="8" width="21.85546875" style="36" customWidth="1"/>
    <col min="9" max="9" width="30.28515625" style="36" bestFit="1" customWidth="1"/>
    <col min="10" max="10" width="9.140625" style="36"/>
    <col min="11" max="11" width="20.42578125" style="36" bestFit="1" customWidth="1"/>
    <col min="12" max="12" width="7.5703125" style="36" bestFit="1" customWidth="1"/>
    <col min="13" max="13" width="8" style="36" bestFit="1" customWidth="1"/>
    <col min="14" max="14" width="20.140625" style="36" bestFit="1" customWidth="1"/>
    <col min="15" max="15" width="9.140625" style="36"/>
    <col min="16" max="16" width="29.140625" style="36" customWidth="1"/>
    <col min="17" max="17" width="3.7109375" style="36" bestFit="1" customWidth="1"/>
    <col min="18" max="18" width="7.5703125" style="37" bestFit="1" customWidth="1"/>
    <col min="19" max="19" width="30.28515625" style="36" bestFit="1" customWidth="1"/>
    <col min="20" max="16384" width="9.140625" style="36"/>
  </cols>
  <sheetData>
    <row r="1" spans="1:23" x14ac:dyDescent="0.2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">
      <c r="A10" s="160" t="s">
        <v>431</v>
      </c>
      <c r="B10" s="31">
        <f>VLOOKUP(C10,'Connectors Pinout'!B:C,2,FALSE)</f>
        <v>10</v>
      </c>
      <c r="C10" s="17" t="s">
        <v>13</v>
      </c>
      <c r="D10" s="158" t="s">
        <v>463</v>
      </c>
      <c r="E10" s="76"/>
      <c r="F10" s="157" t="s">
        <v>435</v>
      </c>
      <c r="G10" s="31">
        <v>1</v>
      </c>
      <c r="H10" s="37" t="s">
        <v>557</v>
      </c>
      <c r="I10" s="159" t="s">
        <v>446</v>
      </c>
      <c r="J10" s="31"/>
      <c r="K10" s="162" t="s">
        <v>481</v>
      </c>
      <c r="L10" s="31">
        <f>VLOOKUP(M10,'Connectors Pinout'!H:I,2,FALSE)</f>
        <v>18</v>
      </c>
      <c r="M10" s="17" t="s">
        <v>191</v>
      </c>
      <c r="N10" s="160" t="s">
        <v>464</v>
      </c>
      <c r="O10" s="31"/>
      <c r="P10" s="157" t="s">
        <v>437</v>
      </c>
      <c r="Q10" s="31">
        <v>1</v>
      </c>
      <c r="S10" s="159" t="s">
        <v>440</v>
      </c>
      <c r="U10" s="87" t="s">
        <v>474</v>
      </c>
    </row>
    <row r="11" spans="1:23" ht="12.75" customHeight="1" x14ac:dyDescent="0.2">
      <c r="A11" s="160"/>
      <c r="B11" s="31">
        <f>VLOOKUP(C11,'Connectors Pinout'!B:C,2,FALSE)</f>
        <v>11</v>
      </c>
      <c r="C11" s="17" t="s">
        <v>15</v>
      </c>
      <c r="D11" s="158"/>
      <c r="E11" s="76"/>
      <c r="F11" s="157"/>
      <c r="G11" s="31">
        <v>2</v>
      </c>
      <c r="H11" s="37" t="s">
        <v>539</v>
      </c>
      <c r="I11" s="159"/>
      <c r="J11" s="31"/>
      <c r="K11" s="160"/>
      <c r="L11" s="31">
        <f>VLOOKUP(M11,'Connectors Pinout'!H:I,2,FALSE)</f>
        <v>19</v>
      </c>
      <c r="M11" s="17" t="s">
        <v>192</v>
      </c>
      <c r="N11" s="160"/>
      <c r="O11" s="31"/>
      <c r="P11" s="157"/>
      <c r="Q11" s="31">
        <v>2</v>
      </c>
      <c r="S11" s="159"/>
      <c r="U11" s="87" t="s">
        <v>474</v>
      </c>
    </row>
    <row r="12" spans="1:23" ht="12.75" customHeight="1" x14ac:dyDescent="0.2">
      <c r="A12" s="160"/>
      <c r="B12" s="31">
        <f>VLOOKUP(C12,'Connectors Pinout'!B:C,2,FALSE)</f>
        <v>12</v>
      </c>
      <c r="C12" s="17" t="s">
        <v>16</v>
      </c>
      <c r="D12" s="158"/>
      <c r="E12" s="76"/>
      <c r="F12" s="157"/>
      <c r="G12" s="31">
        <v>3</v>
      </c>
      <c r="H12" s="37" t="s">
        <v>540</v>
      </c>
      <c r="I12" s="159"/>
      <c r="J12" s="31"/>
      <c r="K12" s="160"/>
      <c r="L12" s="31">
        <f>VLOOKUP(M12,'Connectors Pinout'!H:I,2,FALSE)</f>
        <v>20</v>
      </c>
      <c r="M12" s="17" t="s">
        <v>193</v>
      </c>
      <c r="N12" s="160"/>
      <c r="O12" s="31"/>
      <c r="P12" s="157"/>
      <c r="Q12" s="31">
        <v>3</v>
      </c>
      <c r="S12" s="159"/>
      <c r="U12" s="87" t="s">
        <v>474</v>
      </c>
    </row>
    <row r="13" spans="1:23" ht="12.75" customHeight="1" x14ac:dyDescent="0.2">
      <c r="A13" s="160"/>
      <c r="B13" s="31">
        <f>VLOOKUP(C13,'Connectors Pinout'!B:C,2,FALSE)</f>
        <v>1</v>
      </c>
      <c r="C13" s="17" t="s">
        <v>22</v>
      </c>
      <c r="D13" s="158"/>
      <c r="E13" s="76"/>
      <c r="F13" s="157"/>
      <c r="G13" s="31">
        <v>4</v>
      </c>
      <c r="H13" s="37" t="s">
        <v>541</v>
      </c>
      <c r="I13" s="159"/>
      <c r="J13" s="31"/>
      <c r="K13" s="160"/>
      <c r="L13" s="31">
        <f>VLOOKUP(M13,'Connectors Pinout'!H:I,2,FALSE)</f>
        <v>1</v>
      </c>
      <c r="M13" s="17" t="s">
        <v>144</v>
      </c>
      <c r="N13" s="160"/>
      <c r="O13" s="31"/>
      <c r="P13" s="157"/>
      <c r="Q13" s="31">
        <v>4</v>
      </c>
      <c r="S13" s="159"/>
      <c r="U13" s="87" t="s">
        <v>474</v>
      </c>
    </row>
    <row r="14" spans="1:23" ht="12.75" customHeight="1" x14ac:dyDescent="0.2">
      <c r="A14" s="160"/>
      <c r="B14" s="31">
        <f>VLOOKUP(C14,'Connectors Pinout'!B:C,2,FALSE)</f>
        <v>2</v>
      </c>
      <c r="C14" s="17" t="s">
        <v>26</v>
      </c>
      <c r="D14" s="158"/>
      <c r="E14" s="76"/>
      <c r="F14" s="157"/>
      <c r="G14" s="31">
        <v>5</v>
      </c>
      <c r="H14" s="37" t="s">
        <v>542</v>
      </c>
      <c r="I14" s="159"/>
      <c r="J14" s="31"/>
      <c r="K14" s="160"/>
      <c r="L14" s="31">
        <f>VLOOKUP(M14,'Connectors Pinout'!H:I,2,FALSE)</f>
        <v>2</v>
      </c>
      <c r="M14" s="17" t="s">
        <v>145</v>
      </c>
      <c r="N14" s="160"/>
      <c r="O14" s="31"/>
      <c r="P14" s="157"/>
      <c r="Q14" s="31">
        <v>5</v>
      </c>
      <c r="S14" s="159"/>
      <c r="U14" s="87" t="s">
        <v>474</v>
      </c>
    </row>
    <row r="15" spans="1:23" ht="12.75" customHeight="1" x14ac:dyDescent="0.2">
      <c r="A15" s="160"/>
      <c r="B15" s="31">
        <f>VLOOKUP(C15,'Connectors Pinout'!B:C,2,FALSE)</f>
        <v>13</v>
      </c>
      <c r="C15" s="17" t="s">
        <v>17</v>
      </c>
      <c r="D15" s="158"/>
      <c r="E15" s="76"/>
      <c r="F15" s="157"/>
      <c r="G15" s="31">
        <v>6</v>
      </c>
      <c r="H15" s="37" t="s">
        <v>543</v>
      </c>
      <c r="I15" s="159"/>
      <c r="J15" s="31"/>
      <c r="K15" s="160"/>
      <c r="L15" s="31">
        <f>VLOOKUP(M15,'Connectors Pinout'!H:I,2,FALSE)</f>
        <v>21</v>
      </c>
      <c r="M15" s="17" t="s">
        <v>194</v>
      </c>
      <c r="N15" s="160"/>
      <c r="O15" s="31"/>
      <c r="P15" s="157"/>
      <c r="Q15" s="31">
        <v>6</v>
      </c>
      <c r="S15" s="159"/>
      <c r="U15" s="87" t="s">
        <v>474</v>
      </c>
    </row>
    <row r="16" spans="1:23" ht="12.75" customHeight="1" x14ac:dyDescent="0.2">
      <c r="A16" s="160"/>
      <c r="B16" s="31">
        <f>VLOOKUP(C16,'Connectors Pinout'!B:C,2,FALSE)</f>
        <v>14</v>
      </c>
      <c r="C16" s="17" t="s">
        <v>29</v>
      </c>
      <c r="D16" s="158"/>
      <c r="E16" s="76"/>
      <c r="F16" s="157"/>
      <c r="G16" s="31">
        <v>7</v>
      </c>
      <c r="H16" s="37" t="s">
        <v>544</v>
      </c>
      <c r="I16" s="159"/>
      <c r="J16" s="31"/>
      <c r="K16" s="160"/>
      <c r="L16" s="31">
        <f>VLOOKUP(M16,'Connectors Pinout'!H:I,2,FALSE)</f>
        <v>22</v>
      </c>
      <c r="M16" s="17" t="s">
        <v>195</v>
      </c>
      <c r="N16" s="160"/>
      <c r="O16" s="31"/>
      <c r="P16" s="157"/>
      <c r="Q16" s="31">
        <v>7</v>
      </c>
      <c r="S16" s="159"/>
      <c r="U16" s="87" t="s">
        <v>474</v>
      </c>
    </row>
    <row r="17" spans="1:21" ht="12.75" customHeight="1" x14ac:dyDescent="0.2">
      <c r="A17" s="160"/>
      <c r="B17" s="31">
        <f>VLOOKUP(C17,'Connectors Pinout'!B:C,2,FALSE)</f>
        <v>49</v>
      </c>
      <c r="C17" s="17" t="s">
        <v>197</v>
      </c>
      <c r="D17" s="158"/>
      <c r="E17" s="76"/>
      <c r="F17" s="157"/>
      <c r="G17" s="31">
        <v>8</v>
      </c>
      <c r="H17" s="37" t="s">
        <v>545</v>
      </c>
      <c r="I17" s="159"/>
      <c r="J17" s="31"/>
      <c r="K17" s="160"/>
      <c r="L17" s="31">
        <f>VLOOKUP(M17,'Connectors Pinout'!H:I,2,FALSE)</f>
        <v>48</v>
      </c>
      <c r="M17" s="17" t="s">
        <v>204</v>
      </c>
      <c r="N17" s="160"/>
      <c r="O17" s="31"/>
      <c r="P17" s="157"/>
      <c r="Q17" s="31">
        <v>8</v>
      </c>
      <c r="S17" s="159"/>
      <c r="U17" s="87" t="s">
        <v>475</v>
      </c>
    </row>
    <row r="18" spans="1:21" ht="12.75" customHeight="1" x14ac:dyDescent="0.2">
      <c r="A18" s="160"/>
      <c r="B18" s="31">
        <f>VLOOKUP(C18,'Connectors Pinout'!B:C,2,FALSE)</f>
        <v>54</v>
      </c>
      <c r="C18" s="17" t="s">
        <v>198</v>
      </c>
      <c r="D18" s="158"/>
      <c r="E18" s="76"/>
      <c r="F18" s="157"/>
      <c r="G18" s="31">
        <v>9</v>
      </c>
      <c r="H18" s="37" t="s">
        <v>546</v>
      </c>
      <c r="I18" s="159"/>
      <c r="J18" s="31"/>
      <c r="K18" s="160"/>
      <c r="L18" s="31">
        <f>VLOOKUP(M18,'Connectors Pinout'!H:I,2,FALSE)</f>
        <v>49</v>
      </c>
      <c r="M18" s="17" t="s">
        <v>205</v>
      </c>
      <c r="N18" s="160"/>
      <c r="O18" s="31"/>
      <c r="P18" s="157"/>
      <c r="Q18" s="31">
        <v>9</v>
      </c>
      <c r="S18" s="159"/>
      <c r="U18" s="87" t="s">
        <v>475</v>
      </c>
    </row>
    <row r="19" spans="1:21" ht="12.75" customHeight="1" x14ac:dyDescent="0.2">
      <c r="A19" s="160"/>
      <c r="B19" s="31">
        <f>VLOOKUP(C19,'Connectors Pinout'!B:C,2,FALSE)</f>
        <v>59</v>
      </c>
      <c r="C19" s="17" t="s">
        <v>199</v>
      </c>
      <c r="D19" s="158"/>
      <c r="E19" s="76"/>
      <c r="F19" s="157"/>
      <c r="G19" s="31">
        <v>10</v>
      </c>
      <c r="H19" s="37" t="s">
        <v>547</v>
      </c>
      <c r="I19" s="159"/>
      <c r="J19" s="31"/>
      <c r="K19" s="160"/>
      <c r="L19" s="31">
        <f>VLOOKUP(M19,'Connectors Pinout'!H:I,2,FALSE)</f>
        <v>50</v>
      </c>
      <c r="M19" s="17" t="s">
        <v>206</v>
      </c>
      <c r="N19" s="160"/>
      <c r="O19" s="31"/>
      <c r="P19" s="157"/>
      <c r="Q19" s="31">
        <v>10</v>
      </c>
      <c r="S19" s="159"/>
      <c r="U19" s="87" t="s">
        <v>475</v>
      </c>
    </row>
    <row r="20" spans="1:21" ht="12.75" customHeight="1" x14ac:dyDescent="0.2">
      <c r="A20" s="160"/>
      <c r="B20" s="31">
        <f>VLOOKUP(C20,'Connectors Pinout'!B:C,2,FALSE)</f>
        <v>19</v>
      </c>
      <c r="C20" s="17" t="s">
        <v>60</v>
      </c>
      <c r="D20" s="158"/>
      <c r="E20" s="76"/>
      <c r="F20" s="157"/>
      <c r="G20" s="39">
        <v>11</v>
      </c>
      <c r="H20" s="37" t="s">
        <v>548</v>
      </c>
      <c r="I20" s="159"/>
      <c r="J20" s="31"/>
      <c r="K20" s="160"/>
      <c r="L20" s="39">
        <f>VLOOKUP(M20,'Connectors Pinout'!H:I,2,FALSE)</f>
        <v>51</v>
      </c>
      <c r="M20" s="17" t="s">
        <v>207</v>
      </c>
      <c r="N20" s="160"/>
      <c r="O20" s="39"/>
      <c r="P20" s="157"/>
      <c r="Q20" s="39">
        <v>11</v>
      </c>
      <c r="S20" s="159"/>
      <c r="U20" s="87" t="s">
        <v>475</v>
      </c>
    </row>
    <row r="21" spans="1:21" ht="12.75" customHeight="1" x14ac:dyDescent="0.2">
      <c r="A21" s="160"/>
      <c r="B21" s="31">
        <f>VLOOKUP(C21,'Connectors Pinout'!B:C,2,FALSE)</f>
        <v>20</v>
      </c>
      <c r="C21" s="17" t="s">
        <v>61</v>
      </c>
      <c r="D21" s="158"/>
      <c r="E21" s="76"/>
      <c r="F21" s="157"/>
      <c r="G21" s="39">
        <v>12</v>
      </c>
      <c r="H21" s="37" t="s">
        <v>549</v>
      </c>
      <c r="I21" s="159"/>
      <c r="J21" s="31"/>
      <c r="K21" s="160"/>
      <c r="L21" s="39">
        <f>VLOOKUP(M21,'Connectors Pinout'!H:I,2,FALSE)</f>
        <v>52</v>
      </c>
      <c r="M21" s="17" t="s">
        <v>208</v>
      </c>
      <c r="N21" s="160"/>
      <c r="O21" s="39"/>
      <c r="P21" s="157"/>
      <c r="Q21" s="39">
        <v>12</v>
      </c>
      <c r="S21" s="159"/>
      <c r="U21" s="87" t="s">
        <v>475</v>
      </c>
    </row>
    <row r="22" spans="1:21" ht="12.75" customHeight="1" x14ac:dyDescent="0.2">
      <c r="A22" s="160"/>
      <c r="B22" s="31">
        <f>VLOOKUP(C22,'Connectors Pinout'!B:C,2,FALSE)</f>
        <v>50</v>
      </c>
      <c r="C22" s="17" t="s">
        <v>274</v>
      </c>
      <c r="D22" s="158"/>
      <c r="E22" s="76"/>
      <c r="F22" s="157"/>
      <c r="G22" s="39">
        <v>13</v>
      </c>
      <c r="H22" s="37" t="s">
        <v>550</v>
      </c>
      <c r="I22" s="159"/>
      <c r="J22" s="31"/>
      <c r="K22" s="160"/>
      <c r="L22" s="39">
        <f>VLOOKUP(M22,'Connectors Pinout'!H:I,2,FALSE)</f>
        <v>26</v>
      </c>
      <c r="M22" s="17" t="s">
        <v>167</v>
      </c>
      <c r="N22" s="160"/>
      <c r="O22" s="39"/>
      <c r="P22" s="157"/>
      <c r="Q22" s="39">
        <v>13</v>
      </c>
      <c r="S22" s="159"/>
      <c r="U22" s="87" t="s">
        <v>475</v>
      </c>
    </row>
    <row r="23" spans="1:21" ht="12.75" customHeight="1" x14ac:dyDescent="0.2">
      <c r="A23" s="160"/>
      <c r="B23" s="31">
        <f>VLOOKUP(C23,'Connectors Pinout'!B:C,2,FALSE)</f>
        <v>55</v>
      </c>
      <c r="C23" s="17" t="s">
        <v>278</v>
      </c>
      <c r="D23" s="158"/>
      <c r="E23" s="76"/>
      <c r="F23" s="157"/>
      <c r="G23" s="39">
        <v>14</v>
      </c>
      <c r="H23" s="37" t="s">
        <v>551</v>
      </c>
      <c r="I23" s="159"/>
      <c r="J23" s="31"/>
      <c r="K23" s="160"/>
      <c r="L23" s="39">
        <f>VLOOKUP(M23,'Connectors Pinout'!H:I,2,FALSE)</f>
        <v>27</v>
      </c>
      <c r="M23" s="17" t="s">
        <v>168</v>
      </c>
      <c r="N23" s="160"/>
      <c r="O23" s="39"/>
      <c r="P23" s="157"/>
      <c r="Q23" s="39">
        <v>14</v>
      </c>
      <c r="S23" s="159"/>
      <c r="U23" s="87" t="s">
        <v>475</v>
      </c>
    </row>
    <row r="24" spans="1:21" ht="12.75" customHeight="1" x14ac:dyDescent="0.2">
      <c r="A24" s="160"/>
      <c r="B24" s="31">
        <f>VLOOKUP(C24,'Connectors Pinout'!B:C,2,FALSE)</f>
        <v>51</v>
      </c>
      <c r="C24" s="17" t="s">
        <v>275</v>
      </c>
      <c r="D24" s="158"/>
      <c r="E24" s="76"/>
      <c r="F24" s="157"/>
      <c r="G24" s="39">
        <v>15</v>
      </c>
      <c r="H24" s="37" t="s">
        <v>552</v>
      </c>
      <c r="I24" s="159"/>
      <c r="J24" s="31"/>
      <c r="K24" s="160"/>
      <c r="L24" s="39">
        <f>VLOOKUP(M24,'Connectors Pinout'!H:I,2,FALSE)</f>
        <v>28</v>
      </c>
      <c r="M24" s="17" t="s">
        <v>170</v>
      </c>
      <c r="N24" s="160"/>
      <c r="O24" s="39"/>
      <c r="P24" s="157"/>
      <c r="Q24" s="39">
        <v>15</v>
      </c>
      <c r="S24" s="159"/>
      <c r="U24" s="87" t="s">
        <v>475</v>
      </c>
    </row>
    <row r="25" spans="1:21" ht="15" x14ac:dyDescent="0.25">
      <c r="A25" s="160"/>
      <c r="B25" s="31">
        <f>VLOOKUP(C25,'Connectors Pinout'!B:C,2,FALSE)</f>
        <v>60</v>
      </c>
      <c r="C25" s="40" t="s">
        <v>282</v>
      </c>
      <c r="D25" s="158"/>
      <c r="E25" s="76"/>
      <c r="F25" s="157"/>
      <c r="G25" s="31">
        <v>16</v>
      </c>
      <c r="H25" s="37" t="s">
        <v>553</v>
      </c>
      <c r="I25" s="159"/>
      <c r="J25" s="31"/>
      <c r="K25" s="160"/>
      <c r="L25" s="31">
        <f>VLOOKUP(M25,'Connectors Pinout'!H:I,2,FALSE)</f>
        <v>29</v>
      </c>
      <c r="M25" s="17" t="s">
        <v>171</v>
      </c>
      <c r="N25" s="160"/>
      <c r="O25" s="31"/>
      <c r="P25" s="157"/>
      <c r="Q25" s="31">
        <v>16</v>
      </c>
      <c r="S25" s="159"/>
      <c r="U25" s="87" t="s">
        <v>475</v>
      </c>
    </row>
    <row r="26" spans="1:21" ht="12.75" customHeight="1" x14ac:dyDescent="0.2">
      <c r="A26" s="160"/>
      <c r="B26" s="31">
        <f>VLOOKUP(C26,'Connectors Pinout'!B:C,2,FALSE)</f>
        <v>21</v>
      </c>
      <c r="C26" s="17" t="s">
        <v>63</v>
      </c>
      <c r="D26" s="158"/>
      <c r="E26" s="76"/>
      <c r="F26" s="157"/>
      <c r="G26" s="31">
        <v>17</v>
      </c>
      <c r="H26" s="37" t="s">
        <v>554</v>
      </c>
      <c r="I26" s="159"/>
      <c r="J26" s="31"/>
      <c r="K26" s="160"/>
      <c r="L26" s="31">
        <f>VLOOKUP(M26,'Connectors Pinout'!H:I,2,FALSE)</f>
        <v>53</v>
      </c>
      <c r="M26" s="17" t="s">
        <v>209</v>
      </c>
      <c r="N26" s="160"/>
      <c r="O26" s="31"/>
      <c r="P26" s="157"/>
      <c r="Q26" s="31">
        <v>17</v>
      </c>
      <c r="S26" s="159"/>
      <c r="U26" s="87" t="s">
        <v>475</v>
      </c>
    </row>
    <row r="27" spans="1:21" ht="12.75" customHeight="1" x14ac:dyDescent="0.25">
      <c r="A27" s="160"/>
      <c r="B27" s="31">
        <f>VLOOKUP(C27,'Connectors Pinout'!B:C,2,FALSE)</f>
        <v>9</v>
      </c>
      <c r="C27" s="40" t="s">
        <v>417</v>
      </c>
      <c r="D27" s="158"/>
      <c r="E27" s="76"/>
      <c r="F27" s="157"/>
      <c r="G27" s="31">
        <v>18</v>
      </c>
      <c r="H27" s="37" t="s">
        <v>555</v>
      </c>
      <c r="I27" s="159"/>
      <c r="J27" s="31"/>
      <c r="K27" s="160"/>
      <c r="L27" s="31">
        <f>VLOOKUP(M27,'Connectors Pinout'!H:I,2,FALSE)</f>
        <v>17</v>
      </c>
      <c r="M27" s="17" t="s">
        <v>411</v>
      </c>
      <c r="N27" s="160"/>
      <c r="O27" s="31"/>
      <c r="P27" s="157"/>
      <c r="Q27" s="31">
        <v>18</v>
      </c>
      <c r="S27" s="159"/>
      <c r="U27" s="87"/>
    </row>
    <row r="28" spans="1:21" ht="12.75" customHeight="1" x14ac:dyDescent="0.2">
      <c r="A28" s="160"/>
      <c r="B28" s="31" t="s">
        <v>442</v>
      </c>
      <c r="C28" s="17"/>
      <c r="D28" s="158"/>
      <c r="E28" s="76"/>
      <c r="F28" s="157"/>
      <c r="G28" s="31">
        <v>19</v>
      </c>
      <c r="H28" s="37" t="s">
        <v>556</v>
      </c>
      <c r="I28" s="159"/>
      <c r="J28" s="31"/>
      <c r="K28" s="160"/>
      <c r="L28" s="31" t="s">
        <v>442</v>
      </c>
      <c r="M28" s="17"/>
      <c r="N28" s="160"/>
      <c r="O28" s="31"/>
      <c r="P28" s="157"/>
      <c r="Q28" s="31">
        <v>19</v>
      </c>
      <c r="S28" s="159"/>
      <c r="U28" s="87"/>
    </row>
    <row r="29" spans="1:21" x14ac:dyDescent="0.2">
      <c r="A29" s="160"/>
      <c r="B29" s="31"/>
      <c r="D29" s="158"/>
      <c r="E29" s="76"/>
      <c r="F29" s="157"/>
      <c r="G29" s="31">
        <v>20</v>
      </c>
      <c r="H29" s="37"/>
      <c r="I29" s="159"/>
      <c r="J29" s="31"/>
      <c r="K29" s="160"/>
      <c r="L29" s="31"/>
      <c r="N29" s="160"/>
      <c r="O29" s="31"/>
      <c r="P29" s="157"/>
      <c r="Q29" s="31">
        <v>20</v>
      </c>
      <c r="S29" s="159"/>
      <c r="U29" s="87"/>
    </row>
    <row r="30" spans="1:21" ht="12.75" customHeight="1" x14ac:dyDescent="0.2">
      <c r="A30" s="160"/>
      <c r="B30" s="31"/>
      <c r="D30" s="158"/>
      <c r="E30" s="76"/>
      <c r="F30" s="16"/>
      <c r="G30" s="16"/>
      <c r="H30" s="37"/>
      <c r="I30" s="31"/>
      <c r="J30" s="31"/>
      <c r="K30" s="160"/>
      <c r="L30" s="31"/>
      <c r="M30" s="17"/>
      <c r="N30" s="160"/>
      <c r="O30" s="31"/>
      <c r="P30" s="31"/>
      <c r="Q30" s="31"/>
      <c r="S30" s="41"/>
      <c r="U30" s="87"/>
    </row>
    <row r="31" spans="1:21" ht="12.75" customHeight="1" x14ac:dyDescent="0.2">
      <c r="A31" s="160"/>
      <c r="B31" s="31"/>
      <c r="C31" s="17"/>
      <c r="D31" s="158"/>
      <c r="E31" s="76"/>
      <c r="F31" s="16"/>
      <c r="G31" s="16"/>
      <c r="H31" s="37"/>
      <c r="I31" s="31"/>
      <c r="J31" s="31"/>
      <c r="K31" s="160"/>
      <c r="L31" s="31"/>
      <c r="M31" s="17"/>
      <c r="N31" s="160"/>
      <c r="O31" s="31"/>
      <c r="P31" s="31"/>
      <c r="Q31" s="31"/>
      <c r="S31" s="41"/>
      <c r="U31" s="87"/>
    </row>
    <row r="32" spans="1:21" x14ac:dyDescent="0.2">
      <c r="A32" s="160"/>
      <c r="B32" s="31">
        <f>VLOOKUP(C32,'Connectors Pinout'!B:C,2,FALSE)</f>
        <v>10</v>
      </c>
      <c r="C32" s="17" t="s">
        <v>13</v>
      </c>
      <c r="D32" s="158"/>
      <c r="E32" s="76"/>
      <c r="F32" s="157" t="s">
        <v>436</v>
      </c>
      <c r="G32" s="31">
        <v>1</v>
      </c>
      <c r="H32" s="37" t="s">
        <v>558</v>
      </c>
      <c r="I32" s="161" t="s">
        <v>445</v>
      </c>
      <c r="J32" s="31"/>
      <c r="K32" s="160"/>
      <c r="L32" s="31">
        <f>VLOOKUP(M32,'Connectors Pinout'!H:I,2,FALSE)</f>
        <v>18</v>
      </c>
      <c r="M32" s="17" t="s">
        <v>191</v>
      </c>
      <c r="N32" s="160"/>
      <c r="O32" s="31"/>
      <c r="P32" s="157" t="s">
        <v>438</v>
      </c>
      <c r="Q32" s="31">
        <v>1</v>
      </c>
      <c r="S32" s="157" t="s">
        <v>441</v>
      </c>
      <c r="U32" s="87" t="s">
        <v>474</v>
      </c>
    </row>
    <row r="33" spans="1:21" x14ac:dyDescent="0.2">
      <c r="A33" s="160"/>
      <c r="B33" s="31">
        <f>VLOOKUP(C33,'Connectors Pinout'!B:C,2,FALSE)</f>
        <v>11</v>
      </c>
      <c r="C33" s="17" t="s">
        <v>15</v>
      </c>
      <c r="D33" s="158"/>
      <c r="E33" s="76"/>
      <c r="F33" s="157"/>
      <c r="G33" s="31">
        <v>2</v>
      </c>
      <c r="H33" s="37" t="s">
        <v>559</v>
      </c>
      <c r="I33" s="161"/>
      <c r="J33" s="31"/>
      <c r="K33" s="160"/>
      <c r="L33" s="31">
        <f>VLOOKUP(M33,'Connectors Pinout'!H:I,2,FALSE)</f>
        <v>19</v>
      </c>
      <c r="M33" s="17" t="s">
        <v>192</v>
      </c>
      <c r="N33" s="160"/>
      <c r="O33" s="31"/>
      <c r="P33" s="157"/>
      <c r="Q33" s="145">
        <v>2</v>
      </c>
      <c r="S33" s="157"/>
      <c r="U33" s="87" t="s">
        <v>474</v>
      </c>
    </row>
    <row r="34" spans="1:21" x14ac:dyDescent="0.2">
      <c r="A34" s="160"/>
      <c r="B34" s="31">
        <f>VLOOKUP(C34,'Connectors Pinout'!B:C,2,FALSE)</f>
        <v>2</v>
      </c>
      <c r="C34" s="17" t="s">
        <v>26</v>
      </c>
      <c r="D34" s="158"/>
      <c r="E34" s="143"/>
      <c r="F34" s="157"/>
      <c r="G34" s="31">
        <v>3</v>
      </c>
      <c r="H34" s="37" t="s">
        <v>560</v>
      </c>
      <c r="I34" s="161"/>
      <c r="J34" s="31"/>
      <c r="K34" s="160"/>
      <c r="L34" s="31">
        <f>VLOOKUP(M34,'Connectors Pinout'!H:I,2,FALSE)</f>
        <v>2</v>
      </c>
      <c r="M34" s="17" t="s">
        <v>145</v>
      </c>
      <c r="N34" s="160"/>
      <c r="P34" s="157"/>
      <c r="Q34" s="145">
        <v>3</v>
      </c>
      <c r="S34" s="157"/>
      <c r="U34" s="87" t="s">
        <v>474</v>
      </c>
    </row>
    <row r="35" spans="1:21" x14ac:dyDescent="0.2">
      <c r="A35" s="160"/>
      <c r="B35" s="31">
        <f>VLOOKUP(C35,'Connectors Pinout'!B:C,2,FALSE)</f>
        <v>1</v>
      </c>
      <c r="C35" s="17" t="s">
        <v>22</v>
      </c>
      <c r="D35" s="158"/>
      <c r="E35" s="76"/>
      <c r="F35" s="157"/>
      <c r="G35" s="31">
        <v>4</v>
      </c>
      <c r="H35" s="37" t="s">
        <v>561</v>
      </c>
      <c r="I35" s="161"/>
      <c r="J35" s="31"/>
      <c r="K35" s="160"/>
      <c r="L35" s="31">
        <f>VLOOKUP(M35,'Connectors Pinout'!H:I,2,FALSE)</f>
        <v>1</v>
      </c>
      <c r="M35" s="17" t="s">
        <v>144</v>
      </c>
      <c r="N35" s="160"/>
      <c r="O35" s="31"/>
      <c r="P35" s="157"/>
      <c r="Q35" s="145">
        <v>4</v>
      </c>
      <c r="S35" s="157"/>
      <c r="U35" s="87" t="s">
        <v>474</v>
      </c>
    </row>
    <row r="36" spans="1:21" x14ac:dyDescent="0.2">
      <c r="A36" s="160"/>
      <c r="B36" s="31">
        <f>VLOOKUP(C36,'Connectors Pinout'!B:C,2,FALSE)</f>
        <v>12</v>
      </c>
      <c r="C36" s="37" t="s">
        <v>16</v>
      </c>
      <c r="D36" s="158"/>
      <c r="E36" s="143"/>
      <c r="F36" s="157"/>
      <c r="G36" s="31">
        <v>5</v>
      </c>
      <c r="H36" s="37" t="s">
        <v>562</v>
      </c>
      <c r="I36" s="161"/>
      <c r="J36" s="31"/>
      <c r="K36" s="160"/>
      <c r="L36" s="31">
        <f>VLOOKUP(M36,'Connectors Pinout'!H:I,2,FALSE)</f>
        <v>20</v>
      </c>
      <c r="M36" s="17" t="s">
        <v>193</v>
      </c>
      <c r="N36" s="160"/>
      <c r="O36" s="31"/>
      <c r="P36" s="157"/>
      <c r="Q36" s="145">
        <v>5</v>
      </c>
      <c r="S36" s="157"/>
      <c r="U36" s="87" t="s">
        <v>474</v>
      </c>
    </row>
    <row r="37" spans="1:21" x14ac:dyDescent="0.2">
      <c r="A37" s="160"/>
      <c r="B37" s="31">
        <f>VLOOKUP(C37,'Connectors Pinout'!B:C,2,FALSE)</f>
        <v>13</v>
      </c>
      <c r="C37" s="17" t="s">
        <v>17</v>
      </c>
      <c r="D37" s="158"/>
      <c r="E37" s="76"/>
      <c r="F37" s="157"/>
      <c r="G37" s="31">
        <v>6</v>
      </c>
      <c r="H37" s="37" t="s">
        <v>563</v>
      </c>
      <c r="I37" s="161"/>
      <c r="J37" s="31"/>
      <c r="K37" s="160"/>
      <c r="L37" s="31">
        <f>VLOOKUP(M37,'Connectors Pinout'!H:I,2,FALSE)</f>
        <v>21</v>
      </c>
      <c r="M37" s="17" t="s">
        <v>194</v>
      </c>
      <c r="N37" s="160"/>
      <c r="O37" s="31"/>
      <c r="P37" s="157"/>
      <c r="Q37" s="145">
        <v>6</v>
      </c>
      <c r="S37" s="157"/>
      <c r="U37" s="87" t="s">
        <v>474</v>
      </c>
    </row>
    <row r="38" spans="1:21" x14ac:dyDescent="0.2">
      <c r="A38" s="160"/>
      <c r="B38" s="31">
        <f>VLOOKUP(C38,'Connectors Pinout'!B:C,2,FALSE)</f>
        <v>14</v>
      </c>
      <c r="C38" s="17" t="s">
        <v>29</v>
      </c>
      <c r="D38" s="158"/>
      <c r="E38" s="76"/>
      <c r="F38" s="157"/>
      <c r="G38" s="31">
        <v>7</v>
      </c>
      <c r="H38" s="37" t="s">
        <v>564</v>
      </c>
      <c r="I38" s="161"/>
      <c r="J38" s="31"/>
      <c r="K38" s="160"/>
      <c r="L38" s="31">
        <f>VLOOKUP(M38,'Connectors Pinout'!H:I,2,FALSE)</f>
        <v>22</v>
      </c>
      <c r="M38" s="17" t="s">
        <v>195</v>
      </c>
      <c r="N38" s="160"/>
      <c r="O38" s="31"/>
      <c r="P38" s="157"/>
      <c r="Q38" s="31">
        <v>7</v>
      </c>
      <c r="S38" s="157"/>
      <c r="U38" s="87" t="s">
        <v>474</v>
      </c>
    </row>
    <row r="39" spans="1:21" x14ac:dyDescent="0.2">
      <c r="A39" s="160"/>
      <c r="B39" s="31">
        <f>VLOOKUP(C39,'Connectors Pinout'!B:C,2,FALSE)</f>
        <v>49</v>
      </c>
      <c r="C39" s="17" t="s">
        <v>197</v>
      </c>
      <c r="D39" s="158"/>
      <c r="E39" s="76"/>
      <c r="F39" s="157"/>
      <c r="G39" s="31">
        <v>8</v>
      </c>
      <c r="H39" s="37" t="s">
        <v>565</v>
      </c>
      <c r="I39" s="161"/>
      <c r="J39" s="31"/>
      <c r="K39" s="160"/>
      <c r="L39" s="31">
        <f>VLOOKUP(M39,'Connectors Pinout'!H:I,2,FALSE)</f>
        <v>48</v>
      </c>
      <c r="M39" s="17" t="s">
        <v>204</v>
      </c>
      <c r="N39" s="160"/>
      <c r="O39" s="31"/>
      <c r="P39" s="157"/>
      <c r="Q39" s="31">
        <v>8</v>
      </c>
      <c r="S39" s="157"/>
      <c r="U39" s="87" t="s">
        <v>475</v>
      </c>
    </row>
    <row r="40" spans="1:21" x14ac:dyDescent="0.2">
      <c r="A40" s="160"/>
      <c r="B40" s="31">
        <f>VLOOKUP(C40,'Connectors Pinout'!B:C,2,FALSE)</f>
        <v>54</v>
      </c>
      <c r="C40" s="17" t="s">
        <v>198</v>
      </c>
      <c r="D40" s="158"/>
      <c r="E40" s="76"/>
      <c r="F40" s="157"/>
      <c r="G40" s="31">
        <v>9</v>
      </c>
      <c r="H40" s="37" t="s">
        <v>566</v>
      </c>
      <c r="I40" s="161"/>
      <c r="J40" s="31"/>
      <c r="K40" s="160"/>
      <c r="L40" s="31">
        <f>VLOOKUP(M40,'Connectors Pinout'!H:I,2,FALSE)</f>
        <v>49</v>
      </c>
      <c r="M40" s="17" t="s">
        <v>205</v>
      </c>
      <c r="N40" s="160"/>
      <c r="O40" s="31"/>
      <c r="P40" s="157"/>
      <c r="Q40" s="31">
        <v>9</v>
      </c>
      <c r="S40" s="157"/>
      <c r="U40" s="87" t="s">
        <v>475</v>
      </c>
    </row>
    <row r="41" spans="1:21" x14ac:dyDescent="0.2">
      <c r="A41" s="160"/>
      <c r="B41" s="31">
        <f>VLOOKUP(C41,'Connectors Pinout'!B:C,2,FALSE)</f>
        <v>59</v>
      </c>
      <c r="C41" s="17" t="s">
        <v>199</v>
      </c>
      <c r="D41" s="158"/>
      <c r="E41" s="76"/>
      <c r="F41" s="157"/>
      <c r="G41" s="31">
        <v>10</v>
      </c>
      <c r="H41" s="37" t="s">
        <v>567</v>
      </c>
      <c r="I41" s="161"/>
      <c r="J41" s="31"/>
      <c r="K41" s="160"/>
      <c r="L41" s="31">
        <f>VLOOKUP(M41,'Connectors Pinout'!H:I,2,FALSE)</f>
        <v>50</v>
      </c>
      <c r="M41" s="17" t="s">
        <v>206</v>
      </c>
      <c r="N41" s="160"/>
      <c r="O41" s="31"/>
      <c r="P41" s="157"/>
      <c r="Q41" s="31">
        <v>10</v>
      </c>
      <c r="S41" s="157"/>
      <c r="U41" s="87" t="s">
        <v>475</v>
      </c>
    </row>
    <row r="42" spans="1:21" x14ac:dyDescent="0.2">
      <c r="A42" s="160"/>
      <c r="B42" s="31">
        <f>VLOOKUP(C42,'Connectors Pinout'!B:C,2,FALSE)</f>
        <v>19</v>
      </c>
      <c r="C42" s="37" t="s">
        <v>60</v>
      </c>
      <c r="D42" s="158"/>
      <c r="E42" s="76"/>
      <c r="F42" s="157"/>
      <c r="G42" s="39">
        <v>11</v>
      </c>
      <c r="H42" s="37" t="s">
        <v>568</v>
      </c>
      <c r="I42" s="161"/>
      <c r="J42" s="31"/>
      <c r="K42" s="160"/>
      <c r="L42" s="31">
        <f>VLOOKUP(M42,'Connectors Pinout'!H:I,2,FALSE)</f>
        <v>51</v>
      </c>
      <c r="M42" s="17" t="s">
        <v>207</v>
      </c>
      <c r="N42" s="160"/>
      <c r="O42" s="39"/>
      <c r="P42" s="157"/>
      <c r="Q42" s="39">
        <v>11</v>
      </c>
      <c r="S42" s="157"/>
      <c r="U42" s="87" t="s">
        <v>475</v>
      </c>
    </row>
    <row r="43" spans="1:21" x14ac:dyDescent="0.2">
      <c r="A43" s="160"/>
      <c r="B43" s="31">
        <f>VLOOKUP(C43,'Connectors Pinout'!B:C,2,FALSE)</f>
        <v>20</v>
      </c>
      <c r="C43" s="37" t="s">
        <v>61</v>
      </c>
      <c r="D43" s="158"/>
      <c r="E43" s="76"/>
      <c r="F43" s="157"/>
      <c r="G43" s="39">
        <v>12</v>
      </c>
      <c r="H43" s="37" t="s">
        <v>569</v>
      </c>
      <c r="I43" s="161"/>
      <c r="J43" s="31"/>
      <c r="K43" s="160"/>
      <c r="L43" s="31">
        <f>VLOOKUP(M43,'Connectors Pinout'!H:I,2,FALSE)</f>
        <v>52</v>
      </c>
      <c r="M43" s="17" t="s">
        <v>208</v>
      </c>
      <c r="N43" s="160"/>
      <c r="O43" s="39"/>
      <c r="P43" s="157"/>
      <c r="Q43" s="39">
        <v>12</v>
      </c>
      <c r="S43" s="157"/>
      <c r="U43" s="87" t="s">
        <v>475</v>
      </c>
    </row>
    <row r="44" spans="1:21" x14ac:dyDescent="0.2">
      <c r="A44" s="160"/>
      <c r="B44" s="31">
        <f>VLOOKUP(C44,'Connectors Pinout'!B:C,2,FALSE)</f>
        <v>21</v>
      </c>
      <c r="C44" s="37" t="s">
        <v>63</v>
      </c>
      <c r="D44" s="158"/>
      <c r="E44" s="76"/>
      <c r="F44" s="157"/>
      <c r="G44" s="39">
        <v>13</v>
      </c>
      <c r="H44" s="37" t="s">
        <v>570</v>
      </c>
      <c r="I44" s="161"/>
      <c r="J44" s="31"/>
      <c r="K44" s="160"/>
      <c r="L44" s="31">
        <f>VLOOKUP(M44,'Connectors Pinout'!H:I,2,FALSE)</f>
        <v>53</v>
      </c>
      <c r="M44" s="17" t="s">
        <v>209</v>
      </c>
      <c r="N44" s="160"/>
      <c r="O44" s="39"/>
      <c r="P44" s="157"/>
      <c r="Q44" s="39">
        <v>13</v>
      </c>
      <c r="S44" s="157"/>
      <c r="U44" s="87" t="s">
        <v>475</v>
      </c>
    </row>
    <row r="45" spans="1:21" x14ac:dyDescent="0.2">
      <c r="A45" s="160"/>
      <c r="B45" s="31">
        <f>VLOOKUP(C45,'Connectors Pinout'!B:C,2,FALSE)</f>
        <v>60</v>
      </c>
      <c r="C45" s="37" t="s">
        <v>282</v>
      </c>
      <c r="D45" s="158"/>
      <c r="E45" s="76"/>
      <c r="F45" s="157"/>
      <c r="G45" s="39">
        <v>14</v>
      </c>
      <c r="H45" s="37" t="s">
        <v>571</v>
      </c>
      <c r="I45" s="161"/>
      <c r="J45" s="31"/>
      <c r="K45" s="160"/>
      <c r="L45" s="31">
        <f>VLOOKUP(M45,'Connectors Pinout'!H:I,2,FALSE)</f>
        <v>26</v>
      </c>
      <c r="M45" s="17" t="s">
        <v>167</v>
      </c>
      <c r="N45" s="160"/>
      <c r="O45" s="39"/>
      <c r="P45" s="157"/>
      <c r="Q45" s="39">
        <v>14</v>
      </c>
      <c r="S45" s="157"/>
      <c r="U45" s="87" t="s">
        <v>475</v>
      </c>
    </row>
    <row r="46" spans="1:21" x14ac:dyDescent="0.2">
      <c r="A46" s="160"/>
      <c r="B46" s="31">
        <f>VLOOKUP(C46,'Connectors Pinout'!B:C,2,FALSE)</f>
        <v>50</v>
      </c>
      <c r="C46" s="37" t="s">
        <v>274</v>
      </c>
      <c r="D46" s="158"/>
      <c r="E46" s="76"/>
      <c r="F46" s="157"/>
      <c r="G46" s="39">
        <v>15</v>
      </c>
      <c r="H46" s="37" t="s">
        <v>572</v>
      </c>
      <c r="I46" s="161"/>
      <c r="J46" s="31"/>
      <c r="K46" s="160"/>
      <c r="L46" s="31">
        <f>VLOOKUP(M46,'Connectors Pinout'!H:I,2,FALSE)</f>
        <v>27</v>
      </c>
      <c r="M46" s="17" t="s">
        <v>168</v>
      </c>
      <c r="N46" s="160"/>
      <c r="O46" s="39"/>
      <c r="P46" s="157"/>
      <c r="Q46" s="39">
        <v>15</v>
      </c>
      <c r="S46" s="157"/>
      <c r="U46" s="87" t="s">
        <v>475</v>
      </c>
    </row>
    <row r="47" spans="1:21" x14ac:dyDescent="0.2">
      <c r="A47" s="160"/>
      <c r="B47" s="31">
        <f>VLOOKUP(C47,'Connectors Pinout'!B:C,2,FALSE)</f>
        <v>55</v>
      </c>
      <c r="C47" s="37" t="s">
        <v>278</v>
      </c>
      <c r="D47" s="158"/>
      <c r="E47" s="76"/>
      <c r="F47" s="157"/>
      <c r="G47" s="31">
        <v>16</v>
      </c>
      <c r="H47" s="37" t="s">
        <v>573</v>
      </c>
      <c r="I47" s="161"/>
      <c r="J47" s="31"/>
      <c r="K47" s="160"/>
      <c r="L47" s="31">
        <f>VLOOKUP(M47,'Connectors Pinout'!H:I,2,FALSE)</f>
        <v>28</v>
      </c>
      <c r="M47" s="17" t="s">
        <v>170</v>
      </c>
      <c r="N47" s="160"/>
      <c r="O47" s="31"/>
      <c r="P47" s="157"/>
      <c r="Q47" s="31">
        <v>16</v>
      </c>
      <c r="S47" s="157"/>
      <c r="U47" s="87" t="s">
        <v>475</v>
      </c>
    </row>
    <row r="48" spans="1:21" x14ac:dyDescent="0.2">
      <c r="A48" s="160"/>
      <c r="B48" s="31">
        <f>VLOOKUP(C48,'Connectors Pinout'!B:C,2,FALSE)</f>
        <v>51</v>
      </c>
      <c r="C48" s="37" t="s">
        <v>275</v>
      </c>
      <c r="D48" s="158"/>
      <c r="E48" s="76"/>
      <c r="F48" s="157"/>
      <c r="G48" s="31">
        <v>17</v>
      </c>
      <c r="H48" s="37" t="s">
        <v>574</v>
      </c>
      <c r="I48" s="161"/>
      <c r="J48" s="31"/>
      <c r="K48" s="160"/>
      <c r="L48" s="31">
        <f>VLOOKUP(M48,'Connectors Pinout'!H:I,2,FALSE)</f>
        <v>29</v>
      </c>
      <c r="M48" s="17" t="s">
        <v>171</v>
      </c>
      <c r="N48" s="160"/>
      <c r="O48" s="31"/>
      <c r="P48" s="157"/>
      <c r="Q48" s="31">
        <v>17</v>
      </c>
      <c r="S48" s="157"/>
      <c r="U48" s="87" t="s">
        <v>475</v>
      </c>
    </row>
    <row r="49" spans="1:21" x14ac:dyDescent="0.2">
      <c r="A49" s="160"/>
      <c r="B49" s="31">
        <f>VLOOKUP(C49,'Connectors Pinout'!B:C,2,FALSE)</f>
        <v>61</v>
      </c>
      <c r="C49" s="37" t="s">
        <v>283</v>
      </c>
      <c r="D49" s="158"/>
      <c r="E49" s="76"/>
      <c r="F49" s="157"/>
      <c r="G49" s="31">
        <v>18</v>
      </c>
      <c r="H49" s="37" t="s">
        <v>575</v>
      </c>
      <c r="I49" s="161"/>
      <c r="J49" s="31"/>
      <c r="K49" s="160"/>
      <c r="L49" s="31">
        <f>VLOOKUP(M49,'Connectors Pinout'!H:I,2,FALSE)</f>
        <v>30</v>
      </c>
      <c r="M49" s="17" t="s">
        <v>172</v>
      </c>
      <c r="N49" s="160"/>
      <c r="O49" s="31"/>
      <c r="P49" s="157"/>
      <c r="Q49" s="31">
        <v>18</v>
      </c>
      <c r="S49" s="157"/>
      <c r="U49" s="87" t="s">
        <v>475</v>
      </c>
    </row>
    <row r="50" spans="1:21" x14ac:dyDescent="0.2">
      <c r="A50" s="160"/>
      <c r="B50" s="31">
        <f>VLOOKUP(C50,'Connectors Pinout'!B:C,2,FALSE)</f>
        <v>22</v>
      </c>
      <c r="C50" s="37" t="s">
        <v>64</v>
      </c>
      <c r="D50" s="158"/>
      <c r="E50" s="76"/>
      <c r="F50" s="157"/>
      <c r="G50" s="31">
        <v>19</v>
      </c>
      <c r="H50" s="37" t="s">
        <v>576</v>
      </c>
      <c r="I50" s="161"/>
      <c r="J50" s="31"/>
      <c r="K50" s="160"/>
      <c r="L50" s="31">
        <f>VLOOKUP(M50,'Connectors Pinout'!H:I,2,FALSE)</f>
        <v>54</v>
      </c>
      <c r="M50" s="17" t="s">
        <v>210</v>
      </c>
      <c r="N50" s="160"/>
      <c r="O50" s="31"/>
      <c r="P50" s="157"/>
      <c r="Q50" s="31">
        <v>19</v>
      </c>
      <c r="S50" s="157"/>
      <c r="U50" s="87" t="s">
        <v>475</v>
      </c>
    </row>
    <row r="51" spans="1:21" x14ac:dyDescent="0.2">
      <c r="A51" s="160"/>
      <c r="B51" s="31">
        <f>VLOOKUP(C51,'Connectors Pinout'!B:C,2,FALSE)</f>
        <v>23</v>
      </c>
      <c r="C51" s="37" t="s">
        <v>65</v>
      </c>
      <c r="D51" s="158"/>
      <c r="E51" s="76"/>
      <c r="F51" s="157"/>
      <c r="G51" s="31">
        <v>20</v>
      </c>
      <c r="H51" s="37" t="s">
        <v>577</v>
      </c>
      <c r="I51" s="161"/>
      <c r="K51" s="160"/>
      <c r="L51" s="31">
        <f>VLOOKUP(M51,'Connectors Pinout'!H:I,2,FALSE)</f>
        <v>55</v>
      </c>
      <c r="M51" s="17" t="s">
        <v>211</v>
      </c>
      <c r="N51" s="160"/>
      <c r="O51" s="31"/>
      <c r="P51" s="157"/>
      <c r="Q51" s="31">
        <v>20</v>
      </c>
      <c r="S51" s="157"/>
      <c r="U51" s="87" t="s">
        <v>475</v>
      </c>
    </row>
    <row r="52" spans="1:21" x14ac:dyDescent="0.2">
      <c r="A52" s="160"/>
      <c r="B52" s="31">
        <f>VLOOKUP(C52,'Connectors Pinout'!B:C,2,FALSE)</f>
        <v>9</v>
      </c>
      <c r="C52" s="37" t="s">
        <v>417</v>
      </c>
      <c r="D52" s="158"/>
      <c r="E52" s="76"/>
      <c r="F52" s="157"/>
      <c r="G52" s="31">
        <v>21</v>
      </c>
      <c r="H52" s="37" t="s">
        <v>578</v>
      </c>
      <c r="I52" s="161"/>
      <c r="K52" s="160"/>
      <c r="L52" s="31">
        <f>VLOOKUP(M52,'Connectors Pinout'!H:I,2,FALSE)</f>
        <v>17</v>
      </c>
      <c r="M52" s="17" t="s">
        <v>411</v>
      </c>
      <c r="N52" s="160"/>
      <c r="O52" s="31"/>
      <c r="P52" s="157"/>
      <c r="Q52" s="31">
        <v>21</v>
      </c>
      <c r="S52" s="157"/>
      <c r="U52" s="87" t="s">
        <v>475</v>
      </c>
    </row>
    <row r="53" spans="1:21" x14ac:dyDescent="0.2">
      <c r="A53" s="160"/>
      <c r="B53" s="31" t="s">
        <v>442</v>
      </c>
      <c r="D53" s="158"/>
      <c r="E53" s="76"/>
      <c r="F53" s="157"/>
      <c r="G53" s="31">
        <v>22</v>
      </c>
      <c r="H53" s="37" t="s">
        <v>579</v>
      </c>
      <c r="I53" s="161"/>
      <c r="K53" s="160"/>
      <c r="L53" s="31" t="s">
        <v>442</v>
      </c>
      <c r="M53" s="17"/>
      <c r="N53" s="160"/>
      <c r="O53" s="31"/>
      <c r="P53" s="157"/>
      <c r="Q53" s="31">
        <v>22</v>
      </c>
      <c r="S53" s="157"/>
      <c r="U53" s="87" t="s">
        <v>475</v>
      </c>
    </row>
    <row r="54" spans="1:21" x14ac:dyDescent="0.2">
      <c r="A54" s="160"/>
      <c r="B54" s="31"/>
      <c r="D54" s="158"/>
      <c r="E54" s="76"/>
      <c r="F54" s="157"/>
      <c r="G54" s="31">
        <v>23</v>
      </c>
      <c r="H54" s="37"/>
      <c r="I54" s="161"/>
      <c r="K54" s="160"/>
      <c r="M54" s="17"/>
      <c r="N54" s="160"/>
      <c r="O54" s="31"/>
      <c r="P54" s="157"/>
      <c r="Q54" s="31">
        <v>23</v>
      </c>
      <c r="S54" s="157"/>
      <c r="U54" s="87" t="s">
        <v>475</v>
      </c>
    </row>
    <row r="55" spans="1:21" x14ac:dyDescent="0.2">
      <c r="A55" s="160"/>
      <c r="B55" s="31"/>
      <c r="D55" s="158"/>
      <c r="E55" s="76"/>
      <c r="F55" s="157"/>
      <c r="G55" s="31">
        <v>24</v>
      </c>
      <c r="H55" s="37"/>
      <c r="I55" s="161"/>
      <c r="K55" s="160"/>
      <c r="N55" s="160"/>
      <c r="O55" s="31"/>
      <c r="P55" s="157"/>
      <c r="Q55" s="31">
        <v>24</v>
      </c>
      <c r="S55" s="157"/>
      <c r="U55" s="87" t="s">
        <v>475</v>
      </c>
    </row>
    <row r="56" spans="1:21" x14ac:dyDescent="0.2">
      <c r="A56" s="160"/>
      <c r="D56" s="158"/>
      <c r="E56" s="76"/>
    </row>
    <row r="57" spans="1:21" x14ac:dyDescent="0.2">
      <c r="A57" s="160"/>
      <c r="D57" s="158"/>
      <c r="E57" s="76"/>
    </row>
    <row r="58" spans="1:21" ht="12.75" customHeight="1" x14ac:dyDescent="0.2">
      <c r="A58" s="160"/>
      <c r="B58" s="31">
        <f>VLOOKUP(C58,'Connectors Pinout'!B:C,2,FALSE)</f>
        <v>76</v>
      </c>
      <c r="C58" s="17" t="s">
        <v>115</v>
      </c>
      <c r="D58" s="158"/>
      <c r="E58" s="76"/>
      <c r="F58" s="160" t="s">
        <v>431</v>
      </c>
      <c r="G58" s="39">
        <v>10</v>
      </c>
      <c r="H58" s="37" t="s">
        <v>580</v>
      </c>
      <c r="I58" s="160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">
      <c r="A59" s="160"/>
      <c r="B59" s="31">
        <f>VLOOKUP(C59,'Connectors Pinout'!B:C,2,FALSE)</f>
        <v>77</v>
      </c>
      <c r="C59" s="144" t="s">
        <v>116</v>
      </c>
      <c r="D59" s="158"/>
      <c r="E59" s="76"/>
      <c r="F59" s="160"/>
      <c r="G59" s="39">
        <v>11</v>
      </c>
      <c r="H59" s="37" t="s">
        <v>581</v>
      </c>
      <c r="I59" s="161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">
      <c r="A60" s="160"/>
      <c r="B60" s="31">
        <f>VLOOKUP(C60,'Connectors Pinout'!B:C,2,FALSE)</f>
        <v>78</v>
      </c>
      <c r="C60" s="144" t="s">
        <v>117</v>
      </c>
      <c r="D60" s="158"/>
      <c r="E60" s="76"/>
      <c r="F60" s="160"/>
      <c r="G60" s="39">
        <v>12</v>
      </c>
      <c r="H60" s="37" t="s">
        <v>587</v>
      </c>
      <c r="I60" s="161"/>
      <c r="J60" s="39"/>
      <c r="K60" s="38"/>
      <c r="L60" s="31"/>
      <c r="M60" s="17"/>
      <c r="N60" s="17"/>
      <c r="O60" s="31"/>
      <c r="P60" s="31"/>
      <c r="Q60" s="31"/>
    </row>
    <row r="61" spans="1:21" x14ac:dyDescent="0.2">
      <c r="A61" s="160"/>
      <c r="B61" s="31">
        <f>VLOOKUP(C61,'Connectors Pinout'!B:C,2,FALSE)</f>
        <v>79</v>
      </c>
      <c r="C61" s="144" t="s">
        <v>119</v>
      </c>
      <c r="D61" s="158"/>
      <c r="E61" s="76"/>
      <c r="F61" s="160"/>
      <c r="G61" s="39">
        <v>13</v>
      </c>
      <c r="H61" s="37" t="s">
        <v>582</v>
      </c>
      <c r="I61" s="161"/>
      <c r="J61" s="31"/>
      <c r="K61" s="38"/>
      <c r="L61" s="31"/>
      <c r="M61" s="17"/>
      <c r="N61" s="17"/>
      <c r="O61" s="31"/>
      <c r="P61" s="31"/>
      <c r="Q61" s="31"/>
    </row>
    <row r="62" spans="1:21" x14ac:dyDescent="0.2">
      <c r="A62" s="160"/>
      <c r="B62" s="31">
        <f>VLOOKUP(C62,'Connectors Pinout'!B:C,2,FALSE)</f>
        <v>80</v>
      </c>
      <c r="C62" s="144" t="s">
        <v>120</v>
      </c>
      <c r="D62" s="158"/>
      <c r="E62" s="76"/>
      <c r="F62" s="160"/>
      <c r="G62" s="39">
        <v>14</v>
      </c>
      <c r="H62" s="37" t="s">
        <v>583</v>
      </c>
      <c r="I62" s="161"/>
      <c r="J62" s="31"/>
      <c r="K62" s="38"/>
      <c r="L62" s="31"/>
      <c r="M62" s="17"/>
      <c r="N62" s="17"/>
      <c r="O62" s="31"/>
      <c r="P62" s="31"/>
      <c r="Q62" s="31"/>
    </row>
    <row r="63" spans="1:21" x14ac:dyDescent="0.2">
      <c r="A63" s="160"/>
      <c r="E63" s="76"/>
    </row>
    <row r="71" spans="4:4" x14ac:dyDescent="0.2">
      <c r="D71" s="42">
        <v>76</v>
      </c>
    </row>
    <row r="72" spans="4:4" x14ac:dyDescent="0.2">
      <c r="D72" s="42">
        <v>77</v>
      </c>
    </row>
    <row r="73" spans="4:4" x14ac:dyDescent="0.2">
      <c r="D73" s="42">
        <v>78</v>
      </c>
    </row>
    <row r="74" spans="4:4" x14ac:dyDescent="0.2">
      <c r="D74" s="42">
        <v>79</v>
      </c>
    </row>
    <row r="75" spans="4:4" x14ac:dyDescent="0.2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97" workbookViewId="0">
      <selection activeCell="O95" sqref="O95"/>
    </sheetView>
  </sheetViews>
  <sheetFormatPr defaultColWidth="14.42578125" defaultRowHeight="15.75" customHeight="1" x14ac:dyDescent="0.2"/>
  <cols>
    <col min="3" max="3" width="19.85546875" customWidth="1"/>
  </cols>
  <sheetData>
    <row r="1" spans="1:9" ht="41.25" customHeight="1" x14ac:dyDescent="0.3">
      <c r="A1" s="27" t="s">
        <v>409</v>
      </c>
    </row>
    <row r="3" spans="1:9" ht="15.75" customHeight="1" x14ac:dyDescent="0.2">
      <c r="B3" s="1" t="s">
        <v>9</v>
      </c>
      <c r="H3" s="1" t="s">
        <v>11</v>
      </c>
    </row>
    <row r="5" spans="1:9" ht="15.75" customHeight="1" x14ac:dyDescent="0.2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 x14ac:dyDescent="0.2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 x14ac:dyDescent="0.2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 x14ac:dyDescent="0.2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 x14ac:dyDescent="0.2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 x14ac:dyDescent="0.2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 x14ac:dyDescent="0.2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 x14ac:dyDescent="0.2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 x14ac:dyDescent="0.2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 x14ac:dyDescent="0.2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 x14ac:dyDescent="0.2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 x14ac:dyDescent="0.2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 x14ac:dyDescent="0.2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 x14ac:dyDescent="0.2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 x14ac:dyDescent="0.2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 x14ac:dyDescent="0.2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 x14ac:dyDescent="0.2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 x14ac:dyDescent="0.2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 x14ac:dyDescent="0.2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 x14ac:dyDescent="0.2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 x14ac:dyDescent="0.2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 x14ac:dyDescent="0.2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 x14ac:dyDescent="0.2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 x14ac:dyDescent="0.2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 x14ac:dyDescent="0.2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 x14ac:dyDescent="0.2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 x14ac:dyDescent="0.2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 x14ac:dyDescent="0.2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 x14ac:dyDescent="0.2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 x14ac:dyDescent="0.2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 x14ac:dyDescent="0.2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 x14ac:dyDescent="0.2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 x14ac:dyDescent="0.2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 x14ac:dyDescent="0.2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 x14ac:dyDescent="0.2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 x14ac:dyDescent="0.2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 x14ac:dyDescent="0.2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 x14ac:dyDescent="0.2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 x14ac:dyDescent="0.2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 x14ac:dyDescent="0.2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 x14ac:dyDescent="0.2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 x14ac:dyDescent="0.2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 x14ac:dyDescent="0.2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 x14ac:dyDescent="0.2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 x14ac:dyDescent="0.2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2019-03-27T22:25:17Z</dcterms:modified>
</cp:coreProperties>
</file>