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- Details" sheetId="1" r:id="rId4"/>
    <sheet state="visible" name="Raw - Summary" sheetId="2" r:id="rId5"/>
    <sheet state="visible" name="Datasets &gt;&gt;&gt;" sheetId="3" r:id="rId6"/>
    <sheet state="visible" name="Source Information" sheetId="4" r:id="rId7"/>
  </sheets>
  <definedNames>
    <definedName hidden="1" localSheetId="0" name="_xlnm._FilterDatabase">'Raw - Details'!$A$1:$L$52</definedName>
    <definedName hidden="1" localSheetId="1" name="_xlnm._FilterDatabase">'Raw - Summary'!$A$1:$E$5</definedName>
  </definedNames>
  <calcPr/>
</workbook>
</file>

<file path=xl/sharedStrings.xml><?xml version="1.0" encoding="utf-8"?>
<sst xmlns="http://schemas.openxmlformats.org/spreadsheetml/2006/main" count="494" uniqueCount="193">
  <si>
    <t>State</t>
  </si>
  <si>
    <t>State Abbreviation</t>
  </si>
  <si>
    <t>Status</t>
  </si>
  <si>
    <t>Current Limit</t>
  </si>
  <si>
    <t>Abortions in 2020</t>
  </si>
  <si>
    <t>Women of reproductive age - Clean</t>
  </si>
  <si>
    <t>Women of Reproductive Age - Raw</t>
  </si>
  <si>
    <t>Measure</t>
  </si>
  <si>
    <t>GOP Controlled</t>
  </si>
  <si>
    <t>Pre-Roe ban</t>
  </si>
  <si>
    <t>Trigger Ban</t>
  </si>
  <si>
    <t>Exception for rape or incest</t>
  </si>
  <si>
    <t>Alabama</t>
  </si>
  <si>
    <t>AL</t>
  </si>
  <si>
    <t>Banned</t>
  </si>
  <si>
    <t>Conception</t>
  </si>
  <si>
    <t>952k</t>
  </si>
  <si>
    <t>Yes</t>
  </si>
  <si>
    <t>No</t>
  </si>
  <si>
    <t>Alaska</t>
  </si>
  <si>
    <t>AK</t>
  </si>
  <si>
    <t>Legal</t>
  </si>
  <si>
    <t>None</t>
  </si>
  <si>
    <t>145k</t>
  </si>
  <si>
    <t>Arizona</t>
  </si>
  <si>
    <t>AZ</t>
  </si>
  <si>
    <t>1.4m</t>
  </si>
  <si>
    <t>Arkansas</t>
  </si>
  <si>
    <t>AR</t>
  </si>
  <si>
    <t>580k</t>
  </si>
  <si>
    <t>California</t>
  </si>
  <si>
    <t>CA</t>
  </si>
  <si>
    <t>Fetal Viability (24-26 weeks)</t>
  </si>
  <si>
    <t>8.1m</t>
  </si>
  <si>
    <t>Colorado</t>
  </si>
  <si>
    <t>CO</t>
  </si>
  <si>
    <t>1.2m</t>
  </si>
  <si>
    <t>Connecticut</t>
  </si>
  <si>
    <t>CT</t>
  </si>
  <si>
    <t>671k</t>
  </si>
  <si>
    <t>Delaware</t>
  </si>
  <si>
    <t>DE</t>
  </si>
  <si>
    <t>180k</t>
  </si>
  <si>
    <t>Florida</t>
  </si>
  <si>
    <t>FL</t>
  </si>
  <si>
    <t>Threatened</t>
  </si>
  <si>
    <t>15 weeks</t>
  </si>
  <si>
    <t>3.9m</t>
  </si>
  <si>
    <t>Georgia</t>
  </si>
  <si>
    <t>GA</t>
  </si>
  <si>
    <t>Banned after 6 weeks</t>
  </si>
  <si>
    <t>6 weeks</t>
  </si>
  <si>
    <t>4.4m</t>
  </si>
  <si>
    <t>Hawaii</t>
  </si>
  <si>
    <t>HI</t>
  </si>
  <si>
    <t>263k</t>
  </si>
  <si>
    <t>Idaho</t>
  </si>
  <si>
    <t>ID</t>
  </si>
  <si>
    <t>339k</t>
  </si>
  <si>
    <t>Illinois</t>
  </si>
  <si>
    <t>IL</t>
  </si>
  <si>
    <t>2.5m</t>
  </si>
  <si>
    <t>Indiana</t>
  </si>
  <si>
    <t>IN</t>
  </si>
  <si>
    <t>Ban blocked</t>
  </si>
  <si>
    <t>22 weeks</t>
  </si>
  <si>
    <t>1.3m</t>
  </si>
  <si>
    <t>Iowa</t>
  </si>
  <si>
    <t>IA</t>
  </si>
  <si>
    <t>594k</t>
  </si>
  <si>
    <t>Kansas</t>
  </si>
  <si>
    <t>KS</t>
  </si>
  <si>
    <t>561k</t>
  </si>
  <si>
    <t>Kentucky</t>
  </si>
  <si>
    <t>KY</t>
  </si>
  <si>
    <t>851k</t>
  </si>
  <si>
    <t>Louisiana</t>
  </si>
  <si>
    <t>LA</t>
  </si>
  <si>
    <t>929k</t>
  </si>
  <si>
    <t>Maine</t>
  </si>
  <si>
    <t>ME</t>
  </si>
  <si>
    <t>233k</t>
  </si>
  <si>
    <t>Maryland</t>
  </si>
  <si>
    <t>MD</t>
  </si>
  <si>
    <t>Massachusetts</t>
  </si>
  <si>
    <t>MA</t>
  </si>
  <si>
    <t>24 weeks</t>
  </si>
  <si>
    <t>Michigan</t>
  </si>
  <si>
    <t>MI</t>
  </si>
  <si>
    <t>1.9m</t>
  </si>
  <si>
    <t>Minnesota</t>
  </si>
  <si>
    <t>MN</t>
  </si>
  <si>
    <t>1.1m</t>
  </si>
  <si>
    <t>Mississippi</t>
  </si>
  <si>
    <t>MS</t>
  </si>
  <si>
    <t>591k</t>
  </si>
  <si>
    <t>Missouri</t>
  </si>
  <si>
    <t>MO</t>
  </si>
  <si>
    <t>Montana</t>
  </si>
  <si>
    <t>MT</t>
  </si>
  <si>
    <t>194k</t>
  </si>
  <si>
    <t>Nebraska</t>
  </si>
  <si>
    <t>NE</t>
  </si>
  <si>
    <t>373k</t>
  </si>
  <si>
    <t>Nevada</t>
  </si>
  <si>
    <t>NV</t>
  </si>
  <si>
    <t>593k</t>
  </si>
  <si>
    <t>New Hampshire</t>
  </si>
  <si>
    <t>NH</t>
  </si>
  <si>
    <t>245k</t>
  </si>
  <si>
    <t>New Jersey</t>
  </si>
  <si>
    <t>NJ</t>
  </si>
  <si>
    <t>1.7m</t>
  </si>
  <si>
    <t>New Mexico</t>
  </si>
  <si>
    <t>NM</t>
  </si>
  <si>
    <t>399k</t>
  </si>
  <si>
    <t>New York</t>
  </si>
  <si>
    <t>NY</t>
  </si>
  <si>
    <t>North Carolina</t>
  </si>
  <si>
    <t>NC</t>
  </si>
  <si>
    <t>20 weeks</t>
  </si>
  <si>
    <t>2.0m</t>
  </si>
  <si>
    <t>North Dakota</t>
  </si>
  <si>
    <t>ND</t>
  </si>
  <si>
    <t>149k</t>
  </si>
  <si>
    <t>Ohio</t>
  </si>
  <si>
    <t>OH</t>
  </si>
  <si>
    <t>2.2m</t>
  </si>
  <si>
    <t>Oklahoma</t>
  </si>
  <si>
    <t>OK</t>
  </si>
  <si>
    <t>773k</t>
  </si>
  <si>
    <t>Oregon</t>
  </si>
  <si>
    <t>OR</t>
  </si>
  <si>
    <t>820k</t>
  </si>
  <si>
    <t>Pennsylvania</t>
  </si>
  <si>
    <t>PA</t>
  </si>
  <si>
    <t>2.4m</t>
  </si>
  <si>
    <t>Rhode Island</t>
  </si>
  <si>
    <t>RI</t>
  </si>
  <si>
    <t>208k</t>
  </si>
  <si>
    <t>South Carolina</t>
  </si>
  <si>
    <t>SC</t>
  </si>
  <si>
    <t>978k</t>
  </si>
  <si>
    <t>South Dakota</t>
  </si>
  <si>
    <t>SD</t>
  </si>
  <si>
    <t>162k</t>
  </si>
  <si>
    <t>Tennessee</t>
  </si>
  <si>
    <t>TN</t>
  </si>
  <si>
    <t>Texas</t>
  </si>
  <si>
    <t>TX</t>
  </si>
  <si>
    <t>6.0m</t>
  </si>
  <si>
    <t>Utah</t>
  </si>
  <si>
    <t>UT</t>
  </si>
  <si>
    <t>18 weeks</t>
  </si>
  <si>
    <t>689k</t>
  </si>
  <si>
    <t>Vermont</t>
  </si>
  <si>
    <t>VT</t>
  </si>
  <si>
    <t>115k</t>
  </si>
  <si>
    <t>Virginia</t>
  </si>
  <si>
    <t>VA</t>
  </si>
  <si>
    <t>Third Trimester</t>
  </si>
  <si>
    <t>Washington</t>
  </si>
  <si>
    <t>WA</t>
  </si>
  <si>
    <t>1.5m</t>
  </si>
  <si>
    <t>Washington DC</t>
  </si>
  <si>
    <t>DC</t>
  </si>
  <si>
    <t>189k</t>
  </si>
  <si>
    <t>West Virginia</t>
  </si>
  <si>
    <t>WV</t>
  </si>
  <si>
    <t>320k</t>
  </si>
  <si>
    <t>Wisconsin</t>
  </si>
  <si>
    <t>WI</t>
  </si>
  <si>
    <t>Conception, but not enforced</t>
  </si>
  <si>
    <t>Wyoming</t>
  </si>
  <si>
    <t>WY</t>
  </si>
  <si>
    <t>109k</t>
  </si>
  <si>
    <t>Legal Status of Abortion, Detailed</t>
  </si>
  <si>
    <t>States</t>
  </si>
  <si>
    <t>Women of Reproductive Age - Clean</t>
  </si>
  <si>
    <t>20.5m</t>
  </si>
  <si>
    <t>Ban Blocked</t>
  </si>
  <si>
    <t>7.6m</t>
  </si>
  <si>
    <t>11.1m</t>
  </si>
  <si>
    <t>21 and DC</t>
  </si>
  <si>
    <t>27.1m</t>
  </si>
  <si>
    <t>Legal Status of Abortion, Summary</t>
  </si>
  <si>
    <t>Title</t>
  </si>
  <si>
    <t>Tracking where abortion laws stand in every state</t>
  </si>
  <si>
    <t>Byline</t>
  </si>
  <si>
    <t>The Guardian | Andrew Witherspoon , Jessica Glenza , Noa Yachot, and Alvin Chang</t>
  </si>
  <si>
    <t>Source</t>
  </si>
  <si>
    <t>https://www.theguardian.com/us-news/ng-interactive/2022/jun/28/tracking-where-abortion-laws-stand-in-every-state</t>
  </si>
  <si>
    <t>Date Pulled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</si>
</sst>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0.0"/>
      <color rgb="FF000000"/>
      <name val="Arial"/>
      <scheme val="minor"/>
    </font>
    <font>
      <b/>
      <color rgb="FFFFFFFF"/>
      <name val="Arial"/>
      <scheme val="minor"/>
    </font>
    <font>
      <u/>
      <sz val="11.0"/>
      <color rgb="FF202122"/>
      <name val="Sans-serif"/>
    </font>
    <font>
      <sz val="11.0"/>
      <color rgb="FF202122"/>
      <name val="Sans-serif"/>
    </font>
    <font>
      <color theme="1"/>
      <name val="Arial"/>
      <scheme val="minor"/>
    </font>
    <font>
      <u/>
      <sz val="11.0"/>
      <color rgb="FF202122"/>
      <name val="Sans-serif"/>
    </font>
    <font>
      <u/>
      <sz val="11.0"/>
      <color rgb="FF202122"/>
      <name val="Sans-serif"/>
    </font>
    <font>
      <u/>
      <sz val="11.0"/>
      <color rgb="FF202122"/>
      <name val="Arial"/>
    </font>
    <font>
      <u/>
      <sz val="11.0"/>
      <color rgb="FF202122"/>
      <name val="Arial"/>
    </font>
    <font>
      <sz val="11.0"/>
      <color rgb="FF202122"/>
      <name val="Arial"/>
    </font>
    <font>
      <b/>
      <color theme="1"/>
      <name val="Arial"/>
      <scheme val="minor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0"/>
    </xf>
    <xf borderId="0" fillId="3" fontId="1" numFmtId="0" xfId="0" applyAlignment="1" applyFill="1" applyFont="1">
      <alignment horizontal="left" readingOrder="0" shrinkToFit="0" vertical="top" wrapText="0"/>
    </xf>
    <xf borderId="1" fillId="4" fontId="2" numFmtId="0" xfId="0" applyAlignment="1" applyBorder="1" applyFill="1" applyFont="1">
      <alignment vertical="bottom"/>
    </xf>
    <xf borderId="1" fillId="4" fontId="3" numFmtId="0" xfId="0" applyAlignment="1" applyBorder="1" applyFont="1">
      <alignment vertical="bottom"/>
    </xf>
    <xf borderId="0" fillId="4" fontId="4" numFmtId="0" xfId="0" applyAlignment="1" applyFont="1">
      <alignment readingOrder="0"/>
    </xf>
    <xf borderId="0" fillId="4" fontId="4" numFmtId="3" xfId="0" applyAlignment="1" applyFont="1" applyNumberFormat="1">
      <alignment readingOrder="0"/>
    </xf>
    <xf borderId="0" fillId="4" fontId="4" numFmtId="3" xfId="0" applyFont="1" applyNumberFormat="1"/>
    <xf borderId="0" fillId="5" fontId="5" numFmtId="0" xfId="0" applyAlignment="1" applyFill="1" applyFont="1">
      <alignment vertical="bottom"/>
    </xf>
    <xf borderId="0" fillId="5" fontId="3" numFmtId="0" xfId="0" applyAlignment="1" applyFont="1">
      <alignment vertical="bottom"/>
    </xf>
    <xf borderId="0" fillId="5" fontId="4" numFmtId="0" xfId="0" applyAlignment="1" applyFont="1">
      <alignment readingOrder="0"/>
    </xf>
    <xf borderId="0" fillId="5" fontId="4" numFmtId="3" xfId="0" applyAlignment="1" applyFont="1" applyNumberFormat="1">
      <alignment readingOrder="0"/>
    </xf>
    <xf borderId="0" fillId="5" fontId="4" numFmtId="3" xfId="0" applyFont="1" applyNumberFormat="1"/>
    <xf borderId="0" fillId="4" fontId="6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4" fontId="7" numFmtId="0" xfId="0" applyAlignment="1" applyFont="1">
      <alignment readingOrder="0" vertical="bottom"/>
    </xf>
    <xf borderId="0" fillId="5" fontId="8" numFmtId="0" xfId="0" applyAlignment="1" applyFont="1">
      <alignment readingOrder="0" vertical="bottom"/>
    </xf>
    <xf borderId="0" fillId="5" fontId="9" numFmtId="0" xfId="0" applyAlignment="1" applyFont="1">
      <alignment readingOrder="0" vertical="bottom"/>
    </xf>
    <xf borderId="0" fillId="5" fontId="10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4" numFmtId="3" xfId="0" applyFont="1" applyNumberFormat="1"/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/>
    </xf>
    <xf borderId="0" fillId="6" fontId="1" numFmtId="0" xfId="0" applyAlignment="1" applyFill="1" applyFont="1">
      <alignment readingOrder="0"/>
    </xf>
    <xf borderId="0" fillId="7" fontId="4" numFmtId="0" xfId="0" applyAlignment="1" applyFill="1" applyFont="1">
      <alignment horizontal="left" readingOrder="0"/>
    </xf>
    <xf borderId="0" fillId="7" fontId="11" numFmtId="0" xfId="0" applyAlignment="1" applyFont="1">
      <alignment horizontal="left" readingOrder="0"/>
    </xf>
    <xf borderId="0" fillId="7" fontId="4" numFmtId="164" xfId="0" applyAlignment="1" applyFont="1" applyNumberFormat="1">
      <alignment horizontal="left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South_Carolina" TargetMode="External"/><Relationship Id="rId42" Type="http://schemas.openxmlformats.org/officeDocument/2006/relationships/hyperlink" Target="https://en.wikipedia.org/wiki/Tennessee" TargetMode="External"/><Relationship Id="rId41" Type="http://schemas.openxmlformats.org/officeDocument/2006/relationships/hyperlink" Target="https://en.wikipedia.org/wiki/South_Dakota" TargetMode="External"/><Relationship Id="rId44" Type="http://schemas.openxmlformats.org/officeDocument/2006/relationships/hyperlink" Target="https://en.wikipedia.org/wiki/Utah" TargetMode="External"/><Relationship Id="rId43" Type="http://schemas.openxmlformats.org/officeDocument/2006/relationships/hyperlink" Target="https://en.wikipedia.org/wiki/Texas" TargetMode="External"/><Relationship Id="rId46" Type="http://schemas.openxmlformats.org/officeDocument/2006/relationships/hyperlink" Target="https://en.wikipedia.org/wiki/Virginia" TargetMode="External"/><Relationship Id="rId45" Type="http://schemas.openxmlformats.org/officeDocument/2006/relationships/hyperlink" Target="https://en.wikipedia.org/wiki/Vermont" TargetMode="External"/><Relationship Id="rId1" Type="http://schemas.openxmlformats.org/officeDocument/2006/relationships/hyperlink" Target="https://en.wikipedia.org/wiki/Alabama" TargetMode="External"/><Relationship Id="rId2" Type="http://schemas.openxmlformats.org/officeDocument/2006/relationships/hyperlink" Target="https://en.wikipedia.org/wiki/Alaska" TargetMode="External"/><Relationship Id="rId3" Type="http://schemas.openxmlformats.org/officeDocument/2006/relationships/hyperlink" Target="https://en.wikipedia.org/wiki/Arizona" TargetMode="External"/><Relationship Id="rId4" Type="http://schemas.openxmlformats.org/officeDocument/2006/relationships/hyperlink" Target="https://en.wikipedia.org/wiki/Arkansas" TargetMode="External"/><Relationship Id="rId9" Type="http://schemas.openxmlformats.org/officeDocument/2006/relationships/hyperlink" Target="https://en.wikipedia.org/wiki/Florida" TargetMode="External"/><Relationship Id="rId48" Type="http://schemas.openxmlformats.org/officeDocument/2006/relationships/hyperlink" Target="https://en.wikipedia.org/wiki/West_Virginia" TargetMode="External"/><Relationship Id="rId47" Type="http://schemas.openxmlformats.org/officeDocument/2006/relationships/hyperlink" Target="https://en.wikipedia.org/wiki/Washington_(state)" TargetMode="External"/><Relationship Id="rId49" Type="http://schemas.openxmlformats.org/officeDocument/2006/relationships/hyperlink" Target="https://en.wikipedia.org/wiki/Wisconsin" TargetMode="External"/><Relationship Id="rId5" Type="http://schemas.openxmlformats.org/officeDocument/2006/relationships/hyperlink" Target="https://en.wikipedia.org/wiki/California" TargetMode="External"/><Relationship Id="rId6" Type="http://schemas.openxmlformats.org/officeDocument/2006/relationships/hyperlink" Target="https://en.wikipedia.org/wiki/Colorado" TargetMode="External"/><Relationship Id="rId7" Type="http://schemas.openxmlformats.org/officeDocument/2006/relationships/hyperlink" Target="https://en.wikipedia.org/wiki/Connecticut" TargetMode="External"/><Relationship Id="rId8" Type="http://schemas.openxmlformats.org/officeDocument/2006/relationships/hyperlink" Target="https://en.wikipedia.org/wiki/Delaware" TargetMode="External"/><Relationship Id="rId31" Type="http://schemas.openxmlformats.org/officeDocument/2006/relationships/hyperlink" Target="https://en.wikipedia.org/wiki/New_Mexico" TargetMode="External"/><Relationship Id="rId30" Type="http://schemas.openxmlformats.org/officeDocument/2006/relationships/hyperlink" Target="https://en.wikipedia.org/wiki/New_Jersey" TargetMode="External"/><Relationship Id="rId33" Type="http://schemas.openxmlformats.org/officeDocument/2006/relationships/hyperlink" Target="https://en.wikipedia.org/wiki/North_Carolina" TargetMode="External"/><Relationship Id="rId32" Type="http://schemas.openxmlformats.org/officeDocument/2006/relationships/hyperlink" Target="https://en.wikipedia.org/wiki/New_York_(state)" TargetMode="External"/><Relationship Id="rId35" Type="http://schemas.openxmlformats.org/officeDocument/2006/relationships/hyperlink" Target="https://en.wikipedia.org/wiki/Ohio" TargetMode="External"/><Relationship Id="rId34" Type="http://schemas.openxmlformats.org/officeDocument/2006/relationships/hyperlink" Target="https://en.wikipedia.org/wiki/North_Dakota" TargetMode="External"/><Relationship Id="rId37" Type="http://schemas.openxmlformats.org/officeDocument/2006/relationships/hyperlink" Target="https://en.wikipedia.org/wiki/Oregon" TargetMode="External"/><Relationship Id="rId36" Type="http://schemas.openxmlformats.org/officeDocument/2006/relationships/hyperlink" Target="https://en.wikipedia.org/wiki/Oklahoma" TargetMode="External"/><Relationship Id="rId39" Type="http://schemas.openxmlformats.org/officeDocument/2006/relationships/hyperlink" Target="https://en.wikipedia.org/wiki/Rhode_Island" TargetMode="External"/><Relationship Id="rId38" Type="http://schemas.openxmlformats.org/officeDocument/2006/relationships/hyperlink" Target="https://en.wikipedia.org/wiki/Pennsylvania" TargetMode="External"/><Relationship Id="rId20" Type="http://schemas.openxmlformats.org/officeDocument/2006/relationships/hyperlink" Target="https://en.wikipedia.org/wiki/Maryland" TargetMode="External"/><Relationship Id="rId22" Type="http://schemas.openxmlformats.org/officeDocument/2006/relationships/hyperlink" Target="https://en.wikipedia.org/wiki/Michigan" TargetMode="External"/><Relationship Id="rId21" Type="http://schemas.openxmlformats.org/officeDocument/2006/relationships/hyperlink" Target="https://en.wikipedia.org/wiki/Massachusetts" TargetMode="External"/><Relationship Id="rId24" Type="http://schemas.openxmlformats.org/officeDocument/2006/relationships/hyperlink" Target="https://en.wikipedia.org/wiki/Mississippi" TargetMode="External"/><Relationship Id="rId23" Type="http://schemas.openxmlformats.org/officeDocument/2006/relationships/hyperlink" Target="https://en.wikipedia.org/wiki/Minnesota" TargetMode="External"/><Relationship Id="rId26" Type="http://schemas.openxmlformats.org/officeDocument/2006/relationships/hyperlink" Target="https://en.wikipedia.org/wiki/Montana" TargetMode="External"/><Relationship Id="rId25" Type="http://schemas.openxmlformats.org/officeDocument/2006/relationships/hyperlink" Target="https://en.wikipedia.org/wiki/Missouri" TargetMode="External"/><Relationship Id="rId28" Type="http://schemas.openxmlformats.org/officeDocument/2006/relationships/hyperlink" Target="https://en.wikipedia.org/wiki/Nevada" TargetMode="External"/><Relationship Id="rId27" Type="http://schemas.openxmlformats.org/officeDocument/2006/relationships/hyperlink" Target="https://en.wikipedia.org/wiki/Nebraska" TargetMode="External"/><Relationship Id="rId29" Type="http://schemas.openxmlformats.org/officeDocument/2006/relationships/hyperlink" Target="https://en.wikipedia.org/wiki/New_Hampshire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en.wikipedia.org/wiki/Wyoming" TargetMode="External"/><Relationship Id="rId11" Type="http://schemas.openxmlformats.org/officeDocument/2006/relationships/hyperlink" Target="https://en.wikipedia.org/wiki/Hawaii" TargetMode="External"/><Relationship Id="rId10" Type="http://schemas.openxmlformats.org/officeDocument/2006/relationships/hyperlink" Target="https://en.wikipedia.org/wiki/Georgia_(U.S._state)" TargetMode="External"/><Relationship Id="rId13" Type="http://schemas.openxmlformats.org/officeDocument/2006/relationships/hyperlink" Target="https://en.wikipedia.org/wiki/Illinois" TargetMode="External"/><Relationship Id="rId12" Type="http://schemas.openxmlformats.org/officeDocument/2006/relationships/hyperlink" Target="https://en.wikipedia.org/wiki/Idaho" TargetMode="External"/><Relationship Id="rId15" Type="http://schemas.openxmlformats.org/officeDocument/2006/relationships/hyperlink" Target="https://en.wikipedia.org/wiki/Iowa" TargetMode="External"/><Relationship Id="rId14" Type="http://schemas.openxmlformats.org/officeDocument/2006/relationships/hyperlink" Target="https://en.wikipedia.org/wiki/Indiana" TargetMode="External"/><Relationship Id="rId17" Type="http://schemas.openxmlformats.org/officeDocument/2006/relationships/hyperlink" Target="https://en.wikipedia.org/wiki/Kentucky" TargetMode="External"/><Relationship Id="rId16" Type="http://schemas.openxmlformats.org/officeDocument/2006/relationships/hyperlink" Target="https://en.wikipedia.org/wiki/Kansas" TargetMode="External"/><Relationship Id="rId19" Type="http://schemas.openxmlformats.org/officeDocument/2006/relationships/hyperlink" Target="https://en.wikipedia.org/wiki/Maine" TargetMode="External"/><Relationship Id="rId18" Type="http://schemas.openxmlformats.org/officeDocument/2006/relationships/hyperlink" Target="https://en.wikipedia.org/wiki/Louisian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heguardian.com/us-news/ng-interactive/2022/jun/28/tracking-where-abortion-laws-stand-in-every-state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Col="2"/>
  <cols>
    <col customWidth="1" min="1" max="1" width="17.25"/>
    <col customWidth="1" min="2" max="2" width="17.88" outlineLevel="1"/>
    <col customWidth="1" min="3" max="3" width="21.38"/>
    <col customWidth="1" min="4" max="4" width="21.88"/>
    <col customWidth="1" min="5" max="5" width="17.13"/>
    <col collapsed="1" customWidth="1" min="6" max="6" width="30.75"/>
    <col collapsed="1" customWidth="1" hidden="1" min="7" max="7" width="30.5" outlineLevel="1"/>
    <col customWidth="1" hidden="1" min="8" max="8" width="13.13" outlineLevel="2"/>
    <col customWidth="1" min="9" max="9" width="15.63"/>
    <col customWidth="1" min="10" max="10" width="13.13"/>
    <col customWidth="1" min="11" max="11" width="12.5"/>
    <col customWidth="1" min="12" max="12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4" t="s">
        <v>13</v>
      </c>
      <c r="C2" s="5" t="s">
        <v>14</v>
      </c>
      <c r="D2" s="5" t="s">
        <v>15</v>
      </c>
      <c r="E2" s="6">
        <v>5700.0</v>
      </c>
      <c r="F2" s="7">
        <f>IFERROR(__xludf.DUMMYFUNCTION("REGEXEXTRACT(G2,""-*\d*\.?\d+"")*if(H2=""k"",1000,1000000)"),952000.0)</f>
        <v>952000</v>
      </c>
      <c r="G2" s="5" t="s">
        <v>16</v>
      </c>
      <c r="H2" s="5" t="str">
        <f t="shared" ref="H2:H52" si="1">right(G2,1)</f>
        <v>k</v>
      </c>
      <c r="I2" s="5" t="s">
        <v>17</v>
      </c>
      <c r="J2" s="5" t="s">
        <v>17</v>
      </c>
      <c r="K2" s="5" t="s">
        <v>18</v>
      </c>
      <c r="L2" s="5" t="s">
        <v>18</v>
      </c>
    </row>
    <row r="3">
      <c r="A3" s="8" t="s">
        <v>19</v>
      </c>
      <c r="B3" s="9" t="s">
        <v>20</v>
      </c>
      <c r="C3" s="10" t="s">
        <v>21</v>
      </c>
      <c r="D3" s="10" t="s">
        <v>22</v>
      </c>
      <c r="E3" s="11">
        <v>1240.0</v>
      </c>
      <c r="F3" s="12">
        <f>IFERROR(__xludf.DUMMYFUNCTION("REGEXEXTRACT(G3,""-*\d*\.?\d+"")*if(H3=""k"",1000,1000000)"),145000.0)</f>
        <v>145000</v>
      </c>
      <c r="G3" s="10" t="s">
        <v>23</v>
      </c>
      <c r="H3" s="10" t="str">
        <f t="shared" si="1"/>
        <v>k</v>
      </c>
      <c r="I3" s="10" t="s">
        <v>17</v>
      </c>
      <c r="J3" s="10" t="s">
        <v>18</v>
      </c>
      <c r="K3" s="10" t="s">
        <v>18</v>
      </c>
      <c r="L3" s="10" t="s">
        <v>18</v>
      </c>
    </row>
    <row r="4">
      <c r="A4" s="13" t="s">
        <v>24</v>
      </c>
      <c r="B4" s="14" t="s">
        <v>25</v>
      </c>
      <c r="C4" s="5" t="s">
        <v>14</v>
      </c>
      <c r="D4" s="5" t="s">
        <v>15</v>
      </c>
      <c r="E4" s="6">
        <v>13320.0</v>
      </c>
      <c r="F4" s="7">
        <f>IFERROR(__xludf.DUMMYFUNCTION("REGEXEXTRACT(G4,""-*\d*\.?\d+"")*if(H4=""k"",1000,1000000)"),1400000.0)</f>
        <v>1400000</v>
      </c>
      <c r="G4" s="5" t="s">
        <v>26</v>
      </c>
      <c r="H4" s="5" t="str">
        <f t="shared" si="1"/>
        <v>m</v>
      </c>
      <c r="I4" s="5" t="s">
        <v>17</v>
      </c>
      <c r="J4" s="5" t="s">
        <v>17</v>
      </c>
      <c r="K4" s="5" t="s">
        <v>18</v>
      </c>
      <c r="L4" s="5" t="s">
        <v>18</v>
      </c>
    </row>
    <row r="5">
      <c r="A5" s="8" t="s">
        <v>27</v>
      </c>
      <c r="B5" s="9" t="s">
        <v>28</v>
      </c>
      <c r="C5" s="10" t="s">
        <v>14</v>
      </c>
      <c r="D5" s="10" t="s">
        <v>15</v>
      </c>
      <c r="E5" s="11">
        <v>3250.0</v>
      </c>
      <c r="F5" s="12">
        <f>IFERROR(__xludf.DUMMYFUNCTION("REGEXEXTRACT(G5,""-*\d*\.?\d+"")*if(H5=""k"",1000,1000000)"),580000.0)</f>
        <v>580000</v>
      </c>
      <c r="G5" s="10" t="s">
        <v>29</v>
      </c>
      <c r="H5" s="10" t="str">
        <f t="shared" si="1"/>
        <v>k</v>
      </c>
      <c r="I5" s="10" t="s">
        <v>17</v>
      </c>
      <c r="J5" s="10" t="s">
        <v>17</v>
      </c>
      <c r="K5" s="10" t="s">
        <v>17</v>
      </c>
      <c r="L5" s="10" t="s">
        <v>18</v>
      </c>
    </row>
    <row r="6">
      <c r="A6" s="13" t="s">
        <v>30</v>
      </c>
      <c r="B6" s="14" t="s">
        <v>31</v>
      </c>
      <c r="C6" s="5" t="s">
        <v>21</v>
      </c>
      <c r="D6" s="5" t="s">
        <v>32</v>
      </c>
      <c r="E6" s="6">
        <v>154060.0</v>
      </c>
      <c r="F6" s="7">
        <f>IFERROR(__xludf.DUMMYFUNCTION("REGEXEXTRACT(G6,""-*\d*\.?\d+"")*if(H6=""k"",1000,1000000)"),8100000.0)</f>
        <v>8100000</v>
      </c>
      <c r="G6" s="5" t="s">
        <v>33</v>
      </c>
      <c r="H6" s="5" t="str">
        <f t="shared" si="1"/>
        <v>m</v>
      </c>
      <c r="I6" s="5" t="s">
        <v>18</v>
      </c>
      <c r="J6" s="5" t="s">
        <v>18</v>
      </c>
      <c r="K6" s="5" t="s">
        <v>18</v>
      </c>
      <c r="L6" s="5" t="s">
        <v>18</v>
      </c>
    </row>
    <row r="7">
      <c r="A7" s="8" t="s">
        <v>34</v>
      </c>
      <c r="B7" s="9" t="s">
        <v>35</v>
      </c>
      <c r="C7" s="10" t="s">
        <v>21</v>
      </c>
      <c r="D7" s="10" t="s">
        <v>22</v>
      </c>
      <c r="E7" s="11">
        <v>13420.0</v>
      </c>
      <c r="F7" s="12">
        <f>IFERROR(__xludf.DUMMYFUNCTION("REGEXEXTRACT(G7,""-*\d*\.?\d+"")*if(H7=""k"",1000,1000000)"),1200000.0)</f>
        <v>1200000</v>
      </c>
      <c r="G7" s="10" t="s">
        <v>36</v>
      </c>
      <c r="H7" s="10" t="str">
        <f t="shared" si="1"/>
        <v>m</v>
      </c>
      <c r="I7" s="10" t="s">
        <v>18</v>
      </c>
      <c r="J7" s="10" t="s">
        <v>18</v>
      </c>
      <c r="K7" s="10" t="s">
        <v>18</v>
      </c>
      <c r="L7" s="10" t="s">
        <v>18</v>
      </c>
    </row>
    <row r="8">
      <c r="A8" s="13" t="s">
        <v>37</v>
      </c>
      <c r="B8" s="14" t="s">
        <v>38</v>
      </c>
      <c r="C8" s="5" t="s">
        <v>21</v>
      </c>
      <c r="D8" s="5" t="s">
        <v>32</v>
      </c>
      <c r="E8" s="6">
        <v>11170.0</v>
      </c>
      <c r="F8" s="7">
        <f>IFERROR(__xludf.DUMMYFUNCTION("REGEXEXTRACT(G8,""-*\d*\.?\d+"")*if(H8=""k"",1000,1000000)"),671000.0)</f>
        <v>671000</v>
      </c>
      <c r="G8" s="5" t="s">
        <v>39</v>
      </c>
      <c r="H8" s="5" t="str">
        <f t="shared" si="1"/>
        <v>k</v>
      </c>
      <c r="I8" s="5" t="s">
        <v>18</v>
      </c>
      <c r="J8" s="5" t="s">
        <v>18</v>
      </c>
      <c r="K8" s="5" t="s">
        <v>18</v>
      </c>
      <c r="L8" s="5" t="s">
        <v>18</v>
      </c>
    </row>
    <row r="9">
      <c r="A9" s="8" t="s">
        <v>40</v>
      </c>
      <c r="B9" s="9" t="s">
        <v>41</v>
      </c>
      <c r="C9" s="10" t="s">
        <v>21</v>
      </c>
      <c r="D9" s="10" t="s">
        <v>32</v>
      </c>
      <c r="E9" s="11">
        <v>1830.0</v>
      </c>
      <c r="F9" s="12">
        <f>IFERROR(__xludf.DUMMYFUNCTION("REGEXEXTRACT(G9,""-*\d*\.?\d+"")*if(H9=""k"",1000,1000000)"),180000.0)</f>
        <v>180000</v>
      </c>
      <c r="G9" s="10" t="s">
        <v>42</v>
      </c>
      <c r="H9" s="10" t="str">
        <f t="shared" si="1"/>
        <v>k</v>
      </c>
      <c r="I9" s="10" t="s">
        <v>18</v>
      </c>
      <c r="J9" s="10" t="s">
        <v>18</v>
      </c>
      <c r="K9" s="10" t="s">
        <v>18</v>
      </c>
      <c r="L9" s="10" t="s">
        <v>18</v>
      </c>
    </row>
    <row r="10">
      <c r="A10" s="13" t="s">
        <v>43</v>
      </c>
      <c r="B10" s="14" t="s">
        <v>44</v>
      </c>
      <c r="C10" s="5" t="s">
        <v>45</v>
      </c>
      <c r="D10" s="5" t="s">
        <v>46</v>
      </c>
      <c r="E10" s="6">
        <v>77400.0</v>
      </c>
      <c r="F10" s="7">
        <f>IFERROR(__xludf.DUMMYFUNCTION("REGEXEXTRACT(G10,""-*\d*\.?\d+"")*if(H10=""k"",1000,1000000)"),3900000.0)</f>
        <v>3900000</v>
      </c>
      <c r="G10" s="5" t="s">
        <v>47</v>
      </c>
      <c r="H10" s="5" t="str">
        <f t="shared" si="1"/>
        <v>m</v>
      </c>
      <c r="I10" s="5" t="s">
        <v>17</v>
      </c>
      <c r="J10" s="5" t="s">
        <v>18</v>
      </c>
      <c r="K10" s="5" t="s">
        <v>18</v>
      </c>
      <c r="L10" s="5" t="s">
        <v>18</v>
      </c>
    </row>
    <row r="11">
      <c r="A11" s="8" t="s">
        <v>48</v>
      </c>
      <c r="B11" s="9" t="s">
        <v>49</v>
      </c>
      <c r="C11" s="10" t="s">
        <v>50</v>
      </c>
      <c r="D11" s="10" t="s">
        <v>51</v>
      </c>
      <c r="E11" s="11">
        <v>41620.0</v>
      </c>
      <c r="F11" s="12">
        <f>IFERROR(__xludf.DUMMYFUNCTION("REGEXEXTRACT(G11,""-*\d*\.?\d+"")*if(H11=""k"",1000,1000000)"),4400000.0)</f>
        <v>4400000</v>
      </c>
      <c r="G11" s="10" t="s">
        <v>52</v>
      </c>
      <c r="H11" s="10" t="str">
        <f t="shared" si="1"/>
        <v>m</v>
      </c>
      <c r="I11" s="10" t="s">
        <v>17</v>
      </c>
      <c r="J11" s="10" t="s">
        <v>18</v>
      </c>
      <c r="K11" s="10" t="s">
        <v>18</v>
      </c>
      <c r="L11" s="10" t="s">
        <v>17</v>
      </c>
    </row>
    <row r="12">
      <c r="A12" s="13" t="s">
        <v>53</v>
      </c>
      <c r="B12" s="14" t="s">
        <v>54</v>
      </c>
      <c r="C12" s="5" t="s">
        <v>21</v>
      </c>
      <c r="D12" s="5" t="s">
        <v>15</v>
      </c>
      <c r="E12" s="6">
        <v>3130.0</v>
      </c>
      <c r="F12" s="7">
        <f>IFERROR(__xludf.DUMMYFUNCTION("REGEXEXTRACT(G12,""-*\d*\.?\d+"")*if(H12=""k"",1000,1000000)"),263000.0)</f>
        <v>263000</v>
      </c>
      <c r="G12" s="5" t="s">
        <v>55</v>
      </c>
      <c r="H12" s="5" t="str">
        <f t="shared" si="1"/>
        <v>k</v>
      </c>
      <c r="I12" s="5" t="s">
        <v>18</v>
      </c>
      <c r="J12" s="5" t="s">
        <v>18</v>
      </c>
      <c r="K12" s="5" t="s">
        <v>18</v>
      </c>
      <c r="L12" s="5" t="s">
        <v>18</v>
      </c>
    </row>
    <row r="13">
      <c r="A13" s="8" t="s">
        <v>56</v>
      </c>
      <c r="B13" s="9" t="s">
        <v>57</v>
      </c>
      <c r="C13" s="10" t="s">
        <v>14</v>
      </c>
      <c r="D13" s="10" t="s">
        <v>15</v>
      </c>
      <c r="E13" s="11">
        <v>1690.0</v>
      </c>
      <c r="F13" s="12">
        <f>IFERROR(__xludf.DUMMYFUNCTION("REGEXEXTRACT(G13,""-*\d*\.?\d+"")*if(H13=""k"",1000,1000000)"),339000.0)</f>
        <v>339000</v>
      </c>
      <c r="G13" s="10" t="s">
        <v>58</v>
      </c>
      <c r="H13" s="10" t="str">
        <f t="shared" si="1"/>
        <v>k</v>
      </c>
      <c r="I13" s="10" t="s">
        <v>17</v>
      </c>
      <c r="J13" s="10" t="s">
        <v>18</v>
      </c>
      <c r="K13" s="10" t="s">
        <v>17</v>
      </c>
      <c r="L13" s="10" t="s">
        <v>17</v>
      </c>
    </row>
    <row r="14">
      <c r="A14" s="13" t="s">
        <v>59</v>
      </c>
      <c r="B14" s="14" t="s">
        <v>60</v>
      </c>
      <c r="C14" s="5" t="s">
        <v>21</v>
      </c>
      <c r="D14" s="5" t="s">
        <v>32</v>
      </c>
      <c r="E14" s="6">
        <v>52780.0</v>
      </c>
      <c r="F14" s="7">
        <f>IFERROR(__xludf.DUMMYFUNCTION("REGEXEXTRACT(G14,""-*\d*\.?\d+"")*if(H14=""k"",1000,1000000)"),2500000.0)</f>
        <v>2500000</v>
      </c>
      <c r="G14" s="5" t="s">
        <v>61</v>
      </c>
      <c r="H14" s="5" t="str">
        <f t="shared" si="1"/>
        <v>m</v>
      </c>
      <c r="I14" s="5" t="s">
        <v>18</v>
      </c>
      <c r="J14" s="5" t="s">
        <v>18</v>
      </c>
      <c r="K14" s="5" t="s">
        <v>18</v>
      </c>
      <c r="L14" s="5" t="s">
        <v>18</v>
      </c>
    </row>
    <row r="15">
      <c r="A15" s="8" t="s">
        <v>62</v>
      </c>
      <c r="B15" s="9" t="s">
        <v>63</v>
      </c>
      <c r="C15" s="10" t="s">
        <v>64</v>
      </c>
      <c r="D15" s="10" t="s">
        <v>65</v>
      </c>
      <c r="E15" s="11">
        <v>7880.0</v>
      </c>
      <c r="F15" s="12">
        <f>IFERROR(__xludf.DUMMYFUNCTION("REGEXEXTRACT(G15,""-*\d*\.?\d+"")*if(H15=""k"",1000,1000000)"),1300000.0)</f>
        <v>1300000</v>
      </c>
      <c r="G15" s="10" t="s">
        <v>66</v>
      </c>
      <c r="H15" s="10" t="str">
        <f t="shared" si="1"/>
        <v>m</v>
      </c>
      <c r="I15" s="10" t="s">
        <v>17</v>
      </c>
      <c r="J15" s="10" t="s">
        <v>18</v>
      </c>
      <c r="K15" s="10" t="s">
        <v>18</v>
      </c>
      <c r="L15" s="10" t="s">
        <v>17</v>
      </c>
    </row>
    <row r="16">
      <c r="A16" s="13" t="s">
        <v>67</v>
      </c>
      <c r="B16" s="14" t="s">
        <v>68</v>
      </c>
      <c r="C16" s="5" t="s">
        <v>45</v>
      </c>
      <c r="D16" s="5" t="s">
        <v>65</v>
      </c>
      <c r="E16" s="6">
        <v>3510.0</v>
      </c>
      <c r="F16" s="7">
        <f>IFERROR(__xludf.DUMMYFUNCTION("REGEXEXTRACT(G16,""-*\d*\.?\d+"")*if(H16=""k"",1000,1000000)"),594000.0)</f>
        <v>594000</v>
      </c>
      <c r="G16" s="5" t="s">
        <v>69</v>
      </c>
      <c r="H16" s="5" t="str">
        <f t="shared" si="1"/>
        <v>k</v>
      </c>
      <c r="I16" s="5" t="s">
        <v>17</v>
      </c>
      <c r="J16" s="5" t="s">
        <v>18</v>
      </c>
      <c r="K16" s="5" t="s">
        <v>18</v>
      </c>
      <c r="L16" s="5" t="s">
        <v>18</v>
      </c>
    </row>
    <row r="17">
      <c r="A17" s="8" t="s">
        <v>70</v>
      </c>
      <c r="B17" s="9" t="s">
        <v>71</v>
      </c>
      <c r="C17" s="10" t="s">
        <v>21</v>
      </c>
      <c r="D17" s="10" t="s">
        <v>65</v>
      </c>
      <c r="E17" s="11">
        <v>8190.0</v>
      </c>
      <c r="F17" s="12">
        <f>IFERROR(__xludf.DUMMYFUNCTION("REGEXEXTRACT(G17,""-*\d*\.?\d+"")*if(H17=""k"",1000,1000000)"),561000.0)</f>
        <v>561000</v>
      </c>
      <c r="G17" s="10" t="s">
        <v>72</v>
      </c>
      <c r="H17" s="10" t="str">
        <f t="shared" si="1"/>
        <v>k</v>
      </c>
      <c r="I17" s="10" t="s">
        <v>18</v>
      </c>
      <c r="J17" s="10" t="s">
        <v>18</v>
      </c>
      <c r="K17" s="10" t="s">
        <v>18</v>
      </c>
      <c r="L17" s="10" t="s">
        <v>18</v>
      </c>
    </row>
    <row r="18">
      <c r="A18" s="15" t="s">
        <v>73</v>
      </c>
      <c r="B18" s="14" t="s">
        <v>74</v>
      </c>
      <c r="C18" s="5" t="s">
        <v>14</v>
      </c>
      <c r="D18" s="5" t="s">
        <v>15</v>
      </c>
      <c r="E18" s="6">
        <v>4080.0</v>
      </c>
      <c r="F18" s="7">
        <f>IFERROR(__xludf.DUMMYFUNCTION("REGEXEXTRACT(G18,""-*\d*\.?\d+"")*if(H18=""k"",1000,1000000)"),851000.0)</f>
        <v>851000</v>
      </c>
      <c r="G18" s="5" t="s">
        <v>75</v>
      </c>
      <c r="H18" s="5" t="str">
        <f t="shared" si="1"/>
        <v>k</v>
      </c>
      <c r="I18" s="5" t="s">
        <v>18</v>
      </c>
      <c r="J18" s="5" t="s">
        <v>18</v>
      </c>
      <c r="K18" s="5" t="s">
        <v>17</v>
      </c>
      <c r="L18" s="5" t="s">
        <v>18</v>
      </c>
    </row>
    <row r="19">
      <c r="A19" s="8" t="s">
        <v>76</v>
      </c>
      <c r="B19" s="9" t="s">
        <v>77</v>
      </c>
      <c r="C19" s="10" t="s">
        <v>14</v>
      </c>
      <c r="D19" s="10" t="s">
        <v>15</v>
      </c>
      <c r="E19" s="11">
        <v>7360.0</v>
      </c>
      <c r="F19" s="12">
        <f>IFERROR(__xludf.DUMMYFUNCTION("REGEXEXTRACT(G19,""-*\d*\.?\d+"")*if(H19=""k"",1000,1000000)"),929000.0)</f>
        <v>929000</v>
      </c>
      <c r="G19" s="10" t="s">
        <v>78</v>
      </c>
      <c r="H19" s="10" t="str">
        <f t="shared" si="1"/>
        <v>k</v>
      </c>
      <c r="I19" s="10" t="s">
        <v>18</v>
      </c>
      <c r="J19" s="10" t="s">
        <v>18</v>
      </c>
      <c r="K19" s="10" t="s">
        <v>17</v>
      </c>
      <c r="L19" s="10" t="s">
        <v>18</v>
      </c>
    </row>
    <row r="20">
      <c r="A20" s="13" t="s">
        <v>79</v>
      </c>
      <c r="B20" s="14" t="s">
        <v>80</v>
      </c>
      <c r="C20" s="5" t="s">
        <v>21</v>
      </c>
      <c r="D20" s="5" t="s">
        <v>32</v>
      </c>
      <c r="E20" s="6">
        <v>2370.0</v>
      </c>
      <c r="F20" s="7">
        <f>IFERROR(__xludf.DUMMYFUNCTION("REGEXEXTRACT(G20,""-*\d*\.?\d+"")*if(H20=""k"",1000,1000000)"),233000.0)</f>
        <v>233000</v>
      </c>
      <c r="G20" s="5" t="s">
        <v>81</v>
      </c>
      <c r="H20" s="5" t="str">
        <f t="shared" si="1"/>
        <v>k</v>
      </c>
      <c r="I20" s="5" t="s">
        <v>18</v>
      </c>
      <c r="J20" s="5" t="s">
        <v>18</v>
      </c>
      <c r="K20" s="5" t="s">
        <v>18</v>
      </c>
      <c r="L20" s="5" t="s">
        <v>18</v>
      </c>
    </row>
    <row r="21">
      <c r="A21" s="8" t="s">
        <v>82</v>
      </c>
      <c r="B21" s="9" t="s">
        <v>83</v>
      </c>
      <c r="C21" s="10" t="s">
        <v>21</v>
      </c>
      <c r="D21" s="10" t="s">
        <v>32</v>
      </c>
      <c r="E21" s="11">
        <v>30750.0</v>
      </c>
      <c r="F21" s="12">
        <f>IFERROR(__xludf.DUMMYFUNCTION("REGEXEXTRACT(G21,""-*\d*\.?\d+"")*if(H21=""k"",1000,1000000)"),1200000.0)</f>
        <v>1200000</v>
      </c>
      <c r="G21" s="10" t="s">
        <v>36</v>
      </c>
      <c r="H21" s="10" t="str">
        <f t="shared" si="1"/>
        <v>m</v>
      </c>
      <c r="I21" s="10" t="s">
        <v>18</v>
      </c>
      <c r="J21" s="10" t="s">
        <v>18</v>
      </c>
      <c r="K21" s="10" t="s">
        <v>18</v>
      </c>
      <c r="L21" s="10" t="s">
        <v>18</v>
      </c>
    </row>
    <row r="22">
      <c r="A22" s="15" t="s">
        <v>84</v>
      </c>
      <c r="B22" s="14" t="s">
        <v>85</v>
      </c>
      <c r="C22" s="5" t="s">
        <v>21</v>
      </c>
      <c r="D22" s="5" t="s">
        <v>86</v>
      </c>
      <c r="E22" s="6">
        <v>17060.0</v>
      </c>
      <c r="F22" s="7">
        <f>IFERROR(__xludf.DUMMYFUNCTION("REGEXEXTRACT(G22,""-*\d*\.?\d+"")*if(H22=""k"",1000,1000000)"),1400000.0)</f>
        <v>1400000</v>
      </c>
      <c r="G22" s="5" t="s">
        <v>26</v>
      </c>
      <c r="H22" s="5" t="str">
        <f t="shared" si="1"/>
        <v>m</v>
      </c>
      <c r="I22" s="5" t="s">
        <v>18</v>
      </c>
      <c r="J22" s="5" t="s">
        <v>18</v>
      </c>
      <c r="K22" s="5" t="s">
        <v>18</v>
      </c>
      <c r="L22" s="5" t="s">
        <v>18</v>
      </c>
    </row>
    <row r="23">
      <c r="A23" s="8" t="s">
        <v>87</v>
      </c>
      <c r="B23" s="9" t="s">
        <v>88</v>
      </c>
      <c r="C23" s="10" t="s">
        <v>64</v>
      </c>
      <c r="D23" s="10" t="s">
        <v>32</v>
      </c>
      <c r="E23" s="11">
        <v>31510.0</v>
      </c>
      <c r="F23" s="12">
        <f>IFERROR(__xludf.DUMMYFUNCTION("REGEXEXTRACT(G23,""-*\d*\.?\d+"")*if(H23=""k"",1000,1000000)"),1900000.0)</f>
        <v>1900000</v>
      </c>
      <c r="G23" s="10" t="s">
        <v>89</v>
      </c>
      <c r="H23" s="10" t="str">
        <f t="shared" si="1"/>
        <v>m</v>
      </c>
      <c r="I23" s="10" t="s">
        <v>18</v>
      </c>
      <c r="J23" s="10" t="s">
        <v>17</v>
      </c>
      <c r="K23" s="10" t="s">
        <v>18</v>
      </c>
      <c r="L23" s="10" t="s">
        <v>18</v>
      </c>
    </row>
    <row r="24">
      <c r="A24" s="13" t="s">
        <v>90</v>
      </c>
      <c r="B24" s="14" t="s">
        <v>91</v>
      </c>
      <c r="C24" s="5" t="s">
        <v>21</v>
      </c>
      <c r="D24" s="5" t="s">
        <v>32</v>
      </c>
      <c r="E24" s="6">
        <v>11060.0</v>
      </c>
      <c r="F24" s="7">
        <f>IFERROR(__xludf.DUMMYFUNCTION("REGEXEXTRACT(G24,""-*\d*\.?\d+"")*if(H24=""k"",1000,1000000)"),1100000.0)</f>
        <v>1100000</v>
      </c>
      <c r="G24" s="5" t="s">
        <v>92</v>
      </c>
      <c r="H24" s="5" t="str">
        <f t="shared" si="1"/>
        <v>m</v>
      </c>
      <c r="I24" s="5" t="s">
        <v>18</v>
      </c>
      <c r="J24" s="5" t="s">
        <v>18</v>
      </c>
      <c r="K24" s="5" t="s">
        <v>18</v>
      </c>
      <c r="L24" s="5" t="s">
        <v>18</v>
      </c>
    </row>
    <row r="25">
      <c r="A25" s="8" t="s">
        <v>93</v>
      </c>
      <c r="B25" s="9" t="s">
        <v>94</v>
      </c>
      <c r="C25" s="10" t="s">
        <v>14</v>
      </c>
      <c r="D25" s="10" t="s">
        <v>15</v>
      </c>
      <c r="E25" s="11">
        <v>3560.0</v>
      </c>
      <c r="F25" s="12">
        <f>IFERROR(__xludf.DUMMYFUNCTION("REGEXEXTRACT(G25,""-*\d*\.?\d+"")*if(H25=""k"",1000,1000000)"),591000.0)</f>
        <v>591000</v>
      </c>
      <c r="G25" s="10" t="s">
        <v>95</v>
      </c>
      <c r="H25" s="10" t="str">
        <f t="shared" si="1"/>
        <v>k</v>
      </c>
      <c r="I25" s="10" t="s">
        <v>17</v>
      </c>
      <c r="J25" s="10" t="s">
        <v>17</v>
      </c>
      <c r="K25" s="10" t="s">
        <v>17</v>
      </c>
      <c r="L25" s="10" t="s">
        <v>17</v>
      </c>
    </row>
    <row r="26">
      <c r="A26" s="13" t="s">
        <v>96</v>
      </c>
      <c r="B26" s="14" t="s">
        <v>97</v>
      </c>
      <c r="C26" s="5" t="s">
        <v>14</v>
      </c>
      <c r="D26" s="5" t="s">
        <v>15</v>
      </c>
      <c r="E26" s="6">
        <v>170.0</v>
      </c>
      <c r="F26" s="7">
        <f>IFERROR(__xludf.DUMMYFUNCTION("REGEXEXTRACT(G26,""-*\d*\.?\d+"")*if(H26=""k"",1000,1000000)"),1200000.0)</f>
        <v>1200000</v>
      </c>
      <c r="G26" s="5" t="s">
        <v>36</v>
      </c>
      <c r="H26" s="5" t="str">
        <f t="shared" si="1"/>
        <v>m</v>
      </c>
      <c r="I26" s="5" t="s">
        <v>17</v>
      </c>
      <c r="J26" s="5" t="s">
        <v>18</v>
      </c>
      <c r="K26" s="5" t="s">
        <v>17</v>
      </c>
      <c r="L26" s="5" t="s">
        <v>18</v>
      </c>
    </row>
    <row r="27">
      <c r="A27" s="8" t="s">
        <v>98</v>
      </c>
      <c r="B27" s="9" t="s">
        <v>99</v>
      </c>
      <c r="C27" s="10" t="s">
        <v>45</v>
      </c>
      <c r="D27" s="10" t="s">
        <v>32</v>
      </c>
      <c r="E27" s="11">
        <v>1630.0</v>
      </c>
      <c r="F27" s="12">
        <f>IFERROR(__xludf.DUMMYFUNCTION("REGEXEXTRACT(G27,""-*\d*\.?\d+"")*if(H27=""k"",1000,1000000)"),194000.0)</f>
        <v>194000</v>
      </c>
      <c r="G27" s="10" t="s">
        <v>100</v>
      </c>
      <c r="H27" s="10" t="str">
        <f t="shared" si="1"/>
        <v>k</v>
      </c>
      <c r="I27" s="10" t="s">
        <v>17</v>
      </c>
      <c r="J27" s="10" t="s">
        <v>18</v>
      </c>
      <c r="K27" s="10" t="s">
        <v>18</v>
      </c>
      <c r="L27" s="10" t="s">
        <v>18</v>
      </c>
    </row>
    <row r="28">
      <c r="A28" s="13" t="s">
        <v>101</v>
      </c>
      <c r="B28" s="14" t="s">
        <v>102</v>
      </c>
      <c r="C28" s="5" t="s">
        <v>45</v>
      </c>
      <c r="D28" s="5" t="s">
        <v>65</v>
      </c>
      <c r="E28" s="6">
        <v>2200.0</v>
      </c>
      <c r="F28" s="7">
        <f>IFERROR(__xludf.DUMMYFUNCTION("REGEXEXTRACT(G28,""-*\d*\.?\d+"")*if(H28=""k"",1000,1000000)"),373000.0)</f>
        <v>373000</v>
      </c>
      <c r="G28" s="5" t="s">
        <v>103</v>
      </c>
      <c r="H28" s="5" t="str">
        <f t="shared" si="1"/>
        <v>k</v>
      </c>
      <c r="I28" s="5" t="s">
        <v>18</v>
      </c>
      <c r="J28" s="5" t="s">
        <v>18</v>
      </c>
      <c r="K28" s="5" t="s">
        <v>18</v>
      </c>
      <c r="L28" s="5" t="s">
        <v>18</v>
      </c>
    </row>
    <row r="29">
      <c r="A29" s="8" t="s">
        <v>104</v>
      </c>
      <c r="B29" s="9" t="s">
        <v>105</v>
      </c>
      <c r="C29" s="10" t="s">
        <v>21</v>
      </c>
      <c r="D29" s="10" t="s">
        <v>86</v>
      </c>
      <c r="E29" s="11">
        <v>11010.0</v>
      </c>
      <c r="F29" s="12">
        <f>IFERROR(__xludf.DUMMYFUNCTION("REGEXEXTRACT(G29,""-*\d*\.?\d+"")*if(H29=""k"",1000,1000000)"),593000.0)</f>
        <v>593000</v>
      </c>
      <c r="G29" s="10" t="s">
        <v>106</v>
      </c>
      <c r="H29" s="10" t="str">
        <f t="shared" si="1"/>
        <v>k</v>
      </c>
      <c r="I29" s="10" t="s">
        <v>18</v>
      </c>
      <c r="J29" s="10" t="s">
        <v>18</v>
      </c>
      <c r="K29" s="10" t="s">
        <v>18</v>
      </c>
      <c r="L29" s="10" t="s">
        <v>18</v>
      </c>
    </row>
    <row r="30">
      <c r="A30" s="13" t="s">
        <v>107</v>
      </c>
      <c r="B30" s="14" t="s">
        <v>108</v>
      </c>
      <c r="C30" s="5" t="s">
        <v>21</v>
      </c>
      <c r="D30" s="5" t="s">
        <v>86</v>
      </c>
      <c r="E30" s="6">
        <v>2050.0</v>
      </c>
      <c r="F30" s="7">
        <f>IFERROR(__xludf.DUMMYFUNCTION("REGEXEXTRACT(G30,""-*\d*\.?\d+"")*if(H30=""k"",1000,1000000)"),245000.0)</f>
        <v>245000</v>
      </c>
      <c r="G30" s="5" t="s">
        <v>109</v>
      </c>
      <c r="H30" s="5" t="str">
        <f t="shared" si="1"/>
        <v>k</v>
      </c>
      <c r="I30" s="5" t="s">
        <v>17</v>
      </c>
      <c r="J30" s="5" t="s">
        <v>18</v>
      </c>
      <c r="K30" s="5" t="s">
        <v>18</v>
      </c>
      <c r="L30" s="5" t="s">
        <v>18</v>
      </c>
    </row>
    <row r="31">
      <c r="A31" s="8" t="s">
        <v>110</v>
      </c>
      <c r="B31" s="9" t="s">
        <v>111</v>
      </c>
      <c r="C31" s="10" t="s">
        <v>21</v>
      </c>
      <c r="D31" s="10" t="s">
        <v>22</v>
      </c>
      <c r="E31" s="11">
        <v>48830.0</v>
      </c>
      <c r="F31" s="12">
        <f>IFERROR(__xludf.DUMMYFUNCTION("REGEXEXTRACT(G31,""-*\d*\.?\d+"")*if(H31=""k"",1000,1000000)"),1700000.0)</f>
        <v>1700000</v>
      </c>
      <c r="G31" s="10" t="s">
        <v>112</v>
      </c>
      <c r="H31" s="10" t="str">
        <f t="shared" si="1"/>
        <v>m</v>
      </c>
      <c r="I31" s="10" t="s">
        <v>18</v>
      </c>
      <c r="J31" s="10" t="s">
        <v>18</v>
      </c>
      <c r="K31" s="10" t="s">
        <v>18</v>
      </c>
      <c r="L31" s="10" t="s">
        <v>18</v>
      </c>
    </row>
    <row r="32">
      <c r="A32" s="13" t="s">
        <v>113</v>
      </c>
      <c r="B32" s="14" t="s">
        <v>114</v>
      </c>
      <c r="C32" s="5" t="s">
        <v>21</v>
      </c>
      <c r="D32" s="5" t="s">
        <v>22</v>
      </c>
      <c r="E32" s="6">
        <v>5880.0</v>
      </c>
      <c r="F32" s="7">
        <f>IFERROR(__xludf.DUMMYFUNCTION("REGEXEXTRACT(G32,""-*\d*\.?\d+"")*if(H32=""k"",1000,1000000)"),399000.0)</f>
        <v>399000</v>
      </c>
      <c r="G32" s="5" t="s">
        <v>115</v>
      </c>
      <c r="H32" s="5" t="str">
        <f t="shared" si="1"/>
        <v>k</v>
      </c>
      <c r="I32" s="5" t="s">
        <v>18</v>
      </c>
      <c r="J32" s="5" t="s">
        <v>18</v>
      </c>
      <c r="K32" s="5" t="s">
        <v>18</v>
      </c>
      <c r="L32" s="5" t="s">
        <v>18</v>
      </c>
    </row>
    <row r="33">
      <c r="A33" s="8" t="s">
        <v>116</v>
      </c>
      <c r="B33" s="9" t="s">
        <v>117</v>
      </c>
      <c r="C33" s="10" t="s">
        <v>21</v>
      </c>
      <c r="D33" s="10" t="s">
        <v>32</v>
      </c>
      <c r="E33" s="11">
        <v>110360.0</v>
      </c>
      <c r="F33" s="12">
        <f>IFERROR(__xludf.DUMMYFUNCTION("REGEXEXTRACT(G33,""-*\d*\.?\d+"")*if(H33=""k"",1000,1000000)"),3900000.0)</f>
        <v>3900000</v>
      </c>
      <c r="G33" s="10" t="s">
        <v>47</v>
      </c>
      <c r="H33" s="10" t="str">
        <f t="shared" si="1"/>
        <v>m</v>
      </c>
      <c r="I33" s="10" t="s">
        <v>18</v>
      </c>
      <c r="J33" s="10" t="s">
        <v>18</v>
      </c>
      <c r="K33" s="10" t="s">
        <v>18</v>
      </c>
      <c r="L33" s="10" t="s">
        <v>18</v>
      </c>
    </row>
    <row r="34">
      <c r="A34" s="13" t="s">
        <v>118</v>
      </c>
      <c r="B34" s="14" t="s">
        <v>119</v>
      </c>
      <c r="C34" s="5" t="s">
        <v>45</v>
      </c>
      <c r="D34" s="5" t="s">
        <v>120</v>
      </c>
      <c r="E34" s="6">
        <v>31850.0</v>
      </c>
      <c r="F34" s="7">
        <f>IFERROR(__xludf.DUMMYFUNCTION("REGEXEXTRACT(G34,""-*\d*\.?\d+"")*if(H34=""k"",1000,1000000)"),2000000.0)</f>
        <v>2000000</v>
      </c>
      <c r="G34" s="5" t="s">
        <v>121</v>
      </c>
      <c r="H34" s="5" t="str">
        <f t="shared" si="1"/>
        <v>m</v>
      </c>
      <c r="I34" s="5" t="s">
        <v>18</v>
      </c>
      <c r="J34" s="5" t="s">
        <v>18</v>
      </c>
      <c r="K34" s="5" t="s">
        <v>18</v>
      </c>
      <c r="L34" s="5" t="s">
        <v>18</v>
      </c>
    </row>
    <row r="35">
      <c r="A35" s="8" t="s">
        <v>122</v>
      </c>
      <c r="B35" s="9" t="s">
        <v>123</v>
      </c>
      <c r="C35" s="10" t="s">
        <v>64</v>
      </c>
      <c r="D35" s="10" t="s">
        <v>65</v>
      </c>
      <c r="E35" s="11">
        <v>1170.0</v>
      </c>
      <c r="F35" s="12">
        <f>IFERROR(__xludf.DUMMYFUNCTION("REGEXEXTRACT(G35,""-*\d*\.?\d+"")*if(H35=""k"",1000,1000000)"),149000.0)</f>
        <v>149000</v>
      </c>
      <c r="G35" s="10" t="s">
        <v>124</v>
      </c>
      <c r="H35" s="10" t="str">
        <f t="shared" si="1"/>
        <v>k</v>
      </c>
      <c r="I35" s="10" t="s">
        <v>17</v>
      </c>
      <c r="J35" s="10" t="s">
        <v>18</v>
      </c>
      <c r="K35" s="10" t="s">
        <v>17</v>
      </c>
      <c r="L35" s="10" t="s">
        <v>17</v>
      </c>
    </row>
    <row r="36">
      <c r="A36" s="13" t="s">
        <v>125</v>
      </c>
      <c r="B36" s="14" t="s">
        <v>126</v>
      </c>
      <c r="C36" s="5" t="s">
        <v>64</v>
      </c>
      <c r="D36" s="5" t="s">
        <v>65</v>
      </c>
      <c r="E36" s="6">
        <v>20990.0</v>
      </c>
      <c r="F36" s="7">
        <f>IFERROR(__xludf.DUMMYFUNCTION("REGEXEXTRACT(G36,""-*\d*\.?\d+"")*if(H36=""k"",1000,1000000)"),2200000.0)</f>
        <v>2200000</v>
      </c>
      <c r="G36" s="5" t="s">
        <v>127</v>
      </c>
      <c r="H36" s="5" t="str">
        <f t="shared" si="1"/>
        <v>m</v>
      </c>
      <c r="I36" s="5" t="s">
        <v>17</v>
      </c>
      <c r="J36" s="5" t="s">
        <v>18</v>
      </c>
      <c r="K36" s="5" t="s">
        <v>18</v>
      </c>
      <c r="L36" s="5" t="s">
        <v>18</v>
      </c>
    </row>
    <row r="37">
      <c r="A37" s="8" t="s">
        <v>128</v>
      </c>
      <c r="B37" s="9" t="s">
        <v>129</v>
      </c>
      <c r="C37" s="10" t="s">
        <v>14</v>
      </c>
      <c r="D37" s="10" t="s">
        <v>15</v>
      </c>
      <c r="E37" s="11">
        <v>9690.0</v>
      </c>
      <c r="F37" s="12">
        <f>IFERROR(__xludf.DUMMYFUNCTION("REGEXEXTRACT(G37,""-*\d*\.?\d+"")*if(H37=""k"",1000,1000000)"),773000.0)</f>
        <v>773000</v>
      </c>
      <c r="G37" s="10" t="s">
        <v>130</v>
      </c>
      <c r="H37" s="10" t="str">
        <f t="shared" si="1"/>
        <v>k</v>
      </c>
      <c r="I37" s="10" t="s">
        <v>17</v>
      </c>
      <c r="J37" s="10" t="s">
        <v>17</v>
      </c>
      <c r="K37" s="10" t="s">
        <v>18</v>
      </c>
      <c r="L37" s="10" t="s">
        <v>17</v>
      </c>
    </row>
    <row r="38">
      <c r="A38" s="13" t="s">
        <v>131</v>
      </c>
      <c r="B38" s="14" t="s">
        <v>132</v>
      </c>
      <c r="C38" s="5" t="s">
        <v>21</v>
      </c>
      <c r="D38" s="5" t="s">
        <v>22</v>
      </c>
      <c r="E38" s="6">
        <v>8560.0</v>
      </c>
      <c r="F38" s="7">
        <f>IFERROR(__xludf.DUMMYFUNCTION("REGEXEXTRACT(G38,""-*\d*\.?\d+"")*if(H38=""k"",1000,1000000)"),820000.0)</f>
        <v>820000</v>
      </c>
      <c r="G38" s="5" t="s">
        <v>133</v>
      </c>
      <c r="H38" s="5" t="str">
        <f t="shared" si="1"/>
        <v>k</v>
      </c>
      <c r="I38" s="5" t="s">
        <v>18</v>
      </c>
      <c r="J38" s="5" t="s">
        <v>18</v>
      </c>
      <c r="K38" s="5" t="s">
        <v>18</v>
      </c>
      <c r="L38" s="5" t="s">
        <v>18</v>
      </c>
    </row>
    <row r="39">
      <c r="A39" s="16" t="s">
        <v>134</v>
      </c>
      <c r="B39" s="9" t="s">
        <v>135</v>
      </c>
      <c r="C39" s="10" t="s">
        <v>45</v>
      </c>
      <c r="D39" s="10" t="s">
        <v>86</v>
      </c>
      <c r="E39" s="11">
        <v>32270.0</v>
      </c>
      <c r="F39" s="12">
        <f>IFERROR(__xludf.DUMMYFUNCTION("REGEXEXTRACT(G39,""-*\d*\.?\d+"")*if(H39=""k"",1000,1000000)"),2400000.0)</f>
        <v>2400000</v>
      </c>
      <c r="G39" s="10" t="s">
        <v>136</v>
      </c>
      <c r="H39" s="10" t="str">
        <f t="shared" si="1"/>
        <v>m</v>
      </c>
      <c r="I39" s="10" t="s">
        <v>18</v>
      </c>
      <c r="J39" s="10" t="s">
        <v>18</v>
      </c>
      <c r="K39" s="10" t="s">
        <v>18</v>
      </c>
      <c r="L39" s="10" t="s">
        <v>18</v>
      </c>
    </row>
    <row r="40">
      <c r="A40" s="13" t="s">
        <v>137</v>
      </c>
      <c r="B40" s="14" t="s">
        <v>138</v>
      </c>
      <c r="C40" s="5" t="s">
        <v>21</v>
      </c>
      <c r="D40" s="5" t="s">
        <v>32</v>
      </c>
      <c r="E40" s="6">
        <v>2760.0</v>
      </c>
      <c r="F40" s="7">
        <f>IFERROR(__xludf.DUMMYFUNCTION("REGEXEXTRACT(G40,""-*\d*\.?\d+"")*if(H40=""k"",1000,1000000)"),208000.0)</f>
        <v>208000</v>
      </c>
      <c r="G40" s="5" t="s">
        <v>139</v>
      </c>
      <c r="H40" s="5" t="str">
        <f t="shared" si="1"/>
        <v>k</v>
      </c>
      <c r="I40" s="5" t="s">
        <v>18</v>
      </c>
      <c r="J40" s="5" t="s">
        <v>18</v>
      </c>
      <c r="K40" s="5" t="s">
        <v>18</v>
      </c>
      <c r="L40" s="5" t="s">
        <v>18</v>
      </c>
    </row>
    <row r="41">
      <c r="A41" s="8" t="s">
        <v>140</v>
      </c>
      <c r="B41" s="9" t="s">
        <v>141</v>
      </c>
      <c r="C41" s="10" t="s">
        <v>64</v>
      </c>
      <c r="D41" s="10" t="s">
        <v>120</v>
      </c>
      <c r="E41" s="11">
        <v>5300.0</v>
      </c>
      <c r="F41" s="12">
        <f>IFERROR(__xludf.DUMMYFUNCTION("REGEXEXTRACT(G41,""-*\d*\.?\d+"")*if(H41=""k"",1000,1000000)"),978000.0)</f>
        <v>978000</v>
      </c>
      <c r="G41" s="10" t="s">
        <v>142</v>
      </c>
      <c r="H41" s="10" t="str">
        <f t="shared" si="1"/>
        <v>k</v>
      </c>
      <c r="I41" s="10" t="s">
        <v>17</v>
      </c>
      <c r="J41" s="10" t="s">
        <v>18</v>
      </c>
      <c r="K41" s="10" t="s">
        <v>18</v>
      </c>
      <c r="L41" s="10" t="s">
        <v>17</v>
      </c>
    </row>
    <row r="42">
      <c r="A42" s="13" t="s">
        <v>143</v>
      </c>
      <c r="B42" s="14" t="s">
        <v>144</v>
      </c>
      <c r="C42" s="5" t="s">
        <v>14</v>
      </c>
      <c r="D42" s="5" t="s">
        <v>15</v>
      </c>
      <c r="E42" s="6">
        <v>130.0</v>
      </c>
      <c r="F42" s="7">
        <f>IFERROR(__xludf.DUMMYFUNCTION("REGEXEXTRACT(G42,""-*\d*\.?\d+"")*if(H42=""k"",1000,1000000)"),162000.0)</f>
        <v>162000</v>
      </c>
      <c r="G42" s="5" t="s">
        <v>145</v>
      </c>
      <c r="H42" s="5" t="str">
        <f t="shared" si="1"/>
        <v>k</v>
      </c>
      <c r="I42" s="5" t="s">
        <v>17</v>
      </c>
      <c r="J42" s="5" t="s">
        <v>18</v>
      </c>
      <c r="K42" s="5" t="s">
        <v>18</v>
      </c>
      <c r="L42" s="5" t="s">
        <v>18</v>
      </c>
    </row>
    <row r="43">
      <c r="A43" s="8" t="s">
        <v>146</v>
      </c>
      <c r="B43" s="9" t="s">
        <v>147</v>
      </c>
      <c r="C43" s="10" t="s">
        <v>14</v>
      </c>
      <c r="D43" s="10" t="s">
        <v>15</v>
      </c>
      <c r="E43" s="11">
        <v>10850.0</v>
      </c>
      <c r="F43" s="12">
        <f>IFERROR(__xludf.DUMMYFUNCTION("REGEXEXTRACT(G43,""-*\d*\.?\d+"")*if(H43=""k"",1000,1000000)"),1300000.0)</f>
        <v>1300000</v>
      </c>
      <c r="G43" s="10" t="s">
        <v>66</v>
      </c>
      <c r="H43" s="10" t="str">
        <f t="shared" si="1"/>
        <v>m</v>
      </c>
      <c r="I43" s="10" t="s">
        <v>17</v>
      </c>
      <c r="J43" s="10" t="s">
        <v>18</v>
      </c>
      <c r="K43" s="10" t="s">
        <v>17</v>
      </c>
      <c r="L43" s="10" t="s">
        <v>18</v>
      </c>
    </row>
    <row r="44">
      <c r="A44" s="13" t="s">
        <v>148</v>
      </c>
      <c r="B44" s="14" t="s">
        <v>149</v>
      </c>
      <c r="C44" s="5" t="s">
        <v>14</v>
      </c>
      <c r="D44" s="5" t="s">
        <v>15</v>
      </c>
      <c r="E44" s="6">
        <v>58030.0</v>
      </c>
      <c r="F44" s="7">
        <f>IFERROR(__xludf.DUMMYFUNCTION("REGEXEXTRACT(G44,""-*\d*\.?\d+"")*if(H44=""k"",1000,1000000)"),6000000.0)</f>
        <v>6000000</v>
      </c>
      <c r="G44" s="5" t="s">
        <v>150</v>
      </c>
      <c r="H44" s="5" t="str">
        <f t="shared" si="1"/>
        <v>m</v>
      </c>
      <c r="I44" s="5" t="s">
        <v>17</v>
      </c>
      <c r="J44" s="5" t="s">
        <v>17</v>
      </c>
      <c r="K44" s="5" t="s">
        <v>17</v>
      </c>
      <c r="L44" s="5" t="s">
        <v>18</v>
      </c>
    </row>
    <row r="45">
      <c r="A45" s="8" t="s">
        <v>151</v>
      </c>
      <c r="B45" s="9" t="s">
        <v>152</v>
      </c>
      <c r="C45" s="10" t="s">
        <v>64</v>
      </c>
      <c r="D45" s="10" t="s">
        <v>153</v>
      </c>
      <c r="E45" s="11">
        <v>3120.0</v>
      </c>
      <c r="F45" s="12">
        <f>IFERROR(__xludf.DUMMYFUNCTION("REGEXEXTRACT(G45,""-*\d*\.?\d+"")*if(H45=""k"",1000,1000000)"),689000.0)</f>
        <v>689000</v>
      </c>
      <c r="G45" s="10" t="s">
        <v>154</v>
      </c>
      <c r="H45" s="10" t="str">
        <f t="shared" si="1"/>
        <v>k</v>
      </c>
      <c r="I45" s="10" t="s">
        <v>17</v>
      </c>
      <c r="J45" s="10" t="s">
        <v>18</v>
      </c>
      <c r="K45" s="10" t="s">
        <v>17</v>
      </c>
      <c r="L45" s="10" t="s">
        <v>17</v>
      </c>
    </row>
    <row r="46">
      <c r="A46" s="13" t="s">
        <v>155</v>
      </c>
      <c r="B46" s="14" t="s">
        <v>156</v>
      </c>
      <c r="C46" s="5" t="s">
        <v>21</v>
      </c>
      <c r="D46" s="5" t="s">
        <v>22</v>
      </c>
      <c r="E46" s="6">
        <v>1230.0</v>
      </c>
      <c r="F46" s="7">
        <f>IFERROR(__xludf.DUMMYFUNCTION("REGEXEXTRACT(G46,""-*\d*\.?\d+"")*if(H46=""k"",1000,1000000)"),115000.0)</f>
        <v>115000</v>
      </c>
      <c r="G46" s="5" t="s">
        <v>157</v>
      </c>
      <c r="H46" s="5" t="str">
        <f t="shared" si="1"/>
        <v>k</v>
      </c>
      <c r="I46" s="5" t="s">
        <v>18</v>
      </c>
      <c r="J46" s="5" t="s">
        <v>18</v>
      </c>
      <c r="K46" s="5" t="s">
        <v>18</v>
      </c>
      <c r="L46" s="5" t="s">
        <v>18</v>
      </c>
    </row>
    <row r="47">
      <c r="A47" s="16" t="s">
        <v>158</v>
      </c>
      <c r="B47" s="9" t="s">
        <v>159</v>
      </c>
      <c r="C47" s="10" t="s">
        <v>45</v>
      </c>
      <c r="D47" s="10" t="s">
        <v>160</v>
      </c>
      <c r="E47" s="11">
        <v>18740.0</v>
      </c>
      <c r="F47" s="12">
        <f>IFERROR(__xludf.DUMMYFUNCTION("REGEXEXTRACT(G47,""-*\d*\.?\d+"")*if(H47=""k"",1000,1000000)"),1700000.0)</f>
        <v>1700000</v>
      </c>
      <c r="G47" s="10" t="s">
        <v>112</v>
      </c>
      <c r="H47" s="10" t="str">
        <f t="shared" si="1"/>
        <v>m</v>
      </c>
      <c r="I47" s="10" t="s">
        <v>18</v>
      </c>
      <c r="J47" s="10" t="s">
        <v>18</v>
      </c>
      <c r="K47" s="10" t="s">
        <v>18</v>
      </c>
      <c r="L47" s="10" t="s">
        <v>18</v>
      </c>
    </row>
    <row r="48">
      <c r="A48" s="13" t="s">
        <v>161</v>
      </c>
      <c r="B48" s="14" t="s">
        <v>162</v>
      </c>
      <c r="C48" s="5" t="s">
        <v>21</v>
      </c>
      <c r="D48" s="5" t="s">
        <v>32</v>
      </c>
      <c r="E48" s="6">
        <v>17980.0</v>
      </c>
      <c r="F48" s="7">
        <f>IFERROR(__xludf.DUMMYFUNCTION("REGEXEXTRACT(G48,""-*\d*\.?\d+"")*if(H48=""k"",1000,1000000)"),1500000.0)</f>
        <v>1500000</v>
      </c>
      <c r="G48" s="5" t="s">
        <v>163</v>
      </c>
      <c r="H48" s="5" t="str">
        <f t="shared" si="1"/>
        <v>m</v>
      </c>
      <c r="I48" s="5" t="s">
        <v>18</v>
      </c>
      <c r="J48" s="5" t="s">
        <v>18</v>
      </c>
      <c r="K48" s="5" t="s">
        <v>18</v>
      </c>
      <c r="L48" s="5" t="s">
        <v>18</v>
      </c>
    </row>
    <row r="49">
      <c r="A49" s="17" t="s">
        <v>164</v>
      </c>
      <c r="B49" s="17" t="s">
        <v>165</v>
      </c>
      <c r="C49" s="10" t="s">
        <v>21</v>
      </c>
      <c r="D49" s="10" t="s">
        <v>22</v>
      </c>
      <c r="E49" s="11">
        <v>9410.0</v>
      </c>
      <c r="F49" s="12">
        <f>IFERROR(__xludf.DUMMYFUNCTION("REGEXEXTRACT(G49,""-*\d*\.?\d+"")*if(H49=""k"",1000,1000000)"),189000.0)</f>
        <v>189000</v>
      </c>
      <c r="G49" s="10" t="s">
        <v>166</v>
      </c>
      <c r="H49" s="18" t="str">
        <f t="shared" si="1"/>
        <v>k</v>
      </c>
      <c r="I49" s="10" t="s">
        <v>18</v>
      </c>
      <c r="J49" s="10" t="s">
        <v>18</v>
      </c>
      <c r="K49" s="10" t="s">
        <v>18</v>
      </c>
      <c r="L49" s="10" t="s">
        <v>18</v>
      </c>
    </row>
    <row r="50">
      <c r="A50" s="13" t="s">
        <v>167</v>
      </c>
      <c r="B50" s="14" t="s">
        <v>168</v>
      </c>
      <c r="C50" s="5" t="s">
        <v>64</v>
      </c>
      <c r="D50" s="5" t="s">
        <v>65</v>
      </c>
      <c r="E50" s="6">
        <v>990.0</v>
      </c>
      <c r="F50" s="7">
        <f>IFERROR(__xludf.DUMMYFUNCTION("REGEXEXTRACT(G50,""-*\d*\.?\d+"")*if(H50=""k"",1000,1000000)"),320000.0)</f>
        <v>320000</v>
      </c>
      <c r="G50" s="5" t="s">
        <v>169</v>
      </c>
      <c r="H50" s="5" t="str">
        <f t="shared" si="1"/>
        <v>k</v>
      </c>
      <c r="I50" s="5" t="s">
        <v>17</v>
      </c>
      <c r="J50" s="5" t="s">
        <v>17</v>
      </c>
      <c r="K50" s="5" t="s">
        <v>18</v>
      </c>
      <c r="L50" s="5" t="s">
        <v>18</v>
      </c>
    </row>
    <row r="51">
      <c r="A51" s="8" t="s">
        <v>170</v>
      </c>
      <c r="B51" s="9" t="s">
        <v>171</v>
      </c>
      <c r="C51" s="10" t="s">
        <v>14</v>
      </c>
      <c r="D51" s="10" t="s">
        <v>172</v>
      </c>
      <c r="E51" s="11">
        <v>6960.0</v>
      </c>
      <c r="F51" s="12">
        <f>IFERROR(__xludf.DUMMYFUNCTION("REGEXEXTRACT(G51,""-*\d*\.?\d+"")*if(H51=""k"",1000,1000000)"),1100000.0)</f>
        <v>1100000</v>
      </c>
      <c r="G51" s="10" t="s">
        <v>92</v>
      </c>
      <c r="H51" s="10" t="str">
        <f t="shared" si="1"/>
        <v>m</v>
      </c>
      <c r="I51" s="10" t="s">
        <v>18</v>
      </c>
      <c r="J51" s="10" t="s">
        <v>17</v>
      </c>
      <c r="K51" s="10" t="s">
        <v>18</v>
      </c>
      <c r="L51" s="10" t="s">
        <v>18</v>
      </c>
    </row>
    <row r="52">
      <c r="A52" s="13" t="s">
        <v>173</v>
      </c>
      <c r="B52" s="14" t="s">
        <v>174</v>
      </c>
      <c r="C52" s="5" t="s">
        <v>64</v>
      </c>
      <c r="D52" s="5" t="s">
        <v>32</v>
      </c>
      <c r="E52" s="6">
        <v>100.0</v>
      </c>
      <c r="F52" s="7">
        <f>IFERROR(__xludf.DUMMYFUNCTION("REGEXEXTRACT(G52,""-*\d*\.?\d+"")*if(H52=""k"",1000,1000000)"),109000.0)</f>
        <v>109000</v>
      </c>
      <c r="G52" s="5" t="s">
        <v>175</v>
      </c>
      <c r="H52" s="5" t="str">
        <f t="shared" si="1"/>
        <v>k</v>
      </c>
      <c r="I52" s="5" t="s">
        <v>17</v>
      </c>
      <c r="J52" s="5" t="s">
        <v>18</v>
      </c>
      <c r="K52" s="5" t="s">
        <v>17</v>
      </c>
      <c r="L52" s="5" t="s">
        <v>17</v>
      </c>
    </row>
    <row r="54">
      <c r="A54" s="1" t="s">
        <v>176</v>
      </c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autoFilter ref="$A$1:$L$52"/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50"/>
    <hyperlink r:id="rId49" ref="A51"/>
    <hyperlink r:id="rId50" ref="A52"/>
  </hyperlinks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Col="1"/>
  <cols>
    <col collapsed="1" customWidth="1" min="3" max="3" width="31.5"/>
    <col customWidth="1" hidden="1" min="4" max="4" width="30.5" outlineLevel="1"/>
    <col customWidth="1" hidden="1" min="5" max="5" width="28.0" outlineLevel="1"/>
    <col customWidth="1" min="6" max="6" width="7.63"/>
  </cols>
  <sheetData>
    <row r="1">
      <c r="A1" s="1" t="s">
        <v>2</v>
      </c>
      <c r="B1" s="1" t="s">
        <v>177</v>
      </c>
      <c r="C1" s="1" t="s">
        <v>178</v>
      </c>
      <c r="D1" s="2" t="s">
        <v>6</v>
      </c>
      <c r="E1" s="2" t="s">
        <v>7</v>
      </c>
    </row>
    <row r="2">
      <c r="A2" s="19" t="s">
        <v>14</v>
      </c>
      <c r="B2" s="20">
        <v>14.0</v>
      </c>
      <c r="C2" s="21">
        <f>IFERROR(__xludf.DUMMYFUNCTION("REGEXEXTRACT(D2,""-*\d*\.?\d+"")*if(E2=""k"",1000,1000000)"),2.05E7)</f>
        <v>20500000</v>
      </c>
      <c r="D2" s="19" t="s">
        <v>179</v>
      </c>
      <c r="E2" s="5" t="str">
        <f t="shared" ref="E2:E5" si="1">right(D2,1)</f>
        <v>m</v>
      </c>
    </row>
    <row r="3">
      <c r="A3" s="19" t="s">
        <v>180</v>
      </c>
      <c r="B3" s="20">
        <v>8.0</v>
      </c>
      <c r="C3" s="21">
        <f>IFERROR(__xludf.DUMMYFUNCTION("REGEXEXTRACT(D3,""-*\d*\.?\d+"")*if(E3=""k"",1000,1000000)"),7600000.0)</f>
        <v>7600000</v>
      </c>
      <c r="D3" s="19" t="s">
        <v>181</v>
      </c>
      <c r="E3" s="22" t="str">
        <f t="shared" si="1"/>
        <v>m</v>
      </c>
    </row>
    <row r="4">
      <c r="A4" s="19" t="s">
        <v>45</v>
      </c>
      <c r="B4" s="20">
        <v>7.0</v>
      </c>
      <c r="C4" s="21">
        <f>IFERROR(__xludf.DUMMYFUNCTION("REGEXEXTRACT(D4,""-*\d*\.?\d+"")*if(E4=""k"",1000,1000000)"),1.11E7)</f>
        <v>11100000</v>
      </c>
      <c r="D4" s="19" t="s">
        <v>182</v>
      </c>
      <c r="E4" s="22" t="str">
        <f t="shared" si="1"/>
        <v>m</v>
      </c>
    </row>
    <row r="5">
      <c r="A5" s="19" t="s">
        <v>21</v>
      </c>
      <c r="B5" s="20" t="s">
        <v>183</v>
      </c>
      <c r="C5" s="21">
        <f>IFERROR(__xludf.DUMMYFUNCTION("REGEXEXTRACT(D5,""-*\d*\.?\d+"")*if(E5=""k"",1000,1000000)"),2.71E7)</f>
        <v>27100000</v>
      </c>
      <c r="D5" s="19" t="s">
        <v>184</v>
      </c>
      <c r="E5" s="22" t="str">
        <f t="shared" si="1"/>
        <v>m</v>
      </c>
    </row>
    <row r="6">
      <c r="A6" s="19"/>
      <c r="B6" s="23"/>
    </row>
    <row r="7">
      <c r="A7" s="19"/>
      <c r="B7" s="23"/>
    </row>
    <row r="8">
      <c r="B8" s="23"/>
    </row>
    <row r="9">
      <c r="A9" s="1" t="s">
        <v>185</v>
      </c>
      <c r="B9" s="1"/>
      <c r="C9" s="1"/>
      <c r="D9" s="1"/>
    </row>
    <row r="10">
      <c r="B10" s="23"/>
    </row>
    <row r="11">
      <c r="B11" s="23"/>
    </row>
    <row r="12">
      <c r="B12" s="23"/>
    </row>
    <row r="13">
      <c r="B13" s="23"/>
    </row>
    <row r="14">
      <c r="B14" s="23"/>
    </row>
    <row r="15">
      <c r="B15" s="23"/>
    </row>
    <row r="16">
      <c r="B16" s="23"/>
    </row>
    <row r="17">
      <c r="B17" s="23"/>
    </row>
    <row r="18">
      <c r="B18" s="23"/>
    </row>
    <row r="19">
      <c r="B19" s="23"/>
    </row>
    <row r="20">
      <c r="B20" s="23"/>
    </row>
    <row r="21">
      <c r="B21" s="23"/>
    </row>
    <row r="22">
      <c r="B22" s="23"/>
    </row>
    <row r="23">
      <c r="B23" s="23"/>
    </row>
    <row r="24">
      <c r="B24" s="23"/>
    </row>
    <row r="25">
      <c r="B25" s="23"/>
    </row>
    <row r="26">
      <c r="B26" s="23"/>
    </row>
    <row r="27">
      <c r="B27" s="23"/>
    </row>
    <row r="28">
      <c r="B28" s="23"/>
    </row>
    <row r="29">
      <c r="B29" s="23"/>
    </row>
    <row r="30">
      <c r="B30" s="23"/>
    </row>
    <row r="31">
      <c r="B31" s="23"/>
    </row>
    <row r="32">
      <c r="B32" s="23"/>
    </row>
    <row r="33">
      <c r="B33" s="23"/>
    </row>
    <row r="34">
      <c r="B34" s="23"/>
    </row>
    <row r="35">
      <c r="B35" s="23"/>
    </row>
    <row r="36">
      <c r="B36" s="23"/>
    </row>
    <row r="37">
      <c r="B37" s="23"/>
    </row>
    <row r="38">
      <c r="B38" s="23"/>
    </row>
    <row r="39">
      <c r="B39" s="23"/>
    </row>
    <row r="40">
      <c r="B40" s="23"/>
    </row>
    <row r="41">
      <c r="B41" s="23"/>
    </row>
    <row r="42">
      <c r="B42" s="23"/>
    </row>
    <row r="43">
      <c r="B43" s="23"/>
    </row>
    <row r="44">
      <c r="B44" s="23"/>
    </row>
    <row r="45">
      <c r="B45" s="23"/>
    </row>
    <row r="46">
      <c r="B46" s="23"/>
    </row>
    <row r="47">
      <c r="B47" s="23"/>
    </row>
    <row r="48">
      <c r="B48" s="23"/>
    </row>
    <row r="49">
      <c r="B49" s="23"/>
    </row>
    <row r="50">
      <c r="B50" s="23"/>
    </row>
    <row r="51">
      <c r="B51" s="23"/>
    </row>
    <row r="52">
      <c r="B52" s="23"/>
    </row>
    <row r="53">
      <c r="B53" s="23"/>
    </row>
    <row r="54">
      <c r="B54" s="23"/>
    </row>
    <row r="55">
      <c r="B55" s="23"/>
    </row>
    <row r="56">
      <c r="B56" s="23"/>
    </row>
    <row r="57">
      <c r="B57" s="23"/>
    </row>
    <row r="58">
      <c r="B58" s="23"/>
    </row>
    <row r="59">
      <c r="B59" s="23"/>
    </row>
    <row r="60">
      <c r="B60" s="23"/>
    </row>
    <row r="61">
      <c r="B61" s="23"/>
    </row>
    <row r="62">
      <c r="B62" s="23"/>
    </row>
    <row r="63">
      <c r="B63" s="23"/>
    </row>
    <row r="64">
      <c r="B64" s="23"/>
    </row>
    <row r="65">
      <c r="B65" s="23"/>
    </row>
    <row r="66">
      <c r="B66" s="23"/>
    </row>
    <row r="67">
      <c r="B67" s="23"/>
    </row>
    <row r="68">
      <c r="B68" s="23"/>
    </row>
    <row r="69">
      <c r="B69" s="23"/>
    </row>
    <row r="70">
      <c r="B70" s="23"/>
    </row>
    <row r="71">
      <c r="B71" s="23"/>
    </row>
    <row r="72">
      <c r="B72" s="23"/>
    </row>
    <row r="73">
      <c r="B73" s="23"/>
    </row>
    <row r="74">
      <c r="B74" s="23"/>
    </row>
    <row r="75">
      <c r="B75" s="23"/>
    </row>
    <row r="76">
      <c r="B76" s="23"/>
    </row>
    <row r="77">
      <c r="B77" s="23"/>
    </row>
    <row r="78">
      <c r="B78" s="23"/>
    </row>
    <row r="79">
      <c r="B79" s="23"/>
    </row>
    <row r="80">
      <c r="B80" s="23"/>
    </row>
    <row r="81">
      <c r="B81" s="23"/>
    </row>
    <row r="82">
      <c r="B82" s="23"/>
    </row>
    <row r="83">
      <c r="B83" s="23"/>
    </row>
    <row r="84">
      <c r="B84" s="23"/>
    </row>
    <row r="85">
      <c r="B85" s="23"/>
    </row>
    <row r="86">
      <c r="B86" s="23"/>
    </row>
    <row r="87">
      <c r="B87" s="23"/>
    </row>
    <row r="88">
      <c r="B88" s="23"/>
    </row>
    <row r="89">
      <c r="B89" s="23"/>
    </row>
    <row r="90">
      <c r="B90" s="23"/>
    </row>
    <row r="91">
      <c r="B91" s="23"/>
    </row>
    <row r="92">
      <c r="B92" s="23"/>
    </row>
    <row r="93">
      <c r="B93" s="23"/>
    </row>
    <row r="94">
      <c r="B94" s="23"/>
    </row>
    <row r="95">
      <c r="B95" s="23"/>
    </row>
    <row r="96">
      <c r="B96" s="23"/>
    </row>
    <row r="97">
      <c r="B97" s="23"/>
    </row>
    <row r="98">
      <c r="B98" s="23"/>
    </row>
    <row r="99">
      <c r="B99" s="23"/>
    </row>
    <row r="100">
      <c r="B100" s="23"/>
    </row>
    <row r="101">
      <c r="B101" s="23"/>
    </row>
    <row r="102">
      <c r="B102" s="23"/>
    </row>
    <row r="103">
      <c r="B103" s="23"/>
    </row>
    <row r="104">
      <c r="B104" s="23"/>
    </row>
    <row r="105">
      <c r="B105" s="23"/>
    </row>
    <row r="106">
      <c r="B106" s="23"/>
    </row>
    <row r="107">
      <c r="B107" s="23"/>
    </row>
    <row r="108">
      <c r="B108" s="23"/>
    </row>
    <row r="109">
      <c r="B109" s="23"/>
    </row>
    <row r="110">
      <c r="B110" s="23"/>
    </row>
    <row r="111">
      <c r="B111" s="23"/>
    </row>
    <row r="112">
      <c r="B112" s="23"/>
    </row>
    <row r="113">
      <c r="B113" s="23"/>
    </row>
    <row r="114">
      <c r="B114" s="23"/>
    </row>
    <row r="115">
      <c r="B115" s="23"/>
    </row>
    <row r="116">
      <c r="B116" s="23"/>
    </row>
    <row r="117">
      <c r="B117" s="23"/>
    </row>
    <row r="118">
      <c r="B118" s="23"/>
    </row>
    <row r="119">
      <c r="B119" s="23"/>
    </row>
    <row r="120">
      <c r="B120" s="23"/>
    </row>
    <row r="121">
      <c r="B121" s="23"/>
    </row>
    <row r="122">
      <c r="B122" s="23"/>
    </row>
    <row r="123">
      <c r="B123" s="23"/>
    </row>
    <row r="124">
      <c r="B124" s="23"/>
    </row>
    <row r="125">
      <c r="B125" s="23"/>
    </row>
    <row r="126">
      <c r="B126" s="23"/>
    </row>
    <row r="127">
      <c r="B127" s="23"/>
    </row>
    <row r="128">
      <c r="B128" s="23"/>
    </row>
    <row r="129">
      <c r="B129" s="23"/>
    </row>
    <row r="130">
      <c r="B130" s="23"/>
    </row>
    <row r="131">
      <c r="B131" s="23"/>
    </row>
    <row r="132">
      <c r="B132" s="23"/>
    </row>
    <row r="133">
      <c r="B133" s="23"/>
    </row>
    <row r="134">
      <c r="B134" s="23"/>
    </row>
    <row r="135">
      <c r="B135" s="23"/>
    </row>
    <row r="136">
      <c r="B136" s="23"/>
    </row>
    <row r="137">
      <c r="B137" s="23"/>
    </row>
    <row r="138">
      <c r="B138" s="23"/>
    </row>
    <row r="139">
      <c r="B139" s="23"/>
    </row>
    <row r="140">
      <c r="B140" s="23"/>
    </row>
    <row r="141">
      <c r="B141" s="23"/>
    </row>
    <row r="142">
      <c r="B142" s="23"/>
    </row>
    <row r="143">
      <c r="B143" s="23"/>
    </row>
    <row r="144">
      <c r="B144" s="23"/>
    </row>
    <row r="145">
      <c r="B145" s="23"/>
    </row>
    <row r="146">
      <c r="B146" s="23"/>
    </row>
    <row r="147">
      <c r="B147" s="23"/>
    </row>
    <row r="148">
      <c r="B148" s="23"/>
    </row>
    <row r="149">
      <c r="B149" s="23"/>
    </row>
    <row r="150">
      <c r="B150" s="23"/>
    </row>
    <row r="151">
      <c r="B151" s="23"/>
    </row>
    <row r="152">
      <c r="B152" s="23"/>
    </row>
    <row r="153">
      <c r="B153" s="23"/>
    </row>
    <row r="154">
      <c r="B154" s="23"/>
    </row>
    <row r="155">
      <c r="B155" s="23"/>
    </row>
    <row r="156">
      <c r="B156" s="23"/>
    </row>
    <row r="157">
      <c r="B157" s="23"/>
    </row>
    <row r="158">
      <c r="B158" s="23"/>
    </row>
    <row r="159">
      <c r="B159" s="23"/>
    </row>
    <row r="160">
      <c r="B160" s="23"/>
    </row>
    <row r="161">
      <c r="B161" s="23"/>
    </row>
    <row r="162">
      <c r="B162" s="23"/>
    </row>
    <row r="163">
      <c r="B163" s="23"/>
    </row>
    <row r="164">
      <c r="B164" s="23"/>
    </row>
    <row r="165">
      <c r="B165" s="23"/>
    </row>
    <row r="166">
      <c r="B166" s="23"/>
    </row>
    <row r="167">
      <c r="B167" s="23"/>
    </row>
    <row r="168">
      <c r="B168" s="23"/>
    </row>
    <row r="169">
      <c r="B169" s="23"/>
    </row>
    <row r="170">
      <c r="B170" s="23"/>
    </row>
    <row r="171">
      <c r="B171" s="23"/>
    </row>
    <row r="172">
      <c r="B172" s="23"/>
    </row>
    <row r="173">
      <c r="B173" s="23"/>
    </row>
    <row r="174">
      <c r="B174" s="23"/>
    </row>
    <row r="175">
      <c r="B175" s="23"/>
    </row>
    <row r="176">
      <c r="B176" s="23"/>
    </row>
    <row r="177">
      <c r="B177" s="23"/>
    </row>
    <row r="178">
      <c r="B178" s="23"/>
    </row>
    <row r="179">
      <c r="B179" s="23"/>
    </row>
    <row r="180">
      <c r="B180" s="23"/>
    </row>
    <row r="181">
      <c r="B181" s="23"/>
    </row>
    <row r="182">
      <c r="B182" s="23"/>
    </row>
    <row r="183">
      <c r="B183" s="23"/>
    </row>
    <row r="184">
      <c r="B184" s="23"/>
    </row>
    <row r="185">
      <c r="B185" s="23"/>
    </row>
    <row r="186">
      <c r="B186" s="23"/>
    </row>
    <row r="187">
      <c r="B187" s="23"/>
    </row>
    <row r="188">
      <c r="B188" s="23"/>
    </row>
    <row r="189">
      <c r="B189" s="23"/>
    </row>
    <row r="190">
      <c r="B190" s="23"/>
    </row>
    <row r="191">
      <c r="B191" s="23"/>
    </row>
    <row r="192">
      <c r="B192" s="23"/>
    </row>
    <row r="193">
      <c r="B193" s="23"/>
    </row>
    <row r="194">
      <c r="B194" s="23"/>
    </row>
    <row r="195">
      <c r="B195" s="23"/>
    </row>
    <row r="196">
      <c r="B196" s="23"/>
    </row>
    <row r="197">
      <c r="B197" s="23"/>
    </row>
    <row r="198">
      <c r="B198" s="23"/>
    </row>
    <row r="199">
      <c r="B199" s="23"/>
    </row>
    <row r="200">
      <c r="B200" s="23"/>
    </row>
    <row r="201">
      <c r="B201" s="23"/>
    </row>
    <row r="202">
      <c r="B202" s="23"/>
    </row>
    <row r="203">
      <c r="B203" s="23"/>
    </row>
    <row r="204">
      <c r="B204" s="23"/>
    </row>
    <row r="205">
      <c r="B205" s="23"/>
    </row>
    <row r="206">
      <c r="B206" s="23"/>
    </row>
    <row r="207">
      <c r="B207" s="23"/>
    </row>
    <row r="208">
      <c r="B208" s="23"/>
    </row>
    <row r="209">
      <c r="B209" s="23"/>
    </row>
    <row r="210">
      <c r="B210" s="23"/>
    </row>
    <row r="211">
      <c r="B211" s="23"/>
    </row>
    <row r="212">
      <c r="B212" s="23"/>
    </row>
    <row r="213">
      <c r="B213" s="23"/>
    </row>
    <row r="214">
      <c r="B214" s="23"/>
    </row>
    <row r="215">
      <c r="B215" s="23"/>
    </row>
    <row r="216">
      <c r="B216" s="23"/>
    </row>
    <row r="217">
      <c r="B217" s="23"/>
    </row>
    <row r="218">
      <c r="B218" s="23"/>
    </row>
    <row r="219">
      <c r="B219" s="23"/>
    </row>
    <row r="220">
      <c r="B220" s="23"/>
    </row>
    <row r="221">
      <c r="B221" s="23"/>
    </row>
    <row r="222">
      <c r="B222" s="23"/>
    </row>
    <row r="223">
      <c r="B223" s="23"/>
    </row>
    <row r="224">
      <c r="B224" s="23"/>
    </row>
    <row r="225">
      <c r="B225" s="23"/>
    </row>
    <row r="226">
      <c r="B226" s="23"/>
    </row>
    <row r="227">
      <c r="B227" s="23"/>
    </row>
    <row r="228">
      <c r="B228" s="23"/>
    </row>
    <row r="229">
      <c r="B229" s="23"/>
    </row>
    <row r="230">
      <c r="B230" s="23"/>
    </row>
    <row r="231">
      <c r="B231" s="23"/>
    </row>
    <row r="232">
      <c r="B232" s="23"/>
    </row>
    <row r="233">
      <c r="B233" s="23"/>
    </row>
    <row r="234">
      <c r="B234" s="23"/>
    </row>
    <row r="235">
      <c r="B235" s="23"/>
    </row>
    <row r="236">
      <c r="B236" s="23"/>
    </row>
    <row r="237">
      <c r="B237" s="23"/>
    </row>
    <row r="238">
      <c r="B238" s="23"/>
    </row>
    <row r="239">
      <c r="B239" s="23"/>
    </row>
    <row r="240">
      <c r="B240" s="23"/>
    </row>
    <row r="241">
      <c r="B241" s="23"/>
    </row>
    <row r="242">
      <c r="B242" s="23"/>
    </row>
    <row r="243">
      <c r="B243" s="23"/>
    </row>
    <row r="244">
      <c r="B244" s="23"/>
    </row>
    <row r="245">
      <c r="B245" s="23"/>
    </row>
    <row r="246">
      <c r="B246" s="23"/>
    </row>
    <row r="247">
      <c r="B247" s="23"/>
    </row>
    <row r="248">
      <c r="B248" s="23"/>
    </row>
    <row r="249">
      <c r="B249" s="23"/>
    </row>
    <row r="250">
      <c r="B250" s="23"/>
    </row>
    <row r="251">
      <c r="B251" s="23"/>
    </row>
    <row r="252">
      <c r="B252" s="23"/>
    </row>
    <row r="253">
      <c r="B253" s="23"/>
    </row>
    <row r="254">
      <c r="B254" s="23"/>
    </row>
    <row r="255">
      <c r="B255" s="23"/>
    </row>
    <row r="256">
      <c r="B256" s="23"/>
    </row>
    <row r="257">
      <c r="B257" s="23"/>
    </row>
    <row r="258">
      <c r="B258" s="23"/>
    </row>
    <row r="259">
      <c r="B259" s="23"/>
    </row>
    <row r="260">
      <c r="B260" s="23"/>
    </row>
    <row r="261">
      <c r="B261" s="23"/>
    </row>
    <row r="262">
      <c r="B262" s="23"/>
    </row>
    <row r="263">
      <c r="B263" s="23"/>
    </row>
    <row r="264">
      <c r="B264" s="23"/>
    </row>
    <row r="265">
      <c r="B265" s="23"/>
    </row>
    <row r="266">
      <c r="B266" s="23"/>
    </row>
    <row r="267">
      <c r="B267" s="23"/>
    </row>
    <row r="268">
      <c r="B268" s="23"/>
    </row>
    <row r="269">
      <c r="B269" s="23"/>
    </row>
    <row r="270">
      <c r="B270" s="23"/>
    </row>
    <row r="271">
      <c r="B271" s="23"/>
    </row>
    <row r="272">
      <c r="B272" s="23"/>
    </row>
    <row r="273">
      <c r="B273" s="23"/>
    </row>
    <row r="274">
      <c r="B274" s="23"/>
    </row>
    <row r="275">
      <c r="B275" s="23"/>
    </row>
    <row r="276">
      <c r="B276" s="23"/>
    </row>
    <row r="277">
      <c r="B277" s="23"/>
    </row>
    <row r="278">
      <c r="B278" s="23"/>
    </row>
    <row r="279">
      <c r="B279" s="23"/>
    </row>
    <row r="280">
      <c r="B280" s="23"/>
    </row>
    <row r="281">
      <c r="B281" s="23"/>
    </row>
    <row r="282">
      <c r="B282" s="23"/>
    </row>
    <row r="283">
      <c r="B283" s="23"/>
    </row>
    <row r="284">
      <c r="B284" s="23"/>
    </row>
    <row r="285">
      <c r="B285" s="23"/>
    </row>
    <row r="286">
      <c r="B286" s="23"/>
    </row>
    <row r="287">
      <c r="B287" s="23"/>
    </row>
    <row r="288">
      <c r="B288" s="23"/>
    </row>
    <row r="289">
      <c r="B289" s="23"/>
    </row>
    <row r="290">
      <c r="B290" s="23"/>
    </row>
    <row r="291">
      <c r="B291" s="23"/>
    </row>
    <row r="292">
      <c r="B292" s="23"/>
    </row>
    <row r="293">
      <c r="B293" s="23"/>
    </row>
    <row r="294">
      <c r="B294" s="23"/>
    </row>
    <row r="295">
      <c r="B295" s="23"/>
    </row>
    <row r="296">
      <c r="B296" s="23"/>
    </row>
    <row r="297">
      <c r="B297" s="23"/>
    </row>
    <row r="298">
      <c r="B298" s="23"/>
    </row>
    <row r="299">
      <c r="B299" s="23"/>
    </row>
    <row r="300">
      <c r="B300" s="23"/>
    </row>
    <row r="301">
      <c r="B301" s="23"/>
    </row>
    <row r="302">
      <c r="B302" s="23"/>
    </row>
    <row r="303">
      <c r="B303" s="23"/>
    </row>
    <row r="304">
      <c r="B304" s="23"/>
    </row>
    <row r="305">
      <c r="B305" s="23"/>
    </row>
    <row r="306">
      <c r="B306" s="23"/>
    </row>
    <row r="307">
      <c r="B307" s="23"/>
    </row>
    <row r="308">
      <c r="B308" s="23"/>
    </row>
    <row r="309">
      <c r="B309" s="23"/>
    </row>
    <row r="310">
      <c r="B310" s="23"/>
    </row>
    <row r="311">
      <c r="B311" s="23"/>
    </row>
    <row r="312">
      <c r="B312" s="23"/>
    </row>
    <row r="313">
      <c r="B313" s="23"/>
    </row>
    <row r="314">
      <c r="B314" s="23"/>
    </row>
    <row r="315">
      <c r="B315" s="23"/>
    </row>
    <row r="316">
      <c r="B316" s="23"/>
    </row>
    <row r="317">
      <c r="B317" s="23"/>
    </row>
    <row r="318">
      <c r="B318" s="23"/>
    </row>
    <row r="319">
      <c r="B319" s="23"/>
    </row>
    <row r="320">
      <c r="B320" s="23"/>
    </row>
    <row r="321">
      <c r="B321" s="23"/>
    </row>
    <row r="322">
      <c r="B322" s="23"/>
    </row>
    <row r="323">
      <c r="B323" s="23"/>
    </row>
    <row r="324">
      <c r="B324" s="23"/>
    </row>
    <row r="325">
      <c r="B325" s="23"/>
    </row>
    <row r="326">
      <c r="B326" s="23"/>
    </row>
    <row r="327">
      <c r="B327" s="23"/>
    </row>
    <row r="328">
      <c r="B328" s="23"/>
    </row>
    <row r="329">
      <c r="B329" s="23"/>
    </row>
    <row r="330">
      <c r="B330" s="23"/>
    </row>
    <row r="331">
      <c r="B331" s="23"/>
    </row>
    <row r="332">
      <c r="B332" s="23"/>
    </row>
    <row r="333">
      <c r="B333" s="23"/>
    </row>
    <row r="334">
      <c r="B334" s="23"/>
    </row>
    <row r="335">
      <c r="B335" s="23"/>
    </row>
    <row r="336">
      <c r="B336" s="23"/>
    </row>
    <row r="337">
      <c r="B337" s="23"/>
    </row>
    <row r="338">
      <c r="B338" s="23"/>
    </row>
    <row r="339">
      <c r="B339" s="23"/>
    </row>
    <row r="340">
      <c r="B340" s="23"/>
    </row>
    <row r="341">
      <c r="B341" s="23"/>
    </row>
    <row r="342">
      <c r="B342" s="23"/>
    </row>
    <row r="343">
      <c r="B343" s="23"/>
    </row>
    <row r="344">
      <c r="B344" s="23"/>
    </row>
    <row r="345">
      <c r="B345" s="23"/>
    </row>
    <row r="346">
      <c r="B346" s="23"/>
    </row>
    <row r="347">
      <c r="B347" s="23"/>
    </row>
    <row r="348">
      <c r="B348" s="23"/>
    </row>
    <row r="349">
      <c r="B349" s="23"/>
    </row>
    <row r="350">
      <c r="B350" s="23"/>
    </row>
    <row r="351">
      <c r="B351" s="23"/>
    </row>
    <row r="352">
      <c r="B352" s="23"/>
    </row>
    <row r="353">
      <c r="B353" s="23"/>
    </row>
    <row r="354">
      <c r="B354" s="23"/>
    </row>
    <row r="355">
      <c r="B355" s="23"/>
    </row>
    <row r="356">
      <c r="B356" s="23"/>
    </row>
    <row r="357">
      <c r="B357" s="23"/>
    </row>
    <row r="358">
      <c r="B358" s="23"/>
    </row>
    <row r="359">
      <c r="B359" s="23"/>
    </row>
    <row r="360">
      <c r="B360" s="23"/>
    </row>
    <row r="361">
      <c r="B361" s="23"/>
    </row>
    <row r="362">
      <c r="B362" s="23"/>
    </row>
    <row r="363">
      <c r="B363" s="23"/>
    </row>
    <row r="364">
      <c r="B364" s="23"/>
    </row>
    <row r="365">
      <c r="B365" s="23"/>
    </row>
    <row r="366">
      <c r="B366" s="23"/>
    </row>
    <row r="367">
      <c r="B367" s="23"/>
    </row>
    <row r="368">
      <c r="B368" s="23"/>
    </row>
    <row r="369">
      <c r="B369" s="23"/>
    </row>
    <row r="370">
      <c r="B370" s="23"/>
    </row>
    <row r="371">
      <c r="B371" s="23"/>
    </row>
    <row r="372">
      <c r="B372" s="23"/>
    </row>
    <row r="373">
      <c r="B373" s="23"/>
    </row>
    <row r="374">
      <c r="B374" s="23"/>
    </row>
    <row r="375">
      <c r="B375" s="23"/>
    </row>
    <row r="376">
      <c r="B376" s="23"/>
    </row>
    <row r="377">
      <c r="B377" s="23"/>
    </row>
    <row r="378">
      <c r="B378" s="23"/>
    </row>
    <row r="379">
      <c r="B379" s="23"/>
    </row>
    <row r="380">
      <c r="B380" s="23"/>
    </row>
    <row r="381">
      <c r="B381" s="23"/>
    </row>
    <row r="382">
      <c r="B382" s="23"/>
    </row>
    <row r="383">
      <c r="B383" s="23"/>
    </row>
    <row r="384">
      <c r="B384" s="23"/>
    </row>
    <row r="385">
      <c r="B385" s="23"/>
    </row>
    <row r="386">
      <c r="B386" s="23"/>
    </row>
    <row r="387">
      <c r="B387" s="23"/>
    </row>
    <row r="388">
      <c r="B388" s="23"/>
    </row>
    <row r="389">
      <c r="B389" s="23"/>
    </row>
    <row r="390">
      <c r="B390" s="23"/>
    </row>
    <row r="391">
      <c r="B391" s="23"/>
    </row>
    <row r="392">
      <c r="B392" s="23"/>
    </row>
    <row r="393">
      <c r="B393" s="23"/>
    </row>
    <row r="394">
      <c r="B394" s="23"/>
    </row>
    <row r="395">
      <c r="B395" s="23"/>
    </row>
    <row r="396">
      <c r="B396" s="23"/>
    </row>
    <row r="397">
      <c r="B397" s="23"/>
    </row>
    <row r="398">
      <c r="B398" s="23"/>
    </row>
    <row r="399">
      <c r="B399" s="23"/>
    </row>
    <row r="400">
      <c r="B400" s="23"/>
    </row>
    <row r="401">
      <c r="B401" s="23"/>
    </row>
    <row r="402">
      <c r="B402" s="23"/>
    </row>
    <row r="403">
      <c r="B403" s="23"/>
    </row>
    <row r="404">
      <c r="B404" s="23"/>
    </row>
    <row r="405">
      <c r="B405" s="23"/>
    </row>
    <row r="406">
      <c r="B406" s="23"/>
    </row>
    <row r="407">
      <c r="B407" s="23"/>
    </row>
    <row r="408">
      <c r="B408" s="23"/>
    </row>
    <row r="409">
      <c r="B409" s="23"/>
    </row>
    <row r="410">
      <c r="B410" s="23"/>
    </row>
    <row r="411">
      <c r="B411" s="23"/>
    </row>
    <row r="412">
      <c r="B412" s="23"/>
    </row>
    <row r="413">
      <c r="B413" s="23"/>
    </row>
    <row r="414">
      <c r="B414" s="23"/>
    </row>
    <row r="415">
      <c r="B415" s="23"/>
    </row>
    <row r="416">
      <c r="B416" s="23"/>
    </row>
    <row r="417">
      <c r="B417" s="23"/>
    </row>
    <row r="418">
      <c r="B418" s="23"/>
    </row>
    <row r="419">
      <c r="B419" s="23"/>
    </row>
    <row r="420">
      <c r="B420" s="23"/>
    </row>
    <row r="421">
      <c r="B421" s="23"/>
    </row>
    <row r="422">
      <c r="B422" s="23"/>
    </row>
    <row r="423">
      <c r="B423" s="23"/>
    </row>
    <row r="424">
      <c r="B424" s="23"/>
    </row>
    <row r="425">
      <c r="B425" s="23"/>
    </row>
    <row r="426">
      <c r="B426" s="23"/>
    </row>
    <row r="427">
      <c r="B427" s="23"/>
    </row>
    <row r="428">
      <c r="B428" s="23"/>
    </row>
    <row r="429">
      <c r="B429" s="23"/>
    </row>
    <row r="430">
      <c r="B430" s="23"/>
    </row>
    <row r="431">
      <c r="B431" s="23"/>
    </row>
    <row r="432">
      <c r="B432" s="23"/>
    </row>
    <row r="433">
      <c r="B433" s="23"/>
    </row>
    <row r="434">
      <c r="B434" s="23"/>
    </row>
    <row r="435">
      <c r="B435" s="23"/>
    </row>
    <row r="436">
      <c r="B436" s="23"/>
    </row>
    <row r="437">
      <c r="B437" s="23"/>
    </row>
    <row r="438">
      <c r="B438" s="23"/>
    </row>
    <row r="439">
      <c r="B439" s="23"/>
    </row>
    <row r="440">
      <c r="B440" s="23"/>
    </row>
    <row r="441">
      <c r="B441" s="23"/>
    </row>
    <row r="442">
      <c r="B442" s="23"/>
    </row>
    <row r="443">
      <c r="B443" s="23"/>
    </row>
    <row r="444">
      <c r="B444" s="23"/>
    </row>
    <row r="445">
      <c r="B445" s="23"/>
    </row>
    <row r="446">
      <c r="B446" s="23"/>
    </row>
    <row r="447">
      <c r="B447" s="23"/>
    </row>
    <row r="448">
      <c r="B448" s="23"/>
    </row>
    <row r="449">
      <c r="B449" s="23"/>
    </row>
    <row r="450">
      <c r="B450" s="23"/>
    </row>
    <row r="451">
      <c r="B451" s="23"/>
    </row>
    <row r="452">
      <c r="B452" s="23"/>
    </row>
    <row r="453">
      <c r="B453" s="23"/>
    </row>
    <row r="454">
      <c r="B454" s="23"/>
    </row>
    <row r="455">
      <c r="B455" s="23"/>
    </row>
    <row r="456">
      <c r="B456" s="23"/>
    </row>
    <row r="457">
      <c r="B457" s="23"/>
    </row>
    <row r="458">
      <c r="B458" s="23"/>
    </row>
    <row r="459">
      <c r="B459" s="23"/>
    </row>
    <row r="460">
      <c r="B460" s="23"/>
    </row>
    <row r="461">
      <c r="B461" s="23"/>
    </row>
    <row r="462">
      <c r="B462" s="23"/>
    </row>
    <row r="463">
      <c r="B463" s="23"/>
    </row>
    <row r="464">
      <c r="B464" s="23"/>
    </row>
    <row r="465">
      <c r="B465" s="23"/>
    </row>
    <row r="466">
      <c r="B466" s="23"/>
    </row>
    <row r="467">
      <c r="B467" s="23"/>
    </row>
    <row r="468">
      <c r="B468" s="23"/>
    </row>
    <row r="469">
      <c r="B469" s="23"/>
    </row>
    <row r="470">
      <c r="B470" s="23"/>
    </row>
    <row r="471">
      <c r="B471" s="23"/>
    </row>
    <row r="472">
      <c r="B472" s="23"/>
    </row>
    <row r="473">
      <c r="B473" s="23"/>
    </row>
    <row r="474">
      <c r="B474" s="23"/>
    </row>
    <row r="475">
      <c r="B475" s="23"/>
    </row>
    <row r="476">
      <c r="B476" s="23"/>
    </row>
    <row r="477">
      <c r="B477" s="23"/>
    </row>
    <row r="478">
      <c r="B478" s="23"/>
    </row>
    <row r="479">
      <c r="B479" s="23"/>
    </row>
    <row r="480">
      <c r="B480" s="23"/>
    </row>
    <row r="481">
      <c r="B481" s="23"/>
    </row>
    <row r="482">
      <c r="B482" s="23"/>
    </row>
    <row r="483">
      <c r="B483" s="23"/>
    </row>
    <row r="484">
      <c r="B484" s="23"/>
    </row>
    <row r="485">
      <c r="B485" s="23"/>
    </row>
    <row r="486">
      <c r="B486" s="23"/>
    </row>
    <row r="487">
      <c r="B487" s="23"/>
    </row>
    <row r="488">
      <c r="B488" s="23"/>
    </row>
    <row r="489">
      <c r="B489" s="23"/>
    </row>
    <row r="490">
      <c r="B490" s="23"/>
    </row>
    <row r="491">
      <c r="B491" s="23"/>
    </row>
    <row r="492">
      <c r="B492" s="23"/>
    </row>
    <row r="493">
      <c r="B493" s="23"/>
    </row>
    <row r="494">
      <c r="B494" s="23"/>
    </row>
    <row r="495">
      <c r="B495" s="23"/>
    </row>
    <row r="496">
      <c r="B496" s="23"/>
    </row>
    <row r="497">
      <c r="B497" s="23"/>
    </row>
    <row r="498">
      <c r="B498" s="23"/>
    </row>
    <row r="499">
      <c r="B499" s="23"/>
    </row>
    <row r="500">
      <c r="B500" s="23"/>
    </row>
    <row r="501">
      <c r="B501" s="23"/>
    </row>
    <row r="502">
      <c r="B502" s="23"/>
    </row>
    <row r="503">
      <c r="B503" s="23"/>
    </row>
    <row r="504">
      <c r="B504" s="23"/>
    </row>
    <row r="505">
      <c r="B505" s="23"/>
    </row>
    <row r="506">
      <c r="B506" s="23"/>
    </row>
    <row r="507">
      <c r="B507" s="23"/>
    </row>
    <row r="508">
      <c r="B508" s="23"/>
    </row>
    <row r="509">
      <c r="B509" s="23"/>
    </row>
    <row r="510">
      <c r="B510" s="23"/>
    </row>
    <row r="511">
      <c r="B511" s="23"/>
    </row>
    <row r="512">
      <c r="B512" s="23"/>
    </row>
    <row r="513">
      <c r="B513" s="23"/>
    </row>
    <row r="514">
      <c r="B514" s="23"/>
    </row>
    <row r="515">
      <c r="B515" s="23"/>
    </row>
    <row r="516">
      <c r="B516" s="23"/>
    </row>
    <row r="517">
      <c r="B517" s="23"/>
    </row>
    <row r="518">
      <c r="B518" s="23"/>
    </row>
    <row r="519">
      <c r="B519" s="23"/>
    </row>
    <row r="520">
      <c r="B520" s="23"/>
    </row>
    <row r="521">
      <c r="B521" s="23"/>
    </row>
    <row r="522">
      <c r="B522" s="23"/>
    </row>
    <row r="523">
      <c r="B523" s="23"/>
    </row>
    <row r="524">
      <c r="B524" s="23"/>
    </row>
    <row r="525">
      <c r="B525" s="23"/>
    </row>
    <row r="526">
      <c r="B526" s="23"/>
    </row>
    <row r="527">
      <c r="B527" s="23"/>
    </row>
    <row r="528">
      <c r="B528" s="23"/>
    </row>
    <row r="529">
      <c r="B529" s="23"/>
    </row>
    <row r="530">
      <c r="B530" s="23"/>
    </row>
    <row r="531">
      <c r="B531" s="23"/>
    </row>
    <row r="532">
      <c r="B532" s="23"/>
    </row>
    <row r="533">
      <c r="B533" s="23"/>
    </row>
    <row r="534">
      <c r="B534" s="23"/>
    </row>
    <row r="535">
      <c r="B535" s="23"/>
    </row>
    <row r="536">
      <c r="B536" s="23"/>
    </row>
    <row r="537">
      <c r="B537" s="23"/>
    </row>
    <row r="538">
      <c r="B538" s="23"/>
    </row>
    <row r="539">
      <c r="B539" s="23"/>
    </row>
    <row r="540">
      <c r="B540" s="23"/>
    </row>
    <row r="541">
      <c r="B541" s="23"/>
    </row>
    <row r="542">
      <c r="B542" s="23"/>
    </row>
    <row r="543">
      <c r="B543" s="23"/>
    </row>
    <row r="544">
      <c r="B544" s="23"/>
    </row>
    <row r="545">
      <c r="B545" s="23"/>
    </row>
    <row r="546">
      <c r="B546" s="23"/>
    </row>
    <row r="547">
      <c r="B547" s="23"/>
    </row>
    <row r="548">
      <c r="B548" s="23"/>
    </row>
    <row r="549">
      <c r="B549" s="23"/>
    </row>
    <row r="550">
      <c r="B550" s="23"/>
    </row>
    <row r="551">
      <c r="B551" s="23"/>
    </row>
    <row r="552">
      <c r="B552" s="23"/>
    </row>
    <row r="553">
      <c r="B553" s="23"/>
    </row>
    <row r="554">
      <c r="B554" s="23"/>
    </row>
    <row r="555">
      <c r="B555" s="23"/>
    </row>
    <row r="556">
      <c r="B556" s="23"/>
    </row>
    <row r="557">
      <c r="B557" s="23"/>
    </row>
    <row r="558">
      <c r="B558" s="23"/>
    </row>
    <row r="559">
      <c r="B559" s="23"/>
    </row>
    <row r="560">
      <c r="B560" s="23"/>
    </row>
    <row r="561">
      <c r="B561" s="23"/>
    </row>
    <row r="562">
      <c r="B562" s="23"/>
    </row>
    <row r="563">
      <c r="B563" s="23"/>
    </row>
    <row r="564">
      <c r="B564" s="23"/>
    </row>
    <row r="565">
      <c r="B565" s="23"/>
    </row>
    <row r="566">
      <c r="B566" s="23"/>
    </row>
    <row r="567">
      <c r="B567" s="23"/>
    </row>
    <row r="568">
      <c r="B568" s="23"/>
    </row>
    <row r="569">
      <c r="B569" s="23"/>
    </row>
    <row r="570">
      <c r="B570" s="23"/>
    </row>
    <row r="571">
      <c r="B571" s="23"/>
    </row>
    <row r="572">
      <c r="B572" s="23"/>
    </row>
    <row r="573">
      <c r="B573" s="23"/>
    </row>
    <row r="574">
      <c r="B574" s="23"/>
    </row>
    <row r="575">
      <c r="B575" s="23"/>
    </row>
    <row r="576">
      <c r="B576" s="23"/>
    </row>
    <row r="577">
      <c r="B577" s="23"/>
    </row>
    <row r="578">
      <c r="B578" s="23"/>
    </row>
    <row r="579">
      <c r="B579" s="23"/>
    </row>
    <row r="580">
      <c r="B580" s="23"/>
    </row>
    <row r="581">
      <c r="B581" s="23"/>
    </row>
    <row r="582">
      <c r="B582" s="23"/>
    </row>
    <row r="583">
      <c r="B583" s="23"/>
    </row>
    <row r="584">
      <c r="B584" s="23"/>
    </row>
    <row r="585">
      <c r="B585" s="23"/>
    </row>
    <row r="586">
      <c r="B586" s="23"/>
    </row>
    <row r="587">
      <c r="B587" s="23"/>
    </row>
    <row r="588">
      <c r="B588" s="23"/>
    </row>
    <row r="589">
      <c r="B589" s="23"/>
    </row>
    <row r="590">
      <c r="B590" s="23"/>
    </row>
    <row r="591">
      <c r="B591" s="23"/>
    </row>
    <row r="592">
      <c r="B592" s="23"/>
    </row>
    <row r="593">
      <c r="B593" s="23"/>
    </row>
    <row r="594">
      <c r="B594" s="23"/>
    </row>
    <row r="595">
      <c r="B595" s="23"/>
    </row>
    <row r="596">
      <c r="B596" s="23"/>
    </row>
    <row r="597">
      <c r="B597" s="23"/>
    </row>
    <row r="598">
      <c r="B598" s="23"/>
    </row>
    <row r="599">
      <c r="B599" s="23"/>
    </row>
    <row r="600">
      <c r="B600" s="23"/>
    </row>
    <row r="601">
      <c r="B601" s="23"/>
    </row>
    <row r="602">
      <c r="B602" s="23"/>
    </row>
    <row r="603">
      <c r="B603" s="23"/>
    </row>
    <row r="604">
      <c r="B604" s="23"/>
    </row>
    <row r="605">
      <c r="B605" s="23"/>
    </row>
    <row r="606">
      <c r="B606" s="23"/>
    </row>
    <row r="607">
      <c r="B607" s="23"/>
    </row>
    <row r="608">
      <c r="B608" s="23"/>
    </row>
    <row r="609">
      <c r="B609" s="23"/>
    </row>
    <row r="610">
      <c r="B610" s="23"/>
    </row>
    <row r="611">
      <c r="B611" s="23"/>
    </row>
    <row r="612">
      <c r="B612" s="23"/>
    </row>
    <row r="613">
      <c r="B613" s="23"/>
    </row>
    <row r="614">
      <c r="B614" s="23"/>
    </row>
    <row r="615">
      <c r="B615" s="23"/>
    </row>
    <row r="616">
      <c r="B616" s="23"/>
    </row>
    <row r="617">
      <c r="B617" s="23"/>
    </row>
    <row r="618">
      <c r="B618" s="23"/>
    </row>
    <row r="619">
      <c r="B619" s="23"/>
    </row>
    <row r="620">
      <c r="B620" s="23"/>
    </row>
    <row r="621">
      <c r="B621" s="23"/>
    </row>
    <row r="622">
      <c r="B622" s="23"/>
    </row>
    <row r="623">
      <c r="B623" s="23"/>
    </row>
    <row r="624">
      <c r="B624" s="23"/>
    </row>
    <row r="625">
      <c r="B625" s="23"/>
    </row>
    <row r="626">
      <c r="B626" s="23"/>
    </row>
    <row r="627">
      <c r="B627" s="23"/>
    </row>
    <row r="628">
      <c r="B628" s="23"/>
    </row>
    <row r="629">
      <c r="B629" s="23"/>
    </row>
    <row r="630">
      <c r="B630" s="23"/>
    </row>
    <row r="631">
      <c r="B631" s="23"/>
    </row>
    <row r="632">
      <c r="B632" s="23"/>
    </row>
    <row r="633">
      <c r="B633" s="23"/>
    </row>
    <row r="634">
      <c r="B634" s="23"/>
    </row>
    <row r="635">
      <c r="B635" s="23"/>
    </row>
    <row r="636">
      <c r="B636" s="23"/>
    </row>
    <row r="637">
      <c r="B637" s="23"/>
    </row>
    <row r="638">
      <c r="B638" s="23"/>
    </row>
    <row r="639">
      <c r="B639" s="23"/>
    </row>
    <row r="640">
      <c r="B640" s="23"/>
    </row>
    <row r="641">
      <c r="B641" s="23"/>
    </row>
    <row r="642">
      <c r="B642" s="23"/>
    </row>
    <row r="643">
      <c r="B643" s="23"/>
    </row>
    <row r="644">
      <c r="B644" s="23"/>
    </row>
    <row r="645">
      <c r="B645" s="23"/>
    </row>
    <row r="646">
      <c r="B646" s="23"/>
    </row>
    <row r="647">
      <c r="B647" s="23"/>
    </row>
    <row r="648">
      <c r="B648" s="23"/>
    </row>
    <row r="649">
      <c r="B649" s="23"/>
    </row>
    <row r="650">
      <c r="B650" s="23"/>
    </row>
    <row r="651">
      <c r="B651" s="23"/>
    </row>
    <row r="652">
      <c r="B652" s="23"/>
    </row>
    <row r="653">
      <c r="B653" s="23"/>
    </row>
    <row r="654">
      <c r="B654" s="23"/>
    </row>
    <row r="655">
      <c r="B655" s="23"/>
    </row>
    <row r="656">
      <c r="B656" s="23"/>
    </row>
    <row r="657">
      <c r="B657" s="23"/>
    </row>
    <row r="658">
      <c r="B658" s="23"/>
    </row>
    <row r="659">
      <c r="B659" s="23"/>
    </row>
    <row r="660">
      <c r="B660" s="23"/>
    </row>
    <row r="661">
      <c r="B661" s="23"/>
    </row>
    <row r="662">
      <c r="B662" s="23"/>
    </row>
    <row r="663">
      <c r="B663" s="23"/>
    </row>
    <row r="664">
      <c r="B664" s="23"/>
    </row>
    <row r="665">
      <c r="B665" s="23"/>
    </row>
    <row r="666">
      <c r="B666" s="23"/>
    </row>
    <row r="667">
      <c r="B667" s="23"/>
    </row>
    <row r="668">
      <c r="B668" s="23"/>
    </row>
    <row r="669">
      <c r="B669" s="23"/>
    </row>
    <row r="670">
      <c r="B670" s="23"/>
    </row>
    <row r="671">
      <c r="B671" s="23"/>
    </row>
    <row r="672">
      <c r="B672" s="23"/>
    </row>
    <row r="673">
      <c r="B673" s="23"/>
    </row>
    <row r="674">
      <c r="B674" s="23"/>
    </row>
    <row r="675">
      <c r="B675" s="23"/>
    </row>
    <row r="676">
      <c r="B676" s="23"/>
    </row>
    <row r="677">
      <c r="B677" s="23"/>
    </row>
    <row r="678">
      <c r="B678" s="23"/>
    </row>
    <row r="679">
      <c r="B679" s="23"/>
    </row>
    <row r="680">
      <c r="B680" s="23"/>
    </row>
    <row r="681">
      <c r="B681" s="23"/>
    </row>
    <row r="682">
      <c r="B682" s="23"/>
    </row>
    <row r="683">
      <c r="B683" s="23"/>
    </row>
    <row r="684">
      <c r="B684" s="23"/>
    </row>
    <row r="685">
      <c r="B685" s="23"/>
    </row>
    <row r="686">
      <c r="B686" s="23"/>
    </row>
    <row r="687">
      <c r="B687" s="23"/>
    </row>
    <row r="688">
      <c r="B688" s="23"/>
    </row>
    <row r="689">
      <c r="B689" s="23"/>
    </row>
    <row r="690">
      <c r="B690" s="23"/>
    </row>
    <row r="691">
      <c r="B691" s="23"/>
    </row>
    <row r="692">
      <c r="B692" s="23"/>
    </row>
    <row r="693">
      <c r="B693" s="23"/>
    </row>
    <row r="694">
      <c r="B694" s="23"/>
    </row>
    <row r="695">
      <c r="B695" s="23"/>
    </row>
    <row r="696">
      <c r="B696" s="23"/>
    </row>
    <row r="697">
      <c r="B697" s="23"/>
    </row>
    <row r="698">
      <c r="B698" s="23"/>
    </row>
    <row r="699">
      <c r="B699" s="23"/>
    </row>
    <row r="700">
      <c r="B700" s="23"/>
    </row>
    <row r="701">
      <c r="B701" s="23"/>
    </row>
    <row r="702">
      <c r="B702" s="23"/>
    </row>
    <row r="703">
      <c r="B703" s="23"/>
    </row>
    <row r="704">
      <c r="B704" s="23"/>
    </row>
    <row r="705">
      <c r="B705" s="23"/>
    </row>
    <row r="706">
      <c r="B706" s="23"/>
    </row>
    <row r="707">
      <c r="B707" s="23"/>
    </row>
    <row r="708">
      <c r="B708" s="23"/>
    </row>
    <row r="709">
      <c r="B709" s="23"/>
    </row>
    <row r="710">
      <c r="B710" s="23"/>
    </row>
    <row r="711">
      <c r="B711" s="23"/>
    </row>
    <row r="712">
      <c r="B712" s="23"/>
    </row>
    <row r="713">
      <c r="B713" s="23"/>
    </row>
    <row r="714">
      <c r="B714" s="23"/>
    </row>
    <row r="715">
      <c r="B715" s="23"/>
    </row>
    <row r="716">
      <c r="B716" s="23"/>
    </row>
    <row r="717">
      <c r="B717" s="23"/>
    </row>
    <row r="718">
      <c r="B718" s="23"/>
    </row>
    <row r="719">
      <c r="B719" s="23"/>
    </row>
    <row r="720">
      <c r="B720" s="23"/>
    </row>
    <row r="721">
      <c r="B721" s="23"/>
    </row>
    <row r="722">
      <c r="B722" s="23"/>
    </row>
    <row r="723">
      <c r="B723" s="23"/>
    </row>
    <row r="724">
      <c r="B724" s="23"/>
    </row>
    <row r="725">
      <c r="B725" s="23"/>
    </row>
    <row r="726">
      <c r="B726" s="23"/>
    </row>
    <row r="727">
      <c r="B727" s="23"/>
    </row>
    <row r="728">
      <c r="B728" s="23"/>
    </row>
    <row r="729">
      <c r="B729" s="23"/>
    </row>
    <row r="730">
      <c r="B730" s="23"/>
    </row>
    <row r="731">
      <c r="B731" s="23"/>
    </row>
    <row r="732">
      <c r="B732" s="23"/>
    </row>
    <row r="733">
      <c r="B733" s="23"/>
    </row>
    <row r="734">
      <c r="B734" s="23"/>
    </row>
    <row r="735">
      <c r="B735" s="23"/>
    </row>
    <row r="736">
      <c r="B736" s="23"/>
    </row>
    <row r="737">
      <c r="B737" s="23"/>
    </row>
    <row r="738">
      <c r="B738" s="23"/>
    </row>
    <row r="739">
      <c r="B739" s="23"/>
    </row>
    <row r="740">
      <c r="B740" s="23"/>
    </row>
    <row r="741">
      <c r="B741" s="23"/>
    </row>
    <row r="742">
      <c r="B742" s="23"/>
    </row>
    <row r="743">
      <c r="B743" s="23"/>
    </row>
    <row r="744">
      <c r="B744" s="23"/>
    </row>
    <row r="745">
      <c r="B745" s="23"/>
    </row>
    <row r="746">
      <c r="B746" s="23"/>
    </row>
    <row r="747">
      <c r="B747" s="23"/>
    </row>
    <row r="748">
      <c r="B748" s="23"/>
    </row>
    <row r="749">
      <c r="B749" s="23"/>
    </row>
    <row r="750">
      <c r="B750" s="23"/>
    </row>
    <row r="751">
      <c r="B751" s="23"/>
    </row>
    <row r="752">
      <c r="B752" s="23"/>
    </row>
    <row r="753">
      <c r="B753" s="23"/>
    </row>
    <row r="754">
      <c r="B754" s="23"/>
    </row>
    <row r="755">
      <c r="B755" s="23"/>
    </row>
    <row r="756">
      <c r="B756" s="23"/>
    </row>
    <row r="757">
      <c r="B757" s="23"/>
    </row>
    <row r="758">
      <c r="B758" s="23"/>
    </row>
    <row r="759">
      <c r="B759" s="23"/>
    </row>
    <row r="760">
      <c r="B760" s="23"/>
    </row>
    <row r="761">
      <c r="B761" s="23"/>
    </row>
    <row r="762">
      <c r="B762" s="23"/>
    </row>
    <row r="763">
      <c r="B763" s="23"/>
    </row>
    <row r="764">
      <c r="B764" s="23"/>
    </row>
    <row r="765">
      <c r="B765" s="23"/>
    </row>
    <row r="766">
      <c r="B766" s="23"/>
    </row>
    <row r="767">
      <c r="B767" s="23"/>
    </row>
    <row r="768">
      <c r="B768" s="23"/>
    </row>
    <row r="769">
      <c r="B769" s="23"/>
    </row>
    <row r="770">
      <c r="B770" s="23"/>
    </row>
    <row r="771">
      <c r="B771" s="23"/>
    </row>
    <row r="772">
      <c r="B772" s="23"/>
    </row>
    <row r="773">
      <c r="B773" s="23"/>
    </row>
    <row r="774">
      <c r="B774" s="23"/>
    </row>
    <row r="775">
      <c r="B775" s="23"/>
    </row>
    <row r="776">
      <c r="B776" s="23"/>
    </row>
    <row r="777">
      <c r="B777" s="23"/>
    </row>
    <row r="778">
      <c r="B778" s="23"/>
    </row>
    <row r="779">
      <c r="B779" s="23"/>
    </row>
    <row r="780">
      <c r="B780" s="23"/>
    </row>
    <row r="781">
      <c r="B781" s="23"/>
    </row>
    <row r="782">
      <c r="B782" s="23"/>
    </row>
    <row r="783">
      <c r="B783" s="23"/>
    </row>
    <row r="784">
      <c r="B784" s="23"/>
    </row>
    <row r="785">
      <c r="B785" s="23"/>
    </row>
    <row r="786">
      <c r="B786" s="23"/>
    </row>
    <row r="787">
      <c r="B787" s="23"/>
    </row>
    <row r="788">
      <c r="B788" s="23"/>
    </row>
    <row r="789">
      <c r="B789" s="23"/>
    </row>
    <row r="790">
      <c r="B790" s="23"/>
    </row>
    <row r="791">
      <c r="B791" s="23"/>
    </row>
    <row r="792">
      <c r="B792" s="23"/>
    </row>
    <row r="793">
      <c r="B793" s="23"/>
    </row>
    <row r="794">
      <c r="B794" s="23"/>
    </row>
    <row r="795">
      <c r="B795" s="23"/>
    </row>
    <row r="796">
      <c r="B796" s="23"/>
    </row>
    <row r="797">
      <c r="B797" s="23"/>
    </row>
    <row r="798">
      <c r="B798" s="23"/>
    </row>
    <row r="799">
      <c r="B799" s="23"/>
    </row>
    <row r="800">
      <c r="B800" s="23"/>
    </row>
    <row r="801">
      <c r="B801" s="23"/>
    </row>
    <row r="802">
      <c r="B802" s="23"/>
    </row>
    <row r="803">
      <c r="B803" s="23"/>
    </row>
    <row r="804">
      <c r="B804" s="23"/>
    </row>
    <row r="805">
      <c r="B805" s="23"/>
    </row>
    <row r="806">
      <c r="B806" s="23"/>
    </row>
    <row r="807">
      <c r="B807" s="23"/>
    </row>
    <row r="808">
      <c r="B808" s="23"/>
    </row>
    <row r="809">
      <c r="B809" s="23"/>
    </row>
    <row r="810">
      <c r="B810" s="23"/>
    </row>
    <row r="811">
      <c r="B811" s="23"/>
    </row>
    <row r="812">
      <c r="B812" s="23"/>
    </row>
    <row r="813">
      <c r="B813" s="23"/>
    </row>
    <row r="814">
      <c r="B814" s="23"/>
    </row>
    <row r="815">
      <c r="B815" s="23"/>
    </row>
    <row r="816">
      <c r="B816" s="23"/>
    </row>
    <row r="817">
      <c r="B817" s="23"/>
    </row>
    <row r="818">
      <c r="B818" s="23"/>
    </row>
    <row r="819">
      <c r="B819" s="23"/>
    </row>
    <row r="820">
      <c r="B820" s="23"/>
    </row>
    <row r="821">
      <c r="B821" s="23"/>
    </row>
    <row r="822">
      <c r="B822" s="23"/>
    </row>
    <row r="823">
      <c r="B823" s="23"/>
    </row>
    <row r="824">
      <c r="B824" s="23"/>
    </row>
    <row r="825">
      <c r="B825" s="23"/>
    </row>
    <row r="826">
      <c r="B826" s="23"/>
    </row>
    <row r="827">
      <c r="B827" s="23"/>
    </row>
    <row r="828">
      <c r="B828" s="23"/>
    </row>
    <row r="829">
      <c r="B829" s="23"/>
    </row>
    <row r="830">
      <c r="B830" s="23"/>
    </row>
    <row r="831">
      <c r="B831" s="23"/>
    </row>
    <row r="832">
      <c r="B832" s="23"/>
    </row>
    <row r="833">
      <c r="B833" s="23"/>
    </row>
    <row r="834">
      <c r="B834" s="23"/>
    </row>
    <row r="835">
      <c r="B835" s="23"/>
    </row>
    <row r="836">
      <c r="B836" s="23"/>
    </row>
    <row r="837">
      <c r="B837" s="23"/>
    </row>
    <row r="838">
      <c r="B838" s="23"/>
    </row>
    <row r="839">
      <c r="B839" s="23"/>
    </row>
    <row r="840">
      <c r="B840" s="23"/>
    </row>
    <row r="841">
      <c r="B841" s="23"/>
    </row>
    <row r="842">
      <c r="B842" s="23"/>
    </row>
    <row r="843">
      <c r="B843" s="23"/>
    </row>
    <row r="844">
      <c r="B844" s="23"/>
    </row>
    <row r="845">
      <c r="B845" s="23"/>
    </row>
    <row r="846">
      <c r="B846" s="23"/>
    </row>
    <row r="847">
      <c r="B847" s="23"/>
    </row>
    <row r="848">
      <c r="B848" s="23"/>
    </row>
    <row r="849">
      <c r="B849" s="23"/>
    </row>
    <row r="850">
      <c r="B850" s="23"/>
    </row>
    <row r="851">
      <c r="B851" s="23"/>
    </row>
    <row r="852">
      <c r="B852" s="23"/>
    </row>
    <row r="853">
      <c r="B853" s="23"/>
    </row>
    <row r="854">
      <c r="B854" s="23"/>
    </row>
    <row r="855">
      <c r="B855" s="23"/>
    </row>
    <row r="856">
      <c r="B856" s="23"/>
    </row>
    <row r="857">
      <c r="B857" s="23"/>
    </row>
    <row r="858">
      <c r="B858" s="23"/>
    </row>
    <row r="859">
      <c r="B859" s="23"/>
    </row>
    <row r="860">
      <c r="B860" s="23"/>
    </row>
    <row r="861">
      <c r="B861" s="23"/>
    </row>
    <row r="862">
      <c r="B862" s="23"/>
    </row>
    <row r="863">
      <c r="B863" s="23"/>
    </row>
    <row r="864">
      <c r="B864" s="23"/>
    </row>
    <row r="865">
      <c r="B865" s="23"/>
    </row>
    <row r="866">
      <c r="B866" s="23"/>
    </row>
    <row r="867">
      <c r="B867" s="23"/>
    </row>
    <row r="868">
      <c r="B868" s="23"/>
    </row>
    <row r="869">
      <c r="B869" s="23"/>
    </row>
    <row r="870">
      <c r="B870" s="23"/>
    </row>
    <row r="871">
      <c r="B871" s="23"/>
    </row>
    <row r="872">
      <c r="B872" s="23"/>
    </row>
    <row r="873">
      <c r="B873" s="23"/>
    </row>
    <row r="874">
      <c r="B874" s="23"/>
    </row>
    <row r="875">
      <c r="B875" s="23"/>
    </row>
    <row r="876">
      <c r="B876" s="23"/>
    </row>
    <row r="877">
      <c r="B877" s="23"/>
    </row>
    <row r="878">
      <c r="B878" s="23"/>
    </row>
    <row r="879">
      <c r="B879" s="23"/>
    </row>
    <row r="880">
      <c r="B880" s="23"/>
    </row>
    <row r="881">
      <c r="B881" s="23"/>
    </row>
    <row r="882">
      <c r="B882" s="23"/>
    </row>
    <row r="883">
      <c r="B883" s="23"/>
    </row>
    <row r="884">
      <c r="B884" s="23"/>
    </row>
    <row r="885">
      <c r="B885" s="23"/>
    </row>
    <row r="886">
      <c r="B886" s="23"/>
    </row>
    <row r="887">
      <c r="B887" s="23"/>
    </row>
    <row r="888">
      <c r="B888" s="23"/>
    </row>
    <row r="889">
      <c r="B889" s="23"/>
    </row>
    <row r="890">
      <c r="B890" s="23"/>
    </row>
    <row r="891">
      <c r="B891" s="23"/>
    </row>
    <row r="892">
      <c r="B892" s="23"/>
    </row>
    <row r="893">
      <c r="B893" s="23"/>
    </row>
    <row r="894">
      <c r="B894" s="23"/>
    </row>
    <row r="895">
      <c r="B895" s="23"/>
    </row>
    <row r="896">
      <c r="B896" s="23"/>
    </row>
    <row r="897">
      <c r="B897" s="23"/>
    </row>
    <row r="898">
      <c r="B898" s="23"/>
    </row>
    <row r="899">
      <c r="B899" s="23"/>
    </row>
    <row r="900">
      <c r="B900" s="23"/>
    </row>
    <row r="901">
      <c r="B901" s="23"/>
    </row>
    <row r="902">
      <c r="B902" s="23"/>
    </row>
    <row r="903">
      <c r="B903" s="23"/>
    </row>
    <row r="904">
      <c r="B904" s="23"/>
    </row>
    <row r="905">
      <c r="B905" s="23"/>
    </row>
    <row r="906">
      <c r="B906" s="23"/>
    </row>
    <row r="907">
      <c r="B907" s="23"/>
    </row>
    <row r="908">
      <c r="B908" s="23"/>
    </row>
    <row r="909">
      <c r="B909" s="23"/>
    </row>
    <row r="910">
      <c r="B910" s="23"/>
    </row>
    <row r="911">
      <c r="B911" s="23"/>
    </row>
    <row r="912">
      <c r="B912" s="23"/>
    </row>
    <row r="913">
      <c r="B913" s="23"/>
    </row>
    <row r="914">
      <c r="B914" s="23"/>
    </row>
    <row r="915">
      <c r="B915" s="23"/>
    </row>
    <row r="916">
      <c r="B916" s="23"/>
    </row>
    <row r="917">
      <c r="B917" s="23"/>
    </row>
    <row r="918">
      <c r="B918" s="23"/>
    </row>
    <row r="919">
      <c r="B919" s="23"/>
    </row>
    <row r="920">
      <c r="B920" s="23"/>
    </row>
    <row r="921">
      <c r="B921" s="23"/>
    </row>
    <row r="922">
      <c r="B922" s="23"/>
    </row>
    <row r="923">
      <c r="B923" s="23"/>
    </row>
    <row r="924">
      <c r="B924" s="23"/>
    </row>
    <row r="925">
      <c r="B925" s="23"/>
    </row>
    <row r="926">
      <c r="B926" s="23"/>
    </row>
    <row r="927">
      <c r="B927" s="23"/>
    </row>
    <row r="928">
      <c r="B928" s="23"/>
    </row>
    <row r="929">
      <c r="B929" s="23"/>
    </row>
    <row r="930">
      <c r="B930" s="23"/>
    </row>
    <row r="931">
      <c r="B931" s="23"/>
    </row>
    <row r="932">
      <c r="B932" s="23"/>
    </row>
    <row r="933">
      <c r="B933" s="23"/>
    </row>
    <row r="934">
      <c r="B934" s="23"/>
    </row>
    <row r="935">
      <c r="B935" s="23"/>
    </row>
    <row r="936">
      <c r="B936" s="23"/>
    </row>
    <row r="937">
      <c r="B937" s="23"/>
    </row>
    <row r="938">
      <c r="B938" s="23"/>
    </row>
    <row r="939">
      <c r="B939" s="23"/>
    </row>
    <row r="940">
      <c r="B940" s="23"/>
    </row>
    <row r="941">
      <c r="B941" s="23"/>
    </row>
    <row r="942">
      <c r="B942" s="23"/>
    </row>
    <row r="943">
      <c r="B943" s="23"/>
    </row>
    <row r="944">
      <c r="B944" s="23"/>
    </row>
    <row r="945">
      <c r="B945" s="23"/>
    </row>
    <row r="946">
      <c r="B946" s="23"/>
    </row>
    <row r="947">
      <c r="B947" s="23"/>
    </row>
    <row r="948">
      <c r="B948" s="23"/>
    </row>
    <row r="949">
      <c r="B949" s="23"/>
    </row>
    <row r="950">
      <c r="B950" s="23"/>
    </row>
    <row r="951">
      <c r="B951" s="23"/>
    </row>
    <row r="952">
      <c r="B952" s="23"/>
    </row>
    <row r="953">
      <c r="B953" s="23"/>
    </row>
    <row r="954">
      <c r="B954" s="23"/>
    </row>
    <row r="955">
      <c r="B955" s="23"/>
    </row>
    <row r="956">
      <c r="B956" s="23"/>
    </row>
    <row r="957">
      <c r="B957" s="23"/>
    </row>
    <row r="958">
      <c r="B958" s="23"/>
    </row>
    <row r="959">
      <c r="B959" s="23"/>
    </row>
    <row r="960">
      <c r="B960" s="23"/>
    </row>
    <row r="961">
      <c r="B961" s="23"/>
    </row>
    <row r="962">
      <c r="B962" s="23"/>
    </row>
    <row r="963">
      <c r="B963" s="23"/>
    </row>
    <row r="964">
      <c r="B964" s="23"/>
    </row>
    <row r="965">
      <c r="B965" s="23"/>
    </row>
    <row r="966">
      <c r="B966" s="23"/>
    </row>
    <row r="967">
      <c r="B967" s="23"/>
    </row>
    <row r="968">
      <c r="B968" s="23"/>
    </row>
    <row r="969">
      <c r="B969" s="23"/>
    </row>
    <row r="970">
      <c r="B970" s="23"/>
    </row>
    <row r="971">
      <c r="B971" s="23"/>
    </row>
    <row r="972">
      <c r="B972" s="23"/>
    </row>
    <row r="973">
      <c r="B973" s="23"/>
    </row>
    <row r="974">
      <c r="B974" s="23"/>
    </row>
    <row r="975">
      <c r="B975" s="23"/>
    </row>
    <row r="976">
      <c r="B976" s="23"/>
    </row>
    <row r="977">
      <c r="B977" s="23"/>
    </row>
    <row r="978">
      <c r="B978" s="23"/>
    </row>
    <row r="979">
      <c r="B979" s="23"/>
    </row>
    <row r="980">
      <c r="B980" s="23"/>
    </row>
    <row r="981">
      <c r="B981" s="23"/>
    </row>
    <row r="982">
      <c r="B982" s="23"/>
    </row>
    <row r="983">
      <c r="B983" s="23"/>
    </row>
    <row r="984">
      <c r="B984" s="23"/>
    </row>
    <row r="985">
      <c r="B985" s="23"/>
    </row>
    <row r="986">
      <c r="B986" s="23"/>
    </row>
    <row r="987">
      <c r="B987" s="23"/>
    </row>
    <row r="988">
      <c r="B988" s="23"/>
    </row>
    <row r="989">
      <c r="B989" s="23"/>
    </row>
    <row r="990">
      <c r="B990" s="23"/>
    </row>
    <row r="991">
      <c r="B991" s="23"/>
    </row>
    <row r="992">
      <c r="B992" s="23"/>
    </row>
    <row r="993">
      <c r="B993" s="23"/>
    </row>
    <row r="994">
      <c r="B994" s="23"/>
    </row>
    <row r="995">
      <c r="B995" s="23"/>
    </row>
    <row r="996">
      <c r="B996" s="23"/>
    </row>
    <row r="997">
      <c r="B997" s="23"/>
    </row>
    <row r="998">
      <c r="B998" s="23"/>
    </row>
    <row r="999">
      <c r="B999" s="23"/>
    </row>
  </sheetData>
  <autoFilter ref="$A$1:$E$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showGridLines="0"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83.75"/>
  </cols>
  <sheetData>
    <row r="1">
      <c r="A1" s="24" t="s">
        <v>186</v>
      </c>
      <c r="B1" s="25" t="s">
        <v>187</v>
      </c>
    </row>
    <row r="2">
      <c r="A2" s="24" t="s">
        <v>188</v>
      </c>
      <c r="B2" s="25" t="s">
        <v>189</v>
      </c>
    </row>
    <row r="3">
      <c r="A3" s="24" t="s">
        <v>190</v>
      </c>
      <c r="B3" s="26" t="s">
        <v>191</v>
      </c>
    </row>
    <row r="4">
      <c r="A4" s="24" t="s">
        <v>192</v>
      </c>
      <c r="B4" s="27">
        <v>44888.0</v>
      </c>
    </row>
  </sheetData>
  <hyperlinks>
    <hyperlink r:id="rId1" ref="B3"/>
  </hyperlinks>
  <drawing r:id="rId2"/>
</worksheet>
</file>