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arod . REACH\Desktop\highcharterBGD\data\"/>
    </mc:Choice>
  </mc:AlternateContent>
  <bookViews>
    <workbookView xWindow="0" yWindow="0" windowWidth="23040" windowHeight="9120" firstSheet="7" activeTab="10"/>
  </bookViews>
  <sheets>
    <sheet name="Readme" sheetId="14" r:id="rId1"/>
    <sheet name="Indicator List" sheetId="13" r:id="rId2"/>
    <sheet name="Demographics" sheetId="2" r:id="rId3"/>
    <sheet name="Protection" sheetId="4" r:id="rId4"/>
    <sheet name="Health" sheetId="6" r:id="rId5"/>
    <sheet name="Education" sheetId="5" r:id="rId6"/>
    <sheet name="Food Security" sheetId="9" r:id="rId7"/>
    <sheet name="Shelter and NFIs" sheetId="10" r:id="rId8"/>
    <sheet name="Site Management" sheetId="11" r:id="rId9"/>
    <sheet name="CwC" sheetId="12" r:id="rId10"/>
    <sheet name="Livelihoods" sheetId="7" r:id="rId11"/>
    <sheet name="Gender Subset" sheetId="8" r:id="rId12"/>
    <sheet name="Weighting" sheetId="15" r:id="rId13"/>
  </sheets>
  <definedNames>
    <definedName name="_xlnm._FilterDatabase" localSheetId="2" hidden="1">Demographics!$A$1:$HN$36</definedName>
    <definedName name="_xlnm._FilterDatabase" localSheetId="5" hidden="1">Education!$A$1:$H$36</definedName>
  </definedNames>
  <calcPr calcId="162913"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Y35" i="12" l="1"/>
  <c r="CY18" i="12"/>
  <c r="CX35" i="12"/>
  <c r="CX28" i="12"/>
  <c r="CX17" i="12"/>
  <c r="CX14" i="12"/>
  <c r="CX13" i="12"/>
  <c r="CW35" i="12"/>
  <c r="CW34" i="12"/>
  <c r="CW28" i="12"/>
  <c r="CW25" i="12"/>
  <c r="CW15" i="12"/>
  <c r="CW5" i="12"/>
  <c r="CW4" i="12"/>
  <c r="CV35" i="12"/>
  <c r="CV34" i="12"/>
  <c r="CV31" i="12"/>
  <c r="CV28" i="12"/>
  <c r="CV25" i="12"/>
  <c r="CV22" i="12"/>
  <c r="CV18" i="12"/>
  <c r="CV17" i="12"/>
  <c r="CV15" i="12"/>
  <c r="CV13" i="12"/>
  <c r="CV10" i="12"/>
  <c r="CV5" i="12"/>
  <c r="CV4" i="12"/>
  <c r="CU35" i="12"/>
  <c r="CU34" i="12"/>
  <c r="CU32" i="12"/>
  <c r="CU31" i="12"/>
  <c r="CU29" i="12"/>
  <c r="CU25" i="12"/>
  <c r="CU24" i="12"/>
  <c r="CU22" i="12"/>
  <c r="CU15" i="12"/>
  <c r="CU14" i="12"/>
  <c r="CU13" i="12"/>
  <c r="CU10" i="12"/>
  <c r="CU8" i="12"/>
  <c r="CU6" i="12"/>
  <c r="CU5" i="12"/>
  <c r="CU4" i="12"/>
  <c r="CT35" i="12"/>
  <c r="CT34" i="12"/>
  <c r="CT33" i="12"/>
  <c r="CT32" i="12"/>
  <c r="CT31" i="12"/>
  <c r="CT30" i="12"/>
  <c r="CT29" i="12"/>
  <c r="CT28" i="12"/>
  <c r="CT27" i="12"/>
  <c r="CT26" i="12"/>
  <c r="CT25" i="12"/>
  <c r="CT24" i="12"/>
  <c r="CT23" i="12"/>
  <c r="CT22" i="12"/>
  <c r="CT21" i="12"/>
  <c r="CT20" i="12"/>
  <c r="CT19" i="12"/>
  <c r="CT18" i="12"/>
  <c r="CT17" i="12"/>
  <c r="CT16" i="12"/>
  <c r="CT15" i="12"/>
  <c r="CT14" i="12"/>
  <c r="CT13" i="12"/>
  <c r="CT12" i="12"/>
  <c r="CT11" i="12"/>
  <c r="CT10" i="12"/>
  <c r="CT9" i="12"/>
  <c r="CT8" i="12"/>
  <c r="CT7" i="12"/>
  <c r="CT6" i="12"/>
  <c r="CT5" i="12"/>
  <c r="CT4" i="12"/>
  <c r="CS35" i="12"/>
  <c r="CS34" i="12"/>
  <c r="CS33" i="12"/>
  <c r="CS32" i="12"/>
  <c r="CS31" i="12"/>
  <c r="CS30" i="12"/>
  <c r="CS29" i="12"/>
  <c r="CS28" i="12"/>
  <c r="CS27" i="12"/>
  <c r="CS26" i="12"/>
  <c r="CS25" i="12"/>
  <c r="CS24" i="12"/>
  <c r="CS23" i="12"/>
  <c r="CS22" i="12"/>
  <c r="CS21" i="12"/>
  <c r="CS20" i="12"/>
  <c r="CS19" i="12"/>
  <c r="CS18" i="12"/>
  <c r="CS17" i="12"/>
  <c r="CS16" i="12"/>
  <c r="CS15" i="12"/>
  <c r="CS14" i="12"/>
  <c r="CS13" i="12"/>
  <c r="CS12" i="12"/>
  <c r="CS11" i="12"/>
  <c r="CS10" i="12"/>
  <c r="CS9" i="12"/>
  <c r="CS8" i="12"/>
  <c r="CS7" i="12"/>
  <c r="CS6" i="12"/>
  <c r="CS5" i="12"/>
  <c r="CS4" i="12"/>
  <c r="CR35" i="12"/>
  <c r="CR34" i="12"/>
  <c r="CR33" i="12"/>
  <c r="CR32" i="12"/>
  <c r="CR31" i="12"/>
  <c r="CR30" i="12"/>
  <c r="CR29" i="12"/>
  <c r="CR28" i="12"/>
  <c r="CR27" i="12"/>
  <c r="CR26" i="12"/>
  <c r="CR25" i="12"/>
  <c r="CR24" i="12"/>
  <c r="CR23" i="12"/>
  <c r="CR22" i="12"/>
  <c r="CR21" i="12"/>
  <c r="CR20" i="12"/>
  <c r="CR19" i="12"/>
  <c r="CR18" i="12"/>
  <c r="CR17" i="12"/>
  <c r="CR16" i="12"/>
  <c r="CR15" i="12"/>
  <c r="CR14" i="12"/>
  <c r="CR13" i="12"/>
  <c r="CR12" i="12"/>
  <c r="CR11" i="12"/>
  <c r="CR10" i="12"/>
  <c r="CR9" i="12"/>
  <c r="CR8" i="12"/>
  <c r="CR7" i="12"/>
  <c r="CR6" i="12"/>
  <c r="CR5" i="12"/>
  <c r="CR4" i="12"/>
  <c r="CQ35" i="12"/>
  <c r="CQ34" i="12"/>
  <c r="CQ33" i="12"/>
  <c r="CQ32" i="12"/>
  <c r="CQ31" i="12"/>
  <c r="CQ30" i="12"/>
  <c r="CQ29" i="12"/>
  <c r="CQ28" i="12"/>
  <c r="CQ27" i="12"/>
  <c r="CQ26" i="12"/>
  <c r="CQ25" i="12"/>
  <c r="CQ24" i="12"/>
  <c r="CQ23" i="12"/>
  <c r="CQ22" i="12"/>
  <c r="CQ21" i="12"/>
  <c r="CQ20" i="12"/>
  <c r="CQ19" i="12"/>
  <c r="CQ18" i="12"/>
  <c r="CQ17" i="12"/>
  <c r="CQ16" i="12"/>
  <c r="CQ15" i="12"/>
  <c r="CQ14" i="12"/>
  <c r="CQ13" i="12"/>
  <c r="CQ12" i="12"/>
  <c r="CQ11" i="12"/>
  <c r="CQ10" i="12"/>
  <c r="CQ9" i="12"/>
  <c r="CQ8" i="12"/>
  <c r="CQ7" i="12"/>
  <c r="CQ6" i="12"/>
  <c r="CQ5" i="12"/>
  <c r="CQ4" i="12"/>
</calcChain>
</file>

<file path=xl/sharedStrings.xml><?xml version="1.0" encoding="utf-8"?>
<sst xmlns="http://schemas.openxmlformats.org/spreadsheetml/2006/main" count="2069" uniqueCount="554">
  <si>
    <t>Camp Name</t>
  </si>
  <si>
    <t>Alternative name</t>
  </si>
  <si>
    <t>Camp 10</t>
  </si>
  <si>
    <t>Camp 11</t>
  </si>
  <si>
    <t>Camp 12</t>
  </si>
  <si>
    <t>Camp 13</t>
  </si>
  <si>
    <t>Camp 14</t>
  </si>
  <si>
    <t>Camp 15</t>
  </si>
  <si>
    <t>Camp 16</t>
  </si>
  <si>
    <t>Camp 17</t>
  </si>
  <si>
    <t>Camp 18</t>
  </si>
  <si>
    <t>Camp 19</t>
  </si>
  <si>
    <t>Camp 1E</t>
  </si>
  <si>
    <t>Camp 1W</t>
  </si>
  <si>
    <t>Camp 20</t>
  </si>
  <si>
    <t>Camp 21</t>
  </si>
  <si>
    <t>Camp 22</t>
  </si>
  <si>
    <t>Camp 23</t>
  </si>
  <si>
    <t>Camp 24</t>
  </si>
  <si>
    <t>Camp 25</t>
  </si>
  <si>
    <t>Camp 26</t>
  </si>
  <si>
    <t>Camp 27</t>
  </si>
  <si>
    <t>Camp 2E</t>
  </si>
  <si>
    <t>Camp 2W</t>
  </si>
  <si>
    <t>Camp 3</t>
  </si>
  <si>
    <t>Camp 4</t>
  </si>
  <si>
    <t>Camp 5</t>
  </si>
  <si>
    <t>Camp 6</t>
  </si>
  <si>
    <t>Camp 7</t>
  </si>
  <si>
    <t>Camp 8E</t>
  </si>
  <si>
    <t>Camp 8W</t>
  </si>
  <si>
    <t>Camp 9</t>
  </si>
  <si>
    <t>Nayapara RC</t>
  </si>
  <si>
    <t>Hakimpara</t>
  </si>
  <si>
    <t>Jamtoli</t>
  </si>
  <si>
    <t>Moynarghona</t>
  </si>
  <si>
    <t>Chakmarkul</t>
  </si>
  <si>
    <t>Shamlapur</t>
  </si>
  <si>
    <t>Unchiprang</t>
  </si>
  <si>
    <t>Leda</t>
  </si>
  <si>
    <t>Ali Khali</t>
  </si>
  <si>
    <t>Jadimura</t>
  </si>
  <si>
    <t>Nayapara Expansion</t>
  </si>
  <si>
    <t>Sample size (households)</t>
  </si>
  <si>
    <t>Average respondent age</t>
  </si>
  <si>
    <t>Male</t>
  </si>
  <si>
    <t>Female</t>
  </si>
  <si>
    <t>Yes</t>
  </si>
  <si>
    <t>No</t>
  </si>
  <si>
    <t>Average household size</t>
  </si>
  <si>
    <t>All camps (weighted average unless otherwise specified)</t>
  </si>
  <si>
    <t>% of respondents that reported they were head of household</t>
  </si>
  <si>
    <t>% of children reported as attending NGO-run learning centres in the 7 days prior to data collection, by age and gender</t>
  </si>
  <si>
    <t>3-5 years</t>
  </si>
  <si>
    <t>6-14 years</t>
  </si>
  <si>
    <t>15-17 years</t>
  </si>
  <si>
    <t>12-17 years</t>
  </si>
  <si>
    <t>18+ years</t>
  </si>
  <si>
    <t>Yes, from a healthcare provider</t>
  </si>
  <si>
    <t>Yes, at home</t>
  </si>
  <si>
    <t>Did not receive</t>
  </si>
  <si>
    <t>NGO clinic</t>
  </si>
  <si>
    <t>Government clinic</t>
  </si>
  <si>
    <t>Private clinic</t>
  </si>
  <si>
    <t>Pharmacy or drug shop in the market</t>
  </si>
  <si>
    <t>Traditional healer</t>
  </si>
  <si>
    <t>Other</t>
  </si>
  <si>
    <t>Don't know / no answer</t>
  </si>
  <si>
    <t>Working as NGO volunteer</t>
  </si>
  <si>
    <t>Construction or other non-agricultural manual labour</t>
  </si>
  <si>
    <t>Agriculture or livestock</t>
  </si>
  <si>
    <t>Fishing</t>
  </si>
  <si>
    <t>Handicrafts and tailoring</t>
  </si>
  <si>
    <t>Trader / small business</t>
  </si>
  <si>
    <t>Restaurants</t>
  </si>
  <si>
    <t>Domestic labour in somebody else’s home</t>
  </si>
  <si>
    <t>Transport</t>
  </si>
  <si>
    <t>Don’t know / no answer</t>
  </si>
  <si>
    <t>5-17 years</t>
  </si>
  <si>
    <t>Working with machinery or lifting heavy objects</t>
  </si>
  <si>
    <t xml:space="preserve">Exposure to harmful chemicals </t>
  </si>
  <si>
    <t>Exposure to extreme heat (eg. furnace, bakery)</t>
  </si>
  <si>
    <t>Worksing more than 40 hours per week</t>
  </si>
  <si>
    <t>Working at night (between 8 pm and 6 am)</t>
  </si>
  <si>
    <t>Using sharp objects</t>
  </si>
  <si>
    <t>Work</t>
  </si>
  <si>
    <t>Remittances</t>
  </si>
  <si>
    <t>Cash assistance</t>
  </si>
  <si>
    <t>New debts</t>
  </si>
  <si>
    <t>Minimum</t>
  </si>
  <si>
    <t>Quartile 1</t>
  </si>
  <si>
    <t>Quartile 3</t>
  </si>
  <si>
    <t>Maximum</t>
  </si>
  <si>
    <t>Median</t>
  </si>
  <si>
    <t>Mode</t>
  </si>
  <si>
    <t>Standard Deviation</t>
  </si>
  <si>
    <t>Mean</t>
  </si>
  <si>
    <t>Total household income from taking on new debts for the 30 days prior to data collection (BDT)</t>
  </si>
  <si>
    <t>Household income from cash assistance for the 30 days prior to data collection (BDT)</t>
  </si>
  <si>
    <t>Household income from remittances for the 30 days prior to data collection (BDT)</t>
  </si>
  <si>
    <t>Household income from employment for the 30 days prior to data collection (BDT)</t>
  </si>
  <si>
    <t>Too far away</t>
  </si>
  <si>
    <t>Opening hours are not convenient</t>
  </si>
  <si>
    <t>Treatment is expensive</t>
  </si>
  <si>
    <t>Drugs or supplies are not available in the clinic</t>
  </si>
  <si>
    <t>Treatments are not available for certain diseases (e.g. cancer, diabetes)</t>
  </si>
  <si>
    <t>Language barrier with staff</t>
  </si>
  <si>
    <t>Staff behaviour is bad</t>
  </si>
  <si>
    <t>None</t>
  </si>
  <si>
    <t>Number of respondents</t>
  </si>
  <si>
    <t>Army</t>
  </si>
  <si>
    <t>Don't know</t>
  </si>
  <si>
    <t>UN / ICRC</t>
  </si>
  <si>
    <t>Less than 5 minutes</t>
  </si>
  <si>
    <t>Between 5 and 15 minutes</t>
  </si>
  <si>
    <t>Between 15 and 30 minutes</t>
  </si>
  <si>
    <t>More than 30 minutes</t>
  </si>
  <si>
    <t>Roof structure (bamboo beams, rafters or other structure holding up the roof) has collapsed</t>
  </si>
  <si>
    <t>Roof cover (tarpaulin, metal etc.) is damaged or lost and can no longer be used</t>
  </si>
  <si>
    <t>Wall structure (columns or structural elements) has collapsed</t>
  </si>
  <si>
    <t>Wall cover (tarpaulin, bamboo etc.) is damaged or lost and can no longer be used</t>
  </si>
  <si>
    <t>Bamboo frame with external mud walls</t>
  </si>
  <si>
    <t>Bamboo frame with bamboo matting walls</t>
  </si>
  <si>
    <t>Bamboo frame with lattice walls covered in plastic sheeting</t>
  </si>
  <si>
    <t>Bamboo frame with combination of bamboo lattice walls and mud walls</t>
  </si>
  <si>
    <t>Bricks and cement</t>
  </si>
  <si>
    <t>Tarpaulin</t>
  </si>
  <si>
    <t>Bamboo</t>
  </si>
  <si>
    <t>Sheet metal</t>
  </si>
  <si>
    <t>Solar lamp</t>
  </si>
  <si>
    <t>Kitchen set</t>
  </si>
  <si>
    <t>Floor mat</t>
  </si>
  <si>
    <t>Cooking stove</t>
  </si>
  <si>
    <t>Portable lamp/torch</t>
  </si>
  <si>
    <t>Floor/roll mat</t>
  </si>
  <si>
    <t>Blanket</t>
  </si>
  <si>
    <t>Mosquito net</t>
  </si>
  <si>
    <t>Children clothes</t>
  </si>
  <si>
    <t>Male clothes</t>
  </si>
  <si>
    <t>Female clothes</t>
  </si>
  <si>
    <t>Radio</t>
  </si>
  <si>
    <t>Umbrella</t>
  </si>
  <si>
    <t>Fuel</t>
  </si>
  <si>
    <t>Total household income for the 30 days prior to data collection (BDT)</t>
  </si>
  <si>
    <t xml:space="preserve">Total household expenditure on specified expenses for the 30 days prior to data collection (BDT)							</t>
  </si>
  <si>
    <t xml:space="preserve">Household expenditure on food for the 30 days prior to data collection (BDT)							</t>
  </si>
  <si>
    <t xml:space="preserve">Household expenditure on healthcare for the 30 days prior to data collection (BDT)							</t>
  </si>
  <si>
    <t xml:space="preserve">Household expenditure on education for the 30 days prior to data collection (BDT)							</t>
  </si>
  <si>
    <t xml:space="preserve">Household expenditure on items to build or fix shelters for the 30 days prior to data collection (BDT)							</t>
  </si>
  <si>
    <t xml:space="preserve">Household expenditure on clothing and shoes for the 30 days prior to data collection (BDT)							</t>
  </si>
  <si>
    <t xml:space="preserve">Household expenditure on hygiene items (e.g. soap, sanitary products) for the 30 days prior to data collection (BDT)							</t>
  </si>
  <si>
    <t xml:space="preserve">Household expenditure on fuel (e.g. wood, coal, natural gas) for the 30 days prior to data collection (BDT)							</t>
  </si>
  <si>
    <t xml:space="preserve">Household expenditure on other household items for the 30 days prior to data collection (BDT)							</t>
  </si>
  <si>
    <t xml:space="preserve">Household expenditure on transport for the 30 days prior to data collection (BDT)							</t>
  </si>
  <si>
    <t xml:space="preserve">Household expenditure on communication (e.g. mobile phone, internet) for the 30 days prior to data collection (BDT)							</t>
  </si>
  <si>
    <t xml:space="preserve">Household expenditure on paying back debt for the 30 days prior to data collection (BDT)							</t>
  </si>
  <si>
    <t>Total current amount of household debt (BDT)</t>
  </si>
  <si>
    <t>Shelter</t>
  </si>
  <si>
    <t>Latrines</t>
  </si>
  <si>
    <t>Market</t>
  </si>
  <si>
    <t>Health center</t>
  </si>
  <si>
    <t>Water points</t>
  </si>
  <si>
    <t>Bathing areas</t>
  </si>
  <si>
    <t>Learning  / recreational spaces</t>
  </si>
  <si>
    <t>Distribution points</t>
  </si>
  <si>
    <t>Firewood collection site</t>
  </si>
  <si>
    <t>Inside the home</t>
  </si>
  <si>
    <t>Violence within home</t>
  </si>
  <si>
    <t>Violence in the community</t>
  </si>
  <si>
    <t>Child labour</t>
  </si>
  <si>
    <t>Child marriage</t>
  </si>
  <si>
    <t xml:space="preserve">Risk of kidnapping </t>
  </si>
  <si>
    <t>Risk of detention</t>
  </si>
  <si>
    <t>Risk of sexual abuse/ violence</t>
  </si>
  <si>
    <t>Psychological distress or trauma</t>
  </si>
  <si>
    <t xml:space="preserve">Lack of registration of newborn babies </t>
  </si>
  <si>
    <t>Natural disasters or hazards</t>
  </si>
  <si>
    <t>Risk of recruitment by armed groups</t>
  </si>
  <si>
    <t>Camp Management Authorities</t>
  </si>
  <si>
    <t>Majhi</t>
  </si>
  <si>
    <t>Religious leader</t>
  </si>
  <si>
    <t>Police</t>
  </si>
  <si>
    <t>Local government</t>
  </si>
  <si>
    <t>UN or NGO staff</t>
  </si>
  <si>
    <t>Very good</t>
  </si>
  <si>
    <t>Good</t>
  </si>
  <si>
    <t>Bad</t>
  </si>
  <si>
    <t>Very bad</t>
  </si>
  <si>
    <t>No relationship</t>
  </si>
  <si>
    <t>Prefer not to answer</t>
  </si>
  <si>
    <t>Make sure all household members stay inside the shelter</t>
  </si>
  <si>
    <t>Take steps to make the shelter secure (e.g. using ropes)</t>
  </si>
  <si>
    <t>Evacuate the shelter and seek safety somewhere else</t>
  </si>
  <si>
    <t>Get or follow advice from volunteers or camp staff</t>
  </si>
  <si>
    <t>Get or follow advice from friends and neighbours</t>
  </si>
  <si>
    <t>Tune to the radio to listen the latest messages</t>
  </si>
  <si>
    <t>Keep valuable belongings in a safe place</t>
  </si>
  <si>
    <t>% of households reporting steps the household would take to prepare and keep safe upon learning that a cyclone was approaching the camp, by step</t>
  </si>
  <si>
    <t>Ensure immediate area is clear of loose objects which could cause injury in high winds</t>
  </si>
  <si>
    <t>Keep supply of food, water and fuel in a safe place</t>
  </si>
  <si>
    <t>Mahji</t>
  </si>
  <si>
    <t>Friends or family</t>
  </si>
  <si>
    <t>Community leader</t>
  </si>
  <si>
    <t>Army or Police</t>
  </si>
  <si>
    <t>Television</t>
  </si>
  <si>
    <t>Newspapers</t>
  </si>
  <si>
    <t>Internet news</t>
  </si>
  <si>
    <t>Email</t>
  </si>
  <si>
    <t>Mobile phone call</t>
  </si>
  <si>
    <t>Mobile phone SMS</t>
  </si>
  <si>
    <t>Social Media (Twitter, Facebook, Whatsapp, Imo, YouTube…)</t>
  </si>
  <si>
    <t>Billboards</t>
  </si>
  <si>
    <t>Posters</t>
  </si>
  <si>
    <t>Loudspeakers or megaphone announcements</t>
  </si>
  <si>
    <t>Community events</t>
  </si>
  <si>
    <t>Camp information hubs</t>
  </si>
  <si>
    <t>NGO or UN staff</t>
  </si>
  <si>
    <t>Government official</t>
  </si>
  <si>
    <t xml:space="preserve">Complaint or feedback box </t>
  </si>
  <si>
    <t xml:space="preserve">Information hub </t>
  </si>
  <si>
    <t xml:space="preserve">Speak with majhi </t>
  </si>
  <si>
    <t xml:space="preserve">Speak with a community or religious leader </t>
  </si>
  <si>
    <t xml:space="preserve">Speak with NGO staff </t>
  </si>
  <si>
    <t xml:space="preserve">Speak with government or military </t>
  </si>
  <si>
    <t xml:space="preserve">Speak with NGO volunteer or community mobiliser </t>
  </si>
  <si>
    <t xml:space="preserve">Voice recorder in safe space </t>
  </si>
  <si>
    <t xml:space="preserve">Call a phone number </t>
  </si>
  <si>
    <t xml:space="preserve">SMS a phone number </t>
  </si>
  <si>
    <t>Focus group discussion</t>
  </si>
  <si>
    <t xml:space="preserve">I don’t know about any mechanisms </t>
  </si>
  <si>
    <t xml:space="preserve">I don’t know how to use the mechanisms </t>
  </si>
  <si>
    <t>I don’t have the skills to use the mechanisms (such as not literate)</t>
  </si>
  <si>
    <t>The mechanisms are in the wrong language</t>
  </si>
  <si>
    <t>I don’t have enough time</t>
  </si>
  <si>
    <t>I am uncomfortable or afraid to provide feedback</t>
  </si>
  <si>
    <t xml:space="preserve">The mechanisms are too far away </t>
  </si>
  <si>
    <t>I don’t think anything will change</t>
  </si>
  <si>
    <t xml:space="preserve">I feel pressure from my household or community not to use the mechanisms </t>
  </si>
  <si>
    <t>I feel pressure from humanitarians not to use the mechanisms</t>
  </si>
  <si>
    <t xml:space="preserve">The mechanisms are not private </t>
  </si>
  <si>
    <t>There are no barriers</t>
  </si>
  <si>
    <t xml:space="preserve">Don’t know / no answer </t>
  </si>
  <si>
    <t>Phone</t>
  </si>
  <si>
    <t>TV</t>
  </si>
  <si>
    <t>WhatsApp</t>
  </si>
  <si>
    <t>Imo</t>
  </si>
  <si>
    <t>Sector</t>
  </si>
  <si>
    <t>Indicator / variable in original indicator list</t>
  </si>
  <si>
    <t>% individuals by age group and sex</t>
  </si>
  <si>
    <t>Demographics</t>
  </si>
  <si>
    <t>Indicator / variable(s) in analysis</t>
  </si>
  <si>
    <t>% of women who are pregnant and/or lactating</t>
  </si>
  <si>
    <t>Reporting level</t>
  </si>
  <si>
    <t>Individual</t>
  </si>
  <si>
    <t>Household</t>
  </si>
  <si>
    <t>Protection</t>
  </si>
  <si>
    <t>% of persons of concern with disabilities who receive services for their specific needs</t>
  </si>
  <si>
    <t>% of children attending Child Friendly Spaces (within the past 7 days)</t>
  </si>
  <si>
    <t>% of women attending Women Friendly spaces (within the past 7 days)</t>
  </si>
  <si>
    <t>% of HH feeling secure in their current location / HH main reasons for feeling unsafe</t>
  </si>
  <si>
    <t>HH main safety concerns for children (-18) in their area</t>
  </si>
  <si>
    <t>% of HH reporting main security providers by choice</t>
  </si>
  <si>
    <t>% of HH reporting positive relations with local communities</t>
  </si>
  <si>
    <t>% of HH reporting positive relations with neighbours</t>
  </si>
  <si>
    <t>% of HHs reporting the presence of community watch during the day / night</t>
  </si>
  <si>
    <t>% of HH reporting the presence of community-based protection mechanisms</t>
  </si>
  <si>
    <t>% of HH with children under 18 working (by type of work)</t>
  </si>
  <si>
    <t>% of HH reporting access to sufficient public lighting</t>
  </si>
  <si>
    <t>% of HH reporting paying rent for shelter</t>
  </si>
  <si>
    <t>Health</t>
  </si>
  <si>
    <t>% of children under 5 yrs. with an immunization card</t>
  </si>
  <si>
    <t>% of children under 5 sleeping under an ITN the previous night</t>
  </si>
  <si>
    <t>% of children under 5 years with diarrhoea in past two weeks</t>
  </si>
  <si>
    <t>% of children under 5 yrs. with diarrhea in the last 2 weeks given ORT (ORS package or pre-prepared ORS fluid)</t>
  </si>
  <si>
    <t>% of pregnant women who are currently enrolled in an ANC programme</t>
  </si>
  <si>
    <t>% of HH who have sought treatment and faced challenges in accessing health care in the last one month</t>
  </si>
  <si>
    <t>% of infants receiving  BMS/infant formulae  (Breast Milk Substitute) received through donation</t>
  </si>
  <si>
    <t>% of HH that knows their community health workers (visitor from health unit)</t>
  </si>
  <si>
    <t>Not collected</t>
  </si>
  <si>
    <t>Education</t>
  </si>
  <si>
    <t>% of children currently attending education through Temporary Learning centers/Learning centers/Home based learning/Mobile learning other than madrasha/maktab</t>
  </si>
  <si>
    <t>% of adolescent having access to education.</t>
  </si>
  <si>
    <t>% of children currently attending education in a religious setting such as madrasa/maktab.</t>
  </si>
  <si>
    <t>Food Security</t>
  </si>
  <si>
    <t>% of HH with a ration card</t>
  </si>
  <si>
    <t>% of HH accessing food by source</t>
  </si>
  <si>
    <t>% of HH able to access local markets</t>
  </si>
  <si>
    <t>% HH reporting damage to their shelter within the last XX months (slight damage / severe damage needing extra materials / shelter destroyed and uninhabitable</t>
  </si>
  <si>
    <t>Shelter and NFIs</t>
  </si>
  <si>
    <t>% of HH by type of shelter</t>
  </si>
  <si>
    <t>% of HH which share shelter with other families</t>
  </si>
  <si>
    <t>% of HH by types of NFIs owned</t>
  </si>
  <si>
    <t>Top three NFI priorities</t>
  </si>
  <si>
    <t>% of households with windows, by number of windows</t>
  </si>
  <si>
    <t>One</t>
  </si>
  <si>
    <t>Two</t>
  </si>
  <si>
    <t>More than two</t>
  </si>
  <si>
    <t>One ventilation mesh on a wall</t>
  </si>
  <si>
    <t>Two ventilation mesh on two walls</t>
  </si>
  <si>
    <t>More than two ventilation mesh on more than two walls</t>
  </si>
  <si>
    <t>% of households with ventilation mesh, by number of ventilation mesh</t>
  </si>
  <si>
    <t>% of HH having shelter with windows / ventilation</t>
  </si>
  <si>
    <t>% of HH in the need of partial or full shelter kits</t>
  </si>
  <si>
    <t>% of HH who are aware of emergency preparedness plan in the camp (what to do, who to call, where to go)</t>
  </si>
  <si>
    <t>% of HH who know what places/ locations not to stay/ go in case of emergency</t>
  </si>
  <si>
    <t>Site Management</t>
  </si>
  <si>
    <t>% of HH who are aware of refugee volunteers who have been trained to help the community in their camps</t>
  </si>
  <si>
    <t>% of HH who are aware of fire prevention extension points in the camp</t>
  </si>
  <si>
    <t>Communication with Communities (CwC)</t>
  </si>
  <si>
    <t>% of HH who report that they have enough information, in a language they understand, to make decisions for them and their family</t>
  </si>
  <si>
    <t>% of HH who consider feedback mechanisms accessible, understandable and effective</t>
  </si>
  <si>
    <t>% of HH that have access of the following information channel (radio, television, mobile phone, social media)</t>
  </si>
  <si>
    <t>Livelihoods</t>
  </si>
  <si>
    <t xml:space="preserve">Total household expenditure on specified expenses for the 30 days prior to data collection (BDT)	</t>
  </si>
  <si>
    <t>Household expenditure on food for the 30 days prior to data collection (BDT)</t>
  </si>
  <si>
    <t>Household expenditure on healthcare for the 30 days prior to data collection (BDT)</t>
  </si>
  <si>
    <t xml:space="preserve">Household expenditure on education for the 30 days prior to data collection (BDT)	</t>
  </si>
  <si>
    <t xml:space="preserve">Household expenditure on items to build or fix shelters for the 30 days prior to data collection (BDT)		</t>
  </si>
  <si>
    <t>Household expenditure on clothing and shoes for the 30 days prior to data collection (BDT)</t>
  </si>
  <si>
    <t>Household expenditure on hygiene items (e.g. soap, sanitary products) for the 30 days prior to data collection (BDT)</t>
  </si>
  <si>
    <t>Household expenditure on fuel (e.g. wood, coal, natural gas) for the 30 days prior to data collection (BDT)</t>
  </si>
  <si>
    <t>Household expenditure on other household items for the 30 days prior to data collection (BDT)</t>
  </si>
  <si>
    <t>Household expenditure on transport for the 30 days prior to data collection (BDT)</t>
  </si>
  <si>
    <t>Household expenditure on communication (e.g. mobile phone, internet) for the 30 days prior to data collection (BDT)</t>
  </si>
  <si>
    <t>Household expenditure on tobacco for the 30 days prior to data collection (BDT)</t>
  </si>
  <si>
    <t xml:space="preserve">Household expenditure on rent for the 30 days prior to data collection (BDT)				</t>
  </si>
  <si>
    <t>Household expenditure on rent for the 30 days prior to data collection (BDT)</t>
  </si>
  <si>
    <t xml:space="preserve">Household expenditure on paying back debt for the 30 days prior to data collection (BDT)	</t>
  </si>
  <si>
    <t>Average HH income</t>
  </si>
  <si>
    <t>Monthly expenditure</t>
  </si>
  <si>
    <t>Average level of HH debt</t>
  </si>
  <si>
    <t>Disaggregated by gender of respondent?</t>
  </si>
  <si>
    <t>% of households reporting the presence of both local groups working to protect their rights and safety, AND the presence of someone in the community outside of their own household who can assist them in case of need</t>
  </si>
  <si>
    <t>Gender</t>
  </si>
  <si>
    <t>Sample size (households)*</t>
  </si>
  <si>
    <t>Average respondent age*</t>
  </si>
  <si>
    <t>Respondent gender*</t>
  </si>
  <si>
    <t>% of households reporting steps the household would take to prepare and keep safe upon learning that a cyclone was approaching the camp, by step*</t>
  </si>
  <si>
    <t>* Respondents could select multiple options</t>
  </si>
  <si>
    <t>*All camps data not weighted</t>
  </si>
  <si>
    <t>Notes</t>
  </si>
  <si>
    <t>% of children under 18 reported as working to earn an income in the 30 days prior to data collection, by gender*</t>
  </si>
  <si>
    <t>% of children under 18 reported as working to earn an income in the 30 days prior to data collection, by gender</t>
  </si>
  <si>
    <r>
      <t xml:space="preserve">* Respondents could select multiple options
</t>
    </r>
    <r>
      <rPr>
        <i/>
        <vertAlign val="superscript"/>
        <sz val="11"/>
        <color theme="1"/>
        <rFont val="Arial Narrow"/>
        <family val="2"/>
      </rPr>
      <t>†</t>
    </r>
    <r>
      <rPr>
        <i/>
        <sz val="11"/>
        <color theme="1"/>
        <rFont val="Arial Narrow"/>
        <family val="2"/>
      </rPr>
      <t xml:space="preserve"> Respondents could select a maximum of three answers</t>
    </r>
  </si>
  <si>
    <t xml:space="preserve">* Respondents could select multiple options																					</t>
  </si>
  <si>
    <t># individuals within assessed households</t>
  </si>
  <si>
    <t># individuals within assessed households*</t>
  </si>
  <si>
    <t>Items</t>
  </si>
  <si>
    <t>Description</t>
  </si>
  <si>
    <t>Project Background</t>
  </si>
  <si>
    <t>Primary data collection time period</t>
  </si>
  <si>
    <t xml:space="preserve">Household data collection took place during 2-31 July </t>
  </si>
  <si>
    <t xml:space="preserve">Methodology </t>
  </si>
  <si>
    <t>Geographic Coverage</t>
  </si>
  <si>
    <t>Contacts</t>
  </si>
  <si>
    <t>Sheets</t>
  </si>
  <si>
    <t>Indicator List</t>
  </si>
  <si>
    <t>Presentation</t>
  </si>
  <si>
    <t>CwC</t>
  </si>
  <si>
    <t>Gender Subset</t>
  </si>
  <si>
    <t>Provides an index of all indicators for which data was collected, by sector. Also provides a comparison of indicators initially agreed by sectors /UNHCR for inclusion against actual indicators included in data collection; in some cases indicators were elaborated differently in the final questionnaire due to comprehensibility issues, and in others multiple questionnaire indicators contribute to data for the originally agreed sector/UNHCR indicator).</t>
  </si>
  <si>
    <t>Contains data on demographic indicators.</t>
  </si>
  <si>
    <t>Contains data for protection indicators.</t>
  </si>
  <si>
    <t>Contains data for health indicators.</t>
  </si>
  <si>
    <t>Contains data for education indicators.</t>
  </si>
  <si>
    <t>Contains data for food security indicators.</t>
  </si>
  <si>
    <t>Contains data for shelter and non-food items (NFIs) indicators.</t>
  </si>
  <si>
    <t>Contains data for site management indicators.</t>
  </si>
  <si>
    <t>Contains data for communication with communities (CwC) indicators.</t>
  </si>
  <si>
    <t>Contains data for livelihoods indicators.</t>
  </si>
  <si>
    <t>Data is presented per camp, and at a weighted aggregate level for all assessments camps. Where relevant, footnotes to clarify interpretation can be found on the final row of each sheet.</t>
  </si>
  <si>
    <t>Contains data on key perception-based indicators, across sectors, at the aggregate level for all camps, disaggregated by gender of respondent. Since the assessment did not specifically sample at this level, these data are indicative and not statistically representative.</t>
  </si>
  <si>
    <t>% of respondents reporting that they were head of household*</t>
  </si>
  <si>
    <t>Household head, by gender</t>
  </si>
  <si>
    <t>% of male and female individuals*</t>
  </si>
  <si>
    <t>% of children reported to be attending activities at a NGO-run safe space for children in the 7 days prior to data collection, by age and gender*</t>
  </si>
  <si>
    <t>% of women reported to be attending activities at an NGO-run space where only women and girls are allowed in the 7 days prior to data collection, by age*</t>
  </si>
  <si>
    <t>% of all children under 18 reported to be involved in hazardous labour in the 30 days prior to data collection, by type of labour*†</t>
  </si>
  <si>
    <t>% individuals with disabilities reported to be able to access treatment or support since arriving in Bangladesh*</t>
  </si>
  <si>
    <t>% of household reporting preferred sources of assistance in dealing with safety or security issues, by source*</t>
  </si>
  <si>
    <t>% of household reporting different levels of relationship with local Bangladeshi community, by level of relationship</t>
  </si>
  <si>
    <t>% of household reporting different levels of relationship neighbours in their block, by level of relationship</t>
  </si>
  <si>
    <t>% of households reporting the presence of a youth group community watch during the night</t>
  </si>
  <si>
    <t>% of households reporting the presence of someone in the community outside of their own household who can assist them in case of need</t>
  </si>
  <si>
    <t>% of households reporting the presence of local groups working to protect their rights and safety</t>
  </si>
  <si>
    <t>% of all households reporting the presence of at least one child under 18 working to earn an income in the 30 days prior to data collection, who were also involved in hazardous labour</t>
  </si>
  <si>
    <t>% of households reporting enough light at night for household members to safely access latrines in their area of the camp</t>
  </si>
  <si>
    <t xml:space="preserve">* Respondents were asked to report information for each individual in their household. This indicator shows the proportion of all individuals reported.                                                                                                                                                                                                                                                  </t>
  </si>
  <si>
    <t xml:space="preserve">* Respondents were asked to report information for each woman in their household. This indicator shows the proportion of all women reported.                                                                                                                                                                                                                    </t>
  </si>
  <si>
    <t xml:space="preserve">* Respondents were asked to report information for each woman in their household. This indicator shows the proportion of all women reported.                                                                                                                                                                                                             </t>
  </si>
  <si>
    <t xml:space="preserve">* Respondents were asked to report information for each individual in their household. This indicator shows the proportion of all individuals reported.                                                                                                                                                                                                           </t>
  </si>
  <si>
    <t xml:space="preserve">* Respondents were asked to report information for each individual in their household. This indicator shows the proportion of all individuals reported.                                                                                                                                                                                                                                 </t>
  </si>
  <si>
    <t xml:space="preserve">* Respondents were asked to report information for each child in their household. This indicator shows the proportion of all children reported.                                                                                                                                                                                                                            </t>
  </si>
  <si>
    <t xml:space="preserve">* Respondents were asked to report information for each woman and girl in their household. This indicator shows the proportion of all women and girls reported.                                                                                                                                                                                         </t>
  </si>
  <si>
    <t>* Respondents were asked to report information for each child in their household. This indicator shows the proportion of all children reported.</t>
  </si>
  <si>
    <r>
      <t xml:space="preserve">* Respondents could select multiple options
</t>
    </r>
    <r>
      <rPr>
        <i/>
        <vertAlign val="superscript"/>
        <sz val="11"/>
        <color theme="1"/>
        <rFont val="Arial Narrow"/>
        <family val="2"/>
      </rPr>
      <t>†</t>
    </r>
    <r>
      <rPr>
        <i/>
        <sz val="11"/>
        <color theme="1"/>
        <rFont val="Arial Narrow"/>
        <family val="2"/>
      </rPr>
      <t xml:space="preserve"> Respondents were asked to report information for each child in their household. This indicator shows the proportion of all children reported.</t>
    </r>
  </si>
  <si>
    <t>% of households with children under 5 reporting all children under 5 having an immunization card</t>
  </si>
  <si>
    <t>% of households with children under 5 reporting all children under 5 sleeping under a mosquito net the night prior to data collection</t>
  </si>
  <si>
    <t>% households with children under 5 reporting at least one child under 5 ill with diarrhea in the 2 weeks prior to data collection</t>
  </si>
  <si>
    <t>% of children under 5 reported to have an immunization card, by gender*</t>
  </si>
  <si>
    <t>% of children under 5 reported to be sleeping under a mosquito net the night prior to data collection, by gender*</t>
  </si>
  <si>
    <t>% of pregnant women reported to have attended an NGO or government clinic at least once since the start of thier pregnancy to get advice or treatment about the pregnancy*</t>
  </si>
  <si>
    <t>% of children under 5 reported to have been ill with diarrhea in the 2 weeks prior to data collection, by gender*</t>
  </si>
  <si>
    <r>
      <t>% of children under 5 reported to have been ill with diarrhea in the 2 weeks prior to data collection, and reported to have received oral rehydration salts, by provider*</t>
    </r>
    <r>
      <rPr>
        <vertAlign val="superscript"/>
        <sz val="11"/>
        <color theme="0"/>
        <rFont val="Arial Narrow"/>
        <family val="2"/>
      </rPr>
      <t>†</t>
    </r>
  </si>
  <si>
    <t>% of individuals reported to have had an illness serious enough to require medical treatment in the 30 days prior to data collection, by gender*</t>
  </si>
  <si>
    <t>% of individuals reported to have had an illness serious enough to require medical treatment in the 30 days prior to data collection, for whom treatment was sought, by gender</t>
  </si>
  <si>
    <r>
      <t>% of individuals reported to have had an illness serious enough to require medical treatment in the 30 days prior to data collection, for whom treatment was sought, by gender and type of treatment sought*</t>
    </r>
    <r>
      <rPr>
        <vertAlign val="superscript"/>
        <sz val="11"/>
        <color theme="0"/>
        <rFont val="Arial Narrow"/>
        <family val="2"/>
      </rPr>
      <t>†</t>
    </r>
  </si>
  <si>
    <t>% of households reporting challenges in accessing NGO-run clinics since arriving in the camp, by challenge*</t>
  </si>
  <si>
    <t>* Respondents were asked to report information for each woman in their household. This indicator shows the proportion of all women reported.</t>
  </si>
  <si>
    <t>* Respondents were asked to report information for each individual in their household. This indicator shows the proportion of all individuals reported.</t>
  </si>
  <si>
    <r>
      <t xml:space="preserve">* Respondents could select multiple options
</t>
    </r>
    <r>
      <rPr>
        <i/>
        <vertAlign val="superscript"/>
        <sz val="11"/>
        <color theme="1"/>
        <rFont val="Arial Narrow"/>
        <family val="2"/>
      </rPr>
      <t>†</t>
    </r>
    <r>
      <rPr>
        <i/>
        <sz val="11"/>
        <color theme="1"/>
        <rFont val="Arial Narrow"/>
        <family val="2"/>
      </rPr>
      <t xml:space="preserve"> Respondents were asked to report information for each individual in their household. This indicator shows the proportion of all individuals reported.</t>
    </r>
  </si>
  <si>
    <t>% of children reported to attend NGO-run learning centres in the 7 days prior to data collection, by age and gender</t>
  </si>
  <si>
    <t>% of children reported to attend religious learning spaces in the 7 days prior to data collection, by age and gender</t>
  </si>
  <si>
    <t>% of households reporting possession of a ration card</t>
  </si>
  <si>
    <t>% of households reporting receiving food assistance in the 30 days prior to data collection</t>
  </si>
  <si>
    <t>% of households reporting receiving food assistance in the 30 days prior to data collection, by source*</t>
  </si>
  <si>
    <t>% of households reporting access to a market to buy food</t>
  </si>
  <si>
    <t>% of households reporting different travel times on foot to food markets</t>
  </si>
  <si>
    <t>% of households reporting their shelter was damaged or destroyed in the 30 days prior to data collection</t>
  </si>
  <si>
    <t>% of households reporting their shelter was damaged or destroyed in the 30 days prior to data collection, by type of damage*</t>
  </si>
  <si>
    <t>% of households reporting most urgently needed non-food items, by item*†</t>
  </si>
  <si>
    <t>% of households reporting different building materials for the frame and walls of the household shelter*</t>
  </si>
  <si>
    <t>% of households reporting different building materials for the roof of the household shelter*</t>
  </si>
  <si>
    <t>% of households reporting sharing their shelter with other households</t>
  </si>
  <si>
    <t>% of households reporting ownership of key non-food items, by item*</t>
  </si>
  <si>
    <t>% of households reporting receiving a distribution of cooking fuel within the 30 days prior to data collection</t>
  </si>
  <si>
    <t>% of households reporting awareness of the role of Cyclone Preparedness Program volunteers in their area</t>
  </si>
  <si>
    <t>% of households reporting having enough information to make good decisions</t>
  </si>
  <si>
    <t>% of households reporting awareness of different methods of finding information, by method*</t>
  </si>
  <si>
    <t>% of households reporting use of different methods of finding information in the 30 days prior to data collection, by method*</t>
  </si>
  <si>
    <t>% of households reporting awareness of any way to provide feedback or complaints about assistance they have recieved</t>
  </si>
  <si>
    <t>% of households reporting awareness of any way to provide feedback or complaints about assistance they have received, by type of mechanism*</t>
  </si>
  <si>
    <t>% of households reporting use of complaints mechanisms in the 30 days prior to data collection, by type of mechanism*</t>
  </si>
  <si>
    <t>Of households reporting use of complaints mechanisms in the 30 days prior to data collection, % reporting receiving a response</t>
  </si>
  <si>
    <t>% of households reporting barriers preventing them from accessing complaints mechanisms, by type of barrier*</t>
  </si>
  <si>
    <t>% of households reporting use of information channels in the 7 days prior to data collection, by channel*</t>
  </si>
  <si>
    <t>% of households reporting at least one member working to earn an income in the 30 days prior to data collection</t>
  </si>
  <si>
    <t>% of households reporting at least one individual carrying out construction or manual labour work that was paid by an NGO ("cash for work") in the 30 days prior to data collection</t>
  </si>
  <si>
    <t>% of households reporting taking on new debts since arriving in Bangladesh</t>
  </si>
  <si>
    <t>% of households reporting members earning an income from different types of employment*</t>
  </si>
  <si>
    <t>% individuals reported to be working to earn an income in the 30 days prior to data collection, by age and gender*</t>
  </si>
  <si>
    <t xml:space="preserve">* Respondents were asked to report information for each individual in their household. This indicator shows the proportion of all individuals reported. </t>
  </si>
  <si>
    <t>% of households reporting most urgently needed non-food items, by item*</t>
  </si>
  <si>
    <t>% of households reporting areas in the camp where men do not feel safe, by type of risk*</t>
  </si>
  <si>
    <t>% of households reporting areas in the camp where women do not feel safe, by type of risk*</t>
  </si>
  <si>
    <t>% of households reporting areas in the camp where boys do not feel safe, by type of risk*</t>
  </si>
  <si>
    <t>% of households reporting areas in the camp where girls do not feel safe, by type of risk*</t>
  </si>
  <si>
    <t>% of households reporting safety concerns for boys, by type of safety concern*</t>
  </si>
  <si>
    <t>% of households reporting safety concerns for girls, by type of safety concern*</t>
  </si>
  <si>
    <t>Male aged 5-17</t>
  </si>
  <si>
    <t>% of individuals reported to be earning an income from different types of employment, by age and gender*</t>
  </si>
  <si>
    <t>Female aged 5-17</t>
  </si>
  <si>
    <t>Male aged 18 and over</t>
  </si>
  <si>
    <t>Female aged 18 and over</t>
  </si>
  <si>
    <t>% of households reporting paying rent in the 30 days prior to data collection</t>
  </si>
  <si>
    <t>% of individuals reported to have a disability or chronic illness</t>
  </si>
  <si>
    <t>% of women reported to be lactating*</t>
  </si>
  <si>
    <t>% of women reported to be pregnant*</t>
  </si>
  <si>
    <t>% of individuals reported to have a disability or chronic illness*</t>
  </si>
  <si>
    <t>Respondent gender</t>
  </si>
  <si>
    <t>% of women reported to be pregnant</t>
  </si>
  <si>
    <t>% of women reported to be lactating</t>
  </si>
  <si>
    <t>% of male and female individuals</t>
  </si>
  <si>
    <t>% of individuals of different ages (years), by gender</t>
  </si>
  <si>
    <t>% individuals with disabilities reported to be able to access treatment or support since arriving in Bangladesh</t>
  </si>
  <si>
    <t>% of children reported to be attending activities at a NGO-run safe space for children in the 7 days prior to data collection, by age and gender</t>
  </si>
  <si>
    <t>% of women reported to be attending activities at an NGO-run space where only women and girls are allowed in the 7 days prior to data collection, by age</t>
  </si>
  <si>
    <t>% of households reporting areas in the camp where men (aged 18 and above) do not feel safe, by type of risk</t>
  </si>
  <si>
    <t>% of households reporting areas in the camp where women (aged 18 and above) do not feel safe, by type of risk</t>
  </si>
  <si>
    <t>% of households reporting areas in the camp where boys (aged under 18) do not feel safe, by type of risk</t>
  </si>
  <si>
    <t>% of households reporting areas in the camp where girls (aged under 18) do not feel safe, by type of risk</t>
  </si>
  <si>
    <t>% of all children under 18 reported to be involved in hazardous labour in the 30 days prior to data collection, by type of labour</t>
  </si>
  <si>
    <t>% of children under 5 reported to have an immunization card, by gender</t>
  </si>
  <si>
    <t>% of children under 5 reported to be sleeping under a mosquito net the night prior to data collection, by gender</t>
  </si>
  <si>
    <t>% of children under 5 reported to have been ill with diarrhea in the 2 weeks prior to data collection, by gender</t>
  </si>
  <si>
    <t>% of children under 5 reported to have been ill with diarrhea in the 2 weeks prior to data collection, and reported to have received oral rehydration salts, by provider</t>
  </si>
  <si>
    <t>% of pregnant women reported to have attended an NGO or government clinic at least once since the start of thier pregnancy to get advice or treatment about the pregnancy</t>
  </si>
  <si>
    <t>% of individuals reported to have had an illness serious enough to require medical treatment in the 30 days prior to data collection, by gender</t>
  </si>
  <si>
    <t>% of individuals reported to have had an illness serious enough to require medical treatment in the 30 days prior to data collection, for whom treatment was sought, by gender and type of treatment sought</t>
  </si>
  <si>
    <t>% of households reporting challenges in accessing NGO-run clinics since arriving in the camp, by challenge</t>
  </si>
  <si>
    <t>% of households reporting receiving food assistance in the 30 days prior to data collection, by source</t>
  </si>
  <si>
    <t>% of households reporting their shelter was damaged or destroyed in the 30 days prior to data collection, by type of damage</t>
  </si>
  <si>
    <t>% of households reporting different building materials for the frame and walls of the household shelter</t>
  </si>
  <si>
    <t>% of households reporting different building materials for the roof of the household shelter</t>
  </si>
  <si>
    <t>% of households reporting ownership of key non-food items, by item</t>
  </si>
  <si>
    <t>% of households reporting most urgently needed non-food items, by item</t>
  </si>
  <si>
    <t>% of households reporting awareness of different methods of finding information, by method</t>
  </si>
  <si>
    <t>% of households reporting use of different methods of finding information in the 30 days prior to data collection, by method</t>
  </si>
  <si>
    <t>% of households reporting awareness of any way to provide feedback or complaints about assistance they have received, by type of mechanism</t>
  </si>
  <si>
    <t>% of households reporting use of complaints mechanisms in the 30 days prior to data collection, by type of mechanism</t>
  </si>
  <si>
    <t>% of households reporting barriers preventing them from accessing complaints mechanisms, by type of barrier</t>
  </si>
  <si>
    <t>% of households reporting use of information channels in the 7 days prior to data collection, by channel</t>
  </si>
  <si>
    <t>% of households reporting members earning an income from different types of employment</t>
  </si>
  <si>
    <t>% individuals reported to be working to earn an income in the 30 days prior to data collection, by age and gender</t>
  </si>
  <si>
    <t>% of individuals reported to be earning an income from different types of employment, by age and gender</t>
  </si>
  <si>
    <t>% of households reporting income from different sources</t>
  </si>
  <si>
    <t>Baby bottles</t>
  </si>
  <si>
    <t>Formula / Breast milk substitute</t>
  </si>
  <si>
    <t>% of households with pregnant or lactating women reporting receiving a breast milk substitute, infant formula or baby bottles through donation in the 30 days prior to data collection*</t>
  </si>
  <si>
    <t>% of households reporting first port of call for assistance in dealing with safety or security issues, by source</t>
  </si>
  <si>
    <t>% of households reporting first port of call for assistance in dealing with safety or security issues, by source*</t>
  </si>
  <si>
    <t>% of households reporting not enough light at night for household members to safely access latrines in their area of the camp</t>
  </si>
  <si>
    <t>% of households reporting different levels of relationship with neighbours in their block, by level of relationship</t>
  </si>
  <si>
    <t>% of households with pregnant or lactating women reporting receiving a breast milk substitute, infant formula, or baby bottles through donation in the 30 days prior to data collection</t>
  </si>
  <si>
    <t>% of individuals reported to have had an illness serious enough to require medical treatment in the 30 days prior to data collection, for whom treatment was sought, by type of treatment sought</t>
  </si>
  <si>
    <t>% of individuals reported to have had an illness serious enough to require medical treatment in the 30 days prior to data collection, for whom treatment was sought, by type of treatment sought*†</t>
  </si>
  <si>
    <t>Data was collected via a household survey, conducted in 31 of the 34 refugee sites open at the time of data collection (data collection did not take place in Camp 4 and Camp 20 Extension since these camps were empty at the time of study design; data collection was aborted in Kutupalong Refugee Camp due to security concerns). The sample frame was developed to yield household-level results that were representative at the camp level at a 95% confidence level with 10% margin of error at the camp level, and 95% confidence level with 5% margin of error at aggregate level for all camps.
For several indicators, data were collected on individuals within the household, rather than at the household level. Since sampling took place at the household level, data for these indicators is indicative not statistically representative. This is specified in the analysis where relevant.</t>
  </si>
  <si>
    <t>UNHCR/REACH BANGLADESH | MULTI-SECTOR NEEDS ASSESSMENT - DATA ANALYSIS</t>
  </si>
  <si>
    <t xml:space="preserve">An estimated 723,000 Rohingya refugees have fled violence in Myanmar’s Rakhine state since August 25, 2017. Most of the newly-arrived refugees rely on humanitarian assistance, having left with few possessions and exhausted their financial resources during the journey. The monsoon season began in May and continues into September, threatening the vast majority of refugees living in makeshift shelters and settlements highly vulnerable to floods and landsides.
To understand the priority needs of the refugees, a Multi-Sector Needs Assessment (MSNA), comissioned by UNHCR and with technical support from REACH, was conducted at the household level in 31 refugee sites. Translators Without Borders supported in questionnaire translation and enumerator training.
In order to avoid duplication, data on WASH and Food Security were not extensively collected. Food secuity data is collected by Food Security Monitoring, VAM/FS, World Food Program. WASH data were collected by REACH in April 2018 and can be found at the link below: 
http://www.reachresourcecentre.info/advanced-search?name_list%5B%5D=BD&amp;field_intervention_tid%5B%5D=179&amp;field_pillar_tid%5B%5D=12&amp;field_document_type_tid%5B%5D=8&amp;field_type_of_emergency_tid%5B%5D=30&amp;field_iasc_sector_tid%5B%5D=48&amp;field_donor_tid%5B%5D=98 </t>
  </si>
  <si>
    <t>31 refugee sites in the upazilas of Ukhiya and Teknaf in Cox's Bazar district.</t>
  </si>
  <si>
    <t>Yannick Pascaud (yannick.pascaud@reach-initiative.org)
Dipendra Shahi (shahi@unhcr.org)</t>
  </si>
  <si>
    <t>Disclaimer</t>
  </si>
  <si>
    <t>UNHCR strives to enhance public access to and use of (non-sensitive) data that it collects and publishes.  This indicator fact book provides you with access to UNHCR datasets free of charge subject to the terms of this agreement. 
This tool is made available to UNHCR staff, ISCG, partners, governments and to the general public as a support tool for the humanitarian emergency response in Bangladesh and other related purposes only. Extracts of the information from this tool may be reviewed, reproduced or translated for the above-mentioned purposes, but not for sale or for use in conjunction with commercial purposes.
UNHCR does not make any warranties or representations of any kind, either express or implied, concerning this tool including, without limitation, warranties of merchantability, fitness for a particular purpose and non-infringement. UNHCR specifically does not make any warranties or representations as to the accuracy or completeness of any materials in this tool. Under no circumstances shall UNHCR be liable for any loss, damage, liability or expense incurred or suffered that is claimed to have resulted from the use of this tool, including, without limitation, any fault, error, omission, interruption or delay with respect thereto.</t>
  </si>
  <si>
    <t>Limitations</t>
  </si>
  <si>
    <r>
      <t>The findings cannot be extrapolated to sites that were not visited. Secondary data and field visits confirm that the situation in other types of sites, especially for those residing with host communities, varies greatly from the conditions in registered camps and their extensions,</t>
    </r>
    <r>
      <rPr>
        <b/>
        <sz val="10"/>
        <color theme="0"/>
        <rFont val="Arial Narrow"/>
        <family val="2"/>
      </rPr>
      <t xml:space="preserve"> and makeshift.</t>
    </r>
    <r>
      <rPr>
        <b/>
        <sz val="10"/>
        <color rgb="FFFFFFFF"/>
        <rFont val="Arial Narrow"/>
        <family val="2"/>
        <charset val="1"/>
      </rPr>
      <t xml:space="preserve">
Questions that are only relevant to a part of the popu</t>
    </r>
    <r>
      <rPr>
        <b/>
        <sz val="10"/>
        <color theme="0"/>
        <rFont val="Arial Narrow"/>
        <family val="2"/>
      </rPr>
      <t>lation (e.g. education questions which only concern families with children of school going age)</t>
    </r>
    <r>
      <rPr>
        <b/>
        <sz val="10"/>
        <color rgb="FFFFFFFF"/>
        <rFont val="Arial Narrow"/>
        <family val="2"/>
        <charset val="1"/>
      </rPr>
      <t xml:space="preserve"> will have a lower level of confidence.
Small difference in results could be a reflection of the sampling approach, instead of the actual situation. Findings should be verified before making decisions on resource allocation.
Respondent bias (social desirability bias) is likely to have influenced the responses to some questions. Families might have felt pressure to give answers that are socially acceptable.</t>
    </r>
  </si>
  <si>
    <t xml:space="preserve">Acknowledgements </t>
  </si>
  <si>
    <t>As a user of this tool you acknowledge that any information or material you share with the public from this tool is treated as being non-proprietary and non-confidential.
UNHCR requires that any use of information from this tool shall be accompanied by an acknowledgement of the source of the text. </t>
  </si>
  <si>
    <t>% of households reporting areas in the camp where men (aged 18 and above) do not feel safe*</t>
  </si>
  <si>
    <t>% of households reporting areas in the camp where women (aged 18 and above) do not feel safe*</t>
  </si>
  <si>
    <t>% of households reporting areas in the camp where girls (aged under 18) do not feel safe*</t>
  </si>
  <si>
    <t>% of households reporting areas in the camp where boys (aged under 18) do not feel safe*</t>
  </si>
  <si>
    <t>Overall</t>
  </si>
  <si>
    <t>Weight</t>
  </si>
  <si>
    <t>Weighting</t>
  </si>
  <si>
    <t>Contains the weight applied to each indicator value in order to correct the difference in the popoulation sizes across camps when computing the All Camps indicators.</t>
  </si>
  <si>
    <t>% of children under 18 reported as working to earn an income in the 30 days prior to data collection, by age*</t>
  </si>
  <si>
    <t>Male aged 60+</t>
  </si>
  <si>
    <t>Female aged 60+</t>
  </si>
  <si>
    <t>% of households reported working in multiple sectors in the 30 days prior to data collection, by number of sectors reported</t>
  </si>
  <si>
    <t>3+</t>
  </si>
  <si>
    <t>% of households reporting multiple members working for an income in the 30 days prior to data collection, by number of members</t>
  </si>
  <si>
    <t>% of households with more than one member working for an income in the 30 days prior to data collection</t>
  </si>
  <si>
    <t>% of households reporting income only from taking on new debt in the 30 days prior to data collection</t>
  </si>
  <si>
    <t>% of households reporting no income in the 30 days prior to data collection</t>
  </si>
  <si>
    <t>% of households reporting awareness of methods of finding information, by number of information sources</t>
  </si>
  <si>
    <t xml:space="preserve">% of households reporting the presence of individuals with a disability or chronic illness </t>
  </si>
  <si>
    <t>% of households reporting the presence of pregnant women</t>
  </si>
  <si>
    <t>% of households reporting the presence of lactating women</t>
  </si>
  <si>
    <t>% of households reporting the presence of pregnant and lactating women</t>
  </si>
  <si>
    <t>% of households reporting the presence of children aged 17 and under</t>
  </si>
  <si>
    <t>% of households reporting the presence of children under 5</t>
  </si>
  <si>
    <t xml:space="preserve">% of households reporting the presence of  individuals with a disability or chronic illness </t>
  </si>
  <si>
    <t>% of households reporting safety concerns (read: fears) for boys (aged under 18), by type of safety concern* (fear)</t>
  </si>
  <si>
    <t>% of households reporting safety concerns (read: fears) for girls (aged under 18), by type of safety concern* (fear)</t>
  </si>
  <si>
    <t>% of households reporting different levels of relationship with Bangladeshi host community, by level of relationship</t>
  </si>
  <si>
    <t>% of households reporting safety concerns (read: fears) for boys (aged under 18), by type of safety concern</t>
  </si>
  <si>
    <t>% of households reporting safety concerns (read: fears) for girls (aged under 18), by type of safety concern</t>
  </si>
  <si>
    <t>% of children under 18 reported as working to earn an income in the 30 days prior to data collection, by age</t>
  </si>
  <si>
    <t>% of children reported to attend both NGO learning centres AND religious learning spaces in the 7 days prior to data collection, by age and gender</t>
  </si>
  <si>
    <t>Of households reporting ownership of key NFIs, % of households also reporting that NFI as urgently needed, by item</t>
  </si>
  <si>
    <t>Floor Mat</t>
  </si>
  <si>
    <t xml:space="preserve">Cooking Stove </t>
  </si>
  <si>
    <t>Of households reporting 'Make sure all household members stay inside the shelter', % of households reporting additional steps the household would take to prepare and keep safe upon learning that a cyclone was approaching the camp, by step*</t>
  </si>
  <si>
    <t>Of households reporting 'Evacuate the shelter and seek safety somewhere else', % of households reporting additional steps the household would take to prepare and keep safe upon learning that a cyclone was approaching the camp, by step*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</si>
</sst>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 #,##0.00_-;_-* &quot;-&quot;??_-;_-@_-"/>
    <numFmt numFmtId="165" formatCode="0.0"/>
    <numFmt numFmtId="166" formatCode="_-* #,##0_-;\-* #,##0_-;_-* &quot;-&quot;??_-;_-@_-"/>
    <numFmt numFmtId="167" formatCode="0.00000"/>
  </numFmts>
  <fonts count="15" x14ac:knownFonts="1">
    <font>
      <sz val="11"/>
      <color theme="1"/>
      <name val="Calibri"/>
      <family val="2"/>
      <scheme val="minor"/>
    </font>
    <font>
      <sz val="11"/>
      <color theme="1"/>
      <name val="Calibri"/>
      <family val="2"/>
      <scheme val="minor"/>
    </font>
    <font>
      <sz val="11"/>
      <color theme="1"/>
      <name val="Arial Narrow"/>
      <family val="2"/>
    </font>
    <font>
      <i/>
      <sz val="11"/>
      <color theme="1"/>
      <name val="Arial Narrow"/>
      <family val="2"/>
    </font>
    <font>
      <sz val="11"/>
      <color rgb="FF000000"/>
      <name val="Calibri"/>
      <family val="2"/>
      <charset val="1"/>
    </font>
    <font>
      <b/>
      <sz val="11"/>
      <color rgb="FFFFFFFF"/>
      <name val="Arial Narrow"/>
      <family val="2"/>
      <charset val="1"/>
    </font>
    <font>
      <b/>
      <sz val="10"/>
      <color rgb="FFFFFFFF"/>
      <name val="Arial Narrow"/>
      <family val="2"/>
      <charset val="1"/>
    </font>
    <font>
      <sz val="11"/>
      <color theme="0"/>
      <name val="Arial Narrow"/>
      <family val="2"/>
    </font>
    <font>
      <vertAlign val="superscript"/>
      <sz val="11"/>
      <color theme="0"/>
      <name val="Arial Narrow"/>
      <family val="2"/>
    </font>
    <font>
      <i/>
      <vertAlign val="superscript"/>
      <sz val="11"/>
      <color theme="1"/>
      <name val="Arial Narrow"/>
      <family val="2"/>
    </font>
    <font>
      <i/>
      <sz val="10"/>
      <color theme="1"/>
      <name val="Arial Narrow"/>
      <family val="2"/>
    </font>
    <font>
      <b/>
      <sz val="11"/>
      <color rgb="FF000000"/>
      <name val="Arial Narrow"/>
      <family val="2"/>
      <charset val="1"/>
    </font>
    <font>
      <sz val="11"/>
      <color rgb="FF000000"/>
      <name val="Arial Narrow"/>
      <family val="2"/>
      <charset val="1"/>
    </font>
    <font>
      <b/>
      <sz val="10"/>
      <color theme="0"/>
      <name val="Arial Narrow"/>
      <family val="2"/>
    </font>
    <font>
      <sz val="11"/>
      <color rgb="FFFFFF00"/>
      <name val="Arial Narrow"/>
      <family val="2"/>
    </font>
  </fonts>
  <fills count="7">
    <fill>
      <patternFill patternType="none"/>
    </fill>
    <fill>
      <patternFill patternType="gray125"/>
    </fill>
    <fill>
      <patternFill patternType="solid">
        <fgColor rgb="FFEE5859"/>
        <bgColor rgb="FFEE5859"/>
      </patternFill>
    </fill>
    <fill>
      <patternFill patternType="solid">
        <fgColor rgb="FFD1D3D4"/>
        <bgColor indexed="64"/>
      </patternFill>
    </fill>
    <fill>
      <patternFill patternType="solid">
        <fgColor rgb="FFA6A6A6"/>
        <bgColor rgb="FFA5A5A5"/>
      </patternFill>
    </fill>
    <fill>
      <patternFill patternType="solid">
        <fgColor rgb="FF58585A"/>
        <bgColor indexed="64"/>
      </patternFill>
    </fill>
    <fill>
      <patternFill patternType="solid">
        <fgColor rgb="FFFFFF00"/>
        <bgColor indexed="64"/>
      </patternFill>
    </fill>
  </fills>
  <borders count="23">
    <border>
      <left/>
      <right/>
      <top/>
      <bottom/>
      <diagonal/>
    </border>
    <border>
      <left style="medium">
        <color auto="1"/>
      </left>
      <right/>
      <top/>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style="medium">
        <color auto="1"/>
      </left>
      <right style="medium">
        <color rgb="FFFFFFFF"/>
      </right>
      <top style="medium">
        <color rgb="FFFFFFFF"/>
      </top>
      <bottom style="medium">
        <color rgb="FFFFFFFF"/>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medium">
        <color auto="1"/>
      </left>
      <right style="medium">
        <color auto="1"/>
      </right>
      <top style="medium">
        <color auto="1"/>
      </top>
      <bottom/>
      <diagonal/>
    </border>
    <border>
      <left style="medium">
        <color rgb="FFFFFFFF"/>
      </left>
      <right style="medium">
        <color auto="1"/>
      </right>
      <top/>
      <bottom style="medium">
        <color rgb="FFFFFFFF"/>
      </bottom>
      <diagonal/>
    </border>
    <border>
      <left/>
      <right style="medium">
        <color auto="1"/>
      </right>
      <top/>
      <bottom/>
      <diagonal/>
    </border>
    <border>
      <left style="medium">
        <color rgb="FFFFFFFF"/>
      </left>
      <right style="medium">
        <color auto="1"/>
      </right>
      <top style="medium">
        <color rgb="FFFFFFFF"/>
      </top>
      <bottom style="medium">
        <color rgb="FFFFFFFF"/>
      </bottom>
      <diagonal/>
    </border>
    <border>
      <left style="thin">
        <color rgb="FFFFFFFF"/>
      </left>
      <right style="medium">
        <color auto="1"/>
      </right>
      <top/>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top/>
      <bottom/>
      <diagonal/>
    </border>
    <border>
      <left/>
      <right/>
      <top style="thin">
        <color theme="1"/>
      </top>
      <bottom style="thin">
        <color theme="1"/>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0" borderId="0"/>
  </cellStyleXfs>
  <cellXfs count="137">
    <xf numFmtId="0" fontId="0" fillId="0" borderId="0" xfId="0"/>
    <xf numFmtId="0" fontId="2" fillId="0" borderId="0" xfId="0" applyFont="1"/>
    <xf numFmtId="0" fontId="2" fillId="0" borderId="0" xfId="0" applyFont="1" applyAlignment="1">
      <alignment vertical="center"/>
    </xf>
    <xf numFmtId="0" fontId="2" fillId="0" borderId="0" xfId="0" applyFont="1" applyAlignment="1">
      <alignment horizontal="left"/>
    </xf>
    <xf numFmtId="0" fontId="2" fillId="0" borderId="0" xfId="0" applyFont="1" applyAlignment="1"/>
    <xf numFmtId="0" fontId="2" fillId="0" borderId="0" xfId="0" applyFont="1" applyAlignment="1">
      <alignment vertical="center" wrapText="1"/>
    </xf>
    <xf numFmtId="0" fontId="2" fillId="0" borderId="0" xfId="0" applyFont="1" applyAlignment="1">
      <alignment horizontal="left" wrapText="1"/>
    </xf>
    <xf numFmtId="0" fontId="2" fillId="0" borderId="0" xfId="0" applyFont="1" applyAlignment="1">
      <alignment horizontal="left" vertical="center"/>
    </xf>
    <xf numFmtId="0" fontId="2" fillId="0" borderId="0" xfId="0" applyFont="1" applyAlignment="1">
      <alignment wrapText="1"/>
    </xf>
    <xf numFmtId="0" fontId="3" fillId="0" borderId="0" xfId="0" applyFont="1" applyAlignment="1">
      <alignment vertical="center"/>
    </xf>
    <xf numFmtId="0" fontId="5" fillId="2" borderId="1" xfId="3" applyFont="1" applyFill="1" applyBorder="1" applyAlignment="1">
      <alignment vertical="top" wrapText="1"/>
    </xf>
    <xf numFmtId="0" fontId="3" fillId="3" borderId="0" xfId="0" applyFont="1" applyFill="1" applyAlignment="1">
      <alignment vertical="center" wrapText="1"/>
    </xf>
    <xf numFmtId="0" fontId="2" fillId="0" borderId="0" xfId="0" applyFont="1" applyBorder="1" applyAlignment="1">
      <alignment vertical="center"/>
    </xf>
    <xf numFmtId="0" fontId="2" fillId="0" borderId="0" xfId="0" applyFont="1" applyBorder="1"/>
    <xf numFmtId="0" fontId="2" fillId="0" borderId="2" xfId="0" applyFont="1" applyBorder="1" applyAlignment="1">
      <alignment vertical="center"/>
    </xf>
    <xf numFmtId="0" fontId="2" fillId="0" borderId="2" xfId="0" applyNumberFormat="1" applyFont="1" applyBorder="1" applyAlignment="1">
      <alignment vertical="center"/>
    </xf>
    <xf numFmtId="1" fontId="2" fillId="0" borderId="2" xfId="0" applyNumberFormat="1" applyFont="1" applyBorder="1" applyAlignment="1">
      <alignment vertical="center"/>
    </xf>
    <xf numFmtId="9" fontId="2" fillId="0" borderId="2" xfId="2" applyFont="1" applyBorder="1" applyAlignment="1">
      <alignment vertical="center"/>
    </xf>
    <xf numFmtId="9" fontId="2" fillId="0" borderId="2" xfId="2" applyFont="1" applyBorder="1"/>
    <xf numFmtId="165" fontId="2" fillId="0" borderId="2" xfId="0" applyNumberFormat="1" applyFont="1" applyBorder="1"/>
    <xf numFmtId="0" fontId="2" fillId="0" borderId="2" xfId="0" applyFont="1" applyBorder="1"/>
    <xf numFmtId="9" fontId="2" fillId="0" borderId="2" xfId="2" applyFont="1" applyFill="1" applyBorder="1"/>
    <xf numFmtId="0" fontId="6" fillId="4" borderId="4" xfId="3" applyFont="1" applyFill="1" applyBorder="1" applyAlignment="1">
      <alignment vertical="top" wrapText="1"/>
    </xf>
    <xf numFmtId="0" fontId="7" fillId="5" borderId="2" xfId="0" applyFont="1" applyFill="1" applyBorder="1" applyAlignment="1">
      <alignment vertical="center"/>
    </xf>
    <xf numFmtId="0" fontId="7" fillId="5" borderId="2" xfId="0" applyFont="1" applyFill="1" applyBorder="1"/>
    <xf numFmtId="0" fontId="2" fillId="0" borderId="2" xfId="0" applyFont="1" applyBorder="1" applyAlignment="1">
      <alignment vertical="center" wrapText="1"/>
    </xf>
    <xf numFmtId="0" fontId="7" fillId="5" borderId="2" xfId="0" applyFont="1" applyFill="1" applyBorder="1" applyAlignment="1">
      <alignment horizontal="left" vertical="center"/>
    </xf>
    <xf numFmtId="0" fontId="7" fillId="5" borderId="2" xfId="0" applyFont="1" applyFill="1" applyBorder="1" applyAlignment="1">
      <alignment horizontal="left" vertical="center" wrapText="1"/>
    </xf>
    <xf numFmtId="0" fontId="7" fillId="5" borderId="2" xfId="0" applyFont="1" applyFill="1" applyBorder="1" applyAlignment="1">
      <alignment vertical="center" wrapText="1"/>
    </xf>
    <xf numFmtId="166" fontId="2" fillId="0" borderId="2" xfId="1" applyNumberFormat="1" applyFont="1" applyBorder="1"/>
    <xf numFmtId="164" fontId="2" fillId="0" borderId="2" xfId="1" applyFont="1" applyBorder="1"/>
    <xf numFmtId="1" fontId="2" fillId="0" borderId="2" xfId="0" applyNumberFormat="1" applyFont="1" applyBorder="1"/>
    <xf numFmtId="0" fontId="3" fillId="0" borderId="2" xfId="0" applyFont="1" applyBorder="1" applyAlignment="1">
      <alignment vertical="top"/>
    </xf>
    <xf numFmtId="0" fontId="3" fillId="0" borderId="2" xfId="0" quotePrefix="1" applyFont="1" applyBorder="1" applyAlignment="1">
      <alignment vertical="top" wrapText="1"/>
    </xf>
    <xf numFmtId="0" fontId="3" fillId="0" borderId="0" xfId="0" applyFont="1" applyAlignment="1">
      <alignment vertical="top"/>
    </xf>
    <xf numFmtId="0" fontId="3" fillId="0" borderId="0" xfId="0" applyFont="1" applyBorder="1" applyAlignment="1">
      <alignment vertical="top" wrapText="1"/>
    </xf>
    <xf numFmtId="0" fontId="10" fillId="0" borderId="0" xfId="0" applyFont="1" applyBorder="1" applyAlignment="1">
      <alignment vertical="top" wrapText="1"/>
    </xf>
    <xf numFmtId="0" fontId="10" fillId="0" borderId="0" xfId="0" quotePrefix="1" applyFont="1" applyBorder="1" applyAlignment="1">
      <alignment vertical="top" wrapText="1"/>
    </xf>
    <xf numFmtId="0" fontId="3" fillId="0" borderId="0" xfId="0" applyFont="1"/>
    <xf numFmtId="0" fontId="3" fillId="0" borderId="0" xfId="0" applyFont="1" applyAlignment="1">
      <alignment horizontal="left" wrapText="1"/>
    </xf>
    <xf numFmtId="0" fontId="3" fillId="0" borderId="0" xfId="0" applyFont="1" applyAlignment="1">
      <alignment horizontal="left" vertical="top"/>
    </xf>
    <xf numFmtId="0" fontId="3" fillId="0" borderId="2" xfId="0" applyFont="1" applyBorder="1" applyAlignment="1">
      <alignment horizontal="left" vertical="top"/>
    </xf>
    <xf numFmtId="0" fontId="3" fillId="0" borderId="8" xfId="0" quotePrefix="1" applyFont="1" applyBorder="1" applyAlignment="1">
      <alignment vertical="top" wrapText="1"/>
    </xf>
    <xf numFmtId="0" fontId="3" fillId="0" borderId="0" xfId="0" applyFont="1" applyAlignment="1">
      <alignment vertical="top" wrapText="1"/>
    </xf>
    <xf numFmtId="166" fontId="2" fillId="0" borderId="2" xfId="1" applyNumberFormat="1" applyFont="1" applyBorder="1" applyAlignment="1">
      <alignment vertical="center"/>
    </xf>
    <xf numFmtId="0" fontId="5" fillId="2" borderId="12" xfId="3" applyFont="1" applyFill="1" applyBorder="1" applyAlignment="1">
      <alignment horizontal="left" vertical="top" wrapText="1"/>
    </xf>
    <xf numFmtId="0" fontId="6" fillId="4" borderId="13" xfId="3" applyFont="1" applyFill="1" applyBorder="1" applyAlignment="1">
      <alignment horizontal="left" vertical="top" wrapText="1"/>
    </xf>
    <xf numFmtId="0" fontId="6" fillId="4" borderId="14" xfId="3" applyFont="1" applyFill="1" applyBorder="1" applyAlignment="1" applyProtection="1">
      <alignment horizontal="left" vertical="top" wrapText="1"/>
    </xf>
    <xf numFmtId="0" fontId="6" fillId="4" borderId="14" xfId="3" applyFont="1" applyFill="1" applyBorder="1" applyAlignment="1">
      <alignment horizontal="left" vertical="top" wrapText="1"/>
    </xf>
    <xf numFmtId="0" fontId="6" fillId="4" borderId="4" xfId="3" applyFont="1" applyFill="1" applyBorder="1" applyAlignment="1">
      <alignment horizontal="left" vertical="top" wrapText="1"/>
    </xf>
    <xf numFmtId="0" fontId="12" fillId="0" borderId="1" xfId="3" applyFont="1" applyBorder="1" applyAlignment="1">
      <alignment vertical="top" wrapText="1"/>
    </xf>
    <xf numFmtId="0" fontId="12" fillId="0" borderId="13" xfId="3" applyFont="1" applyBorder="1" applyAlignment="1">
      <alignment horizontal="left" vertical="top" wrapText="1"/>
    </xf>
    <xf numFmtId="0" fontId="5" fillId="2" borderId="15" xfId="3" applyFont="1" applyFill="1" applyBorder="1" applyAlignment="1">
      <alignment horizontal="left" vertical="top" wrapText="1"/>
    </xf>
    <xf numFmtId="0" fontId="7" fillId="5" borderId="2" xfId="0" applyFont="1" applyFill="1" applyBorder="1" applyAlignment="1">
      <alignment horizontal="left" vertical="center" wrapText="1"/>
    </xf>
    <xf numFmtId="167" fontId="3" fillId="0" borderId="2" xfId="0" applyNumberFormat="1" applyFont="1" applyBorder="1" applyAlignment="1">
      <alignment vertical="top"/>
    </xf>
    <xf numFmtId="9" fontId="2" fillId="0" borderId="0" xfId="2" applyFont="1" applyBorder="1"/>
    <xf numFmtId="9" fontId="2" fillId="0" borderId="2" xfId="0" applyNumberFormat="1" applyFont="1" applyFill="1" applyBorder="1"/>
    <xf numFmtId="9" fontId="2" fillId="0" borderId="0" xfId="2" applyFont="1"/>
    <xf numFmtId="9" fontId="2" fillId="0" borderId="0" xfId="2" applyFont="1" applyAlignment="1">
      <alignment vertical="center"/>
    </xf>
    <xf numFmtId="9" fontId="2" fillId="0" borderId="0" xfId="2" applyFont="1" applyAlignment="1">
      <alignment wrapText="1"/>
    </xf>
    <xf numFmtId="1" fontId="2" fillId="0" borderId="2" xfId="1" applyNumberFormat="1" applyFont="1" applyBorder="1"/>
    <xf numFmtId="0" fontId="7" fillId="5" borderId="2" xfId="0" applyFont="1" applyFill="1" applyBorder="1" applyAlignment="1">
      <alignment vertical="center" wrapText="1"/>
    </xf>
    <xf numFmtId="9" fontId="0" fillId="0" borderId="0" xfId="2" applyFont="1"/>
    <xf numFmtId="0" fontId="7" fillId="5" borderId="2" xfId="0" applyFont="1" applyFill="1" applyBorder="1" applyAlignment="1">
      <alignment horizontal="left" vertical="center" wrapText="1"/>
    </xf>
    <xf numFmtId="0" fontId="3" fillId="0" borderId="9" xfId="0" applyFont="1" applyBorder="1" applyAlignment="1">
      <alignment vertical="top" wrapText="1"/>
    </xf>
    <xf numFmtId="0" fontId="3" fillId="0" borderId="10" xfId="0" applyFont="1" applyBorder="1" applyAlignment="1">
      <alignment vertical="top" wrapText="1"/>
    </xf>
    <xf numFmtId="0" fontId="7" fillId="5" borderId="2" xfId="0" applyFont="1" applyFill="1" applyBorder="1" applyAlignment="1">
      <alignment horizontal="left" vertical="center" wrapText="1"/>
    </xf>
    <xf numFmtId="0" fontId="7" fillId="5" borderId="2" xfId="0" applyFont="1" applyFill="1" applyBorder="1" applyAlignment="1">
      <alignment vertical="center"/>
    </xf>
    <xf numFmtId="0" fontId="7" fillId="5" borderId="2" xfId="0" applyFont="1" applyFill="1" applyBorder="1" applyAlignment="1">
      <alignment horizontal="left" vertical="center" wrapText="1"/>
    </xf>
    <xf numFmtId="0" fontId="7" fillId="5" borderId="2" xfId="0" applyFont="1" applyFill="1" applyBorder="1" applyAlignment="1">
      <alignment horizontal="left" vertical="center" wrapText="1"/>
    </xf>
    <xf numFmtId="0" fontId="7" fillId="5" borderId="2" xfId="0" applyFont="1" applyFill="1" applyBorder="1" applyAlignment="1">
      <alignment vertical="center" wrapText="1"/>
    </xf>
    <xf numFmtId="0" fontId="3" fillId="0" borderId="0" xfId="0" applyFont="1" applyBorder="1" applyAlignment="1">
      <alignment horizontal="left" vertical="top" wrapText="1"/>
    </xf>
    <xf numFmtId="0" fontId="2" fillId="0" borderId="22" xfId="0" applyFont="1" applyFill="1" applyBorder="1" applyAlignment="1">
      <alignment vertical="center" wrapText="1"/>
    </xf>
    <xf numFmtId="9" fontId="2" fillId="6" borderId="2" xfId="2" applyFont="1" applyFill="1" applyBorder="1" applyAlignment="1">
      <alignment vertical="center"/>
    </xf>
    <xf numFmtId="9" fontId="2" fillId="6" borderId="0" xfId="2" applyFont="1" applyFill="1" applyAlignment="1">
      <alignment vertical="center"/>
    </xf>
    <xf numFmtId="0" fontId="14" fillId="5" borderId="2" xfId="0" applyFont="1" applyFill="1" applyBorder="1" applyAlignment="1">
      <alignment vertical="center" wrapText="1"/>
    </xf>
    <xf numFmtId="0" fontId="14" fillId="5" borderId="2" xfId="0" applyFont="1" applyFill="1" applyBorder="1" applyAlignment="1">
      <alignment horizontal="left" vertical="center"/>
    </xf>
    <xf numFmtId="9" fontId="2" fillId="6" borderId="2" xfId="2" applyFont="1" applyFill="1" applyBorder="1"/>
    <xf numFmtId="9" fontId="2" fillId="6" borderId="0" xfId="2" applyFont="1" applyFill="1"/>
    <xf numFmtId="0" fontId="14" fillId="5" borderId="2" xfId="0" applyFont="1" applyFill="1" applyBorder="1" applyAlignment="1">
      <alignment horizontal="left" vertical="center" wrapText="1"/>
    </xf>
    <xf numFmtId="0" fontId="14" fillId="5" borderId="2" xfId="0" applyFont="1" applyFill="1" applyBorder="1"/>
    <xf numFmtId="166" fontId="2" fillId="6" borderId="2" xfId="1" applyNumberFormat="1" applyFont="1" applyFill="1" applyBorder="1"/>
    <xf numFmtId="0" fontId="14" fillId="5" borderId="2" xfId="0" applyFont="1" applyFill="1" applyBorder="1" applyAlignment="1">
      <alignment vertical="center"/>
    </xf>
    <xf numFmtId="0" fontId="11" fillId="0" borderId="11" xfId="3" applyFont="1" applyBorder="1" applyAlignment="1">
      <alignment horizontal="left" vertical="top" wrapText="1"/>
    </xf>
    <xf numFmtId="0" fontId="7" fillId="5" borderId="2" xfId="0" applyFont="1" applyFill="1" applyBorder="1" applyAlignment="1">
      <alignment vertical="center" wrapText="1"/>
    </xf>
    <xf numFmtId="0" fontId="10" fillId="0" borderId="3" xfId="0" quotePrefix="1" applyFont="1" applyBorder="1" applyAlignment="1">
      <alignment horizontal="left" vertical="top" wrapText="1"/>
    </xf>
    <xf numFmtId="0" fontId="3" fillId="0" borderId="3" xfId="0" applyFont="1" applyBorder="1" applyAlignment="1">
      <alignment horizontal="left" vertical="top" wrapText="1"/>
    </xf>
    <xf numFmtId="0" fontId="7" fillId="5" borderId="6" xfId="0" applyFont="1" applyFill="1" applyBorder="1" applyAlignment="1">
      <alignment horizontal="left" vertical="center" wrapText="1"/>
    </xf>
    <xf numFmtId="0" fontId="7" fillId="5" borderId="7" xfId="0" applyFont="1" applyFill="1" applyBorder="1" applyAlignment="1">
      <alignment horizontal="left" vertical="center" wrapText="1"/>
    </xf>
    <xf numFmtId="0" fontId="7" fillId="5" borderId="5" xfId="0" applyFont="1" applyFill="1" applyBorder="1" applyAlignment="1">
      <alignment horizontal="left" vertical="center" wrapText="1"/>
    </xf>
    <xf numFmtId="0" fontId="7" fillId="5" borderId="2" xfId="0" applyFont="1" applyFill="1" applyBorder="1" applyAlignment="1">
      <alignment horizontal="left" vertical="center" wrapText="1"/>
    </xf>
    <xf numFmtId="0" fontId="7" fillId="5" borderId="2" xfId="0" applyFont="1" applyFill="1" applyBorder="1" applyAlignment="1">
      <alignment horizontal="left" vertical="center"/>
    </xf>
    <xf numFmtId="0" fontId="7" fillId="5" borderId="2" xfId="0" applyFont="1" applyFill="1" applyBorder="1" applyAlignment="1">
      <alignment horizontal="left"/>
    </xf>
    <xf numFmtId="0" fontId="7" fillId="5" borderId="2" xfId="0" applyFont="1" applyFill="1" applyBorder="1" applyAlignment="1">
      <alignment vertical="center"/>
    </xf>
    <xf numFmtId="0" fontId="14" fillId="5" borderId="2" xfId="0" applyFont="1" applyFill="1" applyBorder="1" applyAlignment="1">
      <alignment horizontal="left" vertical="center" wrapText="1"/>
    </xf>
    <xf numFmtId="0" fontId="3" fillId="0" borderId="8" xfId="0" applyFont="1" applyBorder="1" applyAlignment="1">
      <alignment horizontal="left" vertical="top"/>
    </xf>
    <xf numFmtId="0" fontId="3" fillId="0" borderId="9" xfId="0" applyFont="1" applyBorder="1" applyAlignment="1">
      <alignment horizontal="left" vertical="top"/>
    </xf>
    <xf numFmtId="0" fontId="3" fillId="0" borderId="10" xfId="0" applyFont="1" applyBorder="1" applyAlignment="1">
      <alignment horizontal="left" vertical="top"/>
    </xf>
    <xf numFmtId="0" fontId="3" fillId="0" borderId="8" xfId="0" quotePrefix="1" applyFont="1" applyBorder="1" applyAlignment="1">
      <alignment horizontal="left" vertical="top" wrapText="1"/>
    </xf>
    <xf numFmtId="0" fontId="3" fillId="0" borderId="10" xfId="0" applyFont="1" applyBorder="1" applyAlignment="1">
      <alignment horizontal="left" vertical="top" wrapText="1"/>
    </xf>
    <xf numFmtId="0" fontId="3" fillId="0" borderId="9" xfId="0" quotePrefix="1" applyFont="1" applyBorder="1" applyAlignment="1">
      <alignment horizontal="left" vertical="top" wrapText="1"/>
    </xf>
    <xf numFmtId="0" fontId="3" fillId="0" borderId="10" xfId="0" quotePrefix="1" applyFont="1" applyBorder="1" applyAlignment="1">
      <alignment horizontal="left" vertical="top" wrapText="1"/>
    </xf>
    <xf numFmtId="0" fontId="3" fillId="0" borderId="8" xfId="0" applyFont="1" applyBorder="1" applyAlignment="1">
      <alignment horizontal="left" vertical="top" wrapText="1"/>
    </xf>
    <xf numFmtId="0" fontId="3" fillId="0" borderId="9" xfId="0" applyFont="1" applyBorder="1" applyAlignment="1">
      <alignment horizontal="left" vertical="top" wrapText="1"/>
    </xf>
    <xf numFmtId="9" fontId="3" fillId="0" borderId="8" xfId="2" applyFont="1" applyBorder="1" applyAlignment="1">
      <alignment horizontal="left" vertical="top" wrapText="1"/>
    </xf>
    <xf numFmtId="9" fontId="3" fillId="0" borderId="9" xfId="2" applyFont="1" applyBorder="1" applyAlignment="1">
      <alignment horizontal="left" vertical="top" wrapText="1"/>
    </xf>
    <xf numFmtId="9" fontId="3" fillId="0" borderId="10" xfId="2" applyFont="1" applyBorder="1" applyAlignment="1">
      <alignment horizontal="left" vertical="top" wrapText="1"/>
    </xf>
    <xf numFmtId="0" fontId="14" fillId="5" borderId="2" xfId="0" applyFont="1" applyFill="1" applyBorder="1" applyAlignment="1">
      <alignment horizontal="left" vertical="center"/>
    </xf>
    <xf numFmtId="0" fontId="7" fillId="5" borderId="16"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7" fillId="5" borderId="17" xfId="0" applyFont="1" applyFill="1" applyBorder="1" applyAlignment="1">
      <alignment horizontal="center" vertical="center" wrapText="1"/>
    </xf>
    <xf numFmtId="0" fontId="7" fillId="5" borderId="18" xfId="0" applyFont="1" applyFill="1" applyBorder="1" applyAlignment="1">
      <alignment horizontal="center" vertical="center" wrapText="1"/>
    </xf>
    <xf numFmtId="0" fontId="7" fillId="5" borderId="19" xfId="0" applyFont="1" applyFill="1" applyBorder="1" applyAlignment="1">
      <alignment horizontal="center" vertical="center" wrapText="1"/>
    </xf>
    <xf numFmtId="0" fontId="7" fillId="5" borderId="20" xfId="0" applyFont="1" applyFill="1" applyBorder="1" applyAlignment="1">
      <alignment horizontal="center" vertical="center" wrapText="1"/>
    </xf>
    <xf numFmtId="0" fontId="14" fillId="5" borderId="2" xfId="0" applyFont="1" applyFill="1" applyBorder="1" applyAlignment="1">
      <alignment horizontal="left" wrapText="1"/>
    </xf>
    <xf numFmtId="0" fontId="14" fillId="5" borderId="2" xfId="0" applyFont="1" applyFill="1" applyBorder="1" applyAlignment="1">
      <alignment horizontal="left"/>
    </xf>
    <xf numFmtId="0" fontId="7" fillId="5" borderId="2" xfId="0" applyFont="1" applyFill="1" applyBorder="1" applyAlignment="1">
      <alignment horizontal="left" wrapText="1"/>
    </xf>
    <xf numFmtId="0" fontId="3" fillId="0" borderId="3" xfId="0" applyFont="1" applyBorder="1" applyAlignment="1">
      <alignment horizontal="left"/>
    </xf>
    <xf numFmtId="0" fontId="7" fillId="5" borderId="16" xfId="0" applyFont="1" applyFill="1" applyBorder="1" applyAlignment="1">
      <alignment horizontal="left" vertical="center" wrapText="1"/>
    </xf>
    <xf numFmtId="0" fontId="7" fillId="5" borderId="3" xfId="0" applyFont="1" applyFill="1" applyBorder="1" applyAlignment="1">
      <alignment horizontal="left" vertical="center" wrapText="1"/>
    </xf>
    <xf numFmtId="0" fontId="7" fillId="5" borderId="17" xfId="0" applyFont="1" applyFill="1" applyBorder="1" applyAlignment="1">
      <alignment horizontal="left" vertical="center" wrapText="1"/>
    </xf>
    <xf numFmtId="0" fontId="7" fillId="5" borderId="18" xfId="0" applyFont="1" applyFill="1" applyBorder="1" applyAlignment="1">
      <alignment horizontal="left" vertical="center" wrapText="1"/>
    </xf>
    <xf numFmtId="0" fontId="7" fillId="5" borderId="19" xfId="0" applyFont="1" applyFill="1" applyBorder="1" applyAlignment="1">
      <alignment horizontal="left" vertical="center" wrapText="1"/>
    </xf>
    <xf numFmtId="0" fontId="7" fillId="5" borderId="20" xfId="0" applyFont="1" applyFill="1" applyBorder="1" applyAlignment="1">
      <alignment horizontal="left" vertical="center" wrapText="1"/>
    </xf>
    <xf numFmtId="0" fontId="3" fillId="0" borderId="3" xfId="0" applyFont="1" applyBorder="1" applyAlignment="1">
      <alignment horizontal="left" vertical="top"/>
    </xf>
    <xf numFmtId="0" fontId="7" fillId="5" borderId="21" xfId="0" applyFont="1" applyFill="1" applyBorder="1" applyAlignment="1">
      <alignment horizontal="left" vertical="center" wrapText="1"/>
    </xf>
    <xf numFmtId="0" fontId="7" fillId="5" borderId="0" xfId="0" applyFont="1" applyFill="1" applyBorder="1" applyAlignment="1">
      <alignment horizontal="left" vertical="center" wrapText="1"/>
    </xf>
    <xf numFmtId="0" fontId="3" fillId="0" borderId="3" xfId="0" applyFont="1" applyBorder="1" applyAlignment="1">
      <alignment horizontal="left" vertical="center"/>
    </xf>
    <xf numFmtId="0" fontId="7" fillId="5" borderId="8" xfId="0" applyFont="1" applyFill="1" applyBorder="1" applyAlignment="1">
      <alignment horizontal="left" vertical="center" wrapText="1"/>
    </xf>
    <xf numFmtId="0" fontId="7" fillId="5" borderId="9" xfId="0" applyFont="1" applyFill="1" applyBorder="1" applyAlignment="1">
      <alignment horizontal="left" vertical="center" wrapText="1"/>
    </xf>
    <xf numFmtId="0" fontId="7" fillId="5" borderId="10" xfId="0" applyFont="1" applyFill="1" applyBorder="1" applyAlignment="1">
      <alignment horizontal="left" vertical="center" wrapText="1"/>
    </xf>
    <xf numFmtId="0" fontId="7" fillId="5" borderId="6" xfId="0" applyFont="1" applyFill="1" applyBorder="1" applyAlignment="1">
      <alignment horizontal="center" vertical="center" wrapText="1"/>
    </xf>
    <xf numFmtId="0" fontId="7" fillId="5" borderId="7" xfId="0" applyFont="1" applyFill="1" applyBorder="1" applyAlignment="1">
      <alignment horizontal="center" vertical="center" wrapText="1"/>
    </xf>
    <xf numFmtId="0" fontId="7" fillId="5" borderId="5" xfId="0" applyFont="1" applyFill="1" applyBorder="1" applyAlignment="1">
      <alignment horizontal="center" vertical="center" wrapText="1"/>
    </xf>
    <xf numFmtId="0" fontId="7" fillId="5" borderId="6" xfId="0" applyFont="1" applyFill="1" applyBorder="1" applyAlignment="1">
      <alignment horizontal="center" vertical="center"/>
    </xf>
    <xf numFmtId="0" fontId="7" fillId="5" borderId="7" xfId="0" applyFont="1" applyFill="1" applyBorder="1" applyAlignment="1">
      <alignment horizontal="center" vertical="center"/>
    </xf>
    <xf numFmtId="0" fontId="7" fillId="5" borderId="5" xfId="0" applyFont="1" applyFill="1" applyBorder="1" applyAlignment="1">
      <alignment horizontal="center" vertical="center"/>
    </xf>
  </cellXfs>
  <cellStyles count="4">
    <cellStyle name="Comma" xfId="1" builtinId="3"/>
    <cellStyle name="Normal" xfId="0" builtinId="0"/>
    <cellStyle name="Normal 3" xfId="3"/>
    <cellStyle name="Percent" xfId="2" builtinId="5"/>
  </cellStyles>
  <dxfs count="7">
    <dxf>
      <font>
        <b val="0"/>
        <i val="0"/>
        <strike val="0"/>
        <condense val="0"/>
        <extend val="0"/>
        <outline val="0"/>
        <shadow val="0"/>
        <u val="none"/>
        <vertAlign val="baseline"/>
        <sz val="11"/>
        <color theme="1"/>
        <name val="Arial Narrow"/>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Arial Narrow"/>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Arial Narrow"/>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Arial Narrow"/>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Arial Narrow"/>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Arial Narrow"/>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Arial Narrow"/>
        <scheme val="none"/>
      </font>
      <alignment horizontal="general" vertical="center" textRotation="0" wrapText="1" indent="0" justifyLastLine="0" shrinkToFit="0" readingOrder="0"/>
    </dxf>
  </dxfs>
  <tableStyles count="0" defaultTableStyle="TableStyleMedium2" defaultPivotStyle="PivotStyleLight16"/>
  <colors>
    <mruColors>
      <color rgb="FF58585A"/>
      <color rgb="FFD1D3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id="1" name="Table1" displayName="Table1" ref="A1:E125" totalsRowShown="0" headerRowDxfId="6" dataDxfId="5">
  <autoFilter ref="A1:E125"/>
  <tableColumns count="5">
    <tableColumn id="1" name="Sector" dataDxfId="4"/>
    <tableColumn id="2" name="Indicator / variable in original indicator list" dataDxfId="3"/>
    <tableColumn id="3" name="Indicator / variable(s) in analysis" dataDxfId="2"/>
    <tableColumn id="4" name="Reporting level" dataDxfId="1"/>
    <tableColumn id="5" name="Disaggregated by gender of respondent?" dataDxfId="0"/>
  </tableColumns>
  <tableStyleInfo name="TableStyleMedium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topLeftCell="A13" zoomScale="110" zoomScaleNormal="110" workbookViewId="0">
      <selection activeCell="B3" sqref="B3"/>
    </sheetView>
  </sheetViews>
  <sheetFormatPr defaultRowHeight="15" x14ac:dyDescent="0.25"/>
  <cols>
    <col min="1" max="1" width="33.7109375" customWidth="1"/>
    <col min="2" max="2" width="82.5703125" customWidth="1"/>
  </cols>
  <sheetData>
    <row r="1" spans="1:2" ht="16.5" customHeight="1" x14ac:dyDescent="0.25">
      <c r="A1" s="83" t="s">
        <v>507</v>
      </c>
      <c r="B1" s="83"/>
    </row>
    <row r="2" spans="1:2" ht="15.4" customHeight="1" thickBot="1" x14ac:dyDescent="0.3">
      <c r="A2" s="10" t="s">
        <v>347</v>
      </c>
      <c r="B2" s="45" t="s">
        <v>348</v>
      </c>
    </row>
    <row r="3" spans="1:2" ht="248.25" customHeight="1" thickBot="1" x14ac:dyDescent="0.3">
      <c r="A3" s="22" t="s">
        <v>349</v>
      </c>
      <c r="B3" s="46" t="s">
        <v>508</v>
      </c>
    </row>
    <row r="4" spans="1:2" ht="16.350000000000001" customHeight="1" thickBot="1" x14ac:dyDescent="0.3">
      <c r="A4" s="22" t="s">
        <v>350</v>
      </c>
      <c r="B4" s="47" t="s">
        <v>351</v>
      </c>
    </row>
    <row r="5" spans="1:2" ht="135" customHeight="1" thickBot="1" x14ac:dyDescent="0.3">
      <c r="A5" s="22" t="s">
        <v>352</v>
      </c>
      <c r="B5" s="47" t="s">
        <v>506</v>
      </c>
    </row>
    <row r="6" spans="1:2" ht="16.350000000000001" customHeight="1" thickBot="1" x14ac:dyDescent="0.3">
      <c r="A6" s="22" t="s">
        <v>353</v>
      </c>
      <c r="B6" s="48" t="s">
        <v>509</v>
      </c>
    </row>
    <row r="7" spans="1:2" ht="30.4" customHeight="1" thickBot="1" x14ac:dyDescent="0.3">
      <c r="A7" s="22" t="s">
        <v>357</v>
      </c>
      <c r="B7" s="48" t="s">
        <v>370</v>
      </c>
    </row>
    <row r="8" spans="1:2" ht="26.25" thickBot="1" x14ac:dyDescent="0.3">
      <c r="A8" s="49" t="s">
        <v>354</v>
      </c>
      <c r="B8" s="48" t="s">
        <v>510</v>
      </c>
    </row>
    <row r="9" spans="1:2" ht="11.25" customHeight="1" x14ac:dyDescent="0.25">
      <c r="A9" s="50"/>
      <c r="B9" s="51"/>
    </row>
    <row r="10" spans="1:2" ht="16.5" customHeight="1" thickBot="1" x14ac:dyDescent="0.3">
      <c r="A10" s="10" t="s">
        <v>355</v>
      </c>
      <c r="B10" s="52" t="s">
        <v>348</v>
      </c>
    </row>
    <row r="11" spans="1:2" ht="51.75" customHeight="1" thickBot="1" x14ac:dyDescent="0.3">
      <c r="A11" s="22" t="s">
        <v>356</v>
      </c>
      <c r="B11" s="48" t="s">
        <v>360</v>
      </c>
    </row>
    <row r="12" spans="1:2" ht="16.350000000000001" customHeight="1" thickBot="1" x14ac:dyDescent="0.3">
      <c r="A12" s="22" t="s">
        <v>249</v>
      </c>
      <c r="B12" s="48" t="s">
        <v>361</v>
      </c>
    </row>
    <row r="13" spans="1:2" ht="16.350000000000001" customHeight="1" thickBot="1" x14ac:dyDescent="0.3">
      <c r="A13" s="22" t="s">
        <v>255</v>
      </c>
      <c r="B13" s="48" t="s">
        <v>362</v>
      </c>
    </row>
    <row r="14" spans="1:2" ht="16.350000000000001" customHeight="1" thickBot="1" x14ac:dyDescent="0.3">
      <c r="A14" s="22" t="s">
        <v>269</v>
      </c>
      <c r="B14" s="48" t="s">
        <v>363</v>
      </c>
    </row>
    <row r="15" spans="1:2" ht="16.350000000000001" customHeight="1" thickBot="1" x14ac:dyDescent="0.3">
      <c r="A15" s="22" t="s">
        <v>279</v>
      </c>
      <c r="B15" s="48" t="s">
        <v>364</v>
      </c>
    </row>
    <row r="16" spans="1:2" ht="16.350000000000001" customHeight="1" thickBot="1" x14ac:dyDescent="0.3">
      <c r="A16" s="22" t="s">
        <v>283</v>
      </c>
      <c r="B16" s="48" t="s">
        <v>365</v>
      </c>
    </row>
    <row r="17" spans="1:2" ht="16.350000000000001" customHeight="1" thickBot="1" x14ac:dyDescent="0.3">
      <c r="A17" s="22" t="s">
        <v>288</v>
      </c>
      <c r="B17" s="48" t="s">
        <v>366</v>
      </c>
    </row>
    <row r="18" spans="1:2" ht="16.350000000000001" customHeight="1" thickBot="1" x14ac:dyDescent="0.3">
      <c r="A18" s="22" t="s">
        <v>305</v>
      </c>
      <c r="B18" s="48" t="s">
        <v>367</v>
      </c>
    </row>
    <row r="19" spans="1:2" ht="16.350000000000001" customHeight="1" thickBot="1" x14ac:dyDescent="0.3">
      <c r="A19" s="22" t="s">
        <v>358</v>
      </c>
      <c r="B19" s="48" t="s">
        <v>368</v>
      </c>
    </row>
    <row r="20" spans="1:2" ht="16.350000000000001" customHeight="1" thickBot="1" x14ac:dyDescent="0.3">
      <c r="A20" s="22" t="s">
        <v>312</v>
      </c>
      <c r="B20" s="48" t="s">
        <v>369</v>
      </c>
    </row>
    <row r="21" spans="1:2" ht="39" customHeight="1" thickBot="1" x14ac:dyDescent="0.3">
      <c r="A21" s="22" t="s">
        <v>359</v>
      </c>
      <c r="B21" s="48" t="s">
        <v>371</v>
      </c>
    </row>
    <row r="22" spans="1:2" ht="26.25" thickBot="1" x14ac:dyDescent="0.3">
      <c r="A22" s="22" t="s">
        <v>523</v>
      </c>
      <c r="B22" s="48" t="s">
        <v>524</v>
      </c>
    </row>
    <row r="23" spans="1:2" ht="179.25" thickBot="1" x14ac:dyDescent="0.3">
      <c r="A23" s="22" t="s">
        <v>511</v>
      </c>
      <c r="B23" s="48" t="s">
        <v>512</v>
      </c>
    </row>
    <row r="24" spans="1:2" ht="115.5" thickBot="1" x14ac:dyDescent="0.3">
      <c r="A24" s="22" t="s">
        <v>513</v>
      </c>
      <c r="B24" s="48" t="s">
        <v>514</v>
      </c>
    </row>
    <row r="25" spans="1:2" ht="51.75" thickBot="1" x14ac:dyDescent="0.3">
      <c r="A25" s="22" t="s">
        <v>515</v>
      </c>
      <c r="B25" s="48" t="s">
        <v>516</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36"/>
  <sheetViews>
    <sheetView zoomScale="80" zoomScaleNormal="80" workbookViewId="0">
      <pane xSplit="2" ySplit="3" topLeftCell="AR4" activePane="bottomRight" state="frozen"/>
      <selection pane="topRight" activeCell="C1" sqref="C1"/>
      <selection pane="bottomLeft" activeCell="A4" sqref="A4"/>
      <selection pane="bottomRight" activeCell="AV4" sqref="AV4:AV35"/>
    </sheetView>
  </sheetViews>
  <sheetFormatPr defaultColWidth="9" defaultRowHeight="16.5" x14ac:dyDescent="0.3"/>
  <cols>
    <col min="1" max="1" width="24.28515625" style="2" customWidth="1"/>
    <col min="2" max="2" width="20.85546875" style="2" customWidth="1"/>
    <col min="3" max="3" width="21" style="1" customWidth="1"/>
    <col min="4" max="10" width="9" style="1"/>
    <col min="11" max="11" width="10.28515625" style="1" customWidth="1"/>
    <col min="12" max="15" width="9" style="1"/>
    <col min="16" max="16" width="12.7109375" style="1" customWidth="1"/>
    <col min="17" max="18" width="9" style="1"/>
    <col min="19" max="19" width="12.85546875" style="1" customWidth="1"/>
    <col min="20" max="32" width="9" style="1"/>
    <col min="33" max="33" width="10.85546875" style="1" customWidth="1"/>
    <col min="34" max="37" width="9" style="1"/>
    <col min="38" max="38" width="14.28515625" style="1" customWidth="1"/>
    <col min="39" max="40" width="9" style="1"/>
    <col min="41" max="41" width="13" style="1" customWidth="1"/>
    <col min="42" max="47" width="9" style="1"/>
    <col min="48" max="48" width="17.85546875" style="1" customWidth="1"/>
    <col min="49" max="64" width="9" style="1"/>
    <col min="65" max="65" width="10.42578125" style="1" customWidth="1"/>
    <col min="66" max="73" width="9" style="1"/>
    <col min="74" max="74" width="17" style="1" customWidth="1"/>
    <col min="75" max="88" width="11.140625" style="7" customWidth="1"/>
    <col min="89" max="16384" width="9" style="1"/>
  </cols>
  <sheetData>
    <row r="1" spans="1:103" ht="13.5" customHeight="1" x14ac:dyDescent="0.3">
      <c r="A1" s="90" t="s">
        <v>0</v>
      </c>
      <c r="B1" s="90" t="s">
        <v>1</v>
      </c>
      <c r="C1" s="90" t="s">
        <v>427</v>
      </c>
      <c r="D1" s="91" t="s">
        <v>428</v>
      </c>
      <c r="E1" s="91"/>
      <c r="F1" s="91"/>
      <c r="G1" s="91"/>
      <c r="H1" s="91"/>
      <c r="I1" s="91"/>
      <c r="J1" s="91"/>
      <c r="K1" s="91"/>
      <c r="L1" s="91"/>
      <c r="M1" s="91"/>
      <c r="N1" s="91"/>
      <c r="O1" s="91"/>
      <c r="P1" s="91"/>
      <c r="Q1" s="91"/>
      <c r="R1" s="91"/>
      <c r="S1" s="91"/>
      <c r="T1" s="91"/>
      <c r="U1" s="91"/>
      <c r="V1" s="91"/>
      <c r="W1" s="91"/>
      <c r="X1" s="91"/>
      <c r="Y1" s="91"/>
      <c r="Z1" s="91" t="s">
        <v>429</v>
      </c>
      <c r="AA1" s="91"/>
      <c r="AB1" s="91"/>
      <c r="AC1" s="91"/>
      <c r="AD1" s="91"/>
      <c r="AE1" s="91"/>
      <c r="AF1" s="91"/>
      <c r="AG1" s="91"/>
      <c r="AH1" s="91"/>
      <c r="AI1" s="91"/>
      <c r="AJ1" s="91"/>
      <c r="AK1" s="91"/>
      <c r="AL1" s="91"/>
      <c r="AM1" s="91"/>
      <c r="AN1" s="91"/>
      <c r="AO1" s="91"/>
      <c r="AP1" s="91"/>
      <c r="AQ1" s="91"/>
      <c r="AR1" s="91"/>
      <c r="AS1" s="91"/>
      <c r="AT1" s="91"/>
      <c r="AU1" s="91"/>
      <c r="AV1" s="94" t="s">
        <v>430</v>
      </c>
      <c r="AW1" s="90" t="s">
        <v>431</v>
      </c>
      <c r="AX1" s="90"/>
      <c r="AY1" s="90"/>
      <c r="AZ1" s="90"/>
      <c r="BA1" s="90"/>
      <c r="BB1" s="90"/>
      <c r="BC1" s="90"/>
      <c r="BD1" s="90"/>
      <c r="BE1" s="90"/>
      <c r="BF1" s="90"/>
      <c r="BG1" s="90"/>
      <c r="BH1" s="90"/>
      <c r="BI1" s="90"/>
      <c r="BJ1" s="91" t="s">
        <v>432</v>
      </c>
      <c r="BK1" s="91"/>
      <c r="BL1" s="91"/>
      <c r="BM1" s="91"/>
      <c r="BN1" s="91"/>
      <c r="BO1" s="91"/>
      <c r="BP1" s="91"/>
      <c r="BQ1" s="91"/>
      <c r="BR1" s="91"/>
      <c r="BS1" s="91"/>
      <c r="BT1" s="91"/>
      <c r="BU1" s="91"/>
      <c r="BV1" s="90" t="s">
        <v>433</v>
      </c>
      <c r="BW1" s="90" t="s">
        <v>434</v>
      </c>
      <c r="BX1" s="90"/>
      <c r="BY1" s="90"/>
      <c r="BZ1" s="90"/>
      <c r="CA1" s="90"/>
      <c r="CB1" s="90"/>
      <c r="CC1" s="90"/>
      <c r="CD1" s="90"/>
      <c r="CE1" s="90"/>
      <c r="CF1" s="90"/>
      <c r="CG1" s="90"/>
      <c r="CH1" s="90"/>
      <c r="CI1" s="90"/>
      <c r="CJ1" s="90"/>
      <c r="CK1" s="116" t="s">
        <v>435</v>
      </c>
      <c r="CL1" s="116"/>
      <c r="CM1" s="116"/>
      <c r="CN1" s="116"/>
      <c r="CO1" s="116"/>
      <c r="CP1" s="125" t="s">
        <v>534</v>
      </c>
      <c r="CQ1" s="126"/>
      <c r="CR1" s="126"/>
      <c r="CS1" s="126"/>
      <c r="CT1" s="126"/>
      <c r="CU1" s="126"/>
      <c r="CV1" s="126"/>
      <c r="CW1" s="126"/>
      <c r="CX1" s="126"/>
      <c r="CY1" s="126"/>
    </row>
    <row r="2" spans="1:103" x14ac:dyDescent="0.3">
      <c r="A2" s="90"/>
      <c r="B2" s="90"/>
      <c r="C2" s="90"/>
      <c r="D2" s="91"/>
      <c r="E2" s="91"/>
      <c r="F2" s="91"/>
      <c r="G2" s="91"/>
      <c r="H2" s="91"/>
      <c r="I2" s="91"/>
      <c r="J2" s="91"/>
      <c r="K2" s="91"/>
      <c r="L2" s="91"/>
      <c r="M2" s="91"/>
      <c r="N2" s="91"/>
      <c r="O2" s="91"/>
      <c r="P2" s="91"/>
      <c r="Q2" s="91"/>
      <c r="R2" s="91"/>
      <c r="S2" s="91"/>
      <c r="T2" s="91"/>
      <c r="U2" s="91"/>
      <c r="V2" s="91"/>
      <c r="W2" s="91"/>
      <c r="X2" s="91"/>
      <c r="Y2" s="91"/>
      <c r="Z2" s="91"/>
      <c r="AA2" s="91"/>
      <c r="AB2" s="91"/>
      <c r="AC2" s="91"/>
      <c r="AD2" s="91"/>
      <c r="AE2" s="91"/>
      <c r="AF2" s="91"/>
      <c r="AG2" s="91"/>
      <c r="AH2" s="91"/>
      <c r="AI2" s="91"/>
      <c r="AJ2" s="91"/>
      <c r="AK2" s="91"/>
      <c r="AL2" s="91"/>
      <c r="AM2" s="91"/>
      <c r="AN2" s="91"/>
      <c r="AO2" s="91"/>
      <c r="AP2" s="91"/>
      <c r="AQ2" s="91"/>
      <c r="AR2" s="91"/>
      <c r="AS2" s="91"/>
      <c r="AT2" s="91"/>
      <c r="AU2" s="91"/>
      <c r="AV2" s="94"/>
      <c r="AW2" s="90"/>
      <c r="AX2" s="90"/>
      <c r="AY2" s="90"/>
      <c r="AZ2" s="90"/>
      <c r="BA2" s="90"/>
      <c r="BB2" s="90"/>
      <c r="BC2" s="90"/>
      <c r="BD2" s="90"/>
      <c r="BE2" s="90"/>
      <c r="BF2" s="90"/>
      <c r="BG2" s="90"/>
      <c r="BH2" s="90"/>
      <c r="BI2" s="90"/>
      <c r="BJ2" s="91"/>
      <c r="BK2" s="91"/>
      <c r="BL2" s="91"/>
      <c r="BM2" s="91"/>
      <c r="BN2" s="91"/>
      <c r="BO2" s="91"/>
      <c r="BP2" s="91"/>
      <c r="BQ2" s="91"/>
      <c r="BR2" s="91"/>
      <c r="BS2" s="91"/>
      <c r="BT2" s="91"/>
      <c r="BU2" s="91"/>
      <c r="BV2" s="90"/>
      <c r="BW2" s="90"/>
      <c r="BX2" s="90"/>
      <c r="BY2" s="90"/>
      <c r="BZ2" s="90"/>
      <c r="CA2" s="90"/>
      <c r="CB2" s="90"/>
      <c r="CC2" s="90"/>
      <c r="CD2" s="90"/>
      <c r="CE2" s="90"/>
      <c r="CF2" s="90"/>
      <c r="CG2" s="90"/>
      <c r="CH2" s="90"/>
      <c r="CI2" s="90"/>
      <c r="CJ2" s="90"/>
      <c r="CK2" s="116"/>
      <c r="CL2" s="116"/>
      <c r="CM2" s="116"/>
      <c r="CN2" s="116"/>
      <c r="CO2" s="116"/>
      <c r="CP2" s="121"/>
      <c r="CQ2" s="122"/>
      <c r="CR2" s="122"/>
      <c r="CS2" s="122"/>
      <c r="CT2" s="122"/>
      <c r="CU2" s="122"/>
      <c r="CV2" s="122"/>
      <c r="CW2" s="122"/>
      <c r="CX2" s="122"/>
      <c r="CY2" s="122"/>
    </row>
    <row r="3" spans="1:103" ht="66" customHeight="1" x14ac:dyDescent="0.3">
      <c r="A3" s="90"/>
      <c r="B3" s="90"/>
      <c r="C3" s="90"/>
      <c r="D3" s="27" t="s">
        <v>200</v>
      </c>
      <c r="E3" s="27" t="s">
        <v>201</v>
      </c>
      <c r="F3" s="27" t="s">
        <v>180</v>
      </c>
      <c r="G3" s="27" t="s">
        <v>202</v>
      </c>
      <c r="H3" s="27" t="s">
        <v>203</v>
      </c>
      <c r="I3" s="27" t="s">
        <v>204</v>
      </c>
      <c r="J3" s="27" t="s">
        <v>140</v>
      </c>
      <c r="K3" s="27" t="s">
        <v>205</v>
      </c>
      <c r="L3" s="27" t="s">
        <v>206</v>
      </c>
      <c r="M3" s="27" t="s">
        <v>207</v>
      </c>
      <c r="N3" s="27" t="s">
        <v>208</v>
      </c>
      <c r="O3" s="27" t="s">
        <v>209</v>
      </c>
      <c r="P3" s="27" t="s">
        <v>210</v>
      </c>
      <c r="Q3" s="27" t="s">
        <v>211</v>
      </c>
      <c r="R3" s="27" t="s">
        <v>212</v>
      </c>
      <c r="S3" s="27" t="s">
        <v>213</v>
      </c>
      <c r="T3" s="27" t="s">
        <v>214</v>
      </c>
      <c r="U3" s="27" t="s">
        <v>215</v>
      </c>
      <c r="V3" s="27" t="s">
        <v>216</v>
      </c>
      <c r="W3" s="27" t="s">
        <v>217</v>
      </c>
      <c r="X3" s="27" t="s">
        <v>66</v>
      </c>
      <c r="Y3" s="27" t="s">
        <v>67</v>
      </c>
      <c r="Z3" s="27" t="s">
        <v>200</v>
      </c>
      <c r="AA3" s="27" t="s">
        <v>201</v>
      </c>
      <c r="AB3" s="27" t="s">
        <v>180</v>
      </c>
      <c r="AC3" s="27" t="s">
        <v>202</v>
      </c>
      <c r="AD3" s="27" t="s">
        <v>203</v>
      </c>
      <c r="AE3" s="27" t="s">
        <v>204</v>
      </c>
      <c r="AF3" s="27" t="s">
        <v>140</v>
      </c>
      <c r="AG3" s="27" t="s">
        <v>205</v>
      </c>
      <c r="AH3" s="27" t="s">
        <v>206</v>
      </c>
      <c r="AI3" s="27" t="s">
        <v>207</v>
      </c>
      <c r="AJ3" s="27" t="s">
        <v>208</v>
      </c>
      <c r="AK3" s="27" t="s">
        <v>209</v>
      </c>
      <c r="AL3" s="27" t="s">
        <v>210</v>
      </c>
      <c r="AM3" s="27" t="s">
        <v>211</v>
      </c>
      <c r="AN3" s="27" t="s">
        <v>212</v>
      </c>
      <c r="AO3" s="27" t="s">
        <v>213</v>
      </c>
      <c r="AP3" s="27" t="s">
        <v>214</v>
      </c>
      <c r="AQ3" s="27" t="s">
        <v>215</v>
      </c>
      <c r="AR3" s="27" t="s">
        <v>216</v>
      </c>
      <c r="AS3" s="27" t="s">
        <v>217</v>
      </c>
      <c r="AT3" s="27" t="s">
        <v>66</v>
      </c>
      <c r="AU3" s="27" t="s">
        <v>67</v>
      </c>
      <c r="AV3" s="94"/>
      <c r="AW3" s="28" t="s">
        <v>218</v>
      </c>
      <c r="AX3" s="28" t="s">
        <v>219</v>
      </c>
      <c r="AY3" s="28" t="s">
        <v>220</v>
      </c>
      <c r="AZ3" s="28" t="s">
        <v>221</v>
      </c>
      <c r="BA3" s="28" t="s">
        <v>222</v>
      </c>
      <c r="BB3" s="28" t="s">
        <v>223</v>
      </c>
      <c r="BC3" s="28" t="s">
        <v>224</v>
      </c>
      <c r="BD3" s="28" t="s">
        <v>225</v>
      </c>
      <c r="BE3" s="28" t="s">
        <v>226</v>
      </c>
      <c r="BF3" s="28" t="s">
        <v>227</v>
      </c>
      <c r="BG3" s="28" t="s">
        <v>228</v>
      </c>
      <c r="BH3" s="28" t="s">
        <v>66</v>
      </c>
      <c r="BI3" s="28" t="s">
        <v>108</v>
      </c>
      <c r="BJ3" s="28" t="s">
        <v>218</v>
      </c>
      <c r="BK3" s="28" t="s">
        <v>219</v>
      </c>
      <c r="BL3" s="28" t="s">
        <v>220</v>
      </c>
      <c r="BM3" s="28" t="s">
        <v>221</v>
      </c>
      <c r="BN3" s="28" t="s">
        <v>222</v>
      </c>
      <c r="BO3" s="28" t="s">
        <v>223</v>
      </c>
      <c r="BP3" s="28" t="s">
        <v>224</v>
      </c>
      <c r="BQ3" s="28" t="s">
        <v>225</v>
      </c>
      <c r="BR3" s="28" t="s">
        <v>226</v>
      </c>
      <c r="BS3" s="28" t="s">
        <v>227</v>
      </c>
      <c r="BT3" s="28" t="s">
        <v>228</v>
      </c>
      <c r="BU3" s="28" t="s">
        <v>66</v>
      </c>
      <c r="BV3" s="90"/>
      <c r="BW3" s="27" t="s">
        <v>229</v>
      </c>
      <c r="BX3" s="27" t="s">
        <v>230</v>
      </c>
      <c r="BY3" s="27" t="s">
        <v>231</v>
      </c>
      <c r="BZ3" s="27" t="s">
        <v>232</v>
      </c>
      <c r="CA3" s="27" t="s">
        <v>233</v>
      </c>
      <c r="CB3" s="27" t="s">
        <v>234</v>
      </c>
      <c r="CC3" s="27" t="s">
        <v>235</v>
      </c>
      <c r="CD3" s="27" t="s">
        <v>236</v>
      </c>
      <c r="CE3" s="27" t="s">
        <v>237</v>
      </c>
      <c r="CF3" s="27" t="s">
        <v>238</v>
      </c>
      <c r="CG3" s="27" t="s">
        <v>239</v>
      </c>
      <c r="CH3" s="27" t="s">
        <v>66</v>
      </c>
      <c r="CI3" s="27" t="s">
        <v>240</v>
      </c>
      <c r="CJ3" s="27" t="s">
        <v>241</v>
      </c>
      <c r="CK3" s="24" t="s">
        <v>242</v>
      </c>
      <c r="CL3" s="24" t="s">
        <v>140</v>
      </c>
      <c r="CM3" s="24" t="s">
        <v>243</v>
      </c>
      <c r="CN3" s="24" t="s">
        <v>244</v>
      </c>
      <c r="CO3" s="24" t="s">
        <v>245</v>
      </c>
      <c r="CP3" s="68">
        <v>0</v>
      </c>
      <c r="CQ3" s="68">
        <v>1</v>
      </c>
      <c r="CR3" s="68">
        <v>2</v>
      </c>
      <c r="CS3" s="68">
        <v>3</v>
      </c>
      <c r="CT3" s="68">
        <v>4</v>
      </c>
      <c r="CU3" s="68">
        <v>5</v>
      </c>
      <c r="CV3" s="68">
        <v>6</v>
      </c>
      <c r="CW3" s="68">
        <v>7</v>
      </c>
      <c r="CX3" s="68">
        <v>8</v>
      </c>
      <c r="CY3" s="68">
        <v>9</v>
      </c>
    </row>
    <row r="4" spans="1:103" x14ac:dyDescent="0.3">
      <c r="A4" s="14" t="s">
        <v>2</v>
      </c>
      <c r="B4" s="14"/>
      <c r="C4" s="18">
        <v>0.74</v>
      </c>
      <c r="D4" s="18">
        <v>0.89</v>
      </c>
      <c r="E4" s="18">
        <v>0.45</v>
      </c>
      <c r="F4" s="18">
        <v>0.01</v>
      </c>
      <c r="G4" s="18">
        <v>0.01</v>
      </c>
      <c r="H4" s="18">
        <v>0.01</v>
      </c>
      <c r="I4" s="18">
        <v>0</v>
      </c>
      <c r="J4" s="18">
        <v>0.02</v>
      </c>
      <c r="K4" s="18">
        <v>0</v>
      </c>
      <c r="L4" s="18">
        <v>0.09</v>
      </c>
      <c r="M4" s="18">
        <v>0</v>
      </c>
      <c r="N4" s="18">
        <v>0.19</v>
      </c>
      <c r="O4" s="18">
        <v>0.02</v>
      </c>
      <c r="P4" s="18">
        <v>0.04</v>
      </c>
      <c r="Q4" s="18">
        <v>0</v>
      </c>
      <c r="R4" s="18">
        <v>0</v>
      </c>
      <c r="S4" s="18">
        <v>0.59</v>
      </c>
      <c r="T4" s="18">
        <v>0</v>
      </c>
      <c r="U4" s="18">
        <v>0.01</v>
      </c>
      <c r="V4" s="18">
        <v>7.0000000000000007E-2</v>
      </c>
      <c r="W4" s="18">
        <v>0</v>
      </c>
      <c r="X4" s="18">
        <v>0.01</v>
      </c>
      <c r="Y4" s="18">
        <v>0.08</v>
      </c>
      <c r="Z4" s="18">
        <v>0.78</v>
      </c>
      <c r="AA4" s="18">
        <v>0.25</v>
      </c>
      <c r="AB4" s="18">
        <v>0</v>
      </c>
      <c r="AC4" s="18">
        <v>0</v>
      </c>
      <c r="AD4" s="18">
        <v>0</v>
      </c>
      <c r="AE4" s="18">
        <v>0</v>
      </c>
      <c r="AF4" s="18">
        <v>0.01</v>
      </c>
      <c r="AG4" s="18">
        <v>0</v>
      </c>
      <c r="AH4" s="18">
        <v>7.0000000000000007E-2</v>
      </c>
      <c r="AI4" s="18">
        <v>0</v>
      </c>
      <c r="AJ4" s="18">
        <v>0.13</v>
      </c>
      <c r="AK4" s="18">
        <v>0</v>
      </c>
      <c r="AL4" s="18">
        <v>0.03</v>
      </c>
      <c r="AM4" s="18">
        <v>0</v>
      </c>
      <c r="AN4" s="18">
        <v>0</v>
      </c>
      <c r="AO4" s="18">
        <v>0.37</v>
      </c>
      <c r="AP4" s="18">
        <v>0</v>
      </c>
      <c r="AQ4" s="18">
        <v>0.01</v>
      </c>
      <c r="AR4" s="18">
        <v>0.03</v>
      </c>
      <c r="AS4" s="18">
        <v>0</v>
      </c>
      <c r="AT4" s="18">
        <v>0.01</v>
      </c>
      <c r="AU4" s="18">
        <v>0.02</v>
      </c>
      <c r="AV4" s="77">
        <v>0.6</v>
      </c>
      <c r="AW4" s="18">
        <v>0</v>
      </c>
      <c r="AX4" s="18">
        <v>0.03</v>
      </c>
      <c r="AY4" s="18">
        <v>0.56999999999999995</v>
      </c>
      <c r="AZ4" s="18">
        <v>0.05</v>
      </c>
      <c r="BA4" s="18">
        <v>0.15</v>
      </c>
      <c r="BB4" s="18">
        <v>7.0000000000000007E-2</v>
      </c>
      <c r="BC4" s="18">
        <v>0.04</v>
      </c>
      <c r="BD4" s="18">
        <v>0</v>
      </c>
      <c r="BE4" s="18">
        <v>0.05</v>
      </c>
      <c r="BF4" s="18">
        <v>0</v>
      </c>
      <c r="BG4" s="18">
        <v>0</v>
      </c>
      <c r="BH4" s="18">
        <v>0.01</v>
      </c>
      <c r="BI4" s="18">
        <v>0</v>
      </c>
      <c r="BJ4" s="18">
        <v>0</v>
      </c>
      <c r="BK4" s="18">
        <v>0</v>
      </c>
      <c r="BL4" s="18">
        <v>0.38</v>
      </c>
      <c r="BM4" s="18">
        <v>0.01</v>
      </c>
      <c r="BN4" s="18">
        <v>0.03</v>
      </c>
      <c r="BO4" s="18">
        <v>0</v>
      </c>
      <c r="BP4" s="18">
        <v>0</v>
      </c>
      <c r="BQ4" s="18">
        <v>0</v>
      </c>
      <c r="BR4" s="18">
        <v>0</v>
      </c>
      <c r="BS4" s="18">
        <v>0</v>
      </c>
      <c r="BT4" s="18">
        <v>0</v>
      </c>
      <c r="BU4" s="18">
        <v>0</v>
      </c>
      <c r="BV4" s="18">
        <v>0.95</v>
      </c>
      <c r="BW4" s="18">
        <v>0.06</v>
      </c>
      <c r="BX4" s="18">
        <v>0.11</v>
      </c>
      <c r="BY4" s="18">
        <v>0.01</v>
      </c>
      <c r="BZ4" s="18">
        <v>0</v>
      </c>
      <c r="CA4" s="18">
        <v>0</v>
      </c>
      <c r="CB4" s="18">
        <v>0</v>
      </c>
      <c r="CC4" s="18">
        <v>0</v>
      </c>
      <c r="CD4" s="18">
        <v>0</v>
      </c>
      <c r="CE4" s="18">
        <v>0.03</v>
      </c>
      <c r="CF4" s="18">
        <v>0.04</v>
      </c>
      <c r="CG4" s="18">
        <v>0.01</v>
      </c>
      <c r="CH4" s="18">
        <v>0</v>
      </c>
      <c r="CI4" s="18">
        <v>0.77</v>
      </c>
      <c r="CJ4" s="18">
        <v>0.04</v>
      </c>
      <c r="CK4" s="18">
        <v>0.81</v>
      </c>
      <c r="CL4" s="18">
        <v>0.1</v>
      </c>
      <c r="CM4" s="18">
        <v>0.09</v>
      </c>
      <c r="CN4" s="18">
        <v>0.1</v>
      </c>
      <c r="CO4" s="18">
        <v>0.17</v>
      </c>
      <c r="CP4" s="18">
        <v>0</v>
      </c>
      <c r="CQ4" s="18">
        <f>37/100</f>
        <v>0.37</v>
      </c>
      <c r="CR4" s="18">
        <f>15/100</f>
        <v>0.15</v>
      </c>
      <c r="CS4" s="18">
        <f>23/100</f>
        <v>0.23</v>
      </c>
      <c r="CT4" s="18">
        <f>15/100</f>
        <v>0.15</v>
      </c>
      <c r="CU4" s="18">
        <f>7/100</f>
        <v>7.0000000000000007E-2</v>
      </c>
      <c r="CV4" s="18">
        <f>2/100</f>
        <v>0.02</v>
      </c>
      <c r="CW4" s="18">
        <f>1/100</f>
        <v>0.01</v>
      </c>
      <c r="CX4" s="18">
        <v>0</v>
      </c>
      <c r="CY4" s="18">
        <v>0</v>
      </c>
    </row>
    <row r="5" spans="1:103" x14ac:dyDescent="0.3">
      <c r="A5" s="14" t="s">
        <v>3</v>
      </c>
      <c r="B5" s="14"/>
      <c r="C5" s="18">
        <v>0.76767676767676807</v>
      </c>
      <c r="D5" s="18">
        <v>0.90909090909090906</v>
      </c>
      <c r="E5" s="18">
        <v>0.44444444444444398</v>
      </c>
      <c r="F5" s="18">
        <v>2.02020202020202E-2</v>
      </c>
      <c r="G5" s="18">
        <v>5.0505050505050504E-2</v>
      </c>
      <c r="H5" s="18">
        <v>2.02020202020202E-2</v>
      </c>
      <c r="I5" s="18">
        <v>1.01010101010101E-2</v>
      </c>
      <c r="J5" s="18">
        <v>0</v>
      </c>
      <c r="K5" s="18">
        <v>0</v>
      </c>
      <c r="L5" s="18">
        <v>0.10101010101010101</v>
      </c>
      <c r="M5" s="18">
        <v>0</v>
      </c>
      <c r="N5" s="18">
        <v>0.17171717171717202</v>
      </c>
      <c r="O5" s="18">
        <v>2.02020202020202E-2</v>
      </c>
      <c r="P5" s="18">
        <v>1.01010101010101E-2</v>
      </c>
      <c r="Q5" s="18">
        <v>0</v>
      </c>
      <c r="R5" s="18">
        <v>0</v>
      </c>
      <c r="S5" s="18">
        <v>0.47474747474747503</v>
      </c>
      <c r="T5" s="18">
        <v>0</v>
      </c>
      <c r="U5" s="18">
        <v>0</v>
      </c>
      <c r="V5" s="18">
        <v>5.0505050505050504E-2</v>
      </c>
      <c r="W5" s="18">
        <v>0</v>
      </c>
      <c r="X5" s="18">
        <v>0</v>
      </c>
      <c r="Y5" s="18">
        <v>3.0303030303030297E-2</v>
      </c>
      <c r="Z5" s="18">
        <v>0.79797979797979801</v>
      </c>
      <c r="AA5" s="18">
        <v>0.20202020202020202</v>
      </c>
      <c r="AB5" s="18">
        <v>0</v>
      </c>
      <c r="AC5" s="18">
        <v>2.02020202020202E-2</v>
      </c>
      <c r="AD5" s="18">
        <v>2.02020202020202E-2</v>
      </c>
      <c r="AE5" s="18">
        <v>1.01010101010101E-2</v>
      </c>
      <c r="AF5" s="18">
        <v>0</v>
      </c>
      <c r="AG5" s="18">
        <v>0</v>
      </c>
      <c r="AH5" s="18">
        <v>7.0707070707070704E-2</v>
      </c>
      <c r="AI5" s="18">
        <v>0</v>
      </c>
      <c r="AJ5" s="18">
        <v>9.0909090909090898E-2</v>
      </c>
      <c r="AK5" s="18">
        <v>2.02020202020202E-2</v>
      </c>
      <c r="AL5" s="18">
        <v>1.01010101010101E-2</v>
      </c>
      <c r="AM5" s="18">
        <v>0</v>
      </c>
      <c r="AN5" s="18">
        <v>0</v>
      </c>
      <c r="AO5" s="18">
        <v>0.28282828282828304</v>
      </c>
      <c r="AP5" s="18">
        <v>0</v>
      </c>
      <c r="AQ5" s="18">
        <v>0</v>
      </c>
      <c r="AR5" s="18">
        <v>2.02020202020202E-2</v>
      </c>
      <c r="AS5" s="18">
        <v>0</v>
      </c>
      <c r="AT5" s="18">
        <v>0</v>
      </c>
      <c r="AU5" s="18">
        <v>9.0909090909090898E-2</v>
      </c>
      <c r="AV5" s="77">
        <v>0.63636363636363602</v>
      </c>
      <c r="AW5" s="18">
        <v>0</v>
      </c>
      <c r="AX5" s="18">
        <v>5.0505050505050504E-2</v>
      </c>
      <c r="AY5" s="18">
        <v>0.62626262626262597</v>
      </c>
      <c r="AZ5" s="18">
        <v>7.0707070707070704E-2</v>
      </c>
      <c r="BA5" s="18">
        <v>6.0606060606060594E-2</v>
      </c>
      <c r="BB5" s="18">
        <v>7.0707070707070704E-2</v>
      </c>
      <c r="BC5" s="18">
        <v>3.0303030303030297E-2</v>
      </c>
      <c r="BD5" s="18">
        <v>0</v>
      </c>
      <c r="BE5" s="18">
        <v>7.0707070707070704E-2</v>
      </c>
      <c r="BF5" s="18">
        <v>2.02020202020202E-2</v>
      </c>
      <c r="BG5" s="18">
        <v>2.02020202020202E-2</v>
      </c>
      <c r="BH5" s="18">
        <v>0</v>
      </c>
      <c r="BI5" s="18">
        <v>0</v>
      </c>
      <c r="BJ5" s="18">
        <v>0</v>
      </c>
      <c r="BK5" s="18">
        <v>0</v>
      </c>
      <c r="BL5" s="18">
        <v>0.39393939393939398</v>
      </c>
      <c r="BM5" s="18">
        <v>0</v>
      </c>
      <c r="BN5" s="18">
        <v>1.01010101010101E-2</v>
      </c>
      <c r="BO5" s="18">
        <v>2.02020202020202E-2</v>
      </c>
      <c r="BP5" s="18">
        <v>1.01010101010101E-2</v>
      </c>
      <c r="BQ5" s="18">
        <v>0</v>
      </c>
      <c r="BR5" s="18">
        <v>1.01010101010101E-2</v>
      </c>
      <c r="BS5" s="18">
        <v>1.01010101010101E-2</v>
      </c>
      <c r="BT5" s="18">
        <v>0</v>
      </c>
      <c r="BU5" s="18">
        <v>0</v>
      </c>
      <c r="BV5" s="18">
        <v>0.95</v>
      </c>
      <c r="BW5" s="18">
        <v>7.0707070707070704E-2</v>
      </c>
      <c r="BX5" s="18">
        <v>6.0606060606060594E-2</v>
      </c>
      <c r="BY5" s="18">
        <v>2.02020202020202E-2</v>
      </c>
      <c r="BZ5" s="18">
        <v>0</v>
      </c>
      <c r="CA5" s="18">
        <v>0</v>
      </c>
      <c r="CB5" s="18">
        <v>0</v>
      </c>
      <c r="CC5" s="18">
        <v>0</v>
      </c>
      <c r="CD5" s="18">
        <v>0</v>
      </c>
      <c r="CE5" s="18">
        <v>0</v>
      </c>
      <c r="CF5" s="18">
        <v>0</v>
      </c>
      <c r="CG5" s="18">
        <v>0</v>
      </c>
      <c r="CH5" s="18">
        <v>0</v>
      </c>
      <c r="CI5" s="18">
        <v>0.87878787878787901</v>
      </c>
      <c r="CJ5" s="18">
        <v>1.01010101010101E-2</v>
      </c>
      <c r="CK5" s="18">
        <v>0.81818181818181801</v>
      </c>
      <c r="CL5" s="18">
        <v>0.12121212121212099</v>
      </c>
      <c r="CM5" s="18">
        <v>0.20202020202020202</v>
      </c>
      <c r="CN5" s="18">
        <v>0.19191919191919202</v>
      </c>
      <c r="CO5" s="18">
        <v>0.23232323232323199</v>
      </c>
      <c r="CP5" s="18">
        <v>0</v>
      </c>
      <c r="CQ5" s="18">
        <f>29.2929292929293/100</f>
        <v>0.29292929292929304</v>
      </c>
      <c r="CR5" s="18">
        <f>28.2828282828283/100</f>
        <v>0.28282828282828304</v>
      </c>
      <c r="CS5" s="18">
        <f>30.3030303030303/100</f>
        <v>0.30303030303030298</v>
      </c>
      <c r="CT5" s="18">
        <f>9.09090909090909/100</f>
        <v>9.0909090909090898E-2</v>
      </c>
      <c r="CU5" s="18">
        <f>1.01010101010101/100</f>
        <v>1.01010101010101E-2</v>
      </c>
      <c r="CV5" s="18">
        <f>1.01010101010101/100</f>
        <v>1.01010101010101E-2</v>
      </c>
      <c r="CW5" s="18">
        <f>1.01010101010101/100</f>
        <v>1.01010101010101E-2</v>
      </c>
      <c r="CX5" s="18">
        <v>0</v>
      </c>
      <c r="CY5" s="18">
        <v>0</v>
      </c>
    </row>
    <row r="6" spans="1:103" x14ac:dyDescent="0.3">
      <c r="A6" s="14" t="s">
        <v>4</v>
      </c>
      <c r="B6" s="14"/>
      <c r="C6" s="18">
        <v>0.79797979797979801</v>
      </c>
      <c r="D6" s="18">
        <v>0.85858585858585901</v>
      </c>
      <c r="E6" s="18">
        <v>0.22222222222222199</v>
      </c>
      <c r="F6" s="18">
        <v>0</v>
      </c>
      <c r="G6" s="18">
        <v>1.01010101010101E-2</v>
      </c>
      <c r="H6" s="18">
        <v>2.02020202020202E-2</v>
      </c>
      <c r="I6" s="18">
        <v>0</v>
      </c>
      <c r="J6" s="18">
        <v>1.01010101010101E-2</v>
      </c>
      <c r="K6" s="18">
        <v>0</v>
      </c>
      <c r="L6" s="18">
        <v>2.02020202020202E-2</v>
      </c>
      <c r="M6" s="18">
        <v>0</v>
      </c>
      <c r="N6" s="18">
        <v>4.0404040404040401E-2</v>
      </c>
      <c r="O6" s="18">
        <v>0</v>
      </c>
      <c r="P6" s="18">
        <v>1.01010101010101E-2</v>
      </c>
      <c r="Q6" s="18">
        <v>0</v>
      </c>
      <c r="R6" s="18">
        <v>0</v>
      </c>
      <c r="S6" s="18">
        <v>0.55555555555555602</v>
      </c>
      <c r="T6" s="18">
        <v>0</v>
      </c>
      <c r="U6" s="18">
        <v>0</v>
      </c>
      <c r="V6" s="18">
        <v>0</v>
      </c>
      <c r="W6" s="18">
        <v>0</v>
      </c>
      <c r="X6" s="18">
        <v>0</v>
      </c>
      <c r="Y6" s="18">
        <v>0.11111111111111099</v>
      </c>
      <c r="Z6" s="18">
        <v>0.78787878787878796</v>
      </c>
      <c r="AA6" s="18">
        <v>0.10101010101010101</v>
      </c>
      <c r="AB6" s="18">
        <v>0</v>
      </c>
      <c r="AC6" s="18">
        <v>0</v>
      </c>
      <c r="AD6" s="18">
        <v>1.01010101010101E-2</v>
      </c>
      <c r="AE6" s="18">
        <v>0</v>
      </c>
      <c r="AF6" s="18">
        <v>0</v>
      </c>
      <c r="AG6" s="18">
        <v>0</v>
      </c>
      <c r="AH6" s="18">
        <v>1.01010101010101E-2</v>
      </c>
      <c r="AI6" s="18">
        <v>0</v>
      </c>
      <c r="AJ6" s="18">
        <v>3.0303030303030297E-2</v>
      </c>
      <c r="AK6" s="18">
        <v>0</v>
      </c>
      <c r="AL6" s="18">
        <v>0</v>
      </c>
      <c r="AM6" s="18">
        <v>0</v>
      </c>
      <c r="AN6" s="18">
        <v>0</v>
      </c>
      <c r="AO6" s="18">
        <v>0.42424242424242403</v>
      </c>
      <c r="AP6" s="18">
        <v>0</v>
      </c>
      <c r="AQ6" s="18">
        <v>0</v>
      </c>
      <c r="AR6" s="18">
        <v>0</v>
      </c>
      <c r="AS6" s="18">
        <v>0</v>
      </c>
      <c r="AT6" s="18">
        <v>0</v>
      </c>
      <c r="AU6" s="18">
        <v>2.02020202020202E-2</v>
      </c>
      <c r="AV6" s="77">
        <v>0.52525252525252497</v>
      </c>
      <c r="AW6" s="18">
        <v>0</v>
      </c>
      <c r="AX6" s="18">
        <v>0</v>
      </c>
      <c r="AY6" s="18">
        <v>0.52525252525252497</v>
      </c>
      <c r="AZ6" s="18">
        <v>3.0303030303030297E-2</v>
      </c>
      <c r="BA6" s="18">
        <v>0.13131313131313099</v>
      </c>
      <c r="BB6" s="18">
        <v>7.0707070707070704E-2</v>
      </c>
      <c r="BC6" s="18">
        <v>2.02020202020202E-2</v>
      </c>
      <c r="BD6" s="18">
        <v>0</v>
      </c>
      <c r="BE6" s="18">
        <v>1.01010101010101E-2</v>
      </c>
      <c r="BF6" s="18">
        <v>0</v>
      </c>
      <c r="BG6" s="18">
        <v>0</v>
      </c>
      <c r="BH6" s="18">
        <v>0</v>
      </c>
      <c r="BI6" s="18">
        <v>0</v>
      </c>
      <c r="BJ6" s="18">
        <v>0</v>
      </c>
      <c r="BK6" s="18">
        <v>0</v>
      </c>
      <c r="BL6" s="18">
        <v>0.31313131313131298</v>
      </c>
      <c r="BM6" s="18">
        <v>0</v>
      </c>
      <c r="BN6" s="18">
        <v>4.0404040404040401E-2</v>
      </c>
      <c r="BO6" s="18">
        <v>0</v>
      </c>
      <c r="BP6" s="18">
        <v>0</v>
      </c>
      <c r="BQ6" s="18">
        <v>0</v>
      </c>
      <c r="BR6" s="18">
        <v>0</v>
      </c>
      <c r="BS6" s="18">
        <v>0</v>
      </c>
      <c r="BT6" s="18">
        <v>0</v>
      </c>
      <c r="BU6" s="18">
        <v>0</v>
      </c>
      <c r="BV6" s="18">
        <v>0.9354838709677421</v>
      </c>
      <c r="BW6" s="18">
        <v>0.11111111111111099</v>
      </c>
      <c r="BX6" s="18">
        <v>0.25252525252525299</v>
      </c>
      <c r="BY6" s="18">
        <v>1.01010101010101E-2</v>
      </c>
      <c r="BZ6" s="18">
        <v>0</v>
      </c>
      <c r="CA6" s="18">
        <v>3.0303030303030297E-2</v>
      </c>
      <c r="CB6" s="18">
        <v>5.0505050505050504E-2</v>
      </c>
      <c r="CC6" s="18">
        <v>0</v>
      </c>
      <c r="CD6" s="18">
        <v>0</v>
      </c>
      <c r="CE6" s="18">
        <v>4.0404040404040401E-2</v>
      </c>
      <c r="CF6" s="18">
        <v>0</v>
      </c>
      <c r="CG6" s="18">
        <v>0</v>
      </c>
      <c r="CH6" s="18">
        <v>0</v>
      </c>
      <c r="CI6" s="18">
        <v>0.60606060606060597</v>
      </c>
      <c r="CJ6" s="18">
        <v>5.0505050505050504E-2</v>
      </c>
      <c r="CK6" s="18">
        <v>0.81818181818181801</v>
      </c>
      <c r="CL6" s="18">
        <v>0.15151515151515199</v>
      </c>
      <c r="CM6" s="18">
        <v>0.19191919191919202</v>
      </c>
      <c r="CN6" s="18">
        <v>6.0606060606060594E-2</v>
      </c>
      <c r="CO6" s="18">
        <v>0.24242424242424199</v>
      </c>
      <c r="CP6" s="18">
        <v>0</v>
      </c>
      <c r="CQ6" s="18">
        <f>39.3939393939394/100</f>
        <v>0.39393939393939398</v>
      </c>
      <c r="CR6" s="18">
        <f>41.4141414141414/100</f>
        <v>0.41414141414141398</v>
      </c>
      <c r="CS6" s="18">
        <f>14.1414141414141/100</f>
        <v>0.14141414141414099</v>
      </c>
      <c r="CT6" s="18">
        <f>4.04040404040404/100</f>
        <v>4.0404040404040401E-2</v>
      </c>
      <c r="CU6" s="18">
        <f>1.01010101010101/100</f>
        <v>1.01010101010101E-2</v>
      </c>
      <c r="CV6" s="18">
        <v>0</v>
      </c>
      <c r="CW6" s="18">
        <v>0</v>
      </c>
      <c r="CX6" s="18">
        <v>0</v>
      </c>
      <c r="CY6" s="18">
        <v>0</v>
      </c>
    </row>
    <row r="7" spans="1:103" x14ac:dyDescent="0.3">
      <c r="A7" s="14" t="s">
        <v>5</v>
      </c>
      <c r="B7" s="14"/>
      <c r="C7" s="18">
        <v>0.919191919191919</v>
      </c>
      <c r="D7" s="18">
        <v>0.95959595959596</v>
      </c>
      <c r="E7" s="18">
        <v>0.36363636363636404</v>
      </c>
      <c r="F7" s="18">
        <v>4.0404040404040401E-2</v>
      </c>
      <c r="G7" s="18">
        <v>0</v>
      </c>
      <c r="H7" s="18">
        <v>2.02020202020202E-2</v>
      </c>
      <c r="I7" s="18">
        <v>0</v>
      </c>
      <c r="J7" s="18">
        <v>0</v>
      </c>
      <c r="K7" s="18">
        <v>0</v>
      </c>
      <c r="L7" s="18">
        <v>0</v>
      </c>
      <c r="M7" s="18">
        <v>0</v>
      </c>
      <c r="N7" s="18">
        <v>6.0606060606060594E-2</v>
      </c>
      <c r="O7" s="18">
        <v>0</v>
      </c>
      <c r="P7" s="18">
        <v>0</v>
      </c>
      <c r="Q7" s="18">
        <v>0</v>
      </c>
      <c r="R7" s="18">
        <v>0</v>
      </c>
      <c r="S7" s="18">
        <v>0.59595959595959602</v>
      </c>
      <c r="T7" s="18">
        <v>0</v>
      </c>
      <c r="U7" s="18">
        <v>1.01010101010101E-2</v>
      </c>
      <c r="V7" s="18">
        <v>0</v>
      </c>
      <c r="W7" s="18">
        <v>2.02020202020202E-2</v>
      </c>
      <c r="X7" s="18">
        <v>0</v>
      </c>
      <c r="Y7" s="18">
        <v>0</v>
      </c>
      <c r="Z7" s="18">
        <v>0.79797979797979801</v>
      </c>
      <c r="AA7" s="18">
        <v>0.25252525252525299</v>
      </c>
      <c r="AB7" s="18">
        <v>1.01010101010101E-2</v>
      </c>
      <c r="AC7" s="18">
        <v>0</v>
      </c>
      <c r="AD7" s="18">
        <v>1.01010101010101E-2</v>
      </c>
      <c r="AE7" s="18">
        <v>0</v>
      </c>
      <c r="AF7" s="18">
        <v>0</v>
      </c>
      <c r="AG7" s="18">
        <v>0</v>
      </c>
      <c r="AH7" s="18">
        <v>0</v>
      </c>
      <c r="AI7" s="18">
        <v>0</v>
      </c>
      <c r="AJ7" s="18">
        <v>3.0303030303030297E-2</v>
      </c>
      <c r="AK7" s="18">
        <v>0</v>
      </c>
      <c r="AL7" s="18">
        <v>0</v>
      </c>
      <c r="AM7" s="18">
        <v>0</v>
      </c>
      <c r="AN7" s="18">
        <v>0</v>
      </c>
      <c r="AO7" s="18">
        <v>0.31313131313131298</v>
      </c>
      <c r="AP7" s="18">
        <v>0</v>
      </c>
      <c r="AQ7" s="18">
        <v>0</v>
      </c>
      <c r="AR7" s="18">
        <v>0</v>
      </c>
      <c r="AS7" s="18">
        <v>0</v>
      </c>
      <c r="AT7" s="18">
        <v>0</v>
      </c>
      <c r="AU7" s="18">
        <v>7.0707070707070704E-2</v>
      </c>
      <c r="AV7" s="77">
        <v>0.70707070707070696</v>
      </c>
      <c r="AW7" s="18">
        <v>0</v>
      </c>
      <c r="AX7" s="18">
        <v>1.01010101010101E-2</v>
      </c>
      <c r="AY7" s="18">
        <v>0.69696969696969702</v>
      </c>
      <c r="AZ7" s="18">
        <v>6.0606060606060594E-2</v>
      </c>
      <c r="BA7" s="18">
        <v>0</v>
      </c>
      <c r="BB7" s="18">
        <v>5.0505050505050504E-2</v>
      </c>
      <c r="BC7" s="18">
        <v>0</v>
      </c>
      <c r="BD7" s="18">
        <v>0</v>
      </c>
      <c r="BE7" s="18">
        <v>0</v>
      </c>
      <c r="BF7" s="18">
        <v>0</v>
      </c>
      <c r="BG7" s="18">
        <v>0</v>
      </c>
      <c r="BH7" s="18">
        <v>0</v>
      </c>
      <c r="BI7" s="18">
        <v>0</v>
      </c>
      <c r="BJ7" s="18">
        <v>0</v>
      </c>
      <c r="BK7" s="18">
        <v>0</v>
      </c>
      <c r="BL7" s="18">
        <v>0.37373737373737398</v>
      </c>
      <c r="BM7" s="18">
        <v>0</v>
      </c>
      <c r="BN7" s="18">
        <v>0</v>
      </c>
      <c r="BO7" s="18">
        <v>0</v>
      </c>
      <c r="BP7" s="18">
        <v>0</v>
      </c>
      <c r="BQ7" s="18">
        <v>0</v>
      </c>
      <c r="BR7" s="18">
        <v>0</v>
      </c>
      <c r="BS7" s="18">
        <v>0</v>
      </c>
      <c r="BT7" s="18">
        <v>0</v>
      </c>
      <c r="BU7" s="18">
        <v>0</v>
      </c>
      <c r="BV7" s="18">
        <v>0.97297297297297303</v>
      </c>
      <c r="BW7" s="18">
        <v>0.24242424242424199</v>
      </c>
      <c r="BX7" s="18">
        <v>1.01010101010101E-2</v>
      </c>
      <c r="BY7" s="18">
        <v>0</v>
      </c>
      <c r="BZ7" s="18">
        <v>0</v>
      </c>
      <c r="CA7" s="18">
        <v>0</v>
      </c>
      <c r="CB7" s="18">
        <v>0</v>
      </c>
      <c r="CC7" s="18">
        <v>0</v>
      </c>
      <c r="CD7" s="18">
        <v>0</v>
      </c>
      <c r="CE7" s="18">
        <v>1.01010101010101E-2</v>
      </c>
      <c r="CF7" s="18">
        <v>0</v>
      </c>
      <c r="CG7" s="18">
        <v>0</v>
      </c>
      <c r="CH7" s="18">
        <v>0</v>
      </c>
      <c r="CI7" s="18">
        <v>0.74747474747474796</v>
      </c>
      <c r="CJ7" s="18">
        <v>0</v>
      </c>
      <c r="CK7" s="18">
        <v>0.81818181818181801</v>
      </c>
      <c r="CL7" s="18">
        <v>4.0404040404040401E-2</v>
      </c>
      <c r="CM7" s="18">
        <v>0</v>
      </c>
      <c r="CN7" s="18">
        <v>4.0404040404040401E-2</v>
      </c>
      <c r="CO7" s="18">
        <v>4.0404040404040401E-2</v>
      </c>
      <c r="CP7" s="18">
        <v>0</v>
      </c>
      <c r="CQ7" s="18">
        <f>23.2323232323232/100</f>
        <v>0.23232323232323199</v>
      </c>
      <c r="CR7" s="18">
        <f>52.5252525252525/100</f>
        <v>0.52525252525252497</v>
      </c>
      <c r="CS7" s="18">
        <f>18.1818181818182/100</f>
        <v>0.18181818181818202</v>
      </c>
      <c r="CT7" s="18">
        <f>6.06060606060606/100</f>
        <v>6.0606060606060594E-2</v>
      </c>
      <c r="CU7" s="18">
        <v>0</v>
      </c>
      <c r="CV7" s="18">
        <v>0</v>
      </c>
      <c r="CW7" s="18">
        <v>0</v>
      </c>
      <c r="CX7" s="18">
        <v>0</v>
      </c>
      <c r="CY7" s="18">
        <v>0</v>
      </c>
    </row>
    <row r="8" spans="1:103" x14ac:dyDescent="0.3">
      <c r="A8" s="14" t="s">
        <v>6</v>
      </c>
      <c r="B8" s="14" t="s">
        <v>33</v>
      </c>
      <c r="C8" s="18">
        <v>0.80208333333333304</v>
      </c>
      <c r="D8" s="18">
        <v>0.9375</v>
      </c>
      <c r="E8" s="18">
        <v>0.39583333333333298</v>
      </c>
      <c r="F8" s="18">
        <v>1.0416666666666701E-2</v>
      </c>
      <c r="G8" s="18">
        <v>0</v>
      </c>
      <c r="H8" s="18">
        <v>2.0833333333333301E-2</v>
      </c>
      <c r="I8" s="18">
        <v>0</v>
      </c>
      <c r="J8" s="18">
        <v>1.0416666666666701E-2</v>
      </c>
      <c r="K8" s="18">
        <v>0</v>
      </c>
      <c r="L8" s="18">
        <v>1.0416666666666701E-2</v>
      </c>
      <c r="M8" s="18">
        <v>0</v>
      </c>
      <c r="N8" s="18">
        <v>0.16666666666666699</v>
      </c>
      <c r="O8" s="18">
        <v>0</v>
      </c>
      <c r="P8" s="18">
        <v>0</v>
      </c>
      <c r="Q8" s="18">
        <v>0</v>
      </c>
      <c r="R8" s="18">
        <v>0</v>
      </c>
      <c r="S8" s="18">
        <v>0.69791666666666696</v>
      </c>
      <c r="T8" s="18">
        <v>0</v>
      </c>
      <c r="U8" s="18">
        <v>0</v>
      </c>
      <c r="V8" s="18">
        <v>1.0416666666666701E-2</v>
      </c>
      <c r="W8" s="18">
        <v>0</v>
      </c>
      <c r="X8" s="18">
        <v>0</v>
      </c>
      <c r="Y8" s="18">
        <v>2.0833333333333301E-2</v>
      </c>
      <c r="Z8" s="18">
        <v>0.5625</v>
      </c>
      <c r="AA8" s="18">
        <v>0.25</v>
      </c>
      <c r="AB8" s="18">
        <v>0</v>
      </c>
      <c r="AC8" s="18">
        <v>0</v>
      </c>
      <c r="AD8" s="18">
        <v>1.0416666666666701E-2</v>
      </c>
      <c r="AE8" s="18">
        <v>0</v>
      </c>
      <c r="AF8" s="18">
        <v>0</v>
      </c>
      <c r="AG8" s="18">
        <v>0</v>
      </c>
      <c r="AH8" s="18">
        <v>1.0416666666666701E-2</v>
      </c>
      <c r="AI8" s="18">
        <v>0</v>
      </c>
      <c r="AJ8" s="18">
        <v>0.13541666666666699</v>
      </c>
      <c r="AK8" s="18">
        <v>0</v>
      </c>
      <c r="AL8" s="18">
        <v>0</v>
      </c>
      <c r="AM8" s="18">
        <v>0</v>
      </c>
      <c r="AN8" s="18">
        <v>0</v>
      </c>
      <c r="AO8" s="18">
        <v>0.48958333333333298</v>
      </c>
      <c r="AP8" s="18">
        <v>0</v>
      </c>
      <c r="AQ8" s="18">
        <v>0</v>
      </c>
      <c r="AR8" s="18">
        <v>1.0416666666666701E-2</v>
      </c>
      <c r="AS8" s="18">
        <v>0</v>
      </c>
      <c r="AT8" s="18">
        <v>0</v>
      </c>
      <c r="AU8" s="18">
        <v>4.1666666666666699E-2</v>
      </c>
      <c r="AV8" s="77">
        <v>0.46875</v>
      </c>
      <c r="AW8" s="18">
        <v>1.0416666666666701E-2</v>
      </c>
      <c r="AX8" s="18">
        <v>1.0416666666666701E-2</v>
      </c>
      <c r="AY8" s="18">
        <v>0.44791666666666702</v>
      </c>
      <c r="AZ8" s="18">
        <v>5.2083333333333301E-2</v>
      </c>
      <c r="BA8" s="18">
        <v>3.125E-2</v>
      </c>
      <c r="BB8" s="18">
        <v>4.1666666666666699E-2</v>
      </c>
      <c r="BC8" s="18">
        <v>0</v>
      </c>
      <c r="BD8" s="18">
        <v>0</v>
      </c>
      <c r="BE8" s="18">
        <v>1.0416666666666701E-2</v>
      </c>
      <c r="BF8" s="18">
        <v>0</v>
      </c>
      <c r="BG8" s="18">
        <v>1.0416666666666701E-2</v>
      </c>
      <c r="BH8" s="18">
        <v>0</v>
      </c>
      <c r="BI8" s="18">
        <v>0</v>
      </c>
      <c r="BJ8" s="18">
        <v>0</v>
      </c>
      <c r="BK8" s="18">
        <v>0</v>
      </c>
      <c r="BL8" s="18">
        <v>5.2083333333333301E-2</v>
      </c>
      <c r="BM8" s="18">
        <v>0</v>
      </c>
      <c r="BN8" s="18">
        <v>1.0416666666666701E-2</v>
      </c>
      <c r="BO8" s="18">
        <v>0</v>
      </c>
      <c r="BP8" s="18">
        <v>0</v>
      </c>
      <c r="BQ8" s="18">
        <v>0</v>
      </c>
      <c r="BR8" s="18">
        <v>0</v>
      </c>
      <c r="BS8" s="18">
        <v>0</v>
      </c>
      <c r="BT8" s="18">
        <v>0</v>
      </c>
      <c r="BU8" s="18">
        <v>0</v>
      </c>
      <c r="BV8" s="18">
        <v>0.5</v>
      </c>
      <c r="BW8" s="18">
        <v>0.23958333333333301</v>
      </c>
      <c r="BX8" s="18">
        <v>0.14583333333333301</v>
      </c>
      <c r="BY8" s="18">
        <v>0.125</v>
      </c>
      <c r="BZ8" s="18">
        <v>0</v>
      </c>
      <c r="CA8" s="18">
        <v>2.0833333333333301E-2</v>
      </c>
      <c r="CB8" s="18">
        <v>0</v>
      </c>
      <c r="CC8" s="18">
        <v>0</v>
      </c>
      <c r="CD8" s="18">
        <v>0</v>
      </c>
      <c r="CE8" s="18">
        <v>0</v>
      </c>
      <c r="CF8" s="18">
        <v>0</v>
      </c>
      <c r="CG8" s="18">
        <v>0</v>
      </c>
      <c r="CH8" s="18">
        <v>0</v>
      </c>
      <c r="CI8" s="18">
        <v>0.60416666666666696</v>
      </c>
      <c r="CJ8" s="18">
        <v>0</v>
      </c>
      <c r="CK8" s="18">
        <v>0.76041666666666696</v>
      </c>
      <c r="CL8" s="18">
        <v>9.375E-2</v>
      </c>
      <c r="CM8" s="18">
        <v>7.2916666666666699E-2</v>
      </c>
      <c r="CN8" s="18">
        <v>0.13541666666666699</v>
      </c>
      <c r="CO8" s="18">
        <v>0.15625</v>
      </c>
      <c r="CP8" s="18">
        <v>0</v>
      </c>
      <c r="CQ8" s="18">
        <f>19.7916666666667/100</f>
        <v>0.19791666666666699</v>
      </c>
      <c r="CR8" s="18">
        <f>48.9583333333333/100</f>
        <v>0.48958333333333298</v>
      </c>
      <c r="CS8" s="18">
        <f>18.75/100</f>
        <v>0.1875</v>
      </c>
      <c r="CT8" s="18">
        <f>8.33333333333333/100</f>
        <v>8.3333333333333301E-2</v>
      </c>
      <c r="CU8" s="18">
        <f>4.16666666666667/100</f>
        <v>4.1666666666666699E-2</v>
      </c>
      <c r="CV8" s="18">
        <v>0</v>
      </c>
      <c r="CW8" s="18">
        <v>0</v>
      </c>
      <c r="CX8" s="18">
        <v>0</v>
      </c>
      <c r="CY8" s="18">
        <v>0</v>
      </c>
    </row>
    <row r="9" spans="1:103" x14ac:dyDescent="0.3">
      <c r="A9" s="14" t="s">
        <v>7</v>
      </c>
      <c r="B9" s="14" t="s">
        <v>34</v>
      </c>
      <c r="C9" s="18">
        <v>0.9375</v>
      </c>
      <c r="D9" s="18">
        <v>0.95833333333333304</v>
      </c>
      <c r="E9" s="18">
        <v>0.23958333333333301</v>
      </c>
      <c r="F9" s="18">
        <v>2.0833333333333301E-2</v>
      </c>
      <c r="G9" s="18">
        <v>0</v>
      </c>
      <c r="H9" s="18">
        <v>0</v>
      </c>
      <c r="I9" s="18">
        <v>0</v>
      </c>
      <c r="J9" s="18">
        <v>0</v>
      </c>
      <c r="K9" s="18">
        <v>0</v>
      </c>
      <c r="L9" s="18">
        <v>0</v>
      </c>
      <c r="M9" s="18">
        <v>0</v>
      </c>
      <c r="N9" s="18">
        <v>9.375E-2</v>
      </c>
      <c r="O9" s="18">
        <v>0</v>
      </c>
      <c r="P9" s="18">
        <v>0</v>
      </c>
      <c r="Q9" s="18">
        <v>0</v>
      </c>
      <c r="R9" s="18">
        <v>0</v>
      </c>
      <c r="S9" s="18">
        <v>0.51041666666666696</v>
      </c>
      <c r="T9" s="18">
        <v>0</v>
      </c>
      <c r="U9" s="18">
        <v>1.0416666666666701E-2</v>
      </c>
      <c r="V9" s="18">
        <v>7.2916666666666699E-2</v>
      </c>
      <c r="W9" s="18">
        <v>0</v>
      </c>
      <c r="X9" s="18">
        <v>0</v>
      </c>
      <c r="Y9" s="18">
        <v>0</v>
      </c>
      <c r="Z9" s="18">
        <v>0.76041666666666696</v>
      </c>
      <c r="AA9" s="18">
        <v>0.21875</v>
      </c>
      <c r="AB9" s="18">
        <v>0</v>
      </c>
      <c r="AC9" s="18">
        <v>0</v>
      </c>
      <c r="AD9" s="18">
        <v>0</v>
      </c>
      <c r="AE9" s="18">
        <v>0</v>
      </c>
      <c r="AF9" s="18">
        <v>0</v>
      </c>
      <c r="AG9" s="18">
        <v>0</v>
      </c>
      <c r="AH9" s="18">
        <v>0</v>
      </c>
      <c r="AI9" s="18">
        <v>0</v>
      </c>
      <c r="AJ9" s="18">
        <v>7.2916666666666699E-2</v>
      </c>
      <c r="AK9" s="18">
        <v>0</v>
      </c>
      <c r="AL9" s="18">
        <v>0</v>
      </c>
      <c r="AM9" s="18">
        <v>0</v>
      </c>
      <c r="AN9" s="18">
        <v>0</v>
      </c>
      <c r="AO9" s="18">
        <v>0.20833333333333301</v>
      </c>
      <c r="AP9" s="18">
        <v>0</v>
      </c>
      <c r="AQ9" s="18">
        <v>1.0416666666666701E-2</v>
      </c>
      <c r="AR9" s="18">
        <v>3.125E-2</v>
      </c>
      <c r="AS9" s="18">
        <v>0</v>
      </c>
      <c r="AT9" s="18">
        <v>0</v>
      </c>
      <c r="AU9" s="18">
        <v>0.125</v>
      </c>
      <c r="AV9" s="77">
        <v>0.69791666666666696</v>
      </c>
      <c r="AW9" s="18">
        <v>1.0416666666666701E-2</v>
      </c>
      <c r="AX9" s="18">
        <v>6.25E-2</v>
      </c>
      <c r="AY9" s="18">
        <v>0.69791666666666696</v>
      </c>
      <c r="AZ9" s="18">
        <v>1.0416666666666701E-2</v>
      </c>
      <c r="BA9" s="18">
        <v>0</v>
      </c>
      <c r="BB9" s="18">
        <v>3.125E-2</v>
      </c>
      <c r="BC9" s="18">
        <v>0</v>
      </c>
      <c r="BD9" s="18">
        <v>0</v>
      </c>
      <c r="BE9" s="18">
        <v>1.0416666666666701E-2</v>
      </c>
      <c r="BF9" s="18">
        <v>0</v>
      </c>
      <c r="BG9" s="18">
        <v>0</v>
      </c>
      <c r="BH9" s="18">
        <v>0</v>
      </c>
      <c r="BI9" s="18">
        <v>0</v>
      </c>
      <c r="BJ9" s="18">
        <v>0</v>
      </c>
      <c r="BK9" s="18">
        <v>0</v>
      </c>
      <c r="BL9" s="18">
        <v>0.40625</v>
      </c>
      <c r="BM9" s="18">
        <v>0</v>
      </c>
      <c r="BN9" s="18">
        <v>0</v>
      </c>
      <c r="BO9" s="18">
        <v>0</v>
      </c>
      <c r="BP9" s="18">
        <v>0</v>
      </c>
      <c r="BQ9" s="18">
        <v>0</v>
      </c>
      <c r="BR9" s="18">
        <v>0</v>
      </c>
      <c r="BS9" s="18">
        <v>0</v>
      </c>
      <c r="BT9" s="18">
        <v>0</v>
      </c>
      <c r="BU9" s="18">
        <v>0</v>
      </c>
      <c r="BV9" s="18">
        <v>1</v>
      </c>
      <c r="BW9" s="18">
        <v>0.25</v>
      </c>
      <c r="BX9" s="18">
        <v>0</v>
      </c>
      <c r="BY9" s="18">
        <v>1.0416666666666701E-2</v>
      </c>
      <c r="BZ9" s="18">
        <v>0</v>
      </c>
      <c r="CA9" s="18">
        <v>0</v>
      </c>
      <c r="CB9" s="18">
        <v>0</v>
      </c>
      <c r="CC9" s="18">
        <v>0</v>
      </c>
      <c r="CD9" s="18">
        <v>0</v>
      </c>
      <c r="CE9" s="18">
        <v>1.0416666666666701E-2</v>
      </c>
      <c r="CF9" s="18">
        <v>1.0416666666666701E-2</v>
      </c>
      <c r="CG9" s="18">
        <v>0</v>
      </c>
      <c r="CH9" s="18">
        <v>0</v>
      </c>
      <c r="CI9" s="18">
        <v>0.72916666666666696</v>
      </c>
      <c r="CJ9" s="18">
        <v>0</v>
      </c>
      <c r="CK9" s="18">
        <v>0.80208333333333304</v>
      </c>
      <c r="CL9" s="18">
        <v>1.0416666666666701E-2</v>
      </c>
      <c r="CM9" s="18">
        <v>1.0416666666666701E-2</v>
      </c>
      <c r="CN9" s="18">
        <v>4.1666666666666699E-2</v>
      </c>
      <c r="CO9" s="18">
        <v>5.2083333333333301E-2</v>
      </c>
      <c r="CP9" s="18">
        <v>0</v>
      </c>
      <c r="CQ9" s="18">
        <f>34.375/100</f>
        <v>0.34375</v>
      </c>
      <c r="CR9" s="18">
        <f>44.7916666666667/100</f>
        <v>0.44791666666666702</v>
      </c>
      <c r="CS9" s="18">
        <f>16.6666666666667/100</f>
        <v>0.16666666666666699</v>
      </c>
      <c r="CT9" s="18">
        <f>4.16666666666667/100</f>
        <v>4.1666666666666699E-2</v>
      </c>
      <c r="CU9" s="18">
        <v>0</v>
      </c>
      <c r="CV9" s="18">
        <v>0</v>
      </c>
      <c r="CW9" s="18">
        <v>0</v>
      </c>
      <c r="CX9" s="18">
        <v>0</v>
      </c>
      <c r="CY9" s="18">
        <v>0</v>
      </c>
    </row>
    <row r="10" spans="1:103" x14ac:dyDescent="0.3">
      <c r="A10" s="14" t="s">
        <v>8</v>
      </c>
      <c r="B10" s="14" t="s">
        <v>35</v>
      </c>
      <c r="C10" s="18">
        <v>0.94897959183673508</v>
      </c>
      <c r="D10" s="18">
        <v>0.95918367346938793</v>
      </c>
      <c r="E10" s="18">
        <v>0.37755102040816296</v>
      </c>
      <c r="F10" s="18">
        <v>1.0204081632653099E-2</v>
      </c>
      <c r="G10" s="18">
        <v>3.06122448979592E-2</v>
      </c>
      <c r="H10" s="18">
        <v>8.1632653061224497E-2</v>
      </c>
      <c r="I10" s="18">
        <v>0</v>
      </c>
      <c r="J10" s="18">
        <v>1.0204081632653099E-2</v>
      </c>
      <c r="K10" s="18">
        <v>0</v>
      </c>
      <c r="L10" s="18">
        <v>0</v>
      </c>
      <c r="M10" s="18">
        <v>0</v>
      </c>
      <c r="N10" s="18">
        <v>5.1020408163265293E-2</v>
      </c>
      <c r="O10" s="18">
        <v>0</v>
      </c>
      <c r="P10" s="18">
        <v>0</v>
      </c>
      <c r="Q10" s="18">
        <v>0</v>
      </c>
      <c r="R10" s="18">
        <v>0</v>
      </c>
      <c r="S10" s="18">
        <v>0.37755102040816296</v>
      </c>
      <c r="T10" s="18">
        <v>0</v>
      </c>
      <c r="U10" s="18">
        <v>0</v>
      </c>
      <c r="V10" s="18">
        <v>6.1224489795918401E-2</v>
      </c>
      <c r="W10" s="18">
        <v>2.04081632653061E-2</v>
      </c>
      <c r="X10" s="18">
        <v>0</v>
      </c>
      <c r="Y10" s="18">
        <v>1.0204081632653099E-2</v>
      </c>
      <c r="Z10" s="18">
        <v>0.85714285714285698</v>
      </c>
      <c r="AA10" s="18">
        <v>0.183673469387755</v>
      </c>
      <c r="AB10" s="18">
        <v>0</v>
      </c>
      <c r="AC10" s="18">
        <v>0</v>
      </c>
      <c r="AD10" s="18">
        <v>2.04081632653061E-2</v>
      </c>
      <c r="AE10" s="18">
        <v>0</v>
      </c>
      <c r="AF10" s="18">
        <v>0</v>
      </c>
      <c r="AG10" s="18">
        <v>0</v>
      </c>
      <c r="AH10" s="18">
        <v>0</v>
      </c>
      <c r="AI10" s="18">
        <v>0</v>
      </c>
      <c r="AJ10" s="18">
        <v>0</v>
      </c>
      <c r="AK10" s="18">
        <v>0</v>
      </c>
      <c r="AL10" s="18">
        <v>0</v>
      </c>
      <c r="AM10" s="18">
        <v>0</v>
      </c>
      <c r="AN10" s="18">
        <v>0</v>
      </c>
      <c r="AO10" s="18">
        <v>0.27551020408163301</v>
      </c>
      <c r="AP10" s="18">
        <v>0</v>
      </c>
      <c r="AQ10" s="18">
        <v>0</v>
      </c>
      <c r="AR10" s="18">
        <v>2.04081632653061E-2</v>
      </c>
      <c r="AS10" s="18">
        <v>0</v>
      </c>
      <c r="AT10" s="18">
        <v>0</v>
      </c>
      <c r="AU10" s="18">
        <v>2.04081632653061E-2</v>
      </c>
      <c r="AV10" s="77">
        <v>0.38775510204081598</v>
      </c>
      <c r="AW10" s="18">
        <v>1.0204081632653099E-2</v>
      </c>
      <c r="AX10" s="18">
        <v>3.06122448979592E-2</v>
      </c>
      <c r="AY10" s="18">
        <v>0.35714285714285698</v>
      </c>
      <c r="AZ10" s="18">
        <v>4.08163265306122E-2</v>
      </c>
      <c r="BA10" s="18">
        <v>4.08163265306122E-2</v>
      </c>
      <c r="BB10" s="18">
        <v>5.1020408163265293E-2</v>
      </c>
      <c r="BC10" s="18">
        <v>2.04081632653061E-2</v>
      </c>
      <c r="BD10" s="18">
        <v>0</v>
      </c>
      <c r="BE10" s="18">
        <v>0</v>
      </c>
      <c r="BF10" s="18">
        <v>0</v>
      </c>
      <c r="BG10" s="18">
        <v>0</v>
      </c>
      <c r="BH10" s="18">
        <v>0</v>
      </c>
      <c r="BI10" s="18">
        <v>0</v>
      </c>
      <c r="BJ10" s="18">
        <v>0</v>
      </c>
      <c r="BK10" s="18">
        <v>1.0204081632653099E-2</v>
      </c>
      <c r="BL10" s="18">
        <v>0.14285714285714302</v>
      </c>
      <c r="BM10" s="18">
        <v>0</v>
      </c>
      <c r="BN10" s="18">
        <v>1.0204081632653099E-2</v>
      </c>
      <c r="BO10" s="18">
        <v>1.0204081632653099E-2</v>
      </c>
      <c r="BP10" s="18">
        <v>0</v>
      </c>
      <c r="BQ10" s="18">
        <v>0</v>
      </c>
      <c r="BR10" s="18">
        <v>0</v>
      </c>
      <c r="BS10" s="18">
        <v>0</v>
      </c>
      <c r="BT10" s="18">
        <v>0</v>
      </c>
      <c r="BU10" s="18">
        <v>0</v>
      </c>
      <c r="BV10" s="18">
        <v>0.94117647058823495</v>
      </c>
      <c r="BW10" s="18">
        <v>0.14285714285714302</v>
      </c>
      <c r="BX10" s="18">
        <v>9.1836734693877597E-2</v>
      </c>
      <c r="BY10" s="18">
        <v>1.0204081632653099E-2</v>
      </c>
      <c r="BZ10" s="18">
        <v>0</v>
      </c>
      <c r="CA10" s="18">
        <v>2.04081632653061E-2</v>
      </c>
      <c r="CB10" s="18">
        <v>0</v>
      </c>
      <c r="CC10" s="18">
        <v>0</v>
      </c>
      <c r="CD10" s="18">
        <v>0</v>
      </c>
      <c r="CE10" s="18">
        <v>1.0204081632653099E-2</v>
      </c>
      <c r="CF10" s="18">
        <v>0</v>
      </c>
      <c r="CG10" s="18">
        <v>0</v>
      </c>
      <c r="CH10" s="18">
        <v>0</v>
      </c>
      <c r="CI10" s="18">
        <v>0.78571428571428603</v>
      </c>
      <c r="CJ10" s="18">
        <v>0</v>
      </c>
      <c r="CK10" s="18">
        <v>0.80612244897959195</v>
      </c>
      <c r="CL10" s="18">
        <v>0.183673469387755</v>
      </c>
      <c r="CM10" s="18">
        <v>0.11224489795918399</v>
      </c>
      <c r="CN10" s="18">
        <v>0.102040816326531</v>
      </c>
      <c r="CO10" s="18">
        <v>0.183673469387755</v>
      </c>
      <c r="CP10" s="18">
        <v>0</v>
      </c>
      <c r="CQ10" s="18">
        <f>28.5714285714286/100</f>
        <v>0.28571428571428603</v>
      </c>
      <c r="CR10" s="18">
        <f>53.0612244897959/100</f>
        <v>0.530612244897959</v>
      </c>
      <c r="CS10" s="18">
        <f>12.2448979591837/100</f>
        <v>0.122448979591837</v>
      </c>
      <c r="CT10" s="18">
        <f>4.08163265306122/100</f>
        <v>4.08163265306122E-2</v>
      </c>
      <c r="CU10" s="18">
        <f>1.02040816326531/100</f>
        <v>1.0204081632653099E-2</v>
      </c>
      <c r="CV10" s="18">
        <f>1.02040816326531/100</f>
        <v>1.0204081632653099E-2</v>
      </c>
      <c r="CW10" s="18">
        <v>0</v>
      </c>
      <c r="CX10" s="18">
        <v>0</v>
      </c>
      <c r="CY10" s="18">
        <v>0</v>
      </c>
    </row>
    <row r="11" spans="1:103" x14ac:dyDescent="0.3">
      <c r="A11" s="14" t="s">
        <v>9</v>
      </c>
      <c r="B11" s="14"/>
      <c r="C11" s="18">
        <v>0.74226804123711299</v>
      </c>
      <c r="D11" s="18">
        <v>0.92783505154639201</v>
      </c>
      <c r="E11" s="18">
        <v>0.247422680412371</v>
      </c>
      <c r="F11" s="18">
        <v>1.03092783505155E-2</v>
      </c>
      <c r="G11" s="18">
        <v>0</v>
      </c>
      <c r="H11" s="18">
        <v>0</v>
      </c>
      <c r="I11" s="18">
        <v>0</v>
      </c>
      <c r="J11" s="18">
        <v>1.03092783505155E-2</v>
      </c>
      <c r="K11" s="18">
        <v>0</v>
      </c>
      <c r="L11" s="18">
        <v>0</v>
      </c>
      <c r="M11" s="18">
        <v>0</v>
      </c>
      <c r="N11" s="18">
        <v>0.10309278350515499</v>
      </c>
      <c r="O11" s="18">
        <v>0</v>
      </c>
      <c r="P11" s="18">
        <v>2.06185567010309E-2</v>
      </c>
      <c r="Q11" s="18">
        <v>0</v>
      </c>
      <c r="R11" s="18">
        <v>0</v>
      </c>
      <c r="S11" s="18">
        <v>0.44329896907216498</v>
      </c>
      <c r="T11" s="18">
        <v>0</v>
      </c>
      <c r="U11" s="18">
        <v>0</v>
      </c>
      <c r="V11" s="18">
        <v>5.1546391752577296E-2</v>
      </c>
      <c r="W11" s="18">
        <v>0</v>
      </c>
      <c r="X11" s="18">
        <v>0</v>
      </c>
      <c r="Y11" s="18">
        <v>2.06185567010309E-2</v>
      </c>
      <c r="Z11" s="18">
        <v>0.84536082474226804</v>
      </c>
      <c r="AA11" s="18">
        <v>0.134020618556701</v>
      </c>
      <c r="AB11" s="18">
        <v>0</v>
      </c>
      <c r="AC11" s="18">
        <v>0</v>
      </c>
      <c r="AD11" s="18">
        <v>0</v>
      </c>
      <c r="AE11" s="18">
        <v>0</v>
      </c>
      <c r="AF11" s="18">
        <v>0</v>
      </c>
      <c r="AG11" s="18">
        <v>0</v>
      </c>
      <c r="AH11" s="18">
        <v>0</v>
      </c>
      <c r="AI11" s="18">
        <v>0</v>
      </c>
      <c r="AJ11" s="18">
        <v>5.1546391752577296E-2</v>
      </c>
      <c r="AK11" s="18">
        <v>0</v>
      </c>
      <c r="AL11" s="18">
        <v>1.03092783505155E-2</v>
      </c>
      <c r="AM11" s="18">
        <v>0</v>
      </c>
      <c r="AN11" s="18">
        <v>0</v>
      </c>
      <c r="AO11" s="18">
        <v>0.17525773195876301</v>
      </c>
      <c r="AP11" s="18">
        <v>0</v>
      </c>
      <c r="AQ11" s="18">
        <v>0</v>
      </c>
      <c r="AR11" s="18">
        <v>3.0927835051546403E-2</v>
      </c>
      <c r="AS11" s="18">
        <v>0</v>
      </c>
      <c r="AT11" s="18">
        <v>0</v>
      </c>
      <c r="AU11" s="18">
        <v>5.1546391752577296E-2</v>
      </c>
      <c r="AV11" s="77">
        <v>0.34020618556701004</v>
      </c>
      <c r="AW11" s="18">
        <v>0</v>
      </c>
      <c r="AX11" s="18">
        <v>2.06185567010309E-2</v>
      </c>
      <c r="AY11" s="18">
        <v>0.31958762886597897</v>
      </c>
      <c r="AZ11" s="18">
        <v>4.1237113402061897E-2</v>
      </c>
      <c r="BA11" s="18">
        <v>2.06185567010309E-2</v>
      </c>
      <c r="BB11" s="18">
        <v>1.03092783505155E-2</v>
      </c>
      <c r="BC11" s="18">
        <v>0</v>
      </c>
      <c r="BD11" s="18">
        <v>0</v>
      </c>
      <c r="BE11" s="18">
        <v>1.03092783505155E-2</v>
      </c>
      <c r="BF11" s="18">
        <v>0</v>
      </c>
      <c r="BG11" s="18">
        <v>1.03092783505155E-2</v>
      </c>
      <c r="BH11" s="18">
        <v>0</v>
      </c>
      <c r="BI11" s="18">
        <v>0</v>
      </c>
      <c r="BJ11" s="18">
        <v>0</v>
      </c>
      <c r="BK11" s="18">
        <v>0</v>
      </c>
      <c r="BL11" s="18">
        <v>0.164948453608247</v>
      </c>
      <c r="BM11" s="18">
        <v>0</v>
      </c>
      <c r="BN11" s="18">
        <v>1.03092783505155E-2</v>
      </c>
      <c r="BO11" s="18">
        <v>0</v>
      </c>
      <c r="BP11" s="18">
        <v>0</v>
      </c>
      <c r="BQ11" s="18">
        <v>0</v>
      </c>
      <c r="BR11" s="18">
        <v>0</v>
      </c>
      <c r="BS11" s="18">
        <v>0</v>
      </c>
      <c r="BT11" s="18">
        <v>0</v>
      </c>
      <c r="BU11" s="18">
        <v>0</v>
      </c>
      <c r="BV11" s="18">
        <v>0.82352941176470595</v>
      </c>
      <c r="BW11" s="18">
        <v>0.10309278350515499</v>
      </c>
      <c r="BX11" s="18">
        <v>6.1855670103092807E-2</v>
      </c>
      <c r="BY11" s="18">
        <v>2.06185567010309E-2</v>
      </c>
      <c r="BZ11" s="18">
        <v>0</v>
      </c>
      <c r="CA11" s="18">
        <v>1.03092783505155E-2</v>
      </c>
      <c r="CB11" s="18">
        <v>0</v>
      </c>
      <c r="CC11" s="18">
        <v>2.06185567010309E-2</v>
      </c>
      <c r="CD11" s="18">
        <v>0</v>
      </c>
      <c r="CE11" s="18">
        <v>0</v>
      </c>
      <c r="CF11" s="18">
        <v>0</v>
      </c>
      <c r="CG11" s="18">
        <v>1.03092783505155E-2</v>
      </c>
      <c r="CH11" s="18">
        <v>0</v>
      </c>
      <c r="CI11" s="18">
        <v>0.83505154639175305</v>
      </c>
      <c r="CJ11" s="18">
        <v>0</v>
      </c>
      <c r="CK11" s="18">
        <v>0.83505154639175305</v>
      </c>
      <c r="CL11" s="18">
        <v>0.123711340206186</v>
      </c>
      <c r="CM11" s="18">
        <v>6.1855670103092807E-2</v>
      </c>
      <c r="CN11" s="18">
        <v>3.0927835051546403E-2</v>
      </c>
      <c r="CO11" s="18">
        <v>9.2783505154639206E-2</v>
      </c>
      <c r="CP11" s="18">
        <v>0</v>
      </c>
      <c r="CQ11" s="18">
        <f>37.1134020618557/100</f>
        <v>0.37113402061855699</v>
      </c>
      <c r="CR11" s="18">
        <f>46.3917525773196/100</f>
        <v>0.463917525773196</v>
      </c>
      <c r="CS11" s="18">
        <f>12.3711340206186/100</f>
        <v>0.123711340206186</v>
      </c>
      <c r="CT11" s="18">
        <f>4.12371134020619/100</f>
        <v>4.1237113402061897E-2</v>
      </c>
      <c r="CU11" s="18">
        <v>0</v>
      </c>
      <c r="CV11" s="18">
        <v>0</v>
      </c>
      <c r="CW11" s="18">
        <v>0</v>
      </c>
      <c r="CX11" s="18">
        <v>0</v>
      </c>
      <c r="CY11" s="18">
        <v>0</v>
      </c>
    </row>
    <row r="12" spans="1:103" x14ac:dyDescent="0.3">
      <c r="A12" s="14" t="s">
        <v>10</v>
      </c>
      <c r="B12" s="14"/>
      <c r="C12" s="18">
        <v>0.89320388349514601</v>
      </c>
      <c r="D12" s="18">
        <v>0.99029126213592211</v>
      </c>
      <c r="E12" s="18">
        <v>0.37864077669902896</v>
      </c>
      <c r="F12" s="18">
        <v>0</v>
      </c>
      <c r="G12" s="18">
        <v>0</v>
      </c>
      <c r="H12" s="18">
        <v>0</v>
      </c>
      <c r="I12" s="18">
        <v>0</v>
      </c>
      <c r="J12" s="18">
        <v>9.7087378640776708E-3</v>
      </c>
      <c r="K12" s="18">
        <v>0</v>
      </c>
      <c r="L12" s="18">
        <v>9.7087378640776708E-3</v>
      </c>
      <c r="M12" s="18">
        <v>0</v>
      </c>
      <c r="N12" s="18">
        <v>5.8252427184466E-2</v>
      </c>
      <c r="O12" s="18">
        <v>0</v>
      </c>
      <c r="P12" s="18">
        <v>0</v>
      </c>
      <c r="Q12" s="18">
        <v>0</v>
      </c>
      <c r="R12" s="18">
        <v>0</v>
      </c>
      <c r="S12" s="18">
        <v>0.456310679611651</v>
      </c>
      <c r="T12" s="18">
        <v>0</v>
      </c>
      <c r="U12" s="18">
        <v>0</v>
      </c>
      <c r="V12" s="18">
        <v>4.85436893203883E-2</v>
      </c>
      <c r="W12" s="18">
        <v>0</v>
      </c>
      <c r="X12" s="18">
        <v>0</v>
      </c>
      <c r="Y12" s="18">
        <v>9.7087378640776708E-3</v>
      </c>
      <c r="Z12" s="18">
        <v>0.9029126213592229</v>
      </c>
      <c r="AA12" s="18">
        <v>0.20388349514563101</v>
      </c>
      <c r="AB12" s="18">
        <v>0</v>
      </c>
      <c r="AC12" s="18">
        <v>0</v>
      </c>
      <c r="AD12" s="18">
        <v>0</v>
      </c>
      <c r="AE12" s="18">
        <v>0</v>
      </c>
      <c r="AF12" s="18">
        <v>0</v>
      </c>
      <c r="AG12" s="18">
        <v>0</v>
      </c>
      <c r="AH12" s="18">
        <v>0</v>
      </c>
      <c r="AI12" s="18">
        <v>0</v>
      </c>
      <c r="AJ12" s="18">
        <v>0</v>
      </c>
      <c r="AK12" s="18">
        <v>0</v>
      </c>
      <c r="AL12" s="18">
        <v>0</v>
      </c>
      <c r="AM12" s="18">
        <v>0</v>
      </c>
      <c r="AN12" s="18">
        <v>0</v>
      </c>
      <c r="AO12" s="18">
        <v>0.26213592233009697</v>
      </c>
      <c r="AP12" s="18">
        <v>0</v>
      </c>
      <c r="AQ12" s="18">
        <v>0</v>
      </c>
      <c r="AR12" s="18">
        <v>2.9126213592233E-2</v>
      </c>
      <c r="AS12" s="18">
        <v>0</v>
      </c>
      <c r="AT12" s="18">
        <v>0</v>
      </c>
      <c r="AU12" s="18">
        <v>1.94174757281553E-2</v>
      </c>
      <c r="AV12" s="77">
        <v>0.28155339805825202</v>
      </c>
      <c r="AW12" s="18">
        <v>0</v>
      </c>
      <c r="AX12" s="18">
        <v>2.9126213592233E-2</v>
      </c>
      <c r="AY12" s="18">
        <v>0.26213592233009697</v>
      </c>
      <c r="AZ12" s="18">
        <v>3.8834951456310697E-2</v>
      </c>
      <c r="BA12" s="18">
        <v>1.94174757281553E-2</v>
      </c>
      <c r="BB12" s="18">
        <v>0</v>
      </c>
      <c r="BC12" s="18">
        <v>0</v>
      </c>
      <c r="BD12" s="18">
        <v>0</v>
      </c>
      <c r="BE12" s="18">
        <v>0</v>
      </c>
      <c r="BF12" s="18">
        <v>0</v>
      </c>
      <c r="BG12" s="18">
        <v>0</v>
      </c>
      <c r="BH12" s="18">
        <v>0</v>
      </c>
      <c r="BI12" s="18">
        <v>0</v>
      </c>
      <c r="BJ12" s="18">
        <v>0</v>
      </c>
      <c r="BK12" s="18">
        <v>9.7087378640776708E-3</v>
      </c>
      <c r="BL12" s="18">
        <v>0.106796116504854</v>
      </c>
      <c r="BM12" s="18">
        <v>0</v>
      </c>
      <c r="BN12" s="18">
        <v>0</v>
      </c>
      <c r="BO12" s="18">
        <v>0</v>
      </c>
      <c r="BP12" s="18">
        <v>0</v>
      </c>
      <c r="BQ12" s="18">
        <v>0</v>
      </c>
      <c r="BR12" s="18">
        <v>0</v>
      </c>
      <c r="BS12" s="18">
        <v>0</v>
      </c>
      <c r="BT12" s="18">
        <v>0</v>
      </c>
      <c r="BU12" s="18">
        <v>0</v>
      </c>
      <c r="BV12" s="18">
        <v>0.66666666666666696</v>
      </c>
      <c r="BW12" s="18">
        <v>8.7378640776699004E-2</v>
      </c>
      <c r="BX12" s="18">
        <v>1.94174757281553E-2</v>
      </c>
      <c r="BY12" s="18">
        <v>9.7087378640776708E-3</v>
      </c>
      <c r="BZ12" s="18">
        <v>0</v>
      </c>
      <c r="CA12" s="18">
        <v>0</v>
      </c>
      <c r="CB12" s="18">
        <v>0</v>
      </c>
      <c r="CC12" s="18">
        <v>0</v>
      </c>
      <c r="CD12" s="18">
        <v>0</v>
      </c>
      <c r="CE12" s="18">
        <v>0</v>
      </c>
      <c r="CF12" s="18">
        <v>0</v>
      </c>
      <c r="CG12" s="18">
        <v>0</v>
      </c>
      <c r="CH12" s="18">
        <v>0</v>
      </c>
      <c r="CI12" s="18">
        <v>0.8834951456310679</v>
      </c>
      <c r="CJ12" s="18">
        <v>0</v>
      </c>
      <c r="CK12" s="18">
        <v>0.78640776699029102</v>
      </c>
      <c r="CL12" s="18">
        <v>8.7378640776699004E-2</v>
      </c>
      <c r="CM12" s="18">
        <v>6.7961165048543701E-2</v>
      </c>
      <c r="CN12" s="18">
        <v>8.7378640776699004E-2</v>
      </c>
      <c r="CO12" s="18">
        <v>0.116504854368932</v>
      </c>
      <c r="CP12" s="18">
        <v>0</v>
      </c>
      <c r="CQ12" s="18">
        <f>29.126213592233/100</f>
        <v>0.29126213592233002</v>
      </c>
      <c r="CR12" s="18">
        <f>51.4563106796116/100</f>
        <v>0.51456310679611594</v>
      </c>
      <c r="CS12" s="18">
        <f>13.5922330097087/100</f>
        <v>0.13592233009708699</v>
      </c>
      <c r="CT12" s="18">
        <f>5.8252427184466/100</f>
        <v>5.8252427184466E-2</v>
      </c>
      <c r="CU12" s="18">
        <v>0</v>
      </c>
      <c r="CV12" s="18">
        <v>0</v>
      </c>
      <c r="CW12" s="18">
        <v>0</v>
      </c>
      <c r="CX12" s="18">
        <v>0</v>
      </c>
      <c r="CY12" s="18">
        <v>0</v>
      </c>
    </row>
    <row r="13" spans="1:103" x14ac:dyDescent="0.3">
      <c r="A13" s="14" t="s">
        <v>11</v>
      </c>
      <c r="B13" s="14"/>
      <c r="C13" s="18">
        <v>0.90756302521008392</v>
      </c>
      <c r="D13" s="18">
        <v>0.91596638655462204</v>
      </c>
      <c r="E13" s="18">
        <v>0.41176470588235298</v>
      </c>
      <c r="F13" s="18">
        <v>3.3613445378151301E-2</v>
      </c>
      <c r="G13" s="18">
        <v>5.0420168067226899E-2</v>
      </c>
      <c r="H13" s="18">
        <v>8.40336134453782E-3</v>
      </c>
      <c r="I13" s="18">
        <v>0</v>
      </c>
      <c r="J13" s="18">
        <v>8.40336134453782E-3</v>
      </c>
      <c r="K13" s="18">
        <v>0</v>
      </c>
      <c r="L13" s="18">
        <v>2.5210084033613401E-2</v>
      </c>
      <c r="M13" s="18">
        <v>0</v>
      </c>
      <c r="N13" s="18">
        <v>0.19327731092436998</v>
      </c>
      <c r="O13" s="18">
        <v>8.40336134453782E-3</v>
      </c>
      <c r="P13" s="18">
        <v>1.6806722689075598E-2</v>
      </c>
      <c r="Q13" s="18">
        <v>0</v>
      </c>
      <c r="R13" s="18">
        <v>0</v>
      </c>
      <c r="S13" s="18">
        <v>0.52100840336134502</v>
      </c>
      <c r="T13" s="18">
        <v>0</v>
      </c>
      <c r="U13" s="18">
        <v>0</v>
      </c>
      <c r="V13" s="18">
        <v>6.7226890756302504E-2</v>
      </c>
      <c r="W13" s="18">
        <v>8.40336134453782E-3</v>
      </c>
      <c r="X13" s="18">
        <v>0</v>
      </c>
      <c r="Y13" s="18">
        <v>2.5210084033613401E-2</v>
      </c>
      <c r="Z13" s="18">
        <v>0.747899159663866</v>
      </c>
      <c r="AA13" s="18">
        <v>0.29411764705882404</v>
      </c>
      <c r="AB13" s="18">
        <v>8.40336134453782E-3</v>
      </c>
      <c r="AC13" s="18">
        <v>0</v>
      </c>
      <c r="AD13" s="18">
        <v>8.40336134453782E-3</v>
      </c>
      <c r="AE13" s="18">
        <v>0</v>
      </c>
      <c r="AF13" s="18">
        <v>0</v>
      </c>
      <c r="AG13" s="18">
        <v>0</v>
      </c>
      <c r="AH13" s="18">
        <v>1.6806722689075598E-2</v>
      </c>
      <c r="AI13" s="18">
        <v>0</v>
      </c>
      <c r="AJ13" s="18">
        <v>0.11764705882352899</v>
      </c>
      <c r="AK13" s="18">
        <v>0</v>
      </c>
      <c r="AL13" s="18">
        <v>0</v>
      </c>
      <c r="AM13" s="18">
        <v>0</v>
      </c>
      <c r="AN13" s="18">
        <v>0</v>
      </c>
      <c r="AO13" s="18">
        <v>0.36134453781512599</v>
      </c>
      <c r="AP13" s="18">
        <v>0</v>
      </c>
      <c r="AQ13" s="18">
        <v>0</v>
      </c>
      <c r="AR13" s="18">
        <v>1.6806722689075598E-2</v>
      </c>
      <c r="AS13" s="18">
        <v>0</v>
      </c>
      <c r="AT13" s="18">
        <v>0</v>
      </c>
      <c r="AU13" s="18">
        <v>4.2016806722689107E-2</v>
      </c>
      <c r="AV13" s="77">
        <v>0.71428571428571397</v>
      </c>
      <c r="AW13" s="18">
        <v>0</v>
      </c>
      <c r="AX13" s="18">
        <v>8.40336134453782E-3</v>
      </c>
      <c r="AY13" s="18">
        <v>0.71428571428571397</v>
      </c>
      <c r="AZ13" s="18">
        <v>2.5210084033613401E-2</v>
      </c>
      <c r="BA13" s="18">
        <v>5.0420168067226899E-2</v>
      </c>
      <c r="BB13" s="18">
        <v>9.2436974789915999E-2</v>
      </c>
      <c r="BC13" s="18">
        <v>8.40336134453782E-3</v>
      </c>
      <c r="BD13" s="18">
        <v>0</v>
      </c>
      <c r="BE13" s="18">
        <v>8.40336134453782E-3</v>
      </c>
      <c r="BF13" s="18">
        <v>0</v>
      </c>
      <c r="BG13" s="18">
        <v>0</v>
      </c>
      <c r="BH13" s="18">
        <v>8.40336134453782E-3</v>
      </c>
      <c r="BI13" s="18">
        <v>0</v>
      </c>
      <c r="BJ13" s="18">
        <v>0</v>
      </c>
      <c r="BK13" s="18">
        <v>0</v>
      </c>
      <c r="BL13" s="18">
        <v>0.36134453781512599</v>
      </c>
      <c r="BM13" s="18">
        <v>8.40336134453782E-3</v>
      </c>
      <c r="BN13" s="18">
        <v>8.40336134453782E-3</v>
      </c>
      <c r="BO13" s="18">
        <v>8.40336134453782E-3</v>
      </c>
      <c r="BP13" s="18">
        <v>0</v>
      </c>
      <c r="BQ13" s="18">
        <v>0</v>
      </c>
      <c r="BR13" s="18">
        <v>8.40336134453782E-3</v>
      </c>
      <c r="BS13" s="18">
        <v>0</v>
      </c>
      <c r="BT13" s="18">
        <v>0</v>
      </c>
      <c r="BU13" s="18">
        <v>0</v>
      </c>
      <c r="BV13" s="18">
        <v>0.97727272727272707</v>
      </c>
      <c r="BW13" s="18">
        <v>0.151260504201681</v>
      </c>
      <c r="BX13" s="18">
        <v>7.5630252100840303E-2</v>
      </c>
      <c r="BY13" s="18">
        <v>0</v>
      </c>
      <c r="BZ13" s="18">
        <v>0</v>
      </c>
      <c r="CA13" s="18">
        <v>0</v>
      </c>
      <c r="CB13" s="18">
        <v>0</v>
      </c>
      <c r="CC13" s="18">
        <v>0</v>
      </c>
      <c r="CD13" s="18">
        <v>0</v>
      </c>
      <c r="CE13" s="18">
        <v>0</v>
      </c>
      <c r="CF13" s="18">
        <v>0</v>
      </c>
      <c r="CG13" s="18">
        <v>0</v>
      </c>
      <c r="CH13" s="18">
        <v>0</v>
      </c>
      <c r="CI13" s="18">
        <v>0.76470588235294101</v>
      </c>
      <c r="CJ13" s="18">
        <v>1.6806722689075598E-2</v>
      </c>
      <c r="CK13" s="18">
        <v>0.79831932773109204</v>
      </c>
      <c r="CL13" s="18">
        <v>7.5630252100840303E-2</v>
      </c>
      <c r="CM13" s="18">
        <v>0.11764705882352899</v>
      </c>
      <c r="CN13" s="18">
        <v>2.5210084033613401E-2</v>
      </c>
      <c r="CO13" s="18">
        <v>0.10924369747899201</v>
      </c>
      <c r="CP13" s="18">
        <v>0</v>
      </c>
      <c r="CQ13" s="18">
        <f>26.890756302521/100</f>
        <v>0.26890756302521002</v>
      </c>
      <c r="CR13" s="18">
        <f>38.655462184874/100</f>
        <v>0.38655462184873995</v>
      </c>
      <c r="CS13" s="18">
        <f>18.4873949579832/100</f>
        <v>0.184873949579832</v>
      </c>
      <c r="CT13" s="18">
        <f>13.4453781512605/100</f>
        <v>0.13445378151260501</v>
      </c>
      <c r="CU13" s="18">
        <f>0.840336134453782/100</f>
        <v>8.40336134453782E-3</v>
      </c>
      <c r="CV13" s="18">
        <f>0.840336134453782/100</f>
        <v>8.40336134453782E-3</v>
      </c>
      <c r="CW13" s="18">
        <v>0</v>
      </c>
      <c r="CX13" s="18">
        <f>0.840336134453782/100</f>
        <v>8.40336134453782E-3</v>
      </c>
      <c r="CY13" s="18">
        <v>0</v>
      </c>
    </row>
    <row r="14" spans="1:103" x14ac:dyDescent="0.3">
      <c r="A14" s="14" t="s">
        <v>12</v>
      </c>
      <c r="B14" s="14"/>
      <c r="C14" s="18">
        <v>0.73469387755102</v>
      </c>
      <c r="D14" s="18">
        <v>0.84693877551020402</v>
      </c>
      <c r="E14" s="18">
        <v>0.51020408163265296</v>
      </c>
      <c r="F14" s="18">
        <v>1.0204081632653099E-2</v>
      </c>
      <c r="G14" s="18">
        <v>0</v>
      </c>
      <c r="H14" s="18">
        <v>3.06122448979592E-2</v>
      </c>
      <c r="I14" s="18">
        <v>0</v>
      </c>
      <c r="J14" s="18">
        <v>1.0204081632653099E-2</v>
      </c>
      <c r="K14" s="18">
        <v>1.0204081632653099E-2</v>
      </c>
      <c r="L14" s="18">
        <v>7.1428571428571397E-2</v>
      </c>
      <c r="M14" s="18">
        <v>0</v>
      </c>
      <c r="N14" s="18">
        <v>0.30612244897959201</v>
      </c>
      <c r="O14" s="18">
        <v>3.06122448979592E-2</v>
      </c>
      <c r="P14" s="18">
        <v>5.1020408163265293E-2</v>
      </c>
      <c r="Q14" s="18">
        <v>0</v>
      </c>
      <c r="R14" s="18">
        <v>0</v>
      </c>
      <c r="S14" s="18">
        <v>0.35714285714285698</v>
      </c>
      <c r="T14" s="18">
        <v>0</v>
      </c>
      <c r="U14" s="18">
        <v>0</v>
      </c>
      <c r="V14" s="18">
        <v>1.0204081632653099E-2</v>
      </c>
      <c r="W14" s="18">
        <v>0</v>
      </c>
      <c r="X14" s="18">
        <v>0</v>
      </c>
      <c r="Y14" s="18">
        <v>3.06122448979592E-2</v>
      </c>
      <c r="Z14" s="18">
        <v>0.72448979591836704</v>
      </c>
      <c r="AA14" s="18">
        <v>0.214285714285714</v>
      </c>
      <c r="AB14" s="18">
        <v>0</v>
      </c>
      <c r="AC14" s="18">
        <v>0</v>
      </c>
      <c r="AD14" s="18">
        <v>1.0204081632653099E-2</v>
      </c>
      <c r="AE14" s="18">
        <v>0</v>
      </c>
      <c r="AF14" s="18">
        <v>1.0204081632653099E-2</v>
      </c>
      <c r="AG14" s="18">
        <v>1.0204081632653099E-2</v>
      </c>
      <c r="AH14" s="18">
        <v>7.1428571428571397E-2</v>
      </c>
      <c r="AI14" s="18">
        <v>0</v>
      </c>
      <c r="AJ14" s="18">
        <v>0.20408163265306101</v>
      </c>
      <c r="AK14" s="18">
        <v>1.0204081632653099E-2</v>
      </c>
      <c r="AL14" s="18">
        <v>5.1020408163265293E-2</v>
      </c>
      <c r="AM14" s="18">
        <v>0</v>
      </c>
      <c r="AN14" s="18">
        <v>0</v>
      </c>
      <c r="AO14" s="18">
        <v>0.23469387755102</v>
      </c>
      <c r="AP14" s="18">
        <v>0</v>
      </c>
      <c r="AQ14" s="18">
        <v>0</v>
      </c>
      <c r="AR14" s="18">
        <v>0</v>
      </c>
      <c r="AS14" s="18">
        <v>0</v>
      </c>
      <c r="AT14" s="18">
        <v>0</v>
      </c>
      <c r="AU14" s="18">
        <v>1.0204081632653099E-2</v>
      </c>
      <c r="AV14" s="77">
        <v>0.51020408163265296</v>
      </c>
      <c r="AW14" s="18">
        <v>2.04081632653061E-2</v>
      </c>
      <c r="AX14" s="18">
        <v>1.0204081632653099E-2</v>
      </c>
      <c r="AY14" s="18">
        <v>0.5</v>
      </c>
      <c r="AZ14" s="18">
        <v>5.1020408163265293E-2</v>
      </c>
      <c r="BA14" s="18">
        <v>0.14285714285714302</v>
      </c>
      <c r="BB14" s="18">
        <v>7.1428571428571397E-2</v>
      </c>
      <c r="BC14" s="18">
        <v>3.06122448979592E-2</v>
      </c>
      <c r="BD14" s="18">
        <v>0</v>
      </c>
      <c r="BE14" s="18">
        <v>0.11224489795918399</v>
      </c>
      <c r="BF14" s="18">
        <v>1.0204081632653099E-2</v>
      </c>
      <c r="BG14" s="18">
        <v>2.04081632653061E-2</v>
      </c>
      <c r="BH14" s="18">
        <v>0</v>
      </c>
      <c r="BI14" s="18">
        <v>0</v>
      </c>
      <c r="BJ14" s="18">
        <v>0</v>
      </c>
      <c r="BK14" s="18">
        <v>0</v>
      </c>
      <c r="BL14" s="18">
        <v>0.23469387755102</v>
      </c>
      <c r="BM14" s="18">
        <v>0</v>
      </c>
      <c r="BN14" s="18">
        <v>1.0204081632653099E-2</v>
      </c>
      <c r="BO14" s="18">
        <v>1.0204081632653099E-2</v>
      </c>
      <c r="BP14" s="18">
        <v>0</v>
      </c>
      <c r="BQ14" s="18">
        <v>0</v>
      </c>
      <c r="BR14" s="18">
        <v>1.0204081632653099E-2</v>
      </c>
      <c r="BS14" s="18">
        <v>0</v>
      </c>
      <c r="BT14" s="18">
        <v>0</v>
      </c>
      <c r="BU14" s="18">
        <v>0</v>
      </c>
      <c r="BV14" s="18">
        <v>0.86956521739130399</v>
      </c>
      <c r="BW14" s="18">
        <v>7.1428571428571397E-2</v>
      </c>
      <c r="BX14" s="18">
        <v>5.1020408163265293E-2</v>
      </c>
      <c r="BY14" s="18">
        <v>0</v>
      </c>
      <c r="BZ14" s="18">
        <v>0</v>
      </c>
      <c r="CA14" s="18">
        <v>0</v>
      </c>
      <c r="CB14" s="18">
        <v>4.08163265306122E-2</v>
      </c>
      <c r="CC14" s="18">
        <v>0</v>
      </c>
      <c r="CD14" s="18">
        <v>0</v>
      </c>
      <c r="CE14" s="18">
        <v>1.0204081632653099E-2</v>
      </c>
      <c r="CF14" s="18">
        <v>2.04081632653061E-2</v>
      </c>
      <c r="CG14" s="18">
        <v>0</v>
      </c>
      <c r="CH14" s="18">
        <v>0</v>
      </c>
      <c r="CI14" s="18">
        <v>0.78571428571428603</v>
      </c>
      <c r="CJ14" s="18">
        <v>7.1428571428571397E-2</v>
      </c>
      <c r="CK14" s="18">
        <v>0.87755102040816302</v>
      </c>
      <c r="CL14" s="18">
        <v>0.11224489795918399</v>
      </c>
      <c r="CM14" s="18">
        <v>8.1632653061224497E-2</v>
      </c>
      <c r="CN14" s="18">
        <v>0.15306122448979601</v>
      </c>
      <c r="CO14" s="18">
        <v>0.22448979591836701</v>
      </c>
      <c r="CP14" s="18">
        <v>0</v>
      </c>
      <c r="CQ14" s="18">
        <f>31.6326530612245/100</f>
        <v>0.31632653061224497</v>
      </c>
      <c r="CR14" s="18">
        <f>26.530612244898/100</f>
        <v>0.26530612244898</v>
      </c>
      <c r="CS14" s="18">
        <f>29.5918367346939/100</f>
        <v>0.29591836734693899</v>
      </c>
      <c r="CT14" s="18">
        <f>10.2040816326531/100</f>
        <v>0.102040816326531</v>
      </c>
      <c r="CU14" s="18">
        <f>1.02040816326531/100</f>
        <v>1.0204081632653099E-2</v>
      </c>
      <c r="CV14" s="18">
        <v>0</v>
      </c>
      <c r="CW14" s="18">
        <v>0</v>
      </c>
      <c r="CX14" s="18">
        <f>1.02040816326531/100</f>
        <v>1.0204081632653099E-2</v>
      </c>
      <c r="CY14" s="18">
        <v>0</v>
      </c>
    </row>
    <row r="15" spans="1:103" x14ac:dyDescent="0.3">
      <c r="A15" s="14" t="s">
        <v>13</v>
      </c>
      <c r="B15" s="14"/>
      <c r="C15" s="18">
        <v>0.68041237113402109</v>
      </c>
      <c r="D15" s="18">
        <v>0.95876288659793796</v>
      </c>
      <c r="E15" s="18">
        <v>0.51546391752577303</v>
      </c>
      <c r="F15" s="18">
        <v>4.1237113402061897E-2</v>
      </c>
      <c r="G15" s="18">
        <v>1.03092783505155E-2</v>
      </c>
      <c r="H15" s="18">
        <v>4.1237113402061897E-2</v>
      </c>
      <c r="I15" s="18">
        <v>1.03092783505155E-2</v>
      </c>
      <c r="J15" s="18">
        <v>1.03092783505155E-2</v>
      </c>
      <c r="K15" s="18">
        <v>0</v>
      </c>
      <c r="L15" s="18">
        <v>0</v>
      </c>
      <c r="M15" s="18">
        <v>0</v>
      </c>
      <c r="N15" s="18">
        <v>8.2474226804123696E-2</v>
      </c>
      <c r="O15" s="18">
        <v>0</v>
      </c>
      <c r="P15" s="18">
        <v>2.06185567010309E-2</v>
      </c>
      <c r="Q15" s="18">
        <v>0</v>
      </c>
      <c r="R15" s="18">
        <v>0</v>
      </c>
      <c r="S15" s="18">
        <v>0.39175257731958801</v>
      </c>
      <c r="T15" s="18">
        <v>0</v>
      </c>
      <c r="U15" s="18">
        <v>1.03092783505155E-2</v>
      </c>
      <c r="V15" s="18">
        <v>2.06185567010309E-2</v>
      </c>
      <c r="W15" s="18">
        <v>4.1237113402061897E-2</v>
      </c>
      <c r="X15" s="18">
        <v>0</v>
      </c>
      <c r="Y15" s="18">
        <v>1.03092783505155E-2</v>
      </c>
      <c r="Z15" s="18">
        <v>0.67010309278350499</v>
      </c>
      <c r="AA15" s="18">
        <v>0.25773195876288701</v>
      </c>
      <c r="AB15" s="18">
        <v>3.0927835051546403E-2</v>
      </c>
      <c r="AC15" s="18">
        <v>0</v>
      </c>
      <c r="AD15" s="18">
        <v>1.03092783505155E-2</v>
      </c>
      <c r="AE15" s="18">
        <v>0</v>
      </c>
      <c r="AF15" s="18">
        <v>0</v>
      </c>
      <c r="AG15" s="18">
        <v>0</v>
      </c>
      <c r="AH15" s="18">
        <v>0</v>
      </c>
      <c r="AI15" s="18">
        <v>0</v>
      </c>
      <c r="AJ15" s="18">
        <v>3.0927835051546403E-2</v>
      </c>
      <c r="AK15" s="18">
        <v>0</v>
      </c>
      <c r="AL15" s="18">
        <v>0</v>
      </c>
      <c r="AM15" s="18">
        <v>0</v>
      </c>
      <c r="AN15" s="18">
        <v>0</v>
      </c>
      <c r="AO15" s="18">
        <v>0.20618556701030902</v>
      </c>
      <c r="AP15" s="18">
        <v>0</v>
      </c>
      <c r="AQ15" s="18">
        <v>0</v>
      </c>
      <c r="AR15" s="18">
        <v>0</v>
      </c>
      <c r="AS15" s="18">
        <v>0</v>
      </c>
      <c r="AT15" s="18">
        <v>0</v>
      </c>
      <c r="AU15" s="18">
        <v>4.1237113402061897E-2</v>
      </c>
      <c r="AV15" s="77">
        <v>0.463917525773196</v>
      </c>
      <c r="AW15" s="18">
        <v>4.1237113402061897E-2</v>
      </c>
      <c r="AX15" s="18">
        <v>3.0927835051546403E-2</v>
      </c>
      <c r="AY15" s="18">
        <v>0.44329896907216498</v>
      </c>
      <c r="AZ15" s="18">
        <v>3.0927835051546403E-2</v>
      </c>
      <c r="BA15" s="18">
        <v>0</v>
      </c>
      <c r="BB15" s="18">
        <v>3.0927835051546403E-2</v>
      </c>
      <c r="BC15" s="18">
        <v>0</v>
      </c>
      <c r="BD15" s="18">
        <v>0</v>
      </c>
      <c r="BE15" s="18">
        <v>0</v>
      </c>
      <c r="BF15" s="18">
        <v>0</v>
      </c>
      <c r="BG15" s="18">
        <v>1.03092783505155E-2</v>
      </c>
      <c r="BH15" s="18">
        <v>0</v>
      </c>
      <c r="BI15" s="18">
        <v>0</v>
      </c>
      <c r="BJ15" s="18">
        <v>0</v>
      </c>
      <c r="BK15" s="18">
        <v>1.03092783505155E-2</v>
      </c>
      <c r="BL15" s="18">
        <v>0.11340206185567001</v>
      </c>
      <c r="BM15" s="18">
        <v>0</v>
      </c>
      <c r="BN15" s="18">
        <v>0</v>
      </c>
      <c r="BO15" s="18">
        <v>0</v>
      </c>
      <c r="BP15" s="18">
        <v>0</v>
      </c>
      <c r="BQ15" s="18">
        <v>0</v>
      </c>
      <c r="BR15" s="18">
        <v>0</v>
      </c>
      <c r="BS15" s="18">
        <v>0</v>
      </c>
      <c r="BT15" s="18">
        <v>0</v>
      </c>
      <c r="BU15" s="18">
        <v>0</v>
      </c>
      <c r="BV15" s="18">
        <v>0.83333333333333304</v>
      </c>
      <c r="BW15" s="18">
        <v>0.19587628865979401</v>
      </c>
      <c r="BX15" s="18">
        <v>4.1237113402061897E-2</v>
      </c>
      <c r="BY15" s="18">
        <v>5.1546391752577296E-2</v>
      </c>
      <c r="BZ15" s="18">
        <v>0</v>
      </c>
      <c r="CA15" s="18">
        <v>3.0927835051546403E-2</v>
      </c>
      <c r="CB15" s="18">
        <v>0</v>
      </c>
      <c r="CC15" s="18">
        <v>0</v>
      </c>
      <c r="CD15" s="18">
        <v>0</v>
      </c>
      <c r="CE15" s="18">
        <v>0</v>
      </c>
      <c r="CF15" s="18">
        <v>1.03092783505155E-2</v>
      </c>
      <c r="CG15" s="18">
        <v>0</v>
      </c>
      <c r="CH15" s="18">
        <v>0</v>
      </c>
      <c r="CI15" s="18">
        <v>0.67010309278350499</v>
      </c>
      <c r="CJ15" s="18">
        <v>1.03092783505155E-2</v>
      </c>
      <c r="CK15" s="18">
        <v>0.74226804123711299</v>
      </c>
      <c r="CL15" s="18">
        <v>7.2164948453608199E-2</v>
      </c>
      <c r="CM15" s="18">
        <v>2.06185567010309E-2</v>
      </c>
      <c r="CN15" s="18">
        <v>0.134020618556701</v>
      </c>
      <c r="CO15" s="18">
        <v>0.123711340206186</v>
      </c>
      <c r="CP15" s="18">
        <v>0</v>
      </c>
      <c r="CQ15" s="18">
        <f>28.8659793814433/100</f>
        <v>0.28865979381443302</v>
      </c>
      <c r="CR15" s="18">
        <f>42.2680412371134/100</f>
        <v>0.42268041237113402</v>
      </c>
      <c r="CS15" s="18">
        <f>20.6185567010309/100</f>
        <v>0.20618556701030902</v>
      </c>
      <c r="CT15" s="18">
        <f>4.12371134020619/100</f>
        <v>4.1237113402061897E-2</v>
      </c>
      <c r="CU15" s="18">
        <f>1.03092783505155/100</f>
        <v>1.03092783505155E-2</v>
      </c>
      <c r="CV15" s="18">
        <f>2.06185567010309/100</f>
        <v>2.06185567010309E-2</v>
      </c>
      <c r="CW15" s="18">
        <f>1.03092783505155/100</f>
        <v>1.03092783505155E-2</v>
      </c>
      <c r="CX15" s="18">
        <v>0</v>
      </c>
      <c r="CY15" s="18">
        <v>0</v>
      </c>
    </row>
    <row r="16" spans="1:103" x14ac:dyDescent="0.3">
      <c r="A16" s="14" t="s">
        <v>14</v>
      </c>
      <c r="B16" s="14"/>
      <c r="C16" s="18">
        <v>0.90804597701149403</v>
      </c>
      <c r="D16" s="18">
        <v>0.96551724137931005</v>
      </c>
      <c r="E16" s="18">
        <v>0.40229885057471299</v>
      </c>
      <c r="F16" s="18">
        <v>4.5977011494252901E-2</v>
      </c>
      <c r="G16" s="18">
        <v>1.1494252873563199E-2</v>
      </c>
      <c r="H16" s="18">
        <v>1.1494252873563199E-2</v>
      </c>
      <c r="I16" s="18">
        <v>0</v>
      </c>
      <c r="J16" s="18">
        <v>0</v>
      </c>
      <c r="K16" s="18">
        <v>0</v>
      </c>
      <c r="L16" s="18">
        <v>0</v>
      </c>
      <c r="M16" s="18">
        <v>0</v>
      </c>
      <c r="N16" s="18">
        <v>9.1954022988505704E-2</v>
      </c>
      <c r="O16" s="18">
        <v>0</v>
      </c>
      <c r="P16" s="18">
        <v>0</v>
      </c>
      <c r="Q16" s="18">
        <v>0</v>
      </c>
      <c r="R16" s="18">
        <v>0</v>
      </c>
      <c r="S16" s="18">
        <v>0.43678160919540199</v>
      </c>
      <c r="T16" s="18">
        <v>0</v>
      </c>
      <c r="U16" s="18">
        <v>0</v>
      </c>
      <c r="V16" s="18">
        <v>2.2988505747126398E-2</v>
      </c>
      <c r="W16" s="18">
        <v>1.1494252873563199E-2</v>
      </c>
      <c r="X16" s="18">
        <v>0</v>
      </c>
      <c r="Y16" s="18">
        <v>0</v>
      </c>
      <c r="Z16" s="18">
        <v>0.82758620689655205</v>
      </c>
      <c r="AA16" s="18">
        <v>0.20689655172413801</v>
      </c>
      <c r="AB16" s="18">
        <v>2.2988505747126398E-2</v>
      </c>
      <c r="AC16" s="18">
        <v>0</v>
      </c>
      <c r="AD16" s="18">
        <v>1.1494252873563199E-2</v>
      </c>
      <c r="AE16" s="18">
        <v>0</v>
      </c>
      <c r="AF16" s="18">
        <v>0</v>
      </c>
      <c r="AG16" s="18">
        <v>0</v>
      </c>
      <c r="AH16" s="18">
        <v>0</v>
      </c>
      <c r="AI16" s="18">
        <v>0</v>
      </c>
      <c r="AJ16" s="18">
        <v>6.8965517241379296E-2</v>
      </c>
      <c r="AK16" s="18">
        <v>0</v>
      </c>
      <c r="AL16" s="18">
        <v>0</v>
      </c>
      <c r="AM16" s="18">
        <v>0</v>
      </c>
      <c r="AN16" s="18">
        <v>0</v>
      </c>
      <c r="AO16" s="18">
        <v>9.1954022988505704E-2</v>
      </c>
      <c r="AP16" s="18">
        <v>0</v>
      </c>
      <c r="AQ16" s="18">
        <v>0</v>
      </c>
      <c r="AR16" s="18">
        <v>0</v>
      </c>
      <c r="AS16" s="18">
        <v>1.1494252873563199E-2</v>
      </c>
      <c r="AT16" s="18">
        <v>0</v>
      </c>
      <c r="AU16" s="18">
        <v>0.10344827586206901</v>
      </c>
      <c r="AV16" s="77">
        <v>0.59770114942528696</v>
      </c>
      <c r="AW16" s="18">
        <v>0</v>
      </c>
      <c r="AX16" s="18">
        <v>5.7471264367816098E-2</v>
      </c>
      <c r="AY16" s="18">
        <v>0.58620689655172398</v>
      </c>
      <c r="AZ16" s="18">
        <v>1.1494252873563199E-2</v>
      </c>
      <c r="BA16" s="18">
        <v>0</v>
      </c>
      <c r="BB16" s="18">
        <v>2.2988505747126398E-2</v>
      </c>
      <c r="BC16" s="18">
        <v>0</v>
      </c>
      <c r="BD16" s="18">
        <v>0</v>
      </c>
      <c r="BE16" s="18">
        <v>0</v>
      </c>
      <c r="BF16" s="18">
        <v>0</v>
      </c>
      <c r="BG16" s="18">
        <v>1.1494252873563199E-2</v>
      </c>
      <c r="BH16" s="18">
        <v>0</v>
      </c>
      <c r="BI16" s="18">
        <v>0</v>
      </c>
      <c r="BJ16" s="18">
        <v>0</v>
      </c>
      <c r="BK16" s="18">
        <v>0</v>
      </c>
      <c r="BL16" s="18">
        <v>0.35632183908046</v>
      </c>
      <c r="BM16" s="18">
        <v>0</v>
      </c>
      <c r="BN16" s="18">
        <v>0</v>
      </c>
      <c r="BO16" s="18">
        <v>1.1494252873563199E-2</v>
      </c>
      <c r="BP16" s="18">
        <v>0</v>
      </c>
      <c r="BQ16" s="18">
        <v>0</v>
      </c>
      <c r="BR16" s="18">
        <v>0</v>
      </c>
      <c r="BS16" s="18">
        <v>0</v>
      </c>
      <c r="BT16" s="18">
        <v>0</v>
      </c>
      <c r="BU16" s="18">
        <v>0</v>
      </c>
      <c r="BV16" s="18">
        <v>0.9375</v>
      </c>
      <c r="BW16" s="18">
        <v>0.29885057471264398</v>
      </c>
      <c r="BX16" s="18">
        <v>8.04597701149425E-2</v>
      </c>
      <c r="BY16" s="18">
        <v>0</v>
      </c>
      <c r="BZ16" s="18">
        <v>0</v>
      </c>
      <c r="CA16" s="18">
        <v>0</v>
      </c>
      <c r="CB16" s="18">
        <v>1.1494252873563199E-2</v>
      </c>
      <c r="CC16" s="18">
        <v>0</v>
      </c>
      <c r="CD16" s="18">
        <v>0</v>
      </c>
      <c r="CE16" s="18">
        <v>0</v>
      </c>
      <c r="CF16" s="18">
        <v>0</v>
      </c>
      <c r="CG16" s="18">
        <v>0</v>
      </c>
      <c r="CH16" s="18">
        <v>0</v>
      </c>
      <c r="CI16" s="18">
        <v>0.67816091954022995</v>
      </c>
      <c r="CJ16" s="18">
        <v>1.1494252873563199E-2</v>
      </c>
      <c r="CK16" s="18">
        <v>0.58620689655172398</v>
      </c>
      <c r="CL16" s="18">
        <v>5.7471264367816098E-2</v>
      </c>
      <c r="CM16" s="18">
        <v>2.2988505747126398E-2</v>
      </c>
      <c r="CN16" s="18">
        <v>2.2988505747126398E-2</v>
      </c>
      <c r="CO16" s="18">
        <v>5.7471264367816098E-2</v>
      </c>
      <c r="CP16" s="18">
        <v>0</v>
      </c>
      <c r="CQ16" s="18">
        <f>25.2873563218391/100</f>
        <v>0.252873563218391</v>
      </c>
      <c r="CR16" s="18">
        <f>51.7241379310345/100</f>
        <v>0.51724137931034497</v>
      </c>
      <c r="CS16" s="18">
        <f>20.6896551724138/100</f>
        <v>0.20689655172413801</v>
      </c>
      <c r="CT16" s="18">
        <f>2.29885057471264/100</f>
        <v>2.2988505747126398E-2</v>
      </c>
      <c r="CU16" s="18">
        <v>0</v>
      </c>
      <c r="CV16" s="18">
        <v>0</v>
      </c>
      <c r="CW16" s="18">
        <v>0</v>
      </c>
      <c r="CX16" s="18">
        <v>0</v>
      </c>
      <c r="CY16" s="18">
        <v>0</v>
      </c>
    </row>
    <row r="17" spans="1:103" x14ac:dyDescent="0.3">
      <c r="A17" s="14" t="s">
        <v>15</v>
      </c>
      <c r="B17" s="14" t="s">
        <v>36</v>
      </c>
      <c r="C17" s="18">
        <v>0.77319587628866004</v>
      </c>
      <c r="D17" s="18">
        <v>0.91752577319587603</v>
      </c>
      <c r="E17" s="18">
        <v>0.36082474226804101</v>
      </c>
      <c r="F17" s="18">
        <v>3.0927835051546403E-2</v>
      </c>
      <c r="G17" s="18">
        <v>1.03092783505155E-2</v>
      </c>
      <c r="H17" s="18">
        <v>1.03092783505155E-2</v>
      </c>
      <c r="I17" s="18">
        <v>1.03092783505155E-2</v>
      </c>
      <c r="J17" s="18">
        <v>0</v>
      </c>
      <c r="K17" s="18">
        <v>0</v>
      </c>
      <c r="L17" s="18">
        <v>1.03092783505155E-2</v>
      </c>
      <c r="M17" s="18">
        <v>0</v>
      </c>
      <c r="N17" s="18">
        <v>5.1546391752577296E-2</v>
      </c>
      <c r="O17" s="18">
        <v>2.06185567010309E-2</v>
      </c>
      <c r="P17" s="18">
        <v>3.0927835051546403E-2</v>
      </c>
      <c r="Q17" s="18">
        <v>0</v>
      </c>
      <c r="R17" s="18">
        <v>0</v>
      </c>
      <c r="S17" s="18">
        <v>0.67010309278350499</v>
      </c>
      <c r="T17" s="18">
        <v>0</v>
      </c>
      <c r="U17" s="18">
        <v>1.03092783505155E-2</v>
      </c>
      <c r="V17" s="18">
        <v>0</v>
      </c>
      <c r="W17" s="18">
        <v>1.03092783505155E-2</v>
      </c>
      <c r="X17" s="18">
        <v>0</v>
      </c>
      <c r="Y17" s="18">
        <v>5.1546391752577296E-2</v>
      </c>
      <c r="Z17" s="18">
        <v>0.84536082474226804</v>
      </c>
      <c r="AA17" s="18">
        <v>9.2783505154639206E-2</v>
      </c>
      <c r="AB17" s="18">
        <v>2.06185567010309E-2</v>
      </c>
      <c r="AC17" s="18">
        <v>1.03092783505155E-2</v>
      </c>
      <c r="AD17" s="18">
        <v>1.03092783505155E-2</v>
      </c>
      <c r="AE17" s="18">
        <v>0</v>
      </c>
      <c r="AF17" s="18">
        <v>0</v>
      </c>
      <c r="AG17" s="18">
        <v>0</v>
      </c>
      <c r="AH17" s="18">
        <v>1.03092783505155E-2</v>
      </c>
      <c r="AI17" s="18">
        <v>0</v>
      </c>
      <c r="AJ17" s="18">
        <v>5.1546391752577296E-2</v>
      </c>
      <c r="AK17" s="18">
        <v>0</v>
      </c>
      <c r="AL17" s="18">
        <v>3.0927835051546403E-2</v>
      </c>
      <c r="AM17" s="18">
        <v>0</v>
      </c>
      <c r="AN17" s="18">
        <v>0</v>
      </c>
      <c r="AO17" s="18">
        <v>0.45360824742268002</v>
      </c>
      <c r="AP17" s="18">
        <v>0</v>
      </c>
      <c r="AQ17" s="18">
        <v>1.03092783505155E-2</v>
      </c>
      <c r="AR17" s="18">
        <v>0</v>
      </c>
      <c r="AS17" s="18">
        <v>0</v>
      </c>
      <c r="AT17" s="18">
        <v>0</v>
      </c>
      <c r="AU17" s="18">
        <v>2.06185567010309E-2</v>
      </c>
      <c r="AV17" s="77">
        <v>0.57731958762886604</v>
      </c>
      <c r="AW17" s="18">
        <v>0</v>
      </c>
      <c r="AX17" s="18">
        <v>0</v>
      </c>
      <c r="AY17" s="18">
        <v>0.57731958762886604</v>
      </c>
      <c r="AZ17" s="18">
        <v>3.0927835051546403E-2</v>
      </c>
      <c r="BA17" s="18">
        <v>6.1855670103092807E-2</v>
      </c>
      <c r="BB17" s="18">
        <v>5.1546391752577296E-2</v>
      </c>
      <c r="BC17" s="18">
        <v>1.03092783505155E-2</v>
      </c>
      <c r="BD17" s="18">
        <v>0</v>
      </c>
      <c r="BE17" s="18">
        <v>6.1855670103092807E-2</v>
      </c>
      <c r="BF17" s="18">
        <v>1.03092783505155E-2</v>
      </c>
      <c r="BG17" s="18">
        <v>1.03092783505155E-2</v>
      </c>
      <c r="BH17" s="18">
        <v>0</v>
      </c>
      <c r="BI17" s="18">
        <v>0</v>
      </c>
      <c r="BJ17" s="18">
        <v>0</v>
      </c>
      <c r="BK17" s="18">
        <v>0</v>
      </c>
      <c r="BL17" s="18">
        <v>0.298969072164948</v>
      </c>
      <c r="BM17" s="18">
        <v>0</v>
      </c>
      <c r="BN17" s="18">
        <v>0</v>
      </c>
      <c r="BO17" s="18">
        <v>2.06185567010309E-2</v>
      </c>
      <c r="BP17" s="18">
        <v>0</v>
      </c>
      <c r="BQ17" s="18">
        <v>0</v>
      </c>
      <c r="BR17" s="18">
        <v>2.06185567010309E-2</v>
      </c>
      <c r="BS17" s="18">
        <v>0</v>
      </c>
      <c r="BT17" s="18">
        <v>0</v>
      </c>
      <c r="BU17" s="18">
        <v>0</v>
      </c>
      <c r="BV17" s="18">
        <v>0.96666666666666701</v>
      </c>
      <c r="BW17" s="18">
        <v>7.2164948453608199E-2</v>
      </c>
      <c r="BX17" s="18">
        <v>0.11340206185567001</v>
      </c>
      <c r="BY17" s="18">
        <v>1.03092783505155E-2</v>
      </c>
      <c r="BZ17" s="18">
        <v>0</v>
      </c>
      <c r="CA17" s="18">
        <v>0</v>
      </c>
      <c r="CB17" s="18">
        <v>3.0927835051546403E-2</v>
      </c>
      <c r="CC17" s="18">
        <v>0</v>
      </c>
      <c r="CD17" s="18">
        <v>1.03092783505155E-2</v>
      </c>
      <c r="CE17" s="18">
        <v>2.06185567010309E-2</v>
      </c>
      <c r="CF17" s="18">
        <v>2.06185567010309E-2</v>
      </c>
      <c r="CG17" s="18">
        <v>0</v>
      </c>
      <c r="CH17" s="18">
        <v>0</v>
      </c>
      <c r="CI17" s="18">
        <v>0.75257731958762908</v>
      </c>
      <c r="CJ17" s="18">
        <v>4.1237113402061897E-2</v>
      </c>
      <c r="CK17" s="18">
        <v>0.77319587628866004</v>
      </c>
      <c r="CL17" s="18">
        <v>0.123711340206186</v>
      </c>
      <c r="CM17" s="18">
        <v>0.15463917525773199</v>
      </c>
      <c r="CN17" s="18">
        <v>7.2164948453608199E-2</v>
      </c>
      <c r="CO17" s="18">
        <v>0.17525773195876301</v>
      </c>
      <c r="CP17" s="18">
        <v>0</v>
      </c>
      <c r="CQ17" s="18">
        <f>32.9896907216495/100</f>
        <v>0.32989690721649501</v>
      </c>
      <c r="CR17" s="18">
        <f>28.8659793814433/100</f>
        <v>0.28865979381443302</v>
      </c>
      <c r="CS17" s="18">
        <f>29.8969072164948/100</f>
        <v>0.298969072164948</v>
      </c>
      <c r="CT17" s="18">
        <f>6.18556701030928/100</f>
        <v>6.1855670103092807E-2</v>
      </c>
      <c r="CU17" s="18">
        <v>0</v>
      </c>
      <c r="CV17" s="18">
        <f>1.03092783505155/100</f>
        <v>1.03092783505155E-2</v>
      </c>
      <c r="CW17" s="18">
        <v>0</v>
      </c>
      <c r="CX17" s="18">
        <f>1.03092783505155/100</f>
        <v>1.03092783505155E-2</v>
      </c>
      <c r="CY17" s="18">
        <v>0</v>
      </c>
    </row>
    <row r="18" spans="1:103" x14ac:dyDescent="0.3">
      <c r="A18" s="14" t="s">
        <v>16</v>
      </c>
      <c r="B18" s="14" t="s">
        <v>38</v>
      </c>
      <c r="C18" s="18">
        <v>0.79508196721311508</v>
      </c>
      <c r="D18" s="18">
        <v>0.91803278688524603</v>
      </c>
      <c r="E18" s="18">
        <v>0.38524590163934397</v>
      </c>
      <c r="F18" s="18">
        <v>0</v>
      </c>
      <c r="G18" s="18">
        <v>8.1967213114754103E-3</v>
      </c>
      <c r="H18" s="18">
        <v>3.2786885245901599E-2</v>
      </c>
      <c r="I18" s="18">
        <v>0</v>
      </c>
      <c r="J18" s="18">
        <v>0</v>
      </c>
      <c r="K18" s="18">
        <v>0</v>
      </c>
      <c r="L18" s="18">
        <v>1.63934426229508E-2</v>
      </c>
      <c r="M18" s="18">
        <v>0</v>
      </c>
      <c r="N18" s="18">
        <v>0.14754098360655699</v>
      </c>
      <c r="O18" s="18">
        <v>0</v>
      </c>
      <c r="P18" s="18">
        <v>0</v>
      </c>
      <c r="Q18" s="18">
        <v>0</v>
      </c>
      <c r="R18" s="18">
        <v>0</v>
      </c>
      <c r="S18" s="18">
        <v>0.59016393442622894</v>
      </c>
      <c r="T18" s="18">
        <v>0</v>
      </c>
      <c r="U18" s="18">
        <v>8.1967213114754103E-3</v>
      </c>
      <c r="V18" s="18">
        <v>2.4590163934426198E-2</v>
      </c>
      <c r="W18" s="18">
        <v>8.1967213114754103E-3</v>
      </c>
      <c r="X18" s="18">
        <v>0</v>
      </c>
      <c r="Y18" s="18">
        <v>2.4590163934426198E-2</v>
      </c>
      <c r="Z18" s="18">
        <v>0.64754098360655699</v>
      </c>
      <c r="AA18" s="18">
        <v>0.25409836065573799</v>
      </c>
      <c r="AB18" s="18">
        <v>0</v>
      </c>
      <c r="AC18" s="18">
        <v>0</v>
      </c>
      <c r="AD18" s="18">
        <v>8.1967213114754103E-3</v>
      </c>
      <c r="AE18" s="18">
        <v>0</v>
      </c>
      <c r="AF18" s="18">
        <v>0</v>
      </c>
      <c r="AG18" s="18">
        <v>0</v>
      </c>
      <c r="AH18" s="18">
        <v>8.1967213114754103E-3</v>
      </c>
      <c r="AI18" s="18">
        <v>0</v>
      </c>
      <c r="AJ18" s="18">
        <v>9.0163934426229511E-2</v>
      </c>
      <c r="AK18" s="18">
        <v>0</v>
      </c>
      <c r="AL18" s="18">
        <v>0</v>
      </c>
      <c r="AM18" s="18">
        <v>0</v>
      </c>
      <c r="AN18" s="18">
        <v>0</v>
      </c>
      <c r="AO18" s="18">
        <v>0.38524590163934397</v>
      </c>
      <c r="AP18" s="18">
        <v>0</v>
      </c>
      <c r="AQ18" s="18">
        <v>0</v>
      </c>
      <c r="AR18" s="18">
        <v>8.1967213114754103E-3</v>
      </c>
      <c r="AS18" s="18">
        <v>0</v>
      </c>
      <c r="AT18" s="18">
        <v>0</v>
      </c>
      <c r="AU18" s="18">
        <v>0.114754098360656</v>
      </c>
      <c r="AV18" s="77">
        <v>0.59016393442622894</v>
      </c>
      <c r="AW18" s="18">
        <v>1.63934426229508E-2</v>
      </c>
      <c r="AX18" s="18">
        <v>3.2786885245901599E-2</v>
      </c>
      <c r="AY18" s="18">
        <v>0.57377049180327899</v>
      </c>
      <c r="AZ18" s="18">
        <v>2.4590163934426198E-2</v>
      </c>
      <c r="BA18" s="18">
        <v>8.1967213114754103E-3</v>
      </c>
      <c r="BB18" s="18">
        <v>4.0983606557377004E-2</v>
      </c>
      <c r="BC18" s="18">
        <v>1.63934426229508E-2</v>
      </c>
      <c r="BD18" s="18">
        <v>0</v>
      </c>
      <c r="BE18" s="18">
        <v>1.63934426229508E-2</v>
      </c>
      <c r="BF18" s="18">
        <v>0</v>
      </c>
      <c r="BG18" s="18">
        <v>1.63934426229508E-2</v>
      </c>
      <c r="BH18" s="18">
        <v>0</v>
      </c>
      <c r="BI18" s="18">
        <v>0</v>
      </c>
      <c r="BJ18" s="18">
        <v>0</v>
      </c>
      <c r="BK18" s="18">
        <v>0</v>
      </c>
      <c r="BL18" s="18">
        <v>0.213114754098361</v>
      </c>
      <c r="BM18" s="18">
        <v>0</v>
      </c>
      <c r="BN18" s="18">
        <v>0</v>
      </c>
      <c r="BO18" s="18">
        <v>0</v>
      </c>
      <c r="BP18" s="18">
        <v>0</v>
      </c>
      <c r="BQ18" s="18">
        <v>0</v>
      </c>
      <c r="BR18" s="18">
        <v>0</v>
      </c>
      <c r="BS18" s="18">
        <v>0</v>
      </c>
      <c r="BT18" s="18">
        <v>0</v>
      </c>
      <c r="BU18" s="18">
        <v>0</v>
      </c>
      <c r="BV18" s="18">
        <v>0.84615384615384603</v>
      </c>
      <c r="BW18" s="18">
        <v>0.188524590163934</v>
      </c>
      <c r="BX18" s="18">
        <v>4.0983606557377004E-2</v>
      </c>
      <c r="BY18" s="18">
        <v>5.7377049180327905E-2</v>
      </c>
      <c r="BZ18" s="18">
        <v>0</v>
      </c>
      <c r="CA18" s="18">
        <v>2.4590163934426198E-2</v>
      </c>
      <c r="CB18" s="18">
        <v>0</v>
      </c>
      <c r="CC18" s="18">
        <v>0</v>
      </c>
      <c r="CD18" s="18">
        <v>8.1967213114754103E-3</v>
      </c>
      <c r="CE18" s="18">
        <v>0</v>
      </c>
      <c r="CF18" s="18">
        <v>0</v>
      </c>
      <c r="CG18" s="18">
        <v>0</v>
      </c>
      <c r="CH18" s="18">
        <v>0</v>
      </c>
      <c r="CI18" s="18">
        <v>0.72131147540983609</v>
      </c>
      <c r="CJ18" s="18">
        <v>0</v>
      </c>
      <c r="CK18" s="18">
        <v>0.72131147540983609</v>
      </c>
      <c r="CL18" s="18">
        <v>7.3770491803278701E-2</v>
      </c>
      <c r="CM18" s="18">
        <v>8.1967213114754103E-3</v>
      </c>
      <c r="CN18" s="18">
        <v>8.1967213114754092E-2</v>
      </c>
      <c r="CO18" s="18">
        <v>9.8360655737704902E-2</v>
      </c>
      <c r="CP18" s="18">
        <v>0</v>
      </c>
      <c r="CQ18" s="18">
        <f>28.6885245901639/100</f>
        <v>0.286885245901639</v>
      </c>
      <c r="CR18" s="18">
        <f>40.9836065573771/100</f>
        <v>0.409836065573771</v>
      </c>
      <c r="CS18" s="18">
        <f>21.3114754098361/100</f>
        <v>0.213114754098361</v>
      </c>
      <c r="CT18" s="18">
        <f>7.37704918032787/100</f>
        <v>7.3770491803278701E-2</v>
      </c>
      <c r="CU18" s="18">
        <v>0</v>
      </c>
      <c r="CV18" s="18">
        <f>0.819672131147541/100</f>
        <v>8.1967213114754103E-3</v>
      </c>
      <c r="CW18" s="18">
        <v>0</v>
      </c>
      <c r="CX18" s="18">
        <v>0</v>
      </c>
      <c r="CY18" s="18">
        <f>0.819672131147541/100</f>
        <v>8.1967213114754103E-3</v>
      </c>
    </row>
    <row r="19" spans="1:103" x14ac:dyDescent="0.3">
      <c r="A19" s="14" t="s">
        <v>17</v>
      </c>
      <c r="B19" s="14" t="s">
        <v>37</v>
      </c>
      <c r="C19" s="18">
        <v>0.86315789473684201</v>
      </c>
      <c r="D19" s="18">
        <v>0.77894736842105305</v>
      </c>
      <c r="E19" s="18">
        <v>0.452631578947368</v>
      </c>
      <c r="F19" s="18">
        <v>1.05263157894737E-2</v>
      </c>
      <c r="G19" s="18">
        <v>4.2105263157894701E-2</v>
      </c>
      <c r="H19" s="18">
        <v>0</v>
      </c>
      <c r="I19" s="18">
        <v>2.1052631578947399E-2</v>
      </c>
      <c r="J19" s="18">
        <v>1.05263157894737E-2</v>
      </c>
      <c r="K19" s="18">
        <v>0</v>
      </c>
      <c r="L19" s="18">
        <v>0</v>
      </c>
      <c r="M19" s="18">
        <v>0</v>
      </c>
      <c r="N19" s="18">
        <v>0.13684210526315799</v>
      </c>
      <c r="O19" s="18">
        <v>0</v>
      </c>
      <c r="P19" s="18">
        <v>0</v>
      </c>
      <c r="Q19" s="18">
        <v>0</v>
      </c>
      <c r="R19" s="18">
        <v>0</v>
      </c>
      <c r="S19" s="18">
        <v>0.168421052631579</v>
      </c>
      <c r="T19" s="18">
        <v>0</v>
      </c>
      <c r="U19" s="18">
        <v>1.05263157894737E-2</v>
      </c>
      <c r="V19" s="18">
        <v>5.2631578947368397E-2</v>
      </c>
      <c r="W19" s="18">
        <v>0</v>
      </c>
      <c r="X19" s="18">
        <v>0</v>
      </c>
      <c r="Y19" s="18">
        <v>1.05263157894737E-2</v>
      </c>
      <c r="Z19" s="18">
        <v>0.66315789473684206</v>
      </c>
      <c r="AA19" s="18">
        <v>0.4</v>
      </c>
      <c r="AB19" s="18">
        <v>0</v>
      </c>
      <c r="AC19" s="18">
        <v>4.2105263157894701E-2</v>
      </c>
      <c r="AD19" s="18">
        <v>0</v>
      </c>
      <c r="AE19" s="18">
        <v>0</v>
      </c>
      <c r="AF19" s="18">
        <v>1.05263157894737E-2</v>
      </c>
      <c r="AG19" s="18">
        <v>0</v>
      </c>
      <c r="AH19" s="18">
        <v>0</v>
      </c>
      <c r="AI19" s="18">
        <v>0</v>
      </c>
      <c r="AJ19" s="18">
        <v>8.42105263157895E-2</v>
      </c>
      <c r="AK19" s="18">
        <v>0</v>
      </c>
      <c r="AL19" s="18">
        <v>0</v>
      </c>
      <c r="AM19" s="18">
        <v>0</v>
      </c>
      <c r="AN19" s="18">
        <v>0</v>
      </c>
      <c r="AO19" s="18">
        <v>7.3684210526315796E-2</v>
      </c>
      <c r="AP19" s="18">
        <v>0</v>
      </c>
      <c r="AQ19" s="18">
        <v>0</v>
      </c>
      <c r="AR19" s="18">
        <v>2.1052631578947399E-2</v>
      </c>
      <c r="AS19" s="18">
        <v>0</v>
      </c>
      <c r="AT19" s="18">
        <v>0</v>
      </c>
      <c r="AU19" s="18">
        <v>4.2105263157894701E-2</v>
      </c>
      <c r="AV19" s="77">
        <v>0.46315789473684199</v>
      </c>
      <c r="AW19" s="18">
        <v>0</v>
      </c>
      <c r="AX19" s="18">
        <v>0</v>
      </c>
      <c r="AY19" s="18">
        <v>0.38947368421052603</v>
      </c>
      <c r="AZ19" s="18">
        <v>6.3157894736842093E-2</v>
      </c>
      <c r="BA19" s="18">
        <v>2.1052631578947399E-2</v>
      </c>
      <c r="BB19" s="18">
        <v>9.4736842105263203E-2</v>
      </c>
      <c r="BC19" s="18">
        <v>0</v>
      </c>
      <c r="BD19" s="18">
        <v>0</v>
      </c>
      <c r="BE19" s="18">
        <v>2.1052631578947399E-2</v>
      </c>
      <c r="BF19" s="18">
        <v>0</v>
      </c>
      <c r="BG19" s="18">
        <v>0</v>
      </c>
      <c r="BH19" s="18">
        <v>0</v>
      </c>
      <c r="BI19" s="18">
        <v>0</v>
      </c>
      <c r="BJ19" s="18">
        <v>0</v>
      </c>
      <c r="BK19" s="18">
        <v>0</v>
      </c>
      <c r="BL19" s="18">
        <v>0.221052631578947</v>
      </c>
      <c r="BM19" s="18">
        <v>3.1578947368421102E-2</v>
      </c>
      <c r="BN19" s="18">
        <v>1.05263157894737E-2</v>
      </c>
      <c r="BO19" s="18">
        <v>4.2105263157894701E-2</v>
      </c>
      <c r="BP19" s="18">
        <v>0</v>
      </c>
      <c r="BQ19" s="18">
        <v>0</v>
      </c>
      <c r="BR19" s="18">
        <v>2.1052631578947399E-2</v>
      </c>
      <c r="BS19" s="18">
        <v>0</v>
      </c>
      <c r="BT19" s="18">
        <v>0</v>
      </c>
      <c r="BU19" s="18">
        <v>0</v>
      </c>
      <c r="BV19" s="18">
        <v>0.96296296296296302</v>
      </c>
      <c r="BW19" s="18">
        <v>0.24210526315789502</v>
      </c>
      <c r="BX19" s="18">
        <v>0.17894736842105299</v>
      </c>
      <c r="BY19" s="18">
        <v>1.05263157894737E-2</v>
      </c>
      <c r="BZ19" s="18">
        <v>0</v>
      </c>
      <c r="CA19" s="18">
        <v>0</v>
      </c>
      <c r="CB19" s="18">
        <v>1.05263157894737E-2</v>
      </c>
      <c r="CC19" s="18">
        <v>0</v>
      </c>
      <c r="CD19" s="18">
        <v>0</v>
      </c>
      <c r="CE19" s="18">
        <v>2.1052631578947399E-2</v>
      </c>
      <c r="CF19" s="18">
        <v>0</v>
      </c>
      <c r="CG19" s="18">
        <v>0</v>
      </c>
      <c r="CH19" s="18">
        <v>0</v>
      </c>
      <c r="CI19" s="18">
        <v>0.673684210526316</v>
      </c>
      <c r="CJ19" s="18">
        <v>0</v>
      </c>
      <c r="CK19" s="18">
        <v>0.8</v>
      </c>
      <c r="CL19" s="18">
        <v>0.17894736842105299</v>
      </c>
      <c r="CM19" s="18">
        <v>0.231578947368421</v>
      </c>
      <c r="CN19" s="18">
        <v>7.3684210526315796E-2</v>
      </c>
      <c r="CO19" s="18">
        <v>0.115789473684211</v>
      </c>
      <c r="CP19" s="18">
        <v>0</v>
      </c>
      <c r="CQ19" s="18">
        <f>49.4736842105263/100</f>
        <v>0.49473684210526303</v>
      </c>
      <c r="CR19" s="18">
        <f>33.6842105263158/100</f>
        <v>0.336842105263158</v>
      </c>
      <c r="CS19" s="18">
        <f>14.7368421052632/100</f>
        <v>0.14736842105263201</v>
      </c>
      <c r="CT19" s="18">
        <f>2.10526315789474/100</f>
        <v>2.1052631578947399E-2</v>
      </c>
      <c r="CU19" s="18">
        <v>0</v>
      </c>
      <c r="CV19" s="18">
        <v>0</v>
      </c>
      <c r="CW19" s="18">
        <v>0</v>
      </c>
      <c r="CX19" s="18">
        <v>0</v>
      </c>
      <c r="CY19" s="18">
        <v>0</v>
      </c>
    </row>
    <row r="20" spans="1:103" x14ac:dyDescent="0.3">
      <c r="A20" s="14" t="s">
        <v>18</v>
      </c>
      <c r="B20" s="14" t="s">
        <v>39</v>
      </c>
      <c r="C20" s="18">
        <v>0.838095238095238</v>
      </c>
      <c r="D20" s="18">
        <v>0.92380952380952397</v>
      </c>
      <c r="E20" s="18">
        <v>0.39047619047619103</v>
      </c>
      <c r="F20" s="18">
        <v>9.5238095238095195E-3</v>
      </c>
      <c r="G20" s="18">
        <v>0</v>
      </c>
      <c r="H20" s="18">
        <v>4.7619047619047603E-2</v>
      </c>
      <c r="I20" s="18">
        <v>0</v>
      </c>
      <c r="J20" s="18">
        <v>0</v>
      </c>
      <c r="K20" s="18">
        <v>0</v>
      </c>
      <c r="L20" s="18">
        <v>2.8571428571428598E-2</v>
      </c>
      <c r="M20" s="18">
        <v>0</v>
      </c>
      <c r="N20" s="18">
        <v>4.7619047619047603E-2</v>
      </c>
      <c r="O20" s="18">
        <v>0</v>
      </c>
      <c r="P20" s="18">
        <v>1.9047619047619001E-2</v>
      </c>
      <c r="Q20" s="18">
        <v>0</v>
      </c>
      <c r="R20" s="18">
        <v>0</v>
      </c>
      <c r="S20" s="18">
        <v>0.238095238095238</v>
      </c>
      <c r="T20" s="18">
        <v>0</v>
      </c>
      <c r="U20" s="18">
        <v>9.5238095238095195E-3</v>
      </c>
      <c r="V20" s="18">
        <v>1.9047619047619001E-2</v>
      </c>
      <c r="W20" s="18">
        <v>0</v>
      </c>
      <c r="X20" s="18">
        <v>0</v>
      </c>
      <c r="Y20" s="18">
        <v>2.8571428571428598E-2</v>
      </c>
      <c r="Z20" s="18">
        <v>0.78095238095238106</v>
      </c>
      <c r="AA20" s="18">
        <v>0.32380952380952399</v>
      </c>
      <c r="AB20" s="18">
        <v>9.5238095238095195E-3</v>
      </c>
      <c r="AC20" s="18">
        <v>0</v>
      </c>
      <c r="AD20" s="18">
        <v>2.8571428571428598E-2</v>
      </c>
      <c r="AE20" s="18">
        <v>0</v>
      </c>
      <c r="AF20" s="18">
        <v>0</v>
      </c>
      <c r="AG20" s="18">
        <v>0</v>
      </c>
      <c r="AH20" s="18">
        <v>2.8571428571428598E-2</v>
      </c>
      <c r="AI20" s="18">
        <v>0</v>
      </c>
      <c r="AJ20" s="18">
        <v>3.8095238095238099E-2</v>
      </c>
      <c r="AK20" s="18">
        <v>0</v>
      </c>
      <c r="AL20" s="18">
        <v>1.9047619047619001E-2</v>
      </c>
      <c r="AM20" s="18">
        <v>0</v>
      </c>
      <c r="AN20" s="18">
        <v>0</v>
      </c>
      <c r="AO20" s="18">
        <v>0.17142857142857099</v>
      </c>
      <c r="AP20" s="18">
        <v>0</v>
      </c>
      <c r="AQ20" s="18">
        <v>0</v>
      </c>
      <c r="AR20" s="18">
        <v>1.9047619047619001E-2</v>
      </c>
      <c r="AS20" s="18">
        <v>0</v>
      </c>
      <c r="AT20" s="18">
        <v>0</v>
      </c>
      <c r="AU20" s="18">
        <v>0.104761904761905</v>
      </c>
      <c r="AV20" s="77">
        <v>0.51428571428571401</v>
      </c>
      <c r="AW20" s="18">
        <v>0</v>
      </c>
      <c r="AX20" s="18">
        <v>1.9047619047619001E-2</v>
      </c>
      <c r="AY20" s="18">
        <v>0.48571428571428599</v>
      </c>
      <c r="AZ20" s="18">
        <v>2.8571428571428598E-2</v>
      </c>
      <c r="BA20" s="18">
        <v>8.5714285714285687E-2</v>
      </c>
      <c r="BB20" s="18">
        <v>6.6666666666666693E-2</v>
      </c>
      <c r="BC20" s="18">
        <v>0</v>
      </c>
      <c r="BD20" s="18">
        <v>0</v>
      </c>
      <c r="BE20" s="18">
        <v>9.5238095238095195E-3</v>
      </c>
      <c r="BF20" s="18">
        <v>0</v>
      </c>
      <c r="BG20" s="18">
        <v>0</v>
      </c>
      <c r="BH20" s="18">
        <v>0</v>
      </c>
      <c r="BI20" s="18">
        <v>0</v>
      </c>
      <c r="BJ20" s="18">
        <v>0</v>
      </c>
      <c r="BK20" s="18">
        <v>0</v>
      </c>
      <c r="BL20" s="18">
        <v>0.30476190476190501</v>
      </c>
      <c r="BM20" s="18">
        <v>0</v>
      </c>
      <c r="BN20" s="18">
        <v>0</v>
      </c>
      <c r="BO20" s="18">
        <v>9.5238095238095195E-3</v>
      </c>
      <c r="BP20" s="18">
        <v>0</v>
      </c>
      <c r="BQ20" s="18">
        <v>0</v>
      </c>
      <c r="BR20" s="18">
        <v>0</v>
      </c>
      <c r="BS20" s="18">
        <v>0</v>
      </c>
      <c r="BT20" s="18">
        <v>0</v>
      </c>
      <c r="BU20" s="18">
        <v>0</v>
      </c>
      <c r="BV20" s="18">
        <v>0.939393939393939</v>
      </c>
      <c r="BW20" s="18">
        <v>0.238095238095238</v>
      </c>
      <c r="BX20" s="18">
        <v>2.8571428571428598E-2</v>
      </c>
      <c r="BY20" s="18">
        <v>0</v>
      </c>
      <c r="BZ20" s="18">
        <v>0</v>
      </c>
      <c r="CA20" s="18">
        <v>0</v>
      </c>
      <c r="CB20" s="18">
        <v>0</v>
      </c>
      <c r="CC20" s="18">
        <v>0</v>
      </c>
      <c r="CD20" s="18">
        <v>0</v>
      </c>
      <c r="CE20" s="18">
        <v>9.5238095238095195E-3</v>
      </c>
      <c r="CF20" s="18">
        <v>9.5238095238095195E-3</v>
      </c>
      <c r="CG20" s="18">
        <v>0</v>
      </c>
      <c r="CH20" s="18">
        <v>0</v>
      </c>
      <c r="CI20" s="18">
        <v>0.7238095238095239</v>
      </c>
      <c r="CJ20" s="18">
        <v>0</v>
      </c>
      <c r="CK20" s="18">
        <v>0.85714285714285698</v>
      </c>
      <c r="CL20" s="18">
        <v>7.6190476190476197E-2</v>
      </c>
      <c r="CM20" s="18">
        <v>0.17142857142857099</v>
      </c>
      <c r="CN20" s="18">
        <v>0.15238095238095201</v>
      </c>
      <c r="CO20" s="18">
        <v>0.19047619047619002</v>
      </c>
      <c r="CP20" s="18">
        <v>0</v>
      </c>
      <c r="CQ20" s="18">
        <f>43.8095238095238/100</f>
        <v>0.43809523809523804</v>
      </c>
      <c r="CR20" s="18">
        <f>40/100</f>
        <v>0.4</v>
      </c>
      <c r="CS20" s="18">
        <f>12.3809523809524/100</f>
        <v>0.12380952380952399</v>
      </c>
      <c r="CT20" s="18">
        <f>3.80952380952381/100</f>
        <v>3.8095238095238099E-2</v>
      </c>
      <c r="CU20" s="18">
        <v>0</v>
      </c>
      <c r="CV20" s="18">
        <v>0</v>
      </c>
      <c r="CW20" s="18">
        <v>0</v>
      </c>
      <c r="CX20" s="18">
        <v>0</v>
      </c>
      <c r="CY20" s="18">
        <v>0</v>
      </c>
    </row>
    <row r="21" spans="1:103" x14ac:dyDescent="0.3">
      <c r="A21" s="14" t="s">
        <v>19</v>
      </c>
      <c r="B21" s="14" t="s">
        <v>40</v>
      </c>
      <c r="C21" s="18">
        <v>0.85333333333333306</v>
      </c>
      <c r="D21" s="18">
        <v>0.97333333333333305</v>
      </c>
      <c r="E21" s="18">
        <v>0.3</v>
      </c>
      <c r="F21" s="18">
        <v>0</v>
      </c>
      <c r="G21" s="18">
        <v>6.6666666666666697E-3</v>
      </c>
      <c r="H21" s="18">
        <v>6.6666666666666697E-3</v>
      </c>
      <c r="I21" s="18">
        <v>0</v>
      </c>
      <c r="J21" s="18">
        <v>0</v>
      </c>
      <c r="K21" s="18">
        <v>0</v>
      </c>
      <c r="L21" s="18">
        <v>0</v>
      </c>
      <c r="M21" s="18">
        <v>0</v>
      </c>
      <c r="N21" s="18">
        <v>5.3333333333333302E-2</v>
      </c>
      <c r="O21" s="18">
        <v>0</v>
      </c>
      <c r="P21" s="18">
        <v>0</v>
      </c>
      <c r="Q21" s="18">
        <v>6.6666666666666697E-3</v>
      </c>
      <c r="R21" s="18">
        <v>0</v>
      </c>
      <c r="S21" s="18">
        <v>0.146666666666667</v>
      </c>
      <c r="T21" s="18">
        <v>0</v>
      </c>
      <c r="U21" s="18">
        <v>0</v>
      </c>
      <c r="V21" s="18">
        <v>1.3333333333333299E-2</v>
      </c>
      <c r="W21" s="18">
        <v>0</v>
      </c>
      <c r="X21" s="18">
        <v>0</v>
      </c>
      <c r="Y21" s="18">
        <v>1.3333333333333299E-2</v>
      </c>
      <c r="Z21" s="18">
        <v>0.92666666666666697</v>
      </c>
      <c r="AA21" s="18">
        <v>0.18666666666666701</v>
      </c>
      <c r="AB21" s="18">
        <v>0</v>
      </c>
      <c r="AC21" s="18">
        <v>6.6666666666666697E-3</v>
      </c>
      <c r="AD21" s="18">
        <v>6.6666666666666697E-3</v>
      </c>
      <c r="AE21" s="18">
        <v>0</v>
      </c>
      <c r="AF21" s="18">
        <v>0</v>
      </c>
      <c r="AG21" s="18">
        <v>0</v>
      </c>
      <c r="AH21" s="18">
        <v>0</v>
      </c>
      <c r="AI21" s="18">
        <v>0</v>
      </c>
      <c r="AJ21" s="18">
        <v>0.04</v>
      </c>
      <c r="AK21" s="18">
        <v>0</v>
      </c>
      <c r="AL21" s="18">
        <v>0</v>
      </c>
      <c r="AM21" s="18">
        <v>0</v>
      </c>
      <c r="AN21" s="18">
        <v>0</v>
      </c>
      <c r="AO21" s="18">
        <v>5.3333333333333302E-2</v>
      </c>
      <c r="AP21" s="18">
        <v>0</v>
      </c>
      <c r="AQ21" s="18">
        <v>0</v>
      </c>
      <c r="AR21" s="18">
        <v>6.6666666666666697E-3</v>
      </c>
      <c r="AS21" s="18">
        <v>0</v>
      </c>
      <c r="AT21" s="18">
        <v>0</v>
      </c>
      <c r="AU21" s="18">
        <v>0.02</v>
      </c>
      <c r="AV21" s="77">
        <v>0.32</v>
      </c>
      <c r="AW21" s="18">
        <v>0</v>
      </c>
      <c r="AX21" s="18">
        <v>6.6666666666666697E-3</v>
      </c>
      <c r="AY21" s="18">
        <v>0.3</v>
      </c>
      <c r="AZ21" s="18">
        <v>1.3333333333333299E-2</v>
      </c>
      <c r="BA21" s="18">
        <v>0.02</v>
      </c>
      <c r="BB21" s="18">
        <v>6.6666666666666697E-3</v>
      </c>
      <c r="BC21" s="18">
        <v>0</v>
      </c>
      <c r="BD21" s="18">
        <v>0</v>
      </c>
      <c r="BE21" s="18">
        <v>0</v>
      </c>
      <c r="BF21" s="18">
        <v>0</v>
      </c>
      <c r="BG21" s="18">
        <v>0</v>
      </c>
      <c r="BH21" s="18">
        <v>0</v>
      </c>
      <c r="BI21" s="18">
        <v>0</v>
      </c>
      <c r="BJ21" s="18">
        <v>0</v>
      </c>
      <c r="BK21" s="18">
        <v>6.6666666666666697E-3</v>
      </c>
      <c r="BL21" s="18">
        <v>0.10666666666666699</v>
      </c>
      <c r="BM21" s="18">
        <v>6.6666666666666697E-3</v>
      </c>
      <c r="BN21" s="18">
        <v>6.6666666666666697E-3</v>
      </c>
      <c r="BO21" s="18">
        <v>6.6666666666666697E-3</v>
      </c>
      <c r="BP21" s="18">
        <v>0</v>
      </c>
      <c r="BQ21" s="18">
        <v>0</v>
      </c>
      <c r="BR21" s="18">
        <v>0</v>
      </c>
      <c r="BS21" s="18">
        <v>0</v>
      </c>
      <c r="BT21" s="18">
        <v>0</v>
      </c>
      <c r="BU21" s="18">
        <v>0</v>
      </c>
      <c r="BV21" s="18">
        <v>0.89473684210526305</v>
      </c>
      <c r="BW21" s="18">
        <v>0.16666666666666699</v>
      </c>
      <c r="BX21" s="18">
        <v>2.66666666666667E-2</v>
      </c>
      <c r="BY21" s="18">
        <v>0</v>
      </c>
      <c r="BZ21" s="18">
        <v>0</v>
      </c>
      <c r="CA21" s="18">
        <v>0</v>
      </c>
      <c r="CB21" s="18">
        <v>0</v>
      </c>
      <c r="CC21" s="18">
        <v>0</v>
      </c>
      <c r="CD21" s="18">
        <v>0</v>
      </c>
      <c r="CE21" s="18">
        <v>0</v>
      </c>
      <c r="CF21" s="18">
        <v>0</v>
      </c>
      <c r="CG21" s="18">
        <v>0</v>
      </c>
      <c r="CH21" s="18">
        <v>0</v>
      </c>
      <c r="CI21" s="18">
        <v>0.82</v>
      </c>
      <c r="CJ21" s="18">
        <v>0</v>
      </c>
      <c r="CK21" s="18">
        <v>0.86666666666666703</v>
      </c>
      <c r="CL21" s="18">
        <v>0.1</v>
      </c>
      <c r="CM21" s="18">
        <v>0.1</v>
      </c>
      <c r="CN21" s="18">
        <v>0.10666666666666699</v>
      </c>
      <c r="CO21" s="18">
        <v>0.146666666666667</v>
      </c>
      <c r="CP21" s="18">
        <v>0</v>
      </c>
      <c r="CQ21" s="18">
        <f>64/100</f>
        <v>0.64</v>
      </c>
      <c r="CR21" s="18">
        <f>22/100</f>
        <v>0.22</v>
      </c>
      <c r="CS21" s="18">
        <f>12/100</f>
        <v>0.12</v>
      </c>
      <c r="CT21" s="18">
        <f>2/100</f>
        <v>0.02</v>
      </c>
      <c r="CU21" s="18">
        <v>0</v>
      </c>
      <c r="CV21" s="18">
        <v>0</v>
      </c>
      <c r="CW21" s="18">
        <v>0</v>
      </c>
      <c r="CX21" s="18">
        <v>0</v>
      </c>
      <c r="CY21" s="18">
        <v>0</v>
      </c>
    </row>
    <row r="22" spans="1:103" x14ac:dyDescent="0.3">
      <c r="A22" s="14" t="s">
        <v>20</v>
      </c>
      <c r="B22" s="14" t="s">
        <v>42</v>
      </c>
      <c r="C22" s="18">
        <v>0.80882352941176505</v>
      </c>
      <c r="D22" s="18">
        <v>0.86029411764705899</v>
      </c>
      <c r="E22" s="18">
        <v>0.316176470588235</v>
      </c>
      <c r="F22" s="18">
        <v>2.2058823529411801E-2</v>
      </c>
      <c r="G22" s="18">
        <v>2.2058823529411801E-2</v>
      </c>
      <c r="H22" s="18">
        <v>0</v>
      </c>
      <c r="I22" s="18">
        <v>0</v>
      </c>
      <c r="J22" s="18">
        <v>0</v>
      </c>
      <c r="K22" s="18">
        <v>0</v>
      </c>
      <c r="L22" s="18">
        <v>1.4705882352941201E-2</v>
      </c>
      <c r="M22" s="18">
        <v>0</v>
      </c>
      <c r="N22" s="18">
        <v>0.14705882352941202</v>
      </c>
      <c r="O22" s="18">
        <v>0</v>
      </c>
      <c r="P22" s="18">
        <v>1.4705882352941201E-2</v>
      </c>
      <c r="Q22" s="18">
        <v>0</v>
      </c>
      <c r="R22" s="18">
        <v>0</v>
      </c>
      <c r="S22" s="18">
        <v>0.54411764705882293</v>
      </c>
      <c r="T22" s="18">
        <v>0</v>
      </c>
      <c r="U22" s="18">
        <v>0</v>
      </c>
      <c r="V22" s="18">
        <v>2.9411764705882401E-2</v>
      </c>
      <c r="W22" s="18">
        <v>0</v>
      </c>
      <c r="X22" s="18">
        <v>0</v>
      </c>
      <c r="Y22" s="18">
        <v>2.9411764705882401E-2</v>
      </c>
      <c r="Z22" s="18">
        <v>0.66911764705882304</v>
      </c>
      <c r="AA22" s="18">
        <v>0.17647058823529399</v>
      </c>
      <c r="AB22" s="18">
        <v>0</v>
      </c>
      <c r="AC22" s="18">
        <v>0</v>
      </c>
      <c r="AD22" s="18">
        <v>0</v>
      </c>
      <c r="AE22" s="18">
        <v>0</v>
      </c>
      <c r="AF22" s="18">
        <v>0</v>
      </c>
      <c r="AG22" s="18">
        <v>0</v>
      </c>
      <c r="AH22" s="18">
        <v>7.3529411764705899E-3</v>
      </c>
      <c r="AI22" s="18">
        <v>0</v>
      </c>
      <c r="AJ22" s="18">
        <v>6.6176470588235295E-2</v>
      </c>
      <c r="AK22" s="18">
        <v>0</v>
      </c>
      <c r="AL22" s="18">
        <v>1.4705882352941201E-2</v>
      </c>
      <c r="AM22" s="18">
        <v>0</v>
      </c>
      <c r="AN22" s="18">
        <v>0</v>
      </c>
      <c r="AO22" s="18">
        <v>0.27205882352941196</v>
      </c>
      <c r="AP22" s="18">
        <v>0</v>
      </c>
      <c r="AQ22" s="18">
        <v>0</v>
      </c>
      <c r="AR22" s="18">
        <v>0</v>
      </c>
      <c r="AS22" s="18">
        <v>0</v>
      </c>
      <c r="AT22" s="18">
        <v>0</v>
      </c>
      <c r="AU22" s="18">
        <v>0.11764705882352899</v>
      </c>
      <c r="AV22" s="77">
        <v>0.52205882352941202</v>
      </c>
      <c r="AW22" s="18">
        <v>0</v>
      </c>
      <c r="AX22" s="18">
        <v>7.3529411764705899E-3</v>
      </c>
      <c r="AY22" s="18">
        <v>0.51470588235294101</v>
      </c>
      <c r="AZ22" s="18">
        <v>5.8823529411764698E-2</v>
      </c>
      <c r="BA22" s="18">
        <v>2.2058823529411801E-2</v>
      </c>
      <c r="BB22" s="18">
        <v>7.3529411764705899E-3</v>
      </c>
      <c r="BC22" s="18">
        <v>7.3529411764705899E-3</v>
      </c>
      <c r="BD22" s="18">
        <v>0</v>
      </c>
      <c r="BE22" s="18">
        <v>0</v>
      </c>
      <c r="BF22" s="18">
        <v>7.3529411764705899E-3</v>
      </c>
      <c r="BG22" s="18">
        <v>3.6764705882352901E-2</v>
      </c>
      <c r="BH22" s="18">
        <v>0</v>
      </c>
      <c r="BI22" s="18">
        <v>0</v>
      </c>
      <c r="BJ22" s="18">
        <v>0</v>
      </c>
      <c r="BK22" s="18">
        <v>0</v>
      </c>
      <c r="BL22" s="18">
        <v>0.17647058823529399</v>
      </c>
      <c r="BM22" s="18">
        <v>0</v>
      </c>
      <c r="BN22" s="18">
        <v>0</v>
      </c>
      <c r="BO22" s="18">
        <v>7.3529411764705899E-3</v>
      </c>
      <c r="BP22" s="18">
        <v>0</v>
      </c>
      <c r="BQ22" s="18">
        <v>0</v>
      </c>
      <c r="BR22" s="18">
        <v>0</v>
      </c>
      <c r="BS22" s="18">
        <v>0</v>
      </c>
      <c r="BT22" s="18">
        <v>0</v>
      </c>
      <c r="BU22" s="18">
        <v>0</v>
      </c>
      <c r="BV22" s="18">
        <v>0.91666666666666696</v>
      </c>
      <c r="BW22" s="18">
        <v>0.154411764705882</v>
      </c>
      <c r="BX22" s="18">
        <v>0.183823529411765</v>
      </c>
      <c r="BY22" s="18">
        <v>2.2058823529411801E-2</v>
      </c>
      <c r="BZ22" s="18">
        <v>0</v>
      </c>
      <c r="CA22" s="18">
        <v>0</v>
      </c>
      <c r="CB22" s="18">
        <v>0</v>
      </c>
      <c r="CC22" s="18">
        <v>0</v>
      </c>
      <c r="CD22" s="18">
        <v>0</v>
      </c>
      <c r="CE22" s="18">
        <v>0</v>
      </c>
      <c r="CF22" s="18">
        <v>0</v>
      </c>
      <c r="CG22" s="18">
        <v>0</v>
      </c>
      <c r="CH22" s="18">
        <v>0</v>
      </c>
      <c r="CI22" s="18">
        <v>0.72058823529411797</v>
      </c>
      <c r="CJ22" s="18">
        <v>7.3529411764705899E-3</v>
      </c>
      <c r="CK22" s="18">
        <v>0.86764705882352899</v>
      </c>
      <c r="CL22" s="18">
        <v>0.16911764705882401</v>
      </c>
      <c r="CM22" s="18">
        <v>0.24264705882352899</v>
      </c>
      <c r="CN22" s="18">
        <v>7.3529411764705899E-2</v>
      </c>
      <c r="CO22" s="18">
        <v>0.13970588235294101</v>
      </c>
      <c r="CP22" s="18">
        <v>0</v>
      </c>
      <c r="CQ22" s="18">
        <f>36.7647058823529/100</f>
        <v>0.36764705882352899</v>
      </c>
      <c r="CR22" s="18">
        <f>41.9117647058824/100</f>
        <v>0.41911764705882398</v>
      </c>
      <c r="CS22" s="18">
        <f>13.2352941176471/100</f>
        <v>0.13235294117647101</v>
      </c>
      <c r="CT22" s="18">
        <f>2.94117647058824/100</f>
        <v>2.9411764705882401E-2</v>
      </c>
      <c r="CU22" s="18">
        <f>2.94117647058824/100</f>
        <v>2.9411764705882401E-2</v>
      </c>
      <c r="CV22" s="18">
        <f>2.20588235294118/100</f>
        <v>2.2058823529411801E-2</v>
      </c>
      <c r="CW22" s="18">
        <v>0</v>
      </c>
      <c r="CX22" s="18">
        <v>0</v>
      </c>
      <c r="CY22" s="18">
        <v>0</v>
      </c>
    </row>
    <row r="23" spans="1:103" x14ac:dyDescent="0.3">
      <c r="A23" s="14" t="s">
        <v>21</v>
      </c>
      <c r="B23" s="14" t="s">
        <v>41</v>
      </c>
      <c r="C23" s="18">
        <v>0.85849056603773599</v>
      </c>
      <c r="D23" s="18">
        <v>0.96226415094339601</v>
      </c>
      <c r="E23" s="18">
        <v>0.28301886792452802</v>
      </c>
      <c r="F23" s="18">
        <v>9.4339622641509396E-3</v>
      </c>
      <c r="G23" s="18">
        <v>0</v>
      </c>
      <c r="H23" s="18">
        <v>0</v>
      </c>
      <c r="I23" s="18">
        <v>0</v>
      </c>
      <c r="J23" s="18">
        <v>0</v>
      </c>
      <c r="K23" s="18">
        <v>0</v>
      </c>
      <c r="L23" s="18">
        <v>0</v>
      </c>
      <c r="M23" s="18">
        <v>0</v>
      </c>
      <c r="N23" s="18">
        <v>0.179245283018868</v>
      </c>
      <c r="O23" s="18">
        <v>0</v>
      </c>
      <c r="P23" s="18">
        <v>0</v>
      </c>
      <c r="Q23" s="18">
        <v>0</v>
      </c>
      <c r="R23" s="18">
        <v>0</v>
      </c>
      <c r="S23" s="18">
        <v>0.38679245283018898</v>
      </c>
      <c r="T23" s="18">
        <v>0</v>
      </c>
      <c r="U23" s="18">
        <v>1.88679245283019E-2</v>
      </c>
      <c r="V23" s="18">
        <v>0</v>
      </c>
      <c r="W23" s="18">
        <v>0</v>
      </c>
      <c r="X23" s="18">
        <v>0</v>
      </c>
      <c r="Y23" s="18">
        <v>0</v>
      </c>
      <c r="Z23" s="18">
        <v>0.820754716981132</v>
      </c>
      <c r="AA23" s="18">
        <v>0.21698113207547198</v>
      </c>
      <c r="AB23" s="18">
        <v>0</v>
      </c>
      <c r="AC23" s="18">
        <v>0</v>
      </c>
      <c r="AD23" s="18">
        <v>0</v>
      </c>
      <c r="AE23" s="18">
        <v>0</v>
      </c>
      <c r="AF23" s="18">
        <v>0</v>
      </c>
      <c r="AG23" s="18">
        <v>0</v>
      </c>
      <c r="AH23" s="18">
        <v>0</v>
      </c>
      <c r="AI23" s="18">
        <v>0</v>
      </c>
      <c r="AJ23" s="18">
        <v>9.4339622641509399E-2</v>
      </c>
      <c r="AK23" s="18">
        <v>0</v>
      </c>
      <c r="AL23" s="18">
        <v>0</v>
      </c>
      <c r="AM23" s="18">
        <v>0</v>
      </c>
      <c r="AN23" s="18">
        <v>0</v>
      </c>
      <c r="AO23" s="18">
        <v>0.12264150943396199</v>
      </c>
      <c r="AP23" s="18">
        <v>0</v>
      </c>
      <c r="AQ23" s="18">
        <v>0</v>
      </c>
      <c r="AR23" s="18">
        <v>0</v>
      </c>
      <c r="AS23" s="18">
        <v>0</v>
      </c>
      <c r="AT23" s="18">
        <v>0</v>
      </c>
      <c r="AU23" s="18">
        <v>0.12264150943396199</v>
      </c>
      <c r="AV23" s="77">
        <v>0.56603773584905703</v>
      </c>
      <c r="AW23" s="18">
        <v>0</v>
      </c>
      <c r="AX23" s="18">
        <v>0</v>
      </c>
      <c r="AY23" s="18">
        <v>0.55660377358490598</v>
      </c>
      <c r="AZ23" s="18">
        <v>1.88679245283019E-2</v>
      </c>
      <c r="BA23" s="18">
        <v>0</v>
      </c>
      <c r="BB23" s="18">
        <v>0</v>
      </c>
      <c r="BC23" s="18">
        <v>0</v>
      </c>
      <c r="BD23" s="18">
        <v>0</v>
      </c>
      <c r="BE23" s="18">
        <v>0</v>
      </c>
      <c r="BF23" s="18">
        <v>0</v>
      </c>
      <c r="BG23" s="18">
        <v>0</v>
      </c>
      <c r="BH23" s="18">
        <v>0</v>
      </c>
      <c r="BI23" s="18">
        <v>0</v>
      </c>
      <c r="BJ23" s="18">
        <v>0</v>
      </c>
      <c r="BK23" s="18">
        <v>0</v>
      </c>
      <c r="BL23" s="18">
        <v>0.330188679245283</v>
      </c>
      <c r="BM23" s="18">
        <v>0</v>
      </c>
      <c r="BN23" s="18">
        <v>0</v>
      </c>
      <c r="BO23" s="18">
        <v>0</v>
      </c>
      <c r="BP23" s="18">
        <v>0</v>
      </c>
      <c r="BQ23" s="18">
        <v>0</v>
      </c>
      <c r="BR23" s="18">
        <v>0</v>
      </c>
      <c r="BS23" s="18">
        <v>0</v>
      </c>
      <c r="BT23" s="18">
        <v>0</v>
      </c>
      <c r="BU23" s="18">
        <v>0</v>
      </c>
      <c r="BV23" s="18">
        <v>0.97142857142857097</v>
      </c>
      <c r="BW23" s="18">
        <v>0.320754716981132</v>
      </c>
      <c r="BX23" s="18">
        <v>4.71698113207547E-2</v>
      </c>
      <c r="BY23" s="18">
        <v>0</v>
      </c>
      <c r="BZ23" s="18">
        <v>0</v>
      </c>
      <c r="CA23" s="18">
        <v>0</v>
      </c>
      <c r="CB23" s="18">
        <v>9.4339622641509396E-3</v>
      </c>
      <c r="CC23" s="18">
        <v>0</v>
      </c>
      <c r="CD23" s="18">
        <v>9.4339622641509396E-3</v>
      </c>
      <c r="CE23" s="18">
        <v>0</v>
      </c>
      <c r="CF23" s="18">
        <v>9.4339622641509396E-3</v>
      </c>
      <c r="CG23" s="18">
        <v>9.4339622641509396E-3</v>
      </c>
      <c r="CH23" s="18">
        <v>0</v>
      </c>
      <c r="CI23" s="18">
        <v>0.62264150943396201</v>
      </c>
      <c r="CJ23" s="18">
        <v>9.4339622641509396E-3</v>
      </c>
      <c r="CK23" s="18">
        <v>0.87735849056603799</v>
      </c>
      <c r="CL23" s="18">
        <v>0.15094339622641501</v>
      </c>
      <c r="CM23" s="18">
        <v>0.12264150943396199</v>
      </c>
      <c r="CN23" s="18">
        <v>0.12264150943396199</v>
      </c>
      <c r="CO23" s="18">
        <v>0.14150943396226401</v>
      </c>
      <c r="CP23" s="18">
        <v>0</v>
      </c>
      <c r="CQ23" s="18">
        <f>46.2264150943396/100</f>
        <v>0.46226415094339601</v>
      </c>
      <c r="CR23" s="18">
        <f>27.3584905660377/100</f>
        <v>0.27358490566037696</v>
      </c>
      <c r="CS23" s="18">
        <f>22.6415094339623/100</f>
        <v>0.22641509433962301</v>
      </c>
      <c r="CT23" s="18">
        <f>3.77358490566038/100</f>
        <v>3.77358490566038E-2</v>
      </c>
      <c r="CU23" s="18">
        <v>0</v>
      </c>
      <c r="CV23" s="18">
        <v>0</v>
      </c>
      <c r="CW23" s="18">
        <v>0</v>
      </c>
      <c r="CX23" s="18">
        <v>0</v>
      </c>
      <c r="CY23" s="18">
        <v>0</v>
      </c>
    </row>
    <row r="24" spans="1:103" x14ac:dyDescent="0.3">
      <c r="A24" s="14" t="s">
        <v>22</v>
      </c>
      <c r="B24" s="14"/>
      <c r="C24" s="18">
        <v>0.76530612244898</v>
      </c>
      <c r="D24" s="18">
        <v>0.89795918367346905</v>
      </c>
      <c r="E24" s="18">
        <v>0.36734693877551</v>
      </c>
      <c r="F24" s="18">
        <v>0</v>
      </c>
      <c r="G24" s="18">
        <v>0</v>
      </c>
      <c r="H24" s="18">
        <v>0</v>
      </c>
      <c r="I24" s="18">
        <v>4.08163265306122E-2</v>
      </c>
      <c r="J24" s="18">
        <v>1.0204081632653099E-2</v>
      </c>
      <c r="K24" s="18">
        <v>0</v>
      </c>
      <c r="L24" s="18">
        <v>0</v>
      </c>
      <c r="M24" s="18">
        <v>0</v>
      </c>
      <c r="N24" s="18">
        <v>0.11224489795918399</v>
      </c>
      <c r="O24" s="18">
        <v>0</v>
      </c>
      <c r="P24" s="18">
        <v>0</v>
      </c>
      <c r="Q24" s="18">
        <v>0</v>
      </c>
      <c r="R24" s="18">
        <v>0</v>
      </c>
      <c r="S24" s="18">
        <v>0.38775510204081598</v>
      </c>
      <c r="T24" s="18">
        <v>0</v>
      </c>
      <c r="U24" s="18">
        <v>0</v>
      </c>
      <c r="V24" s="18">
        <v>5.1020408163265293E-2</v>
      </c>
      <c r="W24" s="18">
        <v>1.0204081632653099E-2</v>
      </c>
      <c r="X24" s="18">
        <v>0</v>
      </c>
      <c r="Y24" s="18">
        <v>7.1428571428571397E-2</v>
      </c>
      <c r="Z24" s="18">
        <v>0.70408163265306101</v>
      </c>
      <c r="AA24" s="18">
        <v>0.28571428571428603</v>
      </c>
      <c r="AB24" s="18">
        <v>0</v>
      </c>
      <c r="AC24" s="18">
        <v>0</v>
      </c>
      <c r="AD24" s="18">
        <v>0</v>
      </c>
      <c r="AE24" s="18">
        <v>1.0204081632653099E-2</v>
      </c>
      <c r="AF24" s="18">
        <v>0</v>
      </c>
      <c r="AG24" s="18">
        <v>0</v>
      </c>
      <c r="AH24" s="18">
        <v>0</v>
      </c>
      <c r="AI24" s="18">
        <v>0</v>
      </c>
      <c r="AJ24" s="18">
        <v>9.1836734693877597E-2</v>
      </c>
      <c r="AK24" s="18">
        <v>0</v>
      </c>
      <c r="AL24" s="18">
        <v>0</v>
      </c>
      <c r="AM24" s="18">
        <v>0</v>
      </c>
      <c r="AN24" s="18">
        <v>0</v>
      </c>
      <c r="AO24" s="18">
        <v>0.14285714285714302</v>
      </c>
      <c r="AP24" s="18">
        <v>0</v>
      </c>
      <c r="AQ24" s="18">
        <v>0</v>
      </c>
      <c r="AR24" s="18">
        <v>1.0204081632653099E-2</v>
      </c>
      <c r="AS24" s="18">
        <v>0</v>
      </c>
      <c r="AT24" s="18">
        <v>0</v>
      </c>
      <c r="AU24" s="18">
        <v>7.1428571428571397E-2</v>
      </c>
      <c r="AV24" s="77">
        <v>0.530612244897959</v>
      </c>
      <c r="AW24" s="18">
        <v>3.06122448979592E-2</v>
      </c>
      <c r="AX24" s="18">
        <v>0</v>
      </c>
      <c r="AY24" s="18">
        <v>0.52040816326530603</v>
      </c>
      <c r="AZ24" s="18">
        <v>0</v>
      </c>
      <c r="BA24" s="18">
        <v>1.0204081632653099E-2</v>
      </c>
      <c r="BB24" s="18">
        <v>1.0204081632653099E-2</v>
      </c>
      <c r="BC24" s="18">
        <v>0</v>
      </c>
      <c r="BD24" s="18">
        <v>0</v>
      </c>
      <c r="BE24" s="18">
        <v>0</v>
      </c>
      <c r="BF24" s="18">
        <v>0</v>
      </c>
      <c r="BG24" s="18">
        <v>1.0204081632653099E-2</v>
      </c>
      <c r="BH24" s="18">
        <v>0</v>
      </c>
      <c r="BI24" s="18">
        <v>1.0204081632653099E-2</v>
      </c>
      <c r="BJ24" s="18">
        <v>1.0204081632653099E-2</v>
      </c>
      <c r="BK24" s="18">
        <v>0</v>
      </c>
      <c r="BL24" s="18">
        <v>0.26530612244898</v>
      </c>
      <c r="BM24" s="18">
        <v>0</v>
      </c>
      <c r="BN24" s="18">
        <v>1.0204081632653099E-2</v>
      </c>
      <c r="BO24" s="18">
        <v>0</v>
      </c>
      <c r="BP24" s="18">
        <v>0</v>
      </c>
      <c r="BQ24" s="18">
        <v>0</v>
      </c>
      <c r="BR24" s="18">
        <v>0</v>
      </c>
      <c r="BS24" s="18">
        <v>0</v>
      </c>
      <c r="BT24" s="18">
        <v>0</v>
      </c>
      <c r="BU24" s="18">
        <v>0</v>
      </c>
      <c r="BV24" s="18">
        <v>0.51851851851851793</v>
      </c>
      <c r="BW24" s="18">
        <v>0.183673469387755</v>
      </c>
      <c r="BX24" s="18">
        <v>4.08163265306122E-2</v>
      </c>
      <c r="BY24" s="18">
        <v>1.0204081632653099E-2</v>
      </c>
      <c r="BZ24" s="18">
        <v>0</v>
      </c>
      <c r="CA24" s="18">
        <v>1.0204081632653099E-2</v>
      </c>
      <c r="CB24" s="18">
        <v>1.0204081632653099E-2</v>
      </c>
      <c r="CC24" s="18">
        <v>0</v>
      </c>
      <c r="CD24" s="18">
        <v>0</v>
      </c>
      <c r="CE24" s="18">
        <v>2.04081632653061E-2</v>
      </c>
      <c r="CF24" s="18">
        <v>1.0204081632653099E-2</v>
      </c>
      <c r="CG24" s="18">
        <v>1.0204081632653099E-2</v>
      </c>
      <c r="CH24" s="18">
        <v>0</v>
      </c>
      <c r="CI24" s="18">
        <v>0.71428571428571397</v>
      </c>
      <c r="CJ24" s="18">
        <v>1.0204081632653099E-2</v>
      </c>
      <c r="CK24" s="18">
        <v>0.89795918367346905</v>
      </c>
      <c r="CL24" s="18">
        <v>0.122448979591837</v>
      </c>
      <c r="CM24" s="18">
        <v>0.16326530612244899</v>
      </c>
      <c r="CN24" s="18">
        <v>0.122448979591837</v>
      </c>
      <c r="CO24" s="18">
        <v>0.183673469387755</v>
      </c>
      <c r="CP24" s="18">
        <v>0</v>
      </c>
      <c r="CQ24" s="18">
        <f>31.6326530612245/100</f>
        <v>0.31632653061224497</v>
      </c>
      <c r="CR24" s="18">
        <f>47.9591836734694/100</f>
        <v>0.47959183673469397</v>
      </c>
      <c r="CS24" s="18">
        <f>15.3061224489796/100</f>
        <v>0.15306122448979601</v>
      </c>
      <c r="CT24" s="18">
        <f>4.08163265306122/100</f>
        <v>4.08163265306122E-2</v>
      </c>
      <c r="CU24" s="18">
        <f>1.02040816326531/100</f>
        <v>1.0204081632653099E-2</v>
      </c>
      <c r="CV24" s="18">
        <v>0</v>
      </c>
      <c r="CW24" s="18">
        <v>0</v>
      </c>
      <c r="CX24" s="18">
        <v>0</v>
      </c>
      <c r="CY24" s="18">
        <v>0</v>
      </c>
    </row>
    <row r="25" spans="1:103" x14ac:dyDescent="0.3">
      <c r="A25" s="14" t="s">
        <v>23</v>
      </c>
      <c r="B25" s="14"/>
      <c r="C25" s="18">
        <v>0.81730769230769196</v>
      </c>
      <c r="D25" s="18">
        <v>0.91346153846153799</v>
      </c>
      <c r="E25" s="18">
        <v>0.43269230769230804</v>
      </c>
      <c r="F25" s="18">
        <v>0</v>
      </c>
      <c r="G25" s="18">
        <v>1.9230769230769201E-2</v>
      </c>
      <c r="H25" s="18">
        <v>4.80769230769231E-2</v>
      </c>
      <c r="I25" s="18">
        <v>0</v>
      </c>
      <c r="J25" s="18">
        <v>0</v>
      </c>
      <c r="K25" s="18">
        <v>0</v>
      </c>
      <c r="L25" s="18">
        <v>4.80769230769231E-2</v>
      </c>
      <c r="M25" s="18">
        <v>0</v>
      </c>
      <c r="N25" s="18">
        <v>0.240384615384615</v>
      </c>
      <c r="O25" s="18">
        <v>0</v>
      </c>
      <c r="P25" s="18">
        <v>0</v>
      </c>
      <c r="Q25" s="18">
        <v>0</v>
      </c>
      <c r="R25" s="18">
        <v>0</v>
      </c>
      <c r="S25" s="18">
        <v>0.5</v>
      </c>
      <c r="T25" s="18">
        <v>0</v>
      </c>
      <c r="U25" s="18">
        <v>9.6153846153846194E-3</v>
      </c>
      <c r="V25" s="18">
        <v>1.9230769230769201E-2</v>
      </c>
      <c r="W25" s="18">
        <v>9.6153846153846194E-3</v>
      </c>
      <c r="X25" s="18">
        <v>0</v>
      </c>
      <c r="Y25" s="18">
        <v>2.8846153846153803E-2</v>
      </c>
      <c r="Z25" s="18">
        <v>0.52884615384615397</v>
      </c>
      <c r="AA25" s="18">
        <v>0.22115384615384598</v>
      </c>
      <c r="AB25" s="18">
        <v>0</v>
      </c>
      <c r="AC25" s="18">
        <v>9.6153846153846194E-3</v>
      </c>
      <c r="AD25" s="18">
        <v>0</v>
      </c>
      <c r="AE25" s="18">
        <v>0</v>
      </c>
      <c r="AF25" s="18">
        <v>0</v>
      </c>
      <c r="AG25" s="18">
        <v>0</v>
      </c>
      <c r="AH25" s="18">
        <v>4.80769230769231E-2</v>
      </c>
      <c r="AI25" s="18">
        <v>0</v>
      </c>
      <c r="AJ25" s="18">
        <v>0.18269230769230799</v>
      </c>
      <c r="AK25" s="18">
        <v>0</v>
      </c>
      <c r="AL25" s="18">
        <v>0</v>
      </c>
      <c r="AM25" s="18">
        <v>0</v>
      </c>
      <c r="AN25" s="18">
        <v>0</v>
      </c>
      <c r="AO25" s="18">
        <v>0.269230769230769</v>
      </c>
      <c r="AP25" s="18">
        <v>0</v>
      </c>
      <c r="AQ25" s="18">
        <v>0</v>
      </c>
      <c r="AR25" s="18">
        <v>0</v>
      </c>
      <c r="AS25" s="18">
        <v>0</v>
      </c>
      <c r="AT25" s="18">
        <v>0</v>
      </c>
      <c r="AU25" s="18">
        <v>0.125</v>
      </c>
      <c r="AV25" s="77">
        <v>0.63461538461538503</v>
      </c>
      <c r="AW25" s="18">
        <v>3.8461538461538498E-2</v>
      </c>
      <c r="AX25" s="18">
        <v>2.8846153846153803E-2</v>
      </c>
      <c r="AY25" s="18">
        <v>0.625</v>
      </c>
      <c r="AZ25" s="18">
        <v>4.80769230769231E-2</v>
      </c>
      <c r="BA25" s="18">
        <v>1.9230769230769201E-2</v>
      </c>
      <c r="BB25" s="18">
        <v>5.7692307692307702E-2</v>
      </c>
      <c r="BC25" s="18">
        <v>9.6153846153846194E-3</v>
      </c>
      <c r="BD25" s="18">
        <v>0</v>
      </c>
      <c r="BE25" s="18">
        <v>9.6153846153846194E-3</v>
      </c>
      <c r="BF25" s="18">
        <v>0</v>
      </c>
      <c r="BG25" s="18">
        <v>5.7692307692307702E-2</v>
      </c>
      <c r="BH25" s="18">
        <v>0</v>
      </c>
      <c r="BI25" s="18">
        <v>0</v>
      </c>
      <c r="BJ25" s="18">
        <v>0</v>
      </c>
      <c r="BK25" s="18">
        <v>0</v>
      </c>
      <c r="BL25" s="18">
        <v>9.6153846153846194E-3</v>
      </c>
      <c r="BM25" s="18">
        <v>9.6153846153846194E-3</v>
      </c>
      <c r="BN25" s="18">
        <v>0</v>
      </c>
      <c r="BO25" s="18">
        <v>0</v>
      </c>
      <c r="BP25" s="18">
        <v>0</v>
      </c>
      <c r="BQ25" s="18">
        <v>0</v>
      </c>
      <c r="BR25" s="18">
        <v>9.6153846153846194E-3</v>
      </c>
      <c r="BS25" s="18">
        <v>0</v>
      </c>
      <c r="BT25" s="18">
        <v>9.6153846153846194E-3</v>
      </c>
      <c r="BU25" s="18">
        <v>0</v>
      </c>
      <c r="BV25" s="18">
        <v>1</v>
      </c>
      <c r="BW25" s="18">
        <v>0.125</v>
      </c>
      <c r="BX25" s="18">
        <v>8.6538461538461495E-2</v>
      </c>
      <c r="BY25" s="18">
        <v>0.11538461538461499</v>
      </c>
      <c r="BZ25" s="18">
        <v>0</v>
      </c>
      <c r="CA25" s="18">
        <v>4.80769230769231E-2</v>
      </c>
      <c r="CB25" s="18">
        <v>0</v>
      </c>
      <c r="CC25" s="18">
        <v>0</v>
      </c>
      <c r="CD25" s="18">
        <v>0</v>
      </c>
      <c r="CE25" s="18">
        <v>0</v>
      </c>
      <c r="CF25" s="18">
        <v>0</v>
      </c>
      <c r="CG25" s="18">
        <v>0</v>
      </c>
      <c r="CH25" s="18">
        <v>0</v>
      </c>
      <c r="CI25" s="18">
        <v>0.64423076923076905</v>
      </c>
      <c r="CJ25" s="18">
        <v>0</v>
      </c>
      <c r="CK25" s="18">
        <v>0.81730769230769196</v>
      </c>
      <c r="CL25" s="18">
        <v>9.6153846153846201E-2</v>
      </c>
      <c r="CM25" s="18">
        <v>4.80769230769231E-2</v>
      </c>
      <c r="CN25" s="18">
        <v>0.19230769230769201</v>
      </c>
      <c r="CO25" s="18">
        <v>0.21153846153846201</v>
      </c>
      <c r="CP25" s="18">
        <v>0</v>
      </c>
      <c r="CQ25" s="18">
        <f>32.6923076923077/100</f>
        <v>0.32692307692307698</v>
      </c>
      <c r="CR25" s="18">
        <f>34.6153846153846/100</f>
        <v>0.34615384615384598</v>
      </c>
      <c r="CS25" s="18">
        <f>16.3461538461538/100</f>
        <v>0.16346153846153799</v>
      </c>
      <c r="CT25" s="18">
        <f>8.65384615384615/100</f>
        <v>8.6538461538461495E-2</v>
      </c>
      <c r="CU25" s="18">
        <f>5.76923076923077/100</f>
        <v>5.7692307692307702E-2</v>
      </c>
      <c r="CV25" s="18">
        <f>0.961538461538462/100</f>
        <v>9.6153846153846194E-3</v>
      </c>
      <c r="CW25" s="18">
        <f>0.961538461538462/100</f>
        <v>9.6153846153846194E-3</v>
      </c>
      <c r="CX25" s="18">
        <v>0</v>
      </c>
      <c r="CY25" s="18">
        <v>0</v>
      </c>
    </row>
    <row r="26" spans="1:103" x14ac:dyDescent="0.3">
      <c r="A26" s="14" t="s">
        <v>24</v>
      </c>
      <c r="B26" s="14"/>
      <c r="C26" s="18">
        <v>0.96969696969696995</v>
      </c>
      <c r="D26" s="18">
        <v>0.97979797979797989</v>
      </c>
      <c r="E26" s="18">
        <v>0.29292929292929304</v>
      </c>
      <c r="F26" s="18">
        <v>1.01010101010101E-2</v>
      </c>
      <c r="G26" s="18">
        <v>0</v>
      </c>
      <c r="H26" s="18">
        <v>2.02020202020202E-2</v>
      </c>
      <c r="I26" s="18">
        <v>0</v>
      </c>
      <c r="J26" s="18">
        <v>0</v>
      </c>
      <c r="K26" s="18">
        <v>0</v>
      </c>
      <c r="L26" s="18">
        <v>2.02020202020202E-2</v>
      </c>
      <c r="M26" s="18">
        <v>0</v>
      </c>
      <c r="N26" s="18">
        <v>8.0808080808080801E-2</v>
      </c>
      <c r="O26" s="18">
        <v>0</v>
      </c>
      <c r="P26" s="18">
        <v>0</v>
      </c>
      <c r="Q26" s="18">
        <v>0</v>
      </c>
      <c r="R26" s="18">
        <v>0</v>
      </c>
      <c r="S26" s="18">
        <v>0.32323232323232298</v>
      </c>
      <c r="T26" s="18">
        <v>0</v>
      </c>
      <c r="U26" s="18">
        <v>0</v>
      </c>
      <c r="V26" s="18">
        <v>2.02020202020202E-2</v>
      </c>
      <c r="W26" s="18">
        <v>1.01010101010101E-2</v>
      </c>
      <c r="X26" s="18">
        <v>0</v>
      </c>
      <c r="Y26" s="18">
        <v>0</v>
      </c>
      <c r="Z26" s="18">
        <v>0.919191919191919</v>
      </c>
      <c r="AA26" s="18">
        <v>0.14141414141414099</v>
      </c>
      <c r="AB26" s="18">
        <v>1.01010101010101E-2</v>
      </c>
      <c r="AC26" s="18">
        <v>0</v>
      </c>
      <c r="AD26" s="18">
        <v>0</v>
      </c>
      <c r="AE26" s="18">
        <v>0</v>
      </c>
      <c r="AF26" s="18">
        <v>0</v>
      </c>
      <c r="AG26" s="18">
        <v>0</v>
      </c>
      <c r="AH26" s="18">
        <v>2.02020202020202E-2</v>
      </c>
      <c r="AI26" s="18">
        <v>0</v>
      </c>
      <c r="AJ26" s="18">
        <v>7.0707070707070704E-2</v>
      </c>
      <c r="AK26" s="18">
        <v>0</v>
      </c>
      <c r="AL26" s="18">
        <v>0</v>
      </c>
      <c r="AM26" s="18">
        <v>0</v>
      </c>
      <c r="AN26" s="18">
        <v>0</v>
      </c>
      <c r="AO26" s="18">
        <v>8.0808080808080801E-2</v>
      </c>
      <c r="AP26" s="18">
        <v>0</v>
      </c>
      <c r="AQ26" s="18">
        <v>0</v>
      </c>
      <c r="AR26" s="18">
        <v>1.01010101010101E-2</v>
      </c>
      <c r="AS26" s="18">
        <v>1.01010101010101E-2</v>
      </c>
      <c r="AT26" s="18">
        <v>0</v>
      </c>
      <c r="AU26" s="18">
        <v>0</v>
      </c>
      <c r="AV26" s="77">
        <v>0.70707070707070696</v>
      </c>
      <c r="AW26" s="18">
        <v>0</v>
      </c>
      <c r="AX26" s="18">
        <v>7.0707070707070704E-2</v>
      </c>
      <c r="AY26" s="18">
        <v>0.69696969696969702</v>
      </c>
      <c r="AZ26" s="18">
        <v>7.0707070707070704E-2</v>
      </c>
      <c r="BA26" s="18">
        <v>2.02020202020202E-2</v>
      </c>
      <c r="BB26" s="18">
        <v>0</v>
      </c>
      <c r="BC26" s="18">
        <v>0</v>
      </c>
      <c r="BD26" s="18">
        <v>0</v>
      </c>
      <c r="BE26" s="18">
        <v>0</v>
      </c>
      <c r="BF26" s="18">
        <v>0</v>
      </c>
      <c r="BG26" s="18">
        <v>1.01010101010101E-2</v>
      </c>
      <c r="BH26" s="18">
        <v>0</v>
      </c>
      <c r="BI26" s="18">
        <v>0</v>
      </c>
      <c r="BJ26" s="18">
        <v>0</v>
      </c>
      <c r="BK26" s="18">
        <v>0</v>
      </c>
      <c r="BL26" s="18">
        <v>0.42424242424242403</v>
      </c>
      <c r="BM26" s="18">
        <v>1.01010101010101E-2</v>
      </c>
      <c r="BN26" s="18">
        <v>0</v>
      </c>
      <c r="BO26" s="18">
        <v>0</v>
      </c>
      <c r="BP26" s="18">
        <v>0</v>
      </c>
      <c r="BQ26" s="18">
        <v>0</v>
      </c>
      <c r="BR26" s="18">
        <v>0</v>
      </c>
      <c r="BS26" s="18">
        <v>0</v>
      </c>
      <c r="BT26" s="18">
        <v>0</v>
      </c>
      <c r="BU26" s="18">
        <v>0</v>
      </c>
      <c r="BV26" s="18">
        <v>0.97674418604651192</v>
      </c>
      <c r="BW26" s="18">
        <v>0.24242424242424199</v>
      </c>
      <c r="BX26" s="18">
        <v>0</v>
      </c>
      <c r="BY26" s="18">
        <v>1.01010101010101E-2</v>
      </c>
      <c r="BZ26" s="18">
        <v>0</v>
      </c>
      <c r="CA26" s="18">
        <v>0</v>
      </c>
      <c r="CB26" s="18">
        <v>0</v>
      </c>
      <c r="CC26" s="18">
        <v>0</v>
      </c>
      <c r="CD26" s="18">
        <v>0</v>
      </c>
      <c r="CE26" s="18">
        <v>0</v>
      </c>
      <c r="CF26" s="18">
        <v>1.01010101010101E-2</v>
      </c>
      <c r="CG26" s="18">
        <v>0</v>
      </c>
      <c r="CH26" s="18">
        <v>0</v>
      </c>
      <c r="CI26" s="18">
        <v>0.73737373737373701</v>
      </c>
      <c r="CJ26" s="18">
        <v>0</v>
      </c>
      <c r="CK26" s="18">
        <v>0.80808080808080807</v>
      </c>
      <c r="CL26" s="18">
        <v>0.11111111111111099</v>
      </c>
      <c r="CM26" s="18">
        <v>8.0808080808080801E-2</v>
      </c>
      <c r="CN26" s="18">
        <v>9.0909090909090898E-2</v>
      </c>
      <c r="CO26" s="18">
        <v>0.10101010101010101</v>
      </c>
      <c r="CP26" s="18">
        <v>0</v>
      </c>
      <c r="CQ26" s="18">
        <f>43.4343434343434/100</f>
        <v>0.43434343434343398</v>
      </c>
      <c r="CR26" s="18">
        <f>42.4242424242424/100</f>
        <v>0.42424242424242403</v>
      </c>
      <c r="CS26" s="18">
        <f>9.09090909090909/100</f>
        <v>9.0909090909090898E-2</v>
      </c>
      <c r="CT26" s="18">
        <f>5.05050505050505/100</f>
        <v>5.0505050505050504E-2</v>
      </c>
      <c r="CU26" s="18">
        <v>0</v>
      </c>
      <c r="CV26" s="18">
        <v>0</v>
      </c>
      <c r="CW26" s="18">
        <v>0</v>
      </c>
      <c r="CX26" s="18">
        <v>0</v>
      </c>
      <c r="CY26" s="18">
        <v>0</v>
      </c>
    </row>
    <row r="27" spans="1:103" x14ac:dyDescent="0.3">
      <c r="A27" s="14" t="s">
        <v>25</v>
      </c>
      <c r="B27" s="14"/>
      <c r="C27" s="18">
        <v>0.79381443298969101</v>
      </c>
      <c r="D27" s="18">
        <v>0.92783505154639201</v>
      </c>
      <c r="E27" s="18">
        <v>0.37113402061855699</v>
      </c>
      <c r="F27" s="18">
        <v>1.03092783505155E-2</v>
      </c>
      <c r="G27" s="18">
        <v>0</v>
      </c>
      <c r="H27" s="18">
        <v>0</v>
      </c>
      <c r="I27" s="18">
        <v>1.03092783505155E-2</v>
      </c>
      <c r="J27" s="18">
        <v>1.03092783505155E-2</v>
      </c>
      <c r="K27" s="18">
        <v>0</v>
      </c>
      <c r="L27" s="18">
        <v>0</v>
      </c>
      <c r="M27" s="18">
        <v>0</v>
      </c>
      <c r="N27" s="18">
        <v>8.2474226804123696E-2</v>
      </c>
      <c r="O27" s="18">
        <v>0</v>
      </c>
      <c r="P27" s="18">
        <v>0</v>
      </c>
      <c r="Q27" s="18">
        <v>0</v>
      </c>
      <c r="R27" s="18">
        <v>0</v>
      </c>
      <c r="S27" s="18">
        <v>0.57731958762886604</v>
      </c>
      <c r="T27" s="18">
        <v>0</v>
      </c>
      <c r="U27" s="18">
        <v>1.03092783505155E-2</v>
      </c>
      <c r="V27" s="18">
        <v>0</v>
      </c>
      <c r="W27" s="18">
        <v>0</v>
      </c>
      <c r="X27" s="18">
        <v>0</v>
      </c>
      <c r="Y27" s="18">
        <v>0</v>
      </c>
      <c r="Z27" s="18">
        <v>0.82474226804123707</v>
      </c>
      <c r="AA27" s="18">
        <v>0.28865979381443302</v>
      </c>
      <c r="AB27" s="18">
        <v>0</v>
      </c>
      <c r="AC27" s="18">
        <v>0</v>
      </c>
      <c r="AD27" s="18">
        <v>0</v>
      </c>
      <c r="AE27" s="18">
        <v>0</v>
      </c>
      <c r="AF27" s="18">
        <v>0</v>
      </c>
      <c r="AG27" s="18">
        <v>0</v>
      </c>
      <c r="AH27" s="18">
        <v>0</v>
      </c>
      <c r="AI27" s="18">
        <v>0</v>
      </c>
      <c r="AJ27" s="18">
        <v>4.1237113402061897E-2</v>
      </c>
      <c r="AK27" s="18">
        <v>0</v>
      </c>
      <c r="AL27" s="18">
        <v>0</v>
      </c>
      <c r="AM27" s="18">
        <v>0</v>
      </c>
      <c r="AN27" s="18">
        <v>0</v>
      </c>
      <c r="AO27" s="18">
        <v>0.268041237113402</v>
      </c>
      <c r="AP27" s="18">
        <v>0</v>
      </c>
      <c r="AQ27" s="18">
        <v>0</v>
      </c>
      <c r="AR27" s="18">
        <v>0</v>
      </c>
      <c r="AS27" s="18">
        <v>0</v>
      </c>
      <c r="AT27" s="18">
        <v>0</v>
      </c>
      <c r="AU27" s="18">
        <v>1.03092783505155E-2</v>
      </c>
      <c r="AV27" s="77">
        <v>0.48453608247422703</v>
      </c>
      <c r="AW27" s="18">
        <v>3.0927835051546403E-2</v>
      </c>
      <c r="AX27" s="18">
        <v>3.0927835051546403E-2</v>
      </c>
      <c r="AY27" s="18">
        <v>0.45360824742268002</v>
      </c>
      <c r="AZ27" s="18">
        <v>3.0927835051546403E-2</v>
      </c>
      <c r="BA27" s="18">
        <v>6.1855670103092807E-2</v>
      </c>
      <c r="BB27" s="18">
        <v>1.03092783505155E-2</v>
      </c>
      <c r="BC27" s="18">
        <v>1.03092783505155E-2</v>
      </c>
      <c r="BD27" s="18">
        <v>0</v>
      </c>
      <c r="BE27" s="18">
        <v>0</v>
      </c>
      <c r="BF27" s="18">
        <v>0</v>
      </c>
      <c r="BG27" s="18">
        <v>0</v>
      </c>
      <c r="BH27" s="18">
        <v>0</v>
      </c>
      <c r="BI27" s="18">
        <v>0</v>
      </c>
      <c r="BJ27" s="18">
        <v>0</v>
      </c>
      <c r="BK27" s="18">
        <v>1.03092783505155E-2</v>
      </c>
      <c r="BL27" s="18">
        <v>0.22680412371134001</v>
      </c>
      <c r="BM27" s="18">
        <v>0</v>
      </c>
      <c r="BN27" s="18">
        <v>2.06185567010309E-2</v>
      </c>
      <c r="BO27" s="18">
        <v>0</v>
      </c>
      <c r="BP27" s="18">
        <v>0</v>
      </c>
      <c r="BQ27" s="18">
        <v>0</v>
      </c>
      <c r="BR27" s="18">
        <v>0</v>
      </c>
      <c r="BS27" s="18">
        <v>0</v>
      </c>
      <c r="BT27" s="18">
        <v>0</v>
      </c>
      <c r="BU27" s="18">
        <v>0</v>
      </c>
      <c r="BV27" s="18">
        <v>0.84</v>
      </c>
      <c r="BW27" s="18">
        <v>0.164948453608247</v>
      </c>
      <c r="BX27" s="18">
        <v>0</v>
      </c>
      <c r="BY27" s="18">
        <v>0</v>
      </c>
      <c r="BZ27" s="18">
        <v>0</v>
      </c>
      <c r="CA27" s="18">
        <v>0</v>
      </c>
      <c r="CB27" s="18">
        <v>1.03092783505155E-2</v>
      </c>
      <c r="CC27" s="18">
        <v>0</v>
      </c>
      <c r="CD27" s="18">
        <v>2.06185567010309E-2</v>
      </c>
      <c r="CE27" s="18">
        <v>0</v>
      </c>
      <c r="CF27" s="18">
        <v>1.03092783505155E-2</v>
      </c>
      <c r="CG27" s="18">
        <v>0</v>
      </c>
      <c r="CH27" s="18">
        <v>0</v>
      </c>
      <c r="CI27" s="18">
        <v>0.80412371134020599</v>
      </c>
      <c r="CJ27" s="18">
        <v>0</v>
      </c>
      <c r="CK27" s="18">
        <v>0.80412371134020599</v>
      </c>
      <c r="CL27" s="18">
        <v>0.15463917525773199</v>
      </c>
      <c r="CM27" s="18">
        <v>8.2474226804123696E-2</v>
      </c>
      <c r="CN27" s="18">
        <v>7.2164948453608199E-2</v>
      </c>
      <c r="CO27" s="18">
        <v>0.123711340206186</v>
      </c>
      <c r="CP27" s="18">
        <v>0</v>
      </c>
      <c r="CQ27" s="18">
        <f>23.7113402061856/100</f>
        <v>0.23711340206185599</v>
      </c>
      <c r="CR27" s="18">
        <f>55.6701030927835/100</f>
        <v>0.55670103092783496</v>
      </c>
      <c r="CS27" s="18">
        <f>17.5257731958763/100</f>
        <v>0.17525773195876301</v>
      </c>
      <c r="CT27" s="18">
        <f>3.09278350515464/100</f>
        <v>3.0927835051546403E-2</v>
      </c>
      <c r="CU27" s="18">
        <v>0</v>
      </c>
      <c r="CV27" s="18">
        <v>0</v>
      </c>
      <c r="CW27" s="18">
        <v>0</v>
      </c>
      <c r="CX27" s="18">
        <v>0</v>
      </c>
      <c r="CY27" s="18">
        <v>0</v>
      </c>
    </row>
    <row r="28" spans="1:103" x14ac:dyDescent="0.3">
      <c r="A28" s="14" t="s">
        <v>26</v>
      </c>
      <c r="B28" s="14"/>
      <c r="C28" s="18">
        <v>0.73469387755102</v>
      </c>
      <c r="D28" s="18">
        <v>0.83673469387755106</v>
      </c>
      <c r="E28" s="18">
        <v>0.43877551020408201</v>
      </c>
      <c r="F28" s="18">
        <v>1.0204081632653099E-2</v>
      </c>
      <c r="G28" s="18">
        <v>0</v>
      </c>
      <c r="H28" s="18">
        <v>0</v>
      </c>
      <c r="I28" s="18">
        <v>0</v>
      </c>
      <c r="J28" s="18">
        <v>2.04081632653061E-2</v>
      </c>
      <c r="K28" s="18">
        <v>0</v>
      </c>
      <c r="L28" s="18">
        <v>2.04081632653061E-2</v>
      </c>
      <c r="M28" s="18">
        <v>0</v>
      </c>
      <c r="N28" s="18">
        <v>0.17346938775510201</v>
      </c>
      <c r="O28" s="18">
        <v>0</v>
      </c>
      <c r="P28" s="18">
        <v>4.08163265306122E-2</v>
      </c>
      <c r="Q28" s="18">
        <v>0</v>
      </c>
      <c r="R28" s="18">
        <v>0</v>
      </c>
      <c r="S28" s="18">
        <v>0.56122448979591799</v>
      </c>
      <c r="T28" s="18">
        <v>0</v>
      </c>
      <c r="U28" s="18">
        <v>4.08163265306122E-2</v>
      </c>
      <c r="V28" s="18">
        <v>5.1020408163265293E-2</v>
      </c>
      <c r="W28" s="18">
        <v>3.06122448979592E-2</v>
      </c>
      <c r="X28" s="18">
        <v>0</v>
      </c>
      <c r="Y28" s="18">
        <v>2.04081632653061E-2</v>
      </c>
      <c r="Z28" s="18">
        <v>0.59183673469387799</v>
      </c>
      <c r="AA28" s="18">
        <v>0.16326530612244899</v>
      </c>
      <c r="AB28" s="18">
        <v>0</v>
      </c>
      <c r="AC28" s="18">
        <v>0</v>
      </c>
      <c r="AD28" s="18">
        <v>0</v>
      </c>
      <c r="AE28" s="18">
        <v>0</v>
      </c>
      <c r="AF28" s="18">
        <v>1.0204081632653099E-2</v>
      </c>
      <c r="AG28" s="18">
        <v>0</v>
      </c>
      <c r="AH28" s="18">
        <v>2.04081632653061E-2</v>
      </c>
      <c r="AI28" s="18">
        <v>0</v>
      </c>
      <c r="AJ28" s="18">
        <v>8.1632653061224497E-2</v>
      </c>
      <c r="AK28" s="18">
        <v>0</v>
      </c>
      <c r="AL28" s="18">
        <v>2.04081632653061E-2</v>
      </c>
      <c r="AM28" s="18">
        <v>0</v>
      </c>
      <c r="AN28" s="18">
        <v>0</v>
      </c>
      <c r="AO28" s="18">
        <v>0.34693877551020402</v>
      </c>
      <c r="AP28" s="18">
        <v>0</v>
      </c>
      <c r="AQ28" s="18">
        <v>1.0204081632653099E-2</v>
      </c>
      <c r="AR28" s="18">
        <v>0</v>
      </c>
      <c r="AS28" s="18">
        <v>0</v>
      </c>
      <c r="AT28" s="18">
        <v>0</v>
      </c>
      <c r="AU28" s="18">
        <v>0.122448979591837</v>
      </c>
      <c r="AV28" s="77">
        <v>0.47959183673469397</v>
      </c>
      <c r="AW28" s="18">
        <v>2.04081632653061E-2</v>
      </c>
      <c r="AX28" s="18">
        <v>0</v>
      </c>
      <c r="AY28" s="18">
        <v>0.45918367346938799</v>
      </c>
      <c r="AZ28" s="18">
        <v>4.08163265306122E-2</v>
      </c>
      <c r="BA28" s="18">
        <v>3.06122448979592E-2</v>
      </c>
      <c r="BB28" s="18">
        <v>2.04081632653061E-2</v>
      </c>
      <c r="BC28" s="18">
        <v>0</v>
      </c>
      <c r="BD28" s="18">
        <v>0</v>
      </c>
      <c r="BE28" s="18">
        <v>0</v>
      </c>
      <c r="BF28" s="18">
        <v>0</v>
      </c>
      <c r="BG28" s="18">
        <v>4.08163265306122E-2</v>
      </c>
      <c r="BH28" s="18">
        <v>0</v>
      </c>
      <c r="BI28" s="18">
        <v>0</v>
      </c>
      <c r="BJ28" s="18">
        <v>0</v>
      </c>
      <c r="BK28" s="18">
        <v>0</v>
      </c>
      <c r="BL28" s="18">
        <v>9.1836734693877597E-2</v>
      </c>
      <c r="BM28" s="18">
        <v>0</v>
      </c>
      <c r="BN28" s="18">
        <v>0</v>
      </c>
      <c r="BO28" s="18">
        <v>0</v>
      </c>
      <c r="BP28" s="18">
        <v>0</v>
      </c>
      <c r="BQ28" s="18">
        <v>0</v>
      </c>
      <c r="BR28" s="18">
        <v>0</v>
      </c>
      <c r="BS28" s="18">
        <v>0</v>
      </c>
      <c r="BT28" s="18">
        <v>0</v>
      </c>
      <c r="BU28" s="18">
        <v>0</v>
      </c>
      <c r="BV28" s="18">
        <v>0.66666666666666696</v>
      </c>
      <c r="BW28" s="18">
        <v>0.20408163265306101</v>
      </c>
      <c r="BX28" s="18">
        <v>3.06122448979592E-2</v>
      </c>
      <c r="BY28" s="18">
        <v>4.08163265306122E-2</v>
      </c>
      <c r="BZ28" s="18">
        <v>0</v>
      </c>
      <c r="CA28" s="18">
        <v>1.0204081632653099E-2</v>
      </c>
      <c r="CB28" s="18">
        <v>1.0204081632653099E-2</v>
      </c>
      <c r="CC28" s="18">
        <v>0</v>
      </c>
      <c r="CD28" s="18">
        <v>1.0204081632653099E-2</v>
      </c>
      <c r="CE28" s="18">
        <v>3.06122448979592E-2</v>
      </c>
      <c r="CF28" s="18">
        <v>1.0204081632653099E-2</v>
      </c>
      <c r="CG28" s="18">
        <v>0</v>
      </c>
      <c r="CH28" s="18">
        <v>0</v>
      </c>
      <c r="CI28" s="18">
        <v>0.67346938775510201</v>
      </c>
      <c r="CJ28" s="18">
        <v>0</v>
      </c>
      <c r="CK28" s="18">
        <v>0.80612244897959195</v>
      </c>
      <c r="CL28" s="18">
        <v>0.15306122448979601</v>
      </c>
      <c r="CM28" s="18">
        <v>7.1428571428571397E-2</v>
      </c>
      <c r="CN28" s="18">
        <v>0.11224489795918399</v>
      </c>
      <c r="CO28" s="18">
        <v>0.16326530612244899</v>
      </c>
      <c r="CP28" s="18">
        <v>0</v>
      </c>
      <c r="CQ28" s="18">
        <f>25.5102040816327/100</f>
        <v>0.25510204081632698</v>
      </c>
      <c r="CR28" s="18">
        <f>44.8979591836735/100</f>
        <v>0.44897959183673497</v>
      </c>
      <c r="CS28" s="18">
        <f>18.3673469387755/100</f>
        <v>0.183673469387755</v>
      </c>
      <c r="CT28" s="18">
        <f>8.16326530612245/100</f>
        <v>8.1632653061224497E-2</v>
      </c>
      <c r="CU28" s="18">
        <v>0</v>
      </c>
      <c r="CV28" s="18">
        <f>1.02040816326531/100</f>
        <v>1.0204081632653099E-2</v>
      </c>
      <c r="CW28" s="18">
        <f>1.02040816326531/100</f>
        <v>1.0204081632653099E-2</v>
      </c>
      <c r="CX28" s="18">
        <f>1.02040816326531/100</f>
        <v>1.0204081632653099E-2</v>
      </c>
      <c r="CY28" s="18">
        <v>0</v>
      </c>
    </row>
    <row r="29" spans="1:103" x14ac:dyDescent="0.3">
      <c r="A29" s="14" t="s">
        <v>27</v>
      </c>
      <c r="B29" s="14"/>
      <c r="C29" s="18">
        <v>0.92380952380952397</v>
      </c>
      <c r="D29" s="18">
        <v>0.96190476190476204</v>
      </c>
      <c r="E29" s="18">
        <v>0.28571428571428603</v>
      </c>
      <c r="F29" s="18">
        <v>2.8571428571428598E-2</v>
      </c>
      <c r="G29" s="18">
        <v>0</v>
      </c>
      <c r="H29" s="18">
        <v>1.9047619047619001E-2</v>
      </c>
      <c r="I29" s="18">
        <v>0</v>
      </c>
      <c r="J29" s="18">
        <v>0</v>
      </c>
      <c r="K29" s="18">
        <v>0</v>
      </c>
      <c r="L29" s="18">
        <v>4.7619047619047603E-2</v>
      </c>
      <c r="M29" s="18">
        <v>0</v>
      </c>
      <c r="N29" s="18">
        <v>0.14285714285714302</v>
      </c>
      <c r="O29" s="18">
        <v>0</v>
      </c>
      <c r="P29" s="18">
        <v>0</v>
      </c>
      <c r="Q29" s="18">
        <v>0</v>
      </c>
      <c r="R29" s="18">
        <v>0</v>
      </c>
      <c r="S29" s="18">
        <v>0.61904761904761896</v>
      </c>
      <c r="T29" s="18">
        <v>0</v>
      </c>
      <c r="U29" s="18">
        <v>0</v>
      </c>
      <c r="V29" s="18">
        <v>1.9047619047619001E-2</v>
      </c>
      <c r="W29" s="18">
        <v>3.8095238095238099E-2</v>
      </c>
      <c r="X29" s="18">
        <v>0</v>
      </c>
      <c r="Y29" s="18">
        <v>0</v>
      </c>
      <c r="Z29" s="18">
        <v>0.8</v>
      </c>
      <c r="AA29" s="18">
        <v>0.18095238095238098</v>
      </c>
      <c r="AB29" s="18">
        <v>9.5238095238095195E-3</v>
      </c>
      <c r="AC29" s="18">
        <v>0</v>
      </c>
      <c r="AD29" s="18">
        <v>9.5238095238095195E-3</v>
      </c>
      <c r="AE29" s="18">
        <v>0</v>
      </c>
      <c r="AF29" s="18">
        <v>0</v>
      </c>
      <c r="AG29" s="18">
        <v>0</v>
      </c>
      <c r="AH29" s="18">
        <v>4.7619047619047603E-2</v>
      </c>
      <c r="AI29" s="18">
        <v>0</v>
      </c>
      <c r="AJ29" s="18">
        <v>0.104761904761905</v>
      </c>
      <c r="AK29" s="18">
        <v>0</v>
      </c>
      <c r="AL29" s="18">
        <v>0</v>
      </c>
      <c r="AM29" s="18">
        <v>0</v>
      </c>
      <c r="AN29" s="18">
        <v>0</v>
      </c>
      <c r="AO29" s="18">
        <v>0.30476190476190501</v>
      </c>
      <c r="AP29" s="18">
        <v>0</v>
      </c>
      <c r="AQ29" s="18">
        <v>0</v>
      </c>
      <c r="AR29" s="18">
        <v>0</v>
      </c>
      <c r="AS29" s="18">
        <v>1.9047619047619001E-2</v>
      </c>
      <c r="AT29" s="18">
        <v>0</v>
      </c>
      <c r="AU29" s="18">
        <v>0.133333333333333</v>
      </c>
      <c r="AV29" s="77">
        <v>0.66666666666666696</v>
      </c>
      <c r="AW29" s="18">
        <v>0</v>
      </c>
      <c r="AX29" s="18">
        <v>0.114285714285714</v>
      </c>
      <c r="AY29" s="18">
        <v>0.63809523809523805</v>
      </c>
      <c r="AZ29" s="18">
        <v>7.6190476190476197E-2</v>
      </c>
      <c r="BA29" s="18">
        <v>1.9047619047619001E-2</v>
      </c>
      <c r="BB29" s="18">
        <v>2.8571428571428598E-2</v>
      </c>
      <c r="BC29" s="18">
        <v>9.5238095238095195E-3</v>
      </c>
      <c r="BD29" s="18">
        <v>0</v>
      </c>
      <c r="BE29" s="18">
        <v>0</v>
      </c>
      <c r="BF29" s="18">
        <v>0</v>
      </c>
      <c r="BG29" s="18">
        <v>1.9047619047619001E-2</v>
      </c>
      <c r="BH29" s="18">
        <v>0</v>
      </c>
      <c r="BI29" s="18">
        <v>0</v>
      </c>
      <c r="BJ29" s="18">
        <v>0</v>
      </c>
      <c r="BK29" s="18">
        <v>0</v>
      </c>
      <c r="BL29" s="18">
        <v>0.39047619047619103</v>
      </c>
      <c r="BM29" s="18">
        <v>0</v>
      </c>
      <c r="BN29" s="18">
        <v>0</v>
      </c>
      <c r="BO29" s="18">
        <v>0</v>
      </c>
      <c r="BP29" s="18">
        <v>0</v>
      </c>
      <c r="BQ29" s="18">
        <v>0</v>
      </c>
      <c r="BR29" s="18">
        <v>0</v>
      </c>
      <c r="BS29" s="18">
        <v>0</v>
      </c>
      <c r="BT29" s="18">
        <v>0</v>
      </c>
      <c r="BU29" s="18">
        <v>0</v>
      </c>
      <c r="BV29" s="18">
        <v>0.97560975609756095</v>
      </c>
      <c r="BW29" s="18">
        <v>0.314285714285714</v>
      </c>
      <c r="BX29" s="18">
        <v>1.9047619047619001E-2</v>
      </c>
      <c r="BY29" s="18">
        <v>0</v>
      </c>
      <c r="BZ29" s="18">
        <v>0</v>
      </c>
      <c r="CA29" s="18">
        <v>0</v>
      </c>
      <c r="CB29" s="18">
        <v>0</v>
      </c>
      <c r="CC29" s="18">
        <v>0</v>
      </c>
      <c r="CD29" s="18">
        <v>0</v>
      </c>
      <c r="CE29" s="18">
        <v>0</v>
      </c>
      <c r="CF29" s="18">
        <v>0</v>
      </c>
      <c r="CG29" s="18">
        <v>0</v>
      </c>
      <c r="CH29" s="18">
        <v>0</v>
      </c>
      <c r="CI29" s="18">
        <v>0.68571428571428594</v>
      </c>
      <c r="CJ29" s="18">
        <v>0</v>
      </c>
      <c r="CK29" s="18">
        <v>0.84761904761904805</v>
      </c>
      <c r="CL29" s="18">
        <v>5.7142857142857099E-2</v>
      </c>
      <c r="CM29" s="18">
        <v>9.5238095238095195E-3</v>
      </c>
      <c r="CN29" s="18">
        <v>0.161904761904762</v>
      </c>
      <c r="CO29" s="18">
        <v>0.21904761904761902</v>
      </c>
      <c r="CP29" s="18">
        <v>0</v>
      </c>
      <c r="CQ29" s="18">
        <f>27.6190476190476/100</f>
        <v>0.27619047619047599</v>
      </c>
      <c r="CR29" s="18">
        <f>41.9047619047619/100</f>
        <v>0.419047619047619</v>
      </c>
      <c r="CS29" s="18">
        <f>20.952380952381/100</f>
        <v>0.20952380952381</v>
      </c>
      <c r="CT29" s="18">
        <f>5.71428571428571/100</f>
        <v>5.7142857142857099E-2</v>
      </c>
      <c r="CU29" s="18">
        <f>3.80952380952381/100</f>
        <v>3.8095238095238099E-2</v>
      </c>
      <c r="CV29" s="18">
        <v>0</v>
      </c>
      <c r="CW29" s="18">
        <v>0</v>
      </c>
      <c r="CX29" s="18">
        <v>0</v>
      </c>
      <c r="CY29" s="18">
        <v>0</v>
      </c>
    </row>
    <row r="30" spans="1:103" x14ac:dyDescent="0.3">
      <c r="A30" s="14" t="s">
        <v>28</v>
      </c>
      <c r="B30" s="14"/>
      <c r="C30" s="18">
        <v>0.74226804123711299</v>
      </c>
      <c r="D30" s="18">
        <v>0.78350515463917503</v>
      </c>
      <c r="E30" s="18">
        <v>0.35051546391752603</v>
      </c>
      <c r="F30" s="18">
        <v>2.06185567010309E-2</v>
      </c>
      <c r="G30" s="18">
        <v>0</v>
      </c>
      <c r="H30" s="18">
        <v>2.06185567010309E-2</v>
      </c>
      <c r="I30" s="18">
        <v>0</v>
      </c>
      <c r="J30" s="18">
        <v>0</v>
      </c>
      <c r="K30" s="18">
        <v>0</v>
      </c>
      <c r="L30" s="18">
        <v>1.03092783505155E-2</v>
      </c>
      <c r="M30" s="18">
        <v>0</v>
      </c>
      <c r="N30" s="18">
        <v>0.27835051546391798</v>
      </c>
      <c r="O30" s="18">
        <v>0</v>
      </c>
      <c r="P30" s="18">
        <v>1.03092783505155E-2</v>
      </c>
      <c r="Q30" s="18">
        <v>0</v>
      </c>
      <c r="R30" s="18">
        <v>0</v>
      </c>
      <c r="S30" s="18">
        <v>0.49484536082474201</v>
      </c>
      <c r="T30" s="18">
        <v>0</v>
      </c>
      <c r="U30" s="18">
        <v>1.03092783505155E-2</v>
      </c>
      <c r="V30" s="18">
        <v>0</v>
      </c>
      <c r="W30" s="18">
        <v>1.03092783505155E-2</v>
      </c>
      <c r="X30" s="18">
        <v>0</v>
      </c>
      <c r="Y30" s="18">
        <v>1.03092783505155E-2</v>
      </c>
      <c r="Z30" s="18">
        <v>0.536082474226804</v>
      </c>
      <c r="AA30" s="18">
        <v>0.20618556701030902</v>
      </c>
      <c r="AB30" s="18">
        <v>0</v>
      </c>
      <c r="AC30" s="18">
        <v>0</v>
      </c>
      <c r="AD30" s="18">
        <v>0</v>
      </c>
      <c r="AE30" s="18">
        <v>0</v>
      </c>
      <c r="AF30" s="18">
        <v>0</v>
      </c>
      <c r="AG30" s="18">
        <v>0</v>
      </c>
      <c r="AH30" s="18">
        <v>0</v>
      </c>
      <c r="AI30" s="18">
        <v>0</v>
      </c>
      <c r="AJ30" s="18">
        <v>0.216494845360825</v>
      </c>
      <c r="AK30" s="18">
        <v>0</v>
      </c>
      <c r="AL30" s="18">
        <v>1.03092783505155E-2</v>
      </c>
      <c r="AM30" s="18">
        <v>0</v>
      </c>
      <c r="AN30" s="18">
        <v>0</v>
      </c>
      <c r="AO30" s="18">
        <v>0.268041237113402</v>
      </c>
      <c r="AP30" s="18">
        <v>0</v>
      </c>
      <c r="AQ30" s="18">
        <v>0</v>
      </c>
      <c r="AR30" s="18">
        <v>0</v>
      </c>
      <c r="AS30" s="18">
        <v>1.03092783505155E-2</v>
      </c>
      <c r="AT30" s="18">
        <v>0</v>
      </c>
      <c r="AU30" s="18">
        <v>8.2474226804123696E-2</v>
      </c>
      <c r="AV30" s="77">
        <v>0.52577319587628901</v>
      </c>
      <c r="AW30" s="18">
        <v>0</v>
      </c>
      <c r="AX30" s="18">
        <v>1.03092783505155E-2</v>
      </c>
      <c r="AY30" s="18">
        <v>0.52577319587628901</v>
      </c>
      <c r="AZ30" s="18">
        <v>0</v>
      </c>
      <c r="BA30" s="18">
        <v>0</v>
      </c>
      <c r="BB30" s="18">
        <v>1.03092783505155E-2</v>
      </c>
      <c r="BC30" s="18">
        <v>1.03092783505155E-2</v>
      </c>
      <c r="BD30" s="18">
        <v>0</v>
      </c>
      <c r="BE30" s="18">
        <v>0</v>
      </c>
      <c r="BF30" s="18">
        <v>0</v>
      </c>
      <c r="BG30" s="18">
        <v>1.03092783505155E-2</v>
      </c>
      <c r="BH30" s="18">
        <v>0</v>
      </c>
      <c r="BI30" s="18">
        <v>0</v>
      </c>
      <c r="BJ30" s="18">
        <v>0</v>
      </c>
      <c r="BK30" s="18">
        <v>0</v>
      </c>
      <c r="BL30" s="18">
        <v>0.23711340206185599</v>
      </c>
      <c r="BM30" s="18">
        <v>0</v>
      </c>
      <c r="BN30" s="18">
        <v>0</v>
      </c>
      <c r="BO30" s="18">
        <v>0</v>
      </c>
      <c r="BP30" s="18">
        <v>0</v>
      </c>
      <c r="BQ30" s="18">
        <v>0</v>
      </c>
      <c r="BR30" s="18">
        <v>0</v>
      </c>
      <c r="BS30" s="18">
        <v>0</v>
      </c>
      <c r="BT30" s="18">
        <v>0</v>
      </c>
      <c r="BU30" s="18">
        <v>0</v>
      </c>
      <c r="BV30" s="18">
        <v>0.82608695652173902</v>
      </c>
      <c r="BW30" s="18">
        <v>0.17525773195876301</v>
      </c>
      <c r="BX30" s="18">
        <v>3.0927835051546403E-2</v>
      </c>
      <c r="BY30" s="18">
        <v>3.0927835051546403E-2</v>
      </c>
      <c r="BZ30" s="18">
        <v>0</v>
      </c>
      <c r="CA30" s="18">
        <v>0</v>
      </c>
      <c r="CB30" s="18">
        <v>0</v>
      </c>
      <c r="CC30" s="18">
        <v>0</v>
      </c>
      <c r="CD30" s="18">
        <v>1.03092783505155E-2</v>
      </c>
      <c r="CE30" s="18">
        <v>4.1237113402061897E-2</v>
      </c>
      <c r="CF30" s="18">
        <v>1.03092783505155E-2</v>
      </c>
      <c r="CG30" s="18">
        <v>0</v>
      </c>
      <c r="CH30" s="18">
        <v>0</v>
      </c>
      <c r="CI30" s="18">
        <v>0.731958762886598</v>
      </c>
      <c r="CJ30" s="18">
        <v>0</v>
      </c>
      <c r="CK30" s="18">
        <v>0.77319587628866004</v>
      </c>
      <c r="CL30" s="18">
        <v>5.1546391752577296E-2</v>
      </c>
      <c r="CM30" s="18">
        <v>0.123711340206186</v>
      </c>
      <c r="CN30" s="18">
        <v>0.14432989690721601</v>
      </c>
      <c r="CO30" s="18">
        <v>0.11340206185567001</v>
      </c>
      <c r="CP30" s="18">
        <v>0</v>
      </c>
      <c r="CQ30" s="18">
        <f>34.020618556701/100</f>
        <v>0.34020618556701004</v>
      </c>
      <c r="CR30" s="18">
        <f>39.1752577319588/100</f>
        <v>0.39175257731958801</v>
      </c>
      <c r="CS30" s="18">
        <f>19.5876288659794/100</f>
        <v>0.19587628865979401</v>
      </c>
      <c r="CT30" s="18">
        <f>7.21649484536082/100</f>
        <v>7.2164948453608199E-2</v>
      </c>
      <c r="CU30" s="18">
        <v>0</v>
      </c>
      <c r="CV30" s="18">
        <v>0</v>
      </c>
      <c r="CW30" s="18">
        <v>0</v>
      </c>
      <c r="CX30" s="18">
        <v>0</v>
      </c>
      <c r="CY30" s="18">
        <v>0</v>
      </c>
    </row>
    <row r="31" spans="1:103" x14ac:dyDescent="0.3">
      <c r="A31" s="14" t="s">
        <v>29</v>
      </c>
      <c r="B31" s="14"/>
      <c r="C31" s="18">
        <v>0.87356321839080497</v>
      </c>
      <c r="D31" s="18">
        <v>0.85057471264367801</v>
      </c>
      <c r="E31" s="18">
        <v>0.42528735632183901</v>
      </c>
      <c r="F31" s="18">
        <v>0</v>
      </c>
      <c r="G31" s="18">
        <v>2.2988505747126398E-2</v>
      </c>
      <c r="H31" s="18">
        <v>1.1494252873563199E-2</v>
      </c>
      <c r="I31" s="18">
        <v>1.1494252873563199E-2</v>
      </c>
      <c r="J31" s="18">
        <v>1.1494252873563199E-2</v>
      </c>
      <c r="K31" s="18">
        <v>0</v>
      </c>
      <c r="L31" s="18">
        <v>6.8965517241379296E-2</v>
      </c>
      <c r="M31" s="18">
        <v>0</v>
      </c>
      <c r="N31" s="18">
        <v>0.20689655172413801</v>
      </c>
      <c r="O31" s="18">
        <v>0</v>
      </c>
      <c r="P31" s="18">
        <v>6.8965517241379296E-2</v>
      </c>
      <c r="Q31" s="18">
        <v>0</v>
      </c>
      <c r="R31" s="18">
        <v>0</v>
      </c>
      <c r="S31" s="18">
        <v>0.62068965517241403</v>
      </c>
      <c r="T31" s="18">
        <v>0</v>
      </c>
      <c r="U31" s="18">
        <v>1.1494252873563199E-2</v>
      </c>
      <c r="V31" s="18">
        <v>3.4482758620689703E-2</v>
      </c>
      <c r="W31" s="18">
        <v>1.1494252873563199E-2</v>
      </c>
      <c r="X31" s="18">
        <v>0</v>
      </c>
      <c r="Y31" s="18">
        <v>5.7471264367816098E-2</v>
      </c>
      <c r="Z31" s="18">
        <v>0.45977011494252901</v>
      </c>
      <c r="AA31" s="18">
        <v>0.24137931034482801</v>
      </c>
      <c r="AB31" s="18">
        <v>0</v>
      </c>
      <c r="AC31" s="18">
        <v>1.1494252873563199E-2</v>
      </c>
      <c r="AD31" s="18">
        <v>1.1494252873563199E-2</v>
      </c>
      <c r="AE31" s="18">
        <v>0</v>
      </c>
      <c r="AF31" s="18">
        <v>1.1494252873563199E-2</v>
      </c>
      <c r="AG31" s="18">
        <v>0</v>
      </c>
      <c r="AH31" s="18">
        <v>3.4482758620689703E-2</v>
      </c>
      <c r="AI31" s="18">
        <v>0</v>
      </c>
      <c r="AJ31" s="18">
        <v>0.126436781609195</v>
      </c>
      <c r="AK31" s="18">
        <v>0</v>
      </c>
      <c r="AL31" s="18">
        <v>4.5977011494252901E-2</v>
      </c>
      <c r="AM31" s="18">
        <v>0</v>
      </c>
      <c r="AN31" s="18">
        <v>0</v>
      </c>
      <c r="AO31" s="18">
        <v>0.40229885057471299</v>
      </c>
      <c r="AP31" s="18">
        <v>0</v>
      </c>
      <c r="AQ31" s="18">
        <v>0</v>
      </c>
      <c r="AR31" s="18">
        <v>0</v>
      </c>
      <c r="AS31" s="18">
        <v>0</v>
      </c>
      <c r="AT31" s="18">
        <v>0</v>
      </c>
      <c r="AU31" s="18">
        <v>0.126436781609195</v>
      </c>
      <c r="AV31" s="77">
        <v>0.50574712643678199</v>
      </c>
      <c r="AW31" s="18">
        <v>0</v>
      </c>
      <c r="AX31" s="18">
        <v>2.2988505747126398E-2</v>
      </c>
      <c r="AY31" s="18">
        <v>0.47126436781609199</v>
      </c>
      <c r="AZ31" s="18">
        <v>6.8965517241379296E-2</v>
      </c>
      <c r="BA31" s="18">
        <v>0</v>
      </c>
      <c r="BB31" s="18">
        <v>3.4482758620689703E-2</v>
      </c>
      <c r="BC31" s="18">
        <v>0</v>
      </c>
      <c r="BD31" s="18">
        <v>0</v>
      </c>
      <c r="BE31" s="18">
        <v>2.2988505747126398E-2</v>
      </c>
      <c r="BF31" s="18">
        <v>0</v>
      </c>
      <c r="BG31" s="18">
        <v>3.4482758620689703E-2</v>
      </c>
      <c r="BH31" s="18">
        <v>0</v>
      </c>
      <c r="BI31" s="18">
        <v>0</v>
      </c>
      <c r="BJ31" s="18">
        <v>0</v>
      </c>
      <c r="BK31" s="18">
        <v>0</v>
      </c>
      <c r="BL31" s="18">
        <v>1.1494252873563199E-2</v>
      </c>
      <c r="BM31" s="18">
        <v>0</v>
      </c>
      <c r="BN31" s="18">
        <v>0</v>
      </c>
      <c r="BO31" s="18">
        <v>2.2988505747126398E-2</v>
      </c>
      <c r="BP31" s="18">
        <v>0</v>
      </c>
      <c r="BQ31" s="18">
        <v>0</v>
      </c>
      <c r="BR31" s="18">
        <v>1.1494252873563199E-2</v>
      </c>
      <c r="BS31" s="18">
        <v>0</v>
      </c>
      <c r="BT31" s="18">
        <v>0</v>
      </c>
      <c r="BU31" s="18">
        <v>0</v>
      </c>
      <c r="BV31" s="18">
        <v>0.33333333333333298</v>
      </c>
      <c r="BW31" s="18">
        <v>0.29885057471264398</v>
      </c>
      <c r="BX31" s="18">
        <v>6.8965517241379296E-2</v>
      </c>
      <c r="BY31" s="18">
        <v>6.8965517241379296E-2</v>
      </c>
      <c r="BZ31" s="18">
        <v>0</v>
      </c>
      <c r="CA31" s="18">
        <v>2.2988505747126398E-2</v>
      </c>
      <c r="CB31" s="18">
        <v>0</v>
      </c>
      <c r="CC31" s="18">
        <v>0</v>
      </c>
      <c r="CD31" s="18">
        <v>0</v>
      </c>
      <c r="CE31" s="18">
        <v>1.1494252873563199E-2</v>
      </c>
      <c r="CF31" s="18">
        <v>0</v>
      </c>
      <c r="CG31" s="18">
        <v>0</v>
      </c>
      <c r="CH31" s="18">
        <v>0</v>
      </c>
      <c r="CI31" s="18">
        <v>0.56321839080459801</v>
      </c>
      <c r="CJ31" s="18">
        <v>1.1494252873563199E-2</v>
      </c>
      <c r="CK31" s="18">
        <v>0.82758620689655205</v>
      </c>
      <c r="CL31" s="18">
        <v>6.8965517241379296E-2</v>
      </c>
      <c r="CM31" s="18">
        <v>4.5977011494252901E-2</v>
      </c>
      <c r="CN31" s="18">
        <v>0.20689655172413801</v>
      </c>
      <c r="CO31" s="18">
        <v>0.21839080459770099</v>
      </c>
      <c r="CP31" s="18">
        <v>0</v>
      </c>
      <c r="CQ31" s="18">
        <f>22.9885057471264/100</f>
        <v>0.229885057471264</v>
      </c>
      <c r="CR31" s="18">
        <f>43.6781609195402/100</f>
        <v>0.43678160919540199</v>
      </c>
      <c r="CS31" s="18">
        <f>14.9425287356322/100</f>
        <v>0.14942528735632199</v>
      </c>
      <c r="CT31" s="18">
        <f>6.89655172413793/100</f>
        <v>6.8965517241379296E-2</v>
      </c>
      <c r="CU31" s="18">
        <f>10.3448275862069/100</f>
        <v>0.10344827586206901</v>
      </c>
      <c r="CV31" s="18">
        <f>1.14942528735632/100</f>
        <v>1.1494252873563199E-2</v>
      </c>
      <c r="CW31" s="18">
        <v>0</v>
      </c>
      <c r="CX31" s="18">
        <v>0</v>
      </c>
      <c r="CY31" s="18">
        <v>0</v>
      </c>
    </row>
    <row r="32" spans="1:103" x14ac:dyDescent="0.3">
      <c r="A32" s="14" t="s">
        <v>30</v>
      </c>
      <c r="B32" s="14"/>
      <c r="C32" s="18">
        <v>0.85416666666666696</v>
      </c>
      <c r="D32" s="18">
        <v>0.95833333333333304</v>
      </c>
      <c r="E32" s="18">
        <v>0.17708333333333301</v>
      </c>
      <c r="F32" s="18">
        <v>1.0416666666666701E-2</v>
      </c>
      <c r="G32" s="18">
        <v>2.0833333333333301E-2</v>
      </c>
      <c r="H32" s="18">
        <v>3.125E-2</v>
      </c>
      <c r="I32" s="18">
        <v>2.0833333333333301E-2</v>
      </c>
      <c r="J32" s="18">
        <v>1.0416666666666701E-2</v>
      </c>
      <c r="K32" s="18">
        <v>0</v>
      </c>
      <c r="L32" s="18">
        <v>0</v>
      </c>
      <c r="M32" s="18">
        <v>0</v>
      </c>
      <c r="N32" s="18">
        <v>5.2083333333333301E-2</v>
      </c>
      <c r="O32" s="18">
        <v>0</v>
      </c>
      <c r="P32" s="18">
        <v>0</v>
      </c>
      <c r="Q32" s="18">
        <v>0</v>
      </c>
      <c r="R32" s="18">
        <v>0</v>
      </c>
      <c r="S32" s="18">
        <v>0.5</v>
      </c>
      <c r="T32" s="18">
        <v>0</v>
      </c>
      <c r="U32" s="18">
        <v>1.0416666666666701E-2</v>
      </c>
      <c r="V32" s="18">
        <v>7.2916666666666699E-2</v>
      </c>
      <c r="W32" s="18">
        <v>1.0416666666666701E-2</v>
      </c>
      <c r="X32" s="18">
        <v>0</v>
      </c>
      <c r="Y32" s="18">
        <v>1.0416666666666701E-2</v>
      </c>
      <c r="Z32" s="18">
        <v>0.90625</v>
      </c>
      <c r="AA32" s="18">
        <v>7.2916666666666699E-2</v>
      </c>
      <c r="AB32" s="18">
        <v>0</v>
      </c>
      <c r="AC32" s="18">
        <v>0</v>
      </c>
      <c r="AD32" s="18">
        <v>1.0416666666666701E-2</v>
      </c>
      <c r="AE32" s="18">
        <v>0</v>
      </c>
      <c r="AF32" s="18">
        <v>0</v>
      </c>
      <c r="AG32" s="18">
        <v>0</v>
      </c>
      <c r="AH32" s="18">
        <v>0</v>
      </c>
      <c r="AI32" s="18">
        <v>0</v>
      </c>
      <c r="AJ32" s="18">
        <v>2.0833333333333301E-2</v>
      </c>
      <c r="AK32" s="18">
        <v>0</v>
      </c>
      <c r="AL32" s="18">
        <v>0</v>
      </c>
      <c r="AM32" s="18">
        <v>0</v>
      </c>
      <c r="AN32" s="18">
        <v>0</v>
      </c>
      <c r="AO32" s="18">
        <v>0.25</v>
      </c>
      <c r="AP32" s="18">
        <v>0</v>
      </c>
      <c r="AQ32" s="18">
        <v>0</v>
      </c>
      <c r="AR32" s="18">
        <v>3.125E-2</v>
      </c>
      <c r="AS32" s="18">
        <v>0</v>
      </c>
      <c r="AT32" s="18">
        <v>0</v>
      </c>
      <c r="AU32" s="18">
        <v>0</v>
      </c>
      <c r="AV32" s="77">
        <v>0.34375</v>
      </c>
      <c r="AW32" s="18">
        <v>0</v>
      </c>
      <c r="AX32" s="18">
        <v>1.0416666666666701E-2</v>
      </c>
      <c r="AY32" s="18">
        <v>0.3125</v>
      </c>
      <c r="AZ32" s="18">
        <v>3.125E-2</v>
      </c>
      <c r="BA32" s="18">
        <v>5.2083333333333301E-2</v>
      </c>
      <c r="BB32" s="18">
        <v>3.125E-2</v>
      </c>
      <c r="BC32" s="18">
        <v>1.0416666666666701E-2</v>
      </c>
      <c r="BD32" s="18">
        <v>0</v>
      </c>
      <c r="BE32" s="18">
        <v>0</v>
      </c>
      <c r="BF32" s="18">
        <v>0</v>
      </c>
      <c r="BG32" s="18">
        <v>1.0416666666666701E-2</v>
      </c>
      <c r="BH32" s="18">
        <v>0</v>
      </c>
      <c r="BI32" s="18">
        <v>0</v>
      </c>
      <c r="BJ32" s="18">
        <v>0</v>
      </c>
      <c r="BK32" s="18">
        <v>1.0416666666666701E-2</v>
      </c>
      <c r="BL32" s="18">
        <v>0.17708333333333301</v>
      </c>
      <c r="BM32" s="18">
        <v>0</v>
      </c>
      <c r="BN32" s="18">
        <v>2.0833333333333301E-2</v>
      </c>
      <c r="BO32" s="18">
        <v>1.0416666666666701E-2</v>
      </c>
      <c r="BP32" s="18">
        <v>0</v>
      </c>
      <c r="BQ32" s="18">
        <v>0</v>
      </c>
      <c r="BR32" s="18">
        <v>0</v>
      </c>
      <c r="BS32" s="18">
        <v>0</v>
      </c>
      <c r="BT32" s="18">
        <v>0</v>
      </c>
      <c r="BU32" s="18">
        <v>0</v>
      </c>
      <c r="BV32" s="18">
        <v>0.89473684210526305</v>
      </c>
      <c r="BW32" s="18">
        <v>5.2083333333333301E-2</v>
      </c>
      <c r="BX32" s="18">
        <v>2.0833333333333301E-2</v>
      </c>
      <c r="BY32" s="18">
        <v>1.0416666666666701E-2</v>
      </c>
      <c r="BZ32" s="18">
        <v>0</v>
      </c>
      <c r="CA32" s="18">
        <v>0</v>
      </c>
      <c r="CB32" s="18">
        <v>0</v>
      </c>
      <c r="CC32" s="18">
        <v>0</v>
      </c>
      <c r="CD32" s="18">
        <v>0</v>
      </c>
      <c r="CE32" s="18">
        <v>1.0416666666666701E-2</v>
      </c>
      <c r="CF32" s="18">
        <v>1.0416666666666701E-2</v>
      </c>
      <c r="CG32" s="18">
        <v>1.0416666666666701E-2</v>
      </c>
      <c r="CH32" s="18">
        <v>0</v>
      </c>
      <c r="CI32" s="18">
        <v>0.89583333333333304</v>
      </c>
      <c r="CJ32" s="18">
        <v>0</v>
      </c>
      <c r="CK32" s="18">
        <v>0.78125</v>
      </c>
      <c r="CL32" s="18">
        <v>0.17708333333333301</v>
      </c>
      <c r="CM32" s="18">
        <v>0.114583333333333</v>
      </c>
      <c r="CN32" s="18">
        <v>9.375E-2</v>
      </c>
      <c r="CO32" s="18">
        <v>0.125</v>
      </c>
      <c r="CP32" s="18">
        <v>0</v>
      </c>
      <c r="CQ32" s="18">
        <f>37.5/100</f>
        <v>0.375</v>
      </c>
      <c r="CR32" s="18">
        <f>41.6666666666667/100</f>
        <v>0.41666666666666702</v>
      </c>
      <c r="CS32" s="18">
        <f>16.6666666666667/100</f>
        <v>0.16666666666666699</v>
      </c>
      <c r="CT32" s="18">
        <f>3.125/100</f>
        <v>3.125E-2</v>
      </c>
      <c r="CU32" s="18">
        <f>1.04166666666667/100</f>
        <v>1.0416666666666701E-2</v>
      </c>
      <c r="CV32" s="18">
        <v>0</v>
      </c>
      <c r="CW32" s="18">
        <v>0</v>
      </c>
      <c r="CX32" s="18">
        <v>0</v>
      </c>
      <c r="CY32" s="18">
        <v>0</v>
      </c>
    </row>
    <row r="33" spans="1:103" x14ac:dyDescent="0.3">
      <c r="A33" s="14" t="s">
        <v>31</v>
      </c>
      <c r="B33" s="14"/>
      <c r="C33" s="18">
        <v>0.95876288659793796</v>
      </c>
      <c r="D33" s="18">
        <v>0.96907216494845405</v>
      </c>
      <c r="E33" s="18">
        <v>0.23711340206185599</v>
      </c>
      <c r="F33" s="18">
        <v>1.03092783505155E-2</v>
      </c>
      <c r="G33" s="18">
        <v>2.06185567010309E-2</v>
      </c>
      <c r="H33" s="18">
        <v>2.06185567010309E-2</v>
      </c>
      <c r="I33" s="18">
        <v>0</v>
      </c>
      <c r="J33" s="18">
        <v>1.03092783505155E-2</v>
      </c>
      <c r="K33" s="18">
        <v>0</v>
      </c>
      <c r="L33" s="18">
        <v>3.0927835051546403E-2</v>
      </c>
      <c r="M33" s="18">
        <v>0</v>
      </c>
      <c r="N33" s="18">
        <v>7.2164948453608199E-2</v>
      </c>
      <c r="O33" s="18">
        <v>0</v>
      </c>
      <c r="P33" s="18">
        <v>0</v>
      </c>
      <c r="Q33" s="18">
        <v>0</v>
      </c>
      <c r="R33" s="18">
        <v>0</v>
      </c>
      <c r="S33" s="18">
        <v>0.42268041237113402</v>
      </c>
      <c r="T33" s="18">
        <v>0</v>
      </c>
      <c r="U33" s="18">
        <v>1.03092783505155E-2</v>
      </c>
      <c r="V33" s="18">
        <v>4.1237113402061897E-2</v>
      </c>
      <c r="W33" s="18">
        <v>0</v>
      </c>
      <c r="X33" s="18">
        <v>0</v>
      </c>
      <c r="Y33" s="18">
        <v>0</v>
      </c>
      <c r="Z33" s="18">
        <v>0.91752577319587603</v>
      </c>
      <c r="AA33" s="18">
        <v>0.17525773195876301</v>
      </c>
      <c r="AB33" s="18">
        <v>0</v>
      </c>
      <c r="AC33" s="18">
        <v>1.03092783505155E-2</v>
      </c>
      <c r="AD33" s="18">
        <v>1.03092783505155E-2</v>
      </c>
      <c r="AE33" s="18">
        <v>0</v>
      </c>
      <c r="AF33" s="18">
        <v>1.03092783505155E-2</v>
      </c>
      <c r="AG33" s="18">
        <v>0</v>
      </c>
      <c r="AH33" s="18">
        <v>3.0927835051546403E-2</v>
      </c>
      <c r="AI33" s="18">
        <v>0</v>
      </c>
      <c r="AJ33" s="18">
        <v>2.06185567010309E-2</v>
      </c>
      <c r="AK33" s="18">
        <v>0</v>
      </c>
      <c r="AL33" s="18">
        <v>0</v>
      </c>
      <c r="AM33" s="18">
        <v>0</v>
      </c>
      <c r="AN33" s="18">
        <v>0</v>
      </c>
      <c r="AO33" s="18">
        <v>0.19587628865979401</v>
      </c>
      <c r="AP33" s="18">
        <v>0</v>
      </c>
      <c r="AQ33" s="18">
        <v>1.03092783505155E-2</v>
      </c>
      <c r="AR33" s="18">
        <v>0</v>
      </c>
      <c r="AS33" s="18">
        <v>0</v>
      </c>
      <c r="AT33" s="18">
        <v>0</v>
      </c>
      <c r="AU33" s="18">
        <v>2.06185567010309E-2</v>
      </c>
      <c r="AV33" s="77">
        <v>0.54639175257731998</v>
      </c>
      <c r="AW33" s="18">
        <v>1.03092783505155E-2</v>
      </c>
      <c r="AX33" s="18">
        <v>3.0927835051546403E-2</v>
      </c>
      <c r="AY33" s="18">
        <v>0.536082474226804</v>
      </c>
      <c r="AZ33" s="18">
        <v>2.06185567010309E-2</v>
      </c>
      <c r="BA33" s="18">
        <v>3.0927835051546403E-2</v>
      </c>
      <c r="BB33" s="18">
        <v>1.03092783505155E-2</v>
      </c>
      <c r="BC33" s="18">
        <v>0</v>
      </c>
      <c r="BD33" s="18">
        <v>0</v>
      </c>
      <c r="BE33" s="18">
        <v>0</v>
      </c>
      <c r="BF33" s="18">
        <v>0</v>
      </c>
      <c r="BG33" s="18">
        <v>0</v>
      </c>
      <c r="BH33" s="18">
        <v>0</v>
      </c>
      <c r="BI33" s="18">
        <v>0</v>
      </c>
      <c r="BJ33" s="18">
        <v>0</v>
      </c>
      <c r="BK33" s="18">
        <v>0</v>
      </c>
      <c r="BL33" s="18">
        <v>0.35051546391752603</v>
      </c>
      <c r="BM33" s="18">
        <v>0</v>
      </c>
      <c r="BN33" s="18">
        <v>1.03092783505155E-2</v>
      </c>
      <c r="BO33" s="18">
        <v>0</v>
      </c>
      <c r="BP33" s="18">
        <v>0</v>
      </c>
      <c r="BQ33" s="18">
        <v>0</v>
      </c>
      <c r="BR33" s="18">
        <v>0</v>
      </c>
      <c r="BS33" s="18">
        <v>0</v>
      </c>
      <c r="BT33" s="18">
        <v>0</v>
      </c>
      <c r="BU33" s="18">
        <v>0</v>
      </c>
      <c r="BV33" s="18">
        <v>0.94117647058823495</v>
      </c>
      <c r="BW33" s="18">
        <v>0.35051546391752603</v>
      </c>
      <c r="BX33" s="18">
        <v>1.03092783505155E-2</v>
      </c>
      <c r="BY33" s="18">
        <v>1.03092783505155E-2</v>
      </c>
      <c r="BZ33" s="18">
        <v>0</v>
      </c>
      <c r="CA33" s="18">
        <v>0</v>
      </c>
      <c r="CB33" s="18">
        <v>0</v>
      </c>
      <c r="CC33" s="18">
        <v>0</v>
      </c>
      <c r="CD33" s="18">
        <v>0</v>
      </c>
      <c r="CE33" s="18">
        <v>0</v>
      </c>
      <c r="CF33" s="18">
        <v>1.03092783505155E-2</v>
      </c>
      <c r="CG33" s="18">
        <v>0</v>
      </c>
      <c r="CH33" s="18">
        <v>0</v>
      </c>
      <c r="CI33" s="18">
        <v>0.62886597938144295</v>
      </c>
      <c r="CJ33" s="18">
        <v>0</v>
      </c>
      <c r="CK33" s="18">
        <v>0.90721649484536104</v>
      </c>
      <c r="CL33" s="18">
        <v>0.216494845360825</v>
      </c>
      <c r="CM33" s="18">
        <v>0.11340206185567001</v>
      </c>
      <c r="CN33" s="18">
        <v>0.123711340206186</v>
      </c>
      <c r="CO33" s="18">
        <v>0.164948453608247</v>
      </c>
      <c r="CP33" s="18">
        <v>0</v>
      </c>
      <c r="CQ33" s="18">
        <f>39.1752577319588/100</f>
        <v>0.39175257731958801</v>
      </c>
      <c r="CR33" s="18">
        <f>42.2680412371134/100</f>
        <v>0.42268041237113402</v>
      </c>
      <c r="CS33" s="18">
        <f>13.4020618556701/100</f>
        <v>0.134020618556701</v>
      </c>
      <c r="CT33" s="18">
        <f>5.15463917525773/100</f>
        <v>5.1546391752577296E-2</v>
      </c>
      <c r="CU33" s="18">
        <v>0</v>
      </c>
      <c r="CV33" s="18">
        <v>0</v>
      </c>
      <c r="CW33" s="18">
        <v>0</v>
      </c>
      <c r="CX33" s="18">
        <v>0</v>
      </c>
      <c r="CY33" s="18">
        <v>0</v>
      </c>
    </row>
    <row r="34" spans="1:103" x14ac:dyDescent="0.3">
      <c r="A34" s="14" t="s">
        <v>32</v>
      </c>
      <c r="B34" s="14"/>
      <c r="C34" s="18">
        <v>0.74468085106382997</v>
      </c>
      <c r="D34" s="18">
        <v>0.56382978723404198</v>
      </c>
      <c r="E34" s="18">
        <v>0.47872340425531901</v>
      </c>
      <c r="F34" s="18">
        <v>1.0638297872340401E-2</v>
      </c>
      <c r="G34" s="18">
        <v>0.17021276595744697</v>
      </c>
      <c r="H34" s="18">
        <v>0</v>
      </c>
      <c r="I34" s="18">
        <v>5.31914893617021E-2</v>
      </c>
      <c r="J34" s="18">
        <v>0</v>
      </c>
      <c r="K34" s="18">
        <v>0</v>
      </c>
      <c r="L34" s="18">
        <v>1.0638297872340401E-2</v>
      </c>
      <c r="M34" s="18">
        <v>0</v>
      </c>
      <c r="N34" s="18">
        <v>0.24468085106383</v>
      </c>
      <c r="O34" s="18">
        <v>0</v>
      </c>
      <c r="P34" s="18">
        <v>0</v>
      </c>
      <c r="Q34" s="18">
        <v>0</v>
      </c>
      <c r="R34" s="18">
        <v>0</v>
      </c>
      <c r="S34" s="18">
        <v>0.56382978723404198</v>
      </c>
      <c r="T34" s="18">
        <v>3.1914893617021295E-2</v>
      </c>
      <c r="U34" s="18">
        <v>5.31914893617021E-2</v>
      </c>
      <c r="V34" s="18">
        <v>4.2553191489361701E-2</v>
      </c>
      <c r="W34" s="18">
        <v>1.0638297872340401E-2</v>
      </c>
      <c r="X34" s="18">
        <v>0</v>
      </c>
      <c r="Y34" s="18">
        <v>1.0638297872340401E-2</v>
      </c>
      <c r="Z34" s="18">
        <v>0.34042553191489394</v>
      </c>
      <c r="AA34" s="18">
        <v>0.34042553191489394</v>
      </c>
      <c r="AB34" s="18">
        <v>0</v>
      </c>
      <c r="AC34" s="18">
        <v>7.4468085106383003E-2</v>
      </c>
      <c r="AD34" s="18">
        <v>0</v>
      </c>
      <c r="AE34" s="18">
        <v>3.1914893617021295E-2</v>
      </c>
      <c r="AF34" s="18">
        <v>0</v>
      </c>
      <c r="AG34" s="18">
        <v>0</v>
      </c>
      <c r="AH34" s="18">
        <v>1.0638297872340401E-2</v>
      </c>
      <c r="AI34" s="18">
        <v>0</v>
      </c>
      <c r="AJ34" s="18">
        <v>0.21276595744680901</v>
      </c>
      <c r="AK34" s="18">
        <v>0</v>
      </c>
      <c r="AL34" s="18">
        <v>0</v>
      </c>
      <c r="AM34" s="18">
        <v>0</v>
      </c>
      <c r="AN34" s="18">
        <v>0</v>
      </c>
      <c r="AO34" s="18">
        <v>0.42553191489361702</v>
      </c>
      <c r="AP34" s="18">
        <v>1.0638297872340401E-2</v>
      </c>
      <c r="AQ34" s="18">
        <v>1.0638297872340401E-2</v>
      </c>
      <c r="AR34" s="18">
        <v>0</v>
      </c>
      <c r="AS34" s="18">
        <v>0</v>
      </c>
      <c r="AT34" s="18">
        <v>0</v>
      </c>
      <c r="AU34" s="18">
        <v>5.31914893617021E-2</v>
      </c>
      <c r="AV34" s="77">
        <v>0.55319148936170204</v>
      </c>
      <c r="AW34" s="18">
        <v>1.0638297872340401E-2</v>
      </c>
      <c r="AX34" s="18">
        <v>3.1914893617021295E-2</v>
      </c>
      <c r="AY34" s="18">
        <v>0.29787234042553201</v>
      </c>
      <c r="AZ34" s="18">
        <v>0.27659574468085102</v>
      </c>
      <c r="BA34" s="18">
        <v>0.12765957446808499</v>
      </c>
      <c r="BB34" s="18">
        <v>3.1914893617021295E-2</v>
      </c>
      <c r="BC34" s="18">
        <v>2.1276595744680899E-2</v>
      </c>
      <c r="BD34" s="18">
        <v>0</v>
      </c>
      <c r="BE34" s="18">
        <v>1.0638297872340401E-2</v>
      </c>
      <c r="BF34" s="18">
        <v>0</v>
      </c>
      <c r="BG34" s="18">
        <v>6.382978723404259E-2</v>
      </c>
      <c r="BH34" s="18">
        <v>0</v>
      </c>
      <c r="BI34" s="18">
        <v>0</v>
      </c>
      <c r="BJ34" s="18">
        <v>0</v>
      </c>
      <c r="BK34" s="18">
        <v>1.0638297872340401E-2</v>
      </c>
      <c r="BL34" s="18">
        <v>5.31914893617021E-2</v>
      </c>
      <c r="BM34" s="18">
        <v>6.382978723404259E-2</v>
      </c>
      <c r="BN34" s="18">
        <v>3.1914893617021295E-2</v>
      </c>
      <c r="BO34" s="18">
        <v>0</v>
      </c>
      <c r="BP34" s="18">
        <v>1.0638297872340401E-2</v>
      </c>
      <c r="BQ34" s="18">
        <v>0</v>
      </c>
      <c r="BR34" s="18">
        <v>0</v>
      </c>
      <c r="BS34" s="18">
        <v>0</v>
      </c>
      <c r="BT34" s="18">
        <v>0</v>
      </c>
      <c r="BU34" s="18">
        <v>0</v>
      </c>
      <c r="BV34" s="18">
        <v>0.69230769230769196</v>
      </c>
      <c r="BW34" s="18">
        <v>8.5106382978723402E-2</v>
      </c>
      <c r="BX34" s="18">
        <v>5.31914893617021E-2</v>
      </c>
      <c r="BY34" s="18">
        <v>7.4468085106383003E-2</v>
      </c>
      <c r="BZ34" s="18">
        <v>0</v>
      </c>
      <c r="CA34" s="18">
        <v>5.31914893617021E-2</v>
      </c>
      <c r="CB34" s="18">
        <v>0</v>
      </c>
      <c r="CC34" s="18">
        <v>0</v>
      </c>
      <c r="CD34" s="18">
        <v>0</v>
      </c>
      <c r="CE34" s="18">
        <v>0</v>
      </c>
      <c r="CF34" s="18">
        <v>0</v>
      </c>
      <c r="CG34" s="18">
        <v>0</v>
      </c>
      <c r="CH34" s="18">
        <v>0</v>
      </c>
      <c r="CI34" s="18">
        <v>0.75531914893617003</v>
      </c>
      <c r="CJ34" s="18">
        <v>0</v>
      </c>
      <c r="CK34" s="18">
        <v>0.81914893617021312</v>
      </c>
      <c r="CL34" s="18">
        <v>0.10638297872340401</v>
      </c>
      <c r="CM34" s="18">
        <v>0.23404255319148898</v>
      </c>
      <c r="CN34" s="18">
        <v>0.20212765957446799</v>
      </c>
      <c r="CO34" s="18">
        <v>0.23404255319148898</v>
      </c>
      <c r="CP34" s="18">
        <v>0</v>
      </c>
      <c r="CQ34" s="18">
        <f>28.7234042553192/100</f>
        <v>0.28723404255319201</v>
      </c>
      <c r="CR34" s="18">
        <f>42.5531914893617/100</f>
        <v>0.42553191489361702</v>
      </c>
      <c r="CS34" s="18">
        <f>15.9574468085106/100</f>
        <v>0.159574468085106</v>
      </c>
      <c r="CT34" s="18">
        <f>6.38297872340426/100</f>
        <v>6.382978723404259E-2</v>
      </c>
      <c r="CU34" s="18">
        <f>2.12765957446809/100</f>
        <v>2.1276595744680899E-2</v>
      </c>
      <c r="CV34" s="18">
        <f>3.19148936170213/100</f>
        <v>3.1914893617021295E-2</v>
      </c>
      <c r="CW34" s="18">
        <f>1.06382978723404/100</f>
        <v>1.0638297872340401E-2</v>
      </c>
      <c r="CX34" s="18">
        <v>0</v>
      </c>
      <c r="CY34" s="18">
        <v>0</v>
      </c>
    </row>
    <row r="35" spans="1:103" x14ac:dyDescent="0.3">
      <c r="A35" s="14" t="s">
        <v>50</v>
      </c>
      <c r="B35" s="14"/>
      <c r="C35" s="18">
        <v>0.82968236634202897</v>
      </c>
      <c r="D35" s="57">
        <v>0.90461044450065398</v>
      </c>
      <c r="E35" s="57">
        <v>0.36575542138294204</v>
      </c>
      <c r="F35" s="57">
        <v>1.4671528187684699E-2</v>
      </c>
      <c r="G35" s="57">
        <v>1.51434174107309E-2</v>
      </c>
      <c r="H35" s="57">
        <v>1.81611962406334E-2</v>
      </c>
      <c r="I35" s="57">
        <v>6.1564180396839197E-3</v>
      </c>
      <c r="J35" s="57">
        <v>6.2405066446673593E-3</v>
      </c>
      <c r="K35" s="57">
        <v>4.7880741996899999E-4</v>
      </c>
      <c r="L35" s="57">
        <v>2.3867106125256901E-2</v>
      </c>
      <c r="M35" s="57">
        <v>0</v>
      </c>
      <c r="N35" s="57">
        <v>0.134780914733342</v>
      </c>
      <c r="O35" s="57">
        <v>3.4543817058882795E-3</v>
      </c>
      <c r="P35" s="57">
        <v>1.28199628656632E-2</v>
      </c>
      <c r="Q35" s="57">
        <v>4.8954416517431703E-5</v>
      </c>
      <c r="R35" s="57">
        <v>0</v>
      </c>
      <c r="S35" s="57">
        <v>0.48575657298264197</v>
      </c>
      <c r="T35" s="57">
        <v>9.8140031165356114E-4</v>
      </c>
      <c r="U35" s="57">
        <v>8.5232122092627101E-3</v>
      </c>
      <c r="V35" s="57">
        <v>3.2324390063207198E-2</v>
      </c>
      <c r="W35" s="57">
        <v>8.9013231820557204E-3</v>
      </c>
      <c r="X35" s="57">
        <v>3.8866670047420899E-4</v>
      </c>
      <c r="Y35" s="57">
        <v>2.2512277580166898E-2</v>
      </c>
      <c r="Z35" s="57">
        <v>0.73131522215874201</v>
      </c>
      <c r="AA35" s="57">
        <v>0.21798474390151401</v>
      </c>
      <c r="AB35" s="57">
        <v>3.7254865720252601E-3</v>
      </c>
      <c r="AC35" s="57">
        <v>5.08170912391502E-3</v>
      </c>
      <c r="AD35" s="57">
        <v>6.68125844895439E-3</v>
      </c>
      <c r="AE35" s="57">
        <v>1.72064112197558E-3</v>
      </c>
      <c r="AF35" s="57">
        <v>2.3036018722633E-3</v>
      </c>
      <c r="AG35" s="57">
        <v>4.7880741996899999E-4</v>
      </c>
      <c r="AH35" s="57">
        <v>1.8783322162518198E-2</v>
      </c>
      <c r="AI35" s="57">
        <v>0</v>
      </c>
      <c r="AJ35" s="57">
        <v>8.6561852591585192E-2</v>
      </c>
      <c r="AK35" s="57">
        <v>1.2329366622341601E-3</v>
      </c>
      <c r="AL35" s="57">
        <v>9.0101639966838395E-3</v>
      </c>
      <c r="AM35" s="57">
        <v>0</v>
      </c>
      <c r="AN35" s="57">
        <v>0</v>
      </c>
      <c r="AO35" s="57">
        <v>0.270016402258833</v>
      </c>
      <c r="AP35" s="57">
        <v>3.27133437217854E-4</v>
      </c>
      <c r="AQ35" s="57">
        <v>2.2669908632002799E-3</v>
      </c>
      <c r="AR35" s="57">
        <v>9.7705153094889297E-3</v>
      </c>
      <c r="AS35" s="57">
        <v>1.56382730363116E-3</v>
      </c>
      <c r="AT35" s="57">
        <v>3.8866670047420899E-4</v>
      </c>
      <c r="AU35" s="57">
        <v>6.2094035229006E-2</v>
      </c>
      <c r="AV35" s="77">
        <v>0.54088685430000005</v>
      </c>
      <c r="AW35" s="57">
        <v>9.2998504862319004E-3</v>
      </c>
      <c r="AX35" s="57">
        <v>2.6595643103748498E-2</v>
      </c>
      <c r="AY35" s="57">
        <v>0.51700403180966703</v>
      </c>
      <c r="AZ35" s="57">
        <v>4.6588447800474005E-2</v>
      </c>
      <c r="BA35" s="57">
        <v>4.0862714224925198E-2</v>
      </c>
      <c r="BB35" s="57">
        <v>3.5378807903177698E-2</v>
      </c>
      <c r="BC35" s="57">
        <v>8.5235619105378402E-3</v>
      </c>
      <c r="BD35" s="57">
        <v>0</v>
      </c>
      <c r="BE35" s="57">
        <v>1.49707486706681E-2</v>
      </c>
      <c r="BF35" s="57">
        <v>1.66016588183001E-3</v>
      </c>
      <c r="BG35" s="57">
        <v>1.3275841912606801E-2</v>
      </c>
      <c r="BH35" s="57">
        <v>5.5359353852891006E-4</v>
      </c>
      <c r="BI35" s="57">
        <v>3.6217618918944305E-4</v>
      </c>
      <c r="BJ35">
        <v>3.6217618918944303E-2</v>
      </c>
      <c r="BK35">
        <v>0.227016334620396</v>
      </c>
      <c r="BL35">
        <v>24.011191787639898</v>
      </c>
      <c r="BM35">
        <v>0.37438751464605702</v>
      </c>
      <c r="BN35">
        <v>0.76317295039393596</v>
      </c>
      <c r="BO35">
        <v>0.47402645982215402</v>
      </c>
      <c r="BP35">
        <v>7.0419805835043203E-2</v>
      </c>
      <c r="BQ35">
        <v>0</v>
      </c>
      <c r="BR35">
        <v>0.24121145420979501</v>
      </c>
      <c r="BS35">
        <v>3.7706462113257802E-2</v>
      </c>
      <c r="BT35">
        <v>2.6682822539587401E-2</v>
      </c>
      <c r="BU35">
        <v>0</v>
      </c>
      <c r="BV35" s="18">
        <v>0.84458244932386495</v>
      </c>
      <c r="BW35" s="18">
        <v>0.18183638109743899</v>
      </c>
      <c r="BX35" s="18">
        <v>5.5379202035423097E-2</v>
      </c>
      <c r="BY35" s="18">
        <v>2.5144478460101198E-2</v>
      </c>
      <c r="BZ35" s="18">
        <v>0</v>
      </c>
      <c r="CA35" s="18">
        <v>8.8295560600007914E-3</v>
      </c>
      <c r="CB35" s="18">
        <v>5.0803293786389099E-3</v>
      </c>
      <c r="CC35" s="18">
        <v>3.7053946617047096E-4</v>
      </c>
      <c r="CD35" s="18">
        <v>2.0586399754011302E-3</v>
      </c>
      <c r="CE35" s="18">
        <v>9.539018520979459E-3</v>
      </c>
      <c r="CF35" s="18">
        <v>7.3518033358555704E-3</v>
      </c>
      <c r="CG35" s="18">
        <v>1.4795079861648101E-3</v>
      </c>
      <c r="CH35" s="18">
        <v>0</v>
      </c>
      <c r="CI35" s="18">
        <v>0.72959845593958306</v>
      </c>
      <c r="CJ35" s="18">
        <v>9.3493068694296497E-3</v>
      </c>
      <c r="CK35" s="57">
        <v>0.815646682035857</v>
      </c>
      <c r="CL35" s="57">
        <v>0.10614353127204501</v>
      </c>
      <c r="CM35" s="57">
        <v>9.7278218801703994E-2</v>
      </c>
      <c r="CN35" s="57">
        <v>0.112945972498286</v>
      </c>
      <c r="CO35" s="57">
        <v>0.15020635774315499</v>
      </c>
      <c r="CP35" s="18">
        <v>0</v>
      </c>
      <c r="CQ35" s="18">
        <f>32.4199012412825/100</f>
        <v>0.32419901241282501</v>
      </c>
      <c r="CR35" s="18">
        <f>41.1365914551292/100</f>
        <v>0.41136591455129201</v>
      </c>
      <c r="CS35" s="18">
        <f>17.8012397723077/100</f>
        <v>0.178012397723077</v>
      </c>
      <c r="CT35" s="18">
        <f>6.12323290679719/100</f>
        <v>6.1232329067971901E-2</v>
      </c>
      <c r="CU35" s="18">
        <f>1.59650886405954/100</f>
        <v>1.5965088640595398E-2</v>
      </c>
      <c r="CV35" s="18">
        <f>0.576737101996717/100</f>
        <v>5.7673710199671706E-3</v>
      </c>
      <c r="CW35" s="18">
        <f>0.218007032738458/100</f>
        <v>2.18007032738458E-3</v>
      </c>
      <c r="CX35" s="18">
        <f>0.112228947941686/100</f>
        <v>1.12228947941686E-3</v>
      </c>
      <c r="CY35" s="18">
        <f>0.0155526777470595/100</f>
        <v>1.55526777470595E-4</v>
      </c>
    </row>
    <row r="36" spans="1:103" s="38" customFormat="1" x14ac:dyDescent="0.3">
      <c r="A36" s="9" t="s">
        <v>340</v>
      </c>
      <c r="B36" s="9"/>
      <c r="D36" s="117" t="s">
        <v>338</v>
      </c>
      <c r="E36" s="117"/>
      <c r="F36" s="117"/>
      <c r="G36" s="117"/>
      <c r="H36" s="117"/>
      <c r="I36" s="117"/>
      <c r="J36" s="117"/>
      <c r="K36" s="117"/>
      <c r="L36" s="117"/>
      <c r="M36" s="117"/>
      <c r="N36" s="117"/>
      <c r="O36" s="117"/>
      <c r="P36" s="117"/>
      <c r="Q36" s="117"/>
      <c r="R36" s="117"/>
      <c r="S36" s="117"/>
      <c r="T36" s="117"/>
      <c r="U36" s="117"/>
      <c r="V36" s="117"/>
      <c r="W36" s="117"/>
      <c r="X36" s="117"/>
      <c r="Y36" s="117"/>
      <c r="Z36" s="117" t="s">
        <v>338</v>
      </c>
      <c r="AA36" s="117"/>
      <c r="AB36" s="117"/>
      <c r="AC36" s="117"/>
      <c r="AD36" s="117"/>
      <c r="AE36" s="117"/>
      <c r="AF36" s="117"/>
      <c r="AG36" s="117"/>
      <c r="AH36" s="117"/>
      <c r="AI36" s="117"/>
      <c r="AJ36" s="117"/>
      <c r="AK36" s="117"/>
      <c r="AL36" s="117"/>
      <c r="AM36" s="117"/>
      <c r="AN36" s="117"/>
      <c r="AO36" s="117"/>
      <c r="AP36" s="117"/>
      <c r="AQ36" s="117"/>
      <c r="AR36" s="117"/>
      <c r="AS36" s="117"/>
      <c r="AT36" s="117"/>
      <c r="AU36" s="117"/>
      <c r="AW36" s="117" t="s">
        <v>338</v>
      </c>
      <c r="AX36" s="117"/>
      <c r="AY36" s="117"/>
      <c r="AZ36" s="117"/>
      <c r="BA36" s="117"/>
      <c r="BB36" s="117"/>
      <c r="BC36" s="117"/>
      <c r="BD36" s="117"/>
      <c r="BE36" s="117"/>
      <c r="BF36" s="117"/>
      <c r="BG36" s="117"/>
      <c r="BH36" s="117"/>
      <c r="BI36" s="117"/>
      <c r="BJ36" s="117" t="s">
        <v>338</v>
      </c>
      <c r="BK36" s="117"/>
      <c r="BL36" s="117"/>
      <c r="BM36" s="117"/>
      <c r="BN36" s="117"/>
      <c r="BO36" s="117"/>
      <c r="BP36" s="117"/>
      <c r="BQ36" s="117"/>
      <c r="BR36" s="117"/>
      <c r="BS36" s="117"/>
      <c r="BT36" s="117"/>
      <c r="BU36" s="117"/>
      <c r="BW36" s="127" t="s">
        <v>338</v>
      </c>
      <c r="BX36" s="127"/>
      <c r="BY36" s="127"/>
      <c r="BZ36" s="127"/>
      <c r="CA36" s="127"/>
      <c r="CB36" s="127"/>
      <c r="CC36" s="127"/>
      <c r="CD36" s="127"/>
      <c r="CE36" s="127"/>
      <c r="CF36" s="127"/>
      <c r="CG36" s="127"/>
      <c r="CH36" s="127"/>
      <c r="CI36" s="127"/>
      <c r="CJ36" s="127"/>
      <c r="CK36" s="117" t="s">
        <v>338</v>
      </c>
      <c r="CL36" s="117"/>
      <c r="CM36" s="117"/>
      <c r="CN36" s="117"/>
      <c r="CO36" s="117"/>
    </row>
  </sheetData>
  <mergeCells count="18">
    <mergeCell ref="CK36:CO36"/>
    <mergeCell ref="AV1:AV3"/>
    <mergeCell ref="AW1:BI2"/>
    <mergeCell ref="BJ1:BU2"/>
    <mergeCell ref="BV1:BV3"/>
    <mergeCell ref="BW1:CJ2"/>
    <mergeCell ref="D36:Y36"/>
    <mergeCell ref="Z36:AU36"/>
    <mergeCell ref="AW36:BI36"/>
    <mergeCell ref="BJ36:BU36"/>
    <mergeCell ref="BW36:CJ36"/>
    <mergeCell ref="CP1:CY2"/>
    <mergeCell ref="A1:A3"/>
    <mergeCell ref="B1:B3"/>
    <mergeCell ref="C1:C3"/>
    <mergeCell ref="D1:Y2"/>
    <mergeCell ref="Z1:AU2"/>
    <mergeCell ref="CK1:CO2"/>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M36"/>
  <sheetViews>
    <sheetView tabSelected="1" zoomScale="80" zoomScaleNormal="80" workbookViewId="0">
      <pane xSplit="2" ySplit="3" topLeftCell="IB4" activePane="bottomRight" state="frozen"/>
      <selection pane="topRight" activeCell="C1" sqref="C1"/>
      <selection pane="bottomLeft" activeCell="A4" sqref="A4"/>
      <selection pane="bottomRight" activeCell="IG11" sqref="IG11"/>
    </sheetView>
  </sheetViews>
  <sheetFormatPr defaultColWidth="9" defaultRowHeight="16.5" x14ac:dyDescent="0.3"/>
  <cols>
    <col min="1" max="1" width="24.28515625" style="2" customWidth="1"/>
    <col min="2" max="2" width="20.85546875" style="2" customWidth="1"/>
    <col min="3" max="3" width="23.7109375" style="1" customWidth="1"/>
    <col min="4" max="13" width="16.140625" style="8" customWidth="1"/>
    <col min="14" max="14" width="21" style="8" customWidth="1"/>
    <col min="15" max="18" width="10.5703125" style="1" customWidth="1"/>
    <col min="19" max="28" width="16.140625" style="8" customWidth="1"/>
    <col min="29" max="29" width="21" style="8" customWidth="1"/>
    <col min="30" max="39" width="16.140625" style="8" customWidth="1"/>
    <col min="40" max="40" width="21" style="8" customWidth="1"/>
    <col min="41" max="50" width="16.140625" style="8" customWidth="1"/>
    <col min="51" max="51" width="21" style="8" customWidth="1"/>
    <col min="52" max="61" width="16.140625" style="8" customWidth="1"/>
    <col min="62" max="84" width="21" style="8" customWidth="1"/>
    <col min="85" max="85" width="24.5703125" style="1" customWidth="1"/>
    <col min="86" max="89" width="9.5703125" style="1" customWidth="1"/>
    <col min="90" max="91" width="9" style="1"/>
    <col min="92" max="92" width="9.85546875" style="1" bestFit="1" customWidth="1"/>
    <col min="93" max="132" width="9" style="1"/>
    <col min="133" max="134" width="9.140625" style="1" bestFit="1" customWidth="1"/>
    <col min="135" max="135" width="9.85546875" style="1" bestFit="1" customWidth="1"/>
    <col min="136" max="138" width="9.140625" style="1" bestFit="1" customWidth="1"/>
    <col min="139" max="139" width="18.42578125" style="1" customWidth="1"/>
    <col min="140" max="140" width="18.28515625" style="1" customWidth="1"/>
    <col min="141" max="144" width="9.140625" style="1" bestFit="1" customWidth="1"/>
    <col min="145" max="145" width="9.7109375" style="1" bestFit="1" customWidth="1"/>
    <col min="146" max="147" width="9.140625" style="1" bestFit="1" customWidth="1"/>
    <col min="148" max="230" width="9" style="1"/>
    <col min="231" max="231" width="9.85546875" style="1" bestFit="1" customWidth="1"/>
    <col min="232" max="238" width="9" style="1"/>
    <col min="239" max="239" width="14.140625" style="1" customWidth="1"/>
    <col min="240" max="242" width="9" style="1"/>
    <col min="243" max="243" width="9.140625" style="1" bestFit="1" customWidth="1"/>
    <col min="244" max="244" width="9.7109375" style="1" bestFit="1" customWidth="1"/>
    <col min="245" max="16384" width="9" style="1"/>
  </cols>
  <sheetData>
    <row r="1" spans="1:247" s="7" customFormat="1" ht="26.85" customHeight="1" x14ac:dyDescent="0.25">
      <c r="A1" s="90" t="s">
        <v>0</v>
      </c>
      <c r="B1" s="90" t="s">
        <v>1</v>
      </c>
      <c r="C1" s="90" t="s">
        <v>436</v>
      </c>
      <c r="D1" s="90" t="s">
        <v>439</v>
      </c>
      <c r="E1" s="90"/>
      <c r="F1" s="90"/>
      <c r="G1" s="90"/>
      <c r="H1" s="90"/>
      <c r="I1" s="90"/>
      <c r="J1" s="90"/>
      <c r="K1" s="90"/>
      <c r="L1" s="90"/>
      <c r="M1" s="90"/>
      <c r="N1" s="90"/>
      <c r="O1" s="90" t="s">
        <v>440</v>
      </c>
      <c r="P1" s="90"/>
      <c r="Q1" s="90"/>
      <c r="R1" s="90"/>
      <c r="S1" s="128" t="s">
        <v>450</v>
      </c>
      <c r="T1" s="129"/>
      <c r="U1" s="129"/>
      <c r="V1" s="129"/>
      <c r="W1" s="129"/>
      <c r="X1" s="129"/>
      <c r="Y1" s="129"/>
      <c r="Z1" s="129"/>
      <c r="AA1" s="129"/>
      <c r="AB1" s="129"/>
      <c r="AC1" s="129"/>
      <c r="AD1" s="129"/>
      <c r="AE1" s="129"/>
      <c r="AF1" s="129"/>
      <c r="AG1" s="129"/>
      <c r="AH1" s="129"/>
      <c r="AI1" s="129"/>
      <c r="AJ1" s="129"/>
      <c r="AK1" s="129"/>
      <c r="AL1" s="129"/>
      <c r="AM1" s="129"/>
      <c r="AN1" s="129"/>
      <c r="AO1" s="129"/>
      <c r="AP1" s="129"/>
      <c r="AQ1" s="129"/>
      <c r="AR1" s="129"/>
      <c r="AS1" s="129"/>
      <c r="AT1" s="129"/>
      <c r="AU1" s="129"/>
      <c r="AV1" s="129"/>
      <c r="AW1" s="129"/>
      <c r="AX1" s="129"/>
      <c r="AY1" s="129"/>
      <c r="AZ1" s="129"/>
      <c r="BA1" s="129"/>
      <c r="BB1" s="129"/>
      <c r="BC1" s="129"/>
      <c r="BD1" s="129"/>
      <c r="BE1" s="129"/>
      <c r="BF1" s="129"/>
      <c r="BG1" s="129"/>
      <c r="BH1" s="129"/>
      <c r="BI1" s="129"/>
      <c r="BJ1" s="129"/>
      <c r="BK1" s="129"/>
      <c r="BL1" s="129"/>
      <c r="BM1" s="129"/>
      <c r="BN1" s="129"/>
      <c r="BO1" s="129"/>
      <c r="BP1" s="129"/>
      <c r="BQ1" s="129"/>
      <c r="BR1" s="129"/>
      <c r="BS1" s="129"/>
      <c r="BT1" s="129"/>
      <c r="BU1" s="129"/>
      <c r="BV1" s="129"/>
      <c r="BW1" s="129"/>
      <c r="BX1" s="129"/>
      <c r="BY1" s="129"/>
      <c r="BZ1" s="129"/>
      <c r="CA1" s="129"/>
      <c r="CB1" s="129"/>
      <c r="CC1" s="129"/>
      <c r="CD1" s="129"/>
      <c r="CE1" s="129"/>
      <c r="CF1" s="130"/>
      <c r="CG1" s="90" t="s">
        <v>437</v>
      </c>
      <c r="CH1" s="90" t="s">
        <v>495</v>
      </c>
      <c r="CI1" s="90"/>
      <c r="CJ1" s="90"/>
      <c r="CK1" s="90"/>
      <c r="CL1" s="107" t="s">
        <v>143</v>
      </c>
      <c r="CM1" s="107"/>
      <c r="CN1" s="107"/>
      <c r="CO1" s="107"/>
      <c r="CP1" s="107"/>
      <c r="CQ1" s="107"/>
      <c r="CR1" s="107"/>
      <c r="CS1" s="107"/>
      <c r="CT1" s="118" t="s">
        <v>528</v>
      </c>
      <c r="CU1" s="119"/>
      <c r="CV1" s="119"/>
      <c r="CW1" s="120"/>
      <c r="CX1" s="131" t="s">
        <v>531</v>
      </c>
      <c r="CY1" s="118" t="s">
        <v>530</v>
      </c>
      <c r="CZ1" s="119"/>
      <c r="DA1" s="119"/>
      <c r="DB1" s="120"/>
      <c r="DC1" s="91" t="s">
        <v>100</v>
      </c>
      <c r="DD1" s="91"/>
      <c r="DE1" s="91"/>
      <c r="DF1" s="91"/>
      <c r="DG1" s="91"/>
      <c r="DH1" s="91"/>
      <c r="DI1" s="91"/>
      <c r="DJ1" s="91"/>
      <c r="DK1" s="91" t="s">
        <v>99</v>
      </c>
      <c r="DL1" s="91"/>
      <c r="DM1" s="91"/>
      <c r="DN1" s="91"/>
      <c r="DO1" s="91"/>
      <c r="DP1" s="91"/>
      <c r="DQ1" s="91"/>
      <c r="DR1" s="91"/>
      <c r="DS1" s="91" t="s">
        <v>98</v>
      </c>
      <c r="DT1" s="91"/>
      <c r="DU1" s="91"/>
      <c r="DV1" s="91"/>
      <c r="DW1" s="91"/>
      <c r="DX1" s="91"/>
      <c r="DY1" s="91"/>
      <c r="DZ1" s="91"/>
      <c r="EA1" s="91" t="s">
        <v>97</v>
      </c>
      <c r="EB1" s="91"/>
      <c r="EC1" s="91"/>
      <c r="ED1" s="91"/>
      <c r="EE1" s="91"/>
      <c r="EF1" s="91"/>
      <c r="EG1" s="91"/>
      <c r="EH1" s="91"/>
      <c r="EI1" s="87" t="s">
        <v>532</v>
      </c>
      <c r="EJ1" s="87" t="s">
        <v>533</v>
      </c>
      <c r="EK1" s="90" t="s">
        <v>144</v>
      </c>
      <c r="EL1" s="90"/>
      <c r="EM1" s="90"/>
      <c r="EN1" s="90"/>
      <c r="EO1" s="90"/>
      <c r="EP1" s="90"/>
      <c r="EQ1" s="90"/>
      <c r="ER1" s="90" t="s">
        <v>145</v>
      </c>
      <c r="ES1" s="90"/>
      <c r="ET1" s="90"/>
      <c r="EU1" s="90"/>
      <c r="EV1" s="90"/>
      <c r="EW1" s="90"/>
      <c r="EX1" s="90"/>
      <c r="EY1" s="90" t="s">
        <v>146</v>
      </c>
      <c r="EZ1" s="90"/>
      <c r="FA1" s="90"/>
      <c r="FB1" s="90"/>
      <c r="FC1" s="90"/>
      <c r="FD1" s="90"/>
      <c r="FE1" s="90"/>
      <c r="FF1" s="90" t="s">
        <v>147</v>
      </c>
      <c r="FG1" s="90"/>
      <c r="FH1" s="90"/>
      <c r="FI1" s="90"/>
      <c r="FJ1" s="90"/>
      <c r="FK1" s="90"/>
      <c r="FL1" s="90"/>
      <c r="FM1" s="90" t="s">
        <v>148</v>
      </c>
      <c r="FN1" s="90"/>
      <c r="FO1" s="90"/>
      <c r="FP1" s="90"/>
      <c r="FQ1" s="90"/>
      <c r="FR1" s="90"/>
      <c r="FS1" s="90"/>
      <c r="FT1" s="90" t="s">
        <v>149</v>
      </c>
      <c r="FU1" s="90"/>
      <c r="FV1" s="90"/>
      <c r="FW1" s="90"/>
      <c r="FX1" s="90"/>
      <c r="FY1" s="90"/>
      <c r="FZ1" s="90"/>
      <c r="GA1" s="90" t="s">
        <v>150</v>
      </c>
      <c r="GB1" s="90"/>
      <c r="GC1" s="90"/>
      <c r="GD1" s="90"/>
      <c r="GE1" s="90"/>
      <c r="GF1" s="90"/>
      <c r="GG1" s="90"/>
      <c r="GH1" s="90" t="s">
        <v>151</v>
      </c>
      <c r="GI1" s="90"/>
      <c r="GJ1" s="90"/>
      <c r="GK1" s="90"/>
      <c r="GL1" s="90"/>
      <c r="GM1" s="90"/>
      <c r="GN1" s="90"/>
      <c r="GO1" s="90" t="s">
        <v>152</v>
      </c>
      <c r="GP1" s="90"/>
      <c r="GQ1" s="90"/>
      <c r="GR1" s="90"/>
      <c r="GS1" s="90"/>
      <c r="GT1" s="90"/>
      <c r="GU1" s="90"/>
      <c r="GV1" s="90" t="s">
        <v>153</v>
      </c>
      <c r="GW1" s="90"/>
      <c r="GX1" s="90"/>
      <c r="GY1" s="90"/>
      <c r="GZ1" s="90"/>
      <c r="HA1" s="90"/>
      <c r="HB1" s="90"/>
      <c r="HC1" s="90" t="s">
        <v>154</v>
      </c>
      <c r="HD1" s="90"/>
      <c r="HE1" s="90"/>
      <c r="HF1" s="90"/>
      <c r="HG1" s="90"/>
      <c r="HH1" s="90"/>
      <c r="HI1" s="90"/>
      <c r="HJ1" s="90" t="s">
        <v>324</v>
      </c>
      <c r="HK1" s="90"/>
      <c r="HL1" s="90"/>
      <c r="HM1" s="90"/>
      <c r="HN1" s="90"/>
      <c r="HO1" s="90"/>
      <c r="HP1" s="90"/>
      <c r="HQ1" s="90" t="s">
        <v>325</v>
      </c>
      <c r="HR1" s="90"/>
      <c r="HS1" s="90"/>
      <c r="HT1" s="90"/>
      <c r="HU1" s="90"/>
      <c r="HV1" s="90"/>
      <c r="HW1" s="90"/>
      <c r="HX1" s="90" t="s">
        <v>155</v>
      </c>
      <c r="HY1" s="90"/>
      <c r="HZ1" s="90"/>
      <c r="IA1" s="90"/>
      <c r="IB1" s="90"/>
      <c r="IC1" s="90"/>
      <c r="ID1" s="90"/>
      <c r="IE1" s="90" t="s">
        <v>438</v>
      </c>
      <c r="IF1" s="94" t="s">
        <v>156</v>
      </c>
      <c r="IG1" s="94"/>
      <c r="IH1" s="94"/>
      <c r="II1" s="94"/>
      <c r="IJ1" s="94"/>
      <c r="IK1" s="94"/>
      <c r="IL1" s="94"/>
      <c r="IM1" s="94"/>
    </row>
    <row r="2" spans="1:247" s="7" customFormat="1" ht="14.25" customHeight="1" x14ac:dyDescent="0.25">
      <c r="A2" s="90"/>
      <c r="B2" s="90"/>
      <c r="C2" s="90"/>
      <c r="D2" s="90"/>
      <c r="E2" s="90"/>
      <c r="F2" s="90"/>
      <c r="G2" s="90"/>
      <c r="H2" s="90"/>
      <c r="I2" s="90"/>
      <c r="J2" s="90"/>
      <c r="K2" s="90"/>
      <c r="L2" s="90"/>
      <c r="M2" s="90"/>
      <c r="N2" s="90"/>
      <c r="O2" s="91" t="s">
        <v>45</v>
      </c>
      <c r="P2" s="91"/>
      <c r="Q2" s="91" t="s">
        <v>46</v>
      </c>
      <c r="R2" s="91"/>
      <c r="S2" s="128" t="s">
        <v>449</v>
      </c>
      <c r="T2" s="129"/>
      <c r="U2" s="129"/>
      <c r="V2" s="129"/>
      <c r="W2" s="129"/>
      <c r="X2" s="129"/>
      <c r="Y2" s="129"/>
      <c r="Z2" s="129"/>
      <c r="AA2" s="129"/>
      <c r="AB2" s="129"/>
      <c r="AC2" s="130"/>
      <c r="AD2" s="128" t="s">
        <v>451</v>
      </c>
      <c r="AE2" s="129"/>
      <c r="AF2" s="129"/>
      <c r="AG2" s="129"/>
      <c r="AH2" s="129"/>
      <c r="AI2" s="129"/>
      <c r="AJ2" s="129"/>
      <c r="AK2" s="129"/>
      <c r="AL2" s="129"/>
      <c r="AM2" s="129"/>
      <c r="AN2" s="130"/>
      <c r="AO2" s="128" t="s">
        <v>452</v>
      </c>
      <c r="AP2" s="129"/>
      <c r="AQ2" s="129"/>
      <c r="AR2" s="129"/>
      <c r="AS2" s="129"/>
      <c r="AT2" s="129"/>
      <c r="AU2" s="129"/>
      <c r="AV2" s="129"/>
      <c r="AW2" s="129"/>
      <c r="AX2" s="129"/>
      <c r="AY2" s="130"/>
      <c r="AZ2" s="128" t="s">
        <v>453</v>
      </c>
      <c r="BA2" s="129"/>
      <c r="BB2" s="129"/>
      <c r="BC2" s="129"/>
      <c r="BD2" s="129"/>
      <c r="BE2" s="129"/>
      <c r="BF2" s="129"/>
      <c r="BG2" s="129"/>
      <c r="BH2" s="129"/>
      <c r="BI2" s="129"/>
      <c r="BJ2" s="130"/>
      <c r="BK2" s="128" t="s">
        <v>526</v>
      </c>
      <c r="BL2" s="129"/>
      <c r="BM2" s="129"/>
      <c r="BN2" s="129"/>
      <c r="BO2" s="129"/>
      <c r="BP2" s="129"/>
      <c r="BQ2" s="129"/>
      <c r="BR2" s="129"/>
      <c r="BS2" s="129"/>
      <c r="BT2" s="129"/>
      <c r="BU2" s="130"/>
      <c r="BV2" s="128" t="s">
        <v>527</v>
      </c>
      <c r="BW2" s="129"/>
      <c r="BX2" s="129"/>
      <c r="BY2" s="129"/>
      <c r="BZ2" s="129"/>
      <c r="CA2" s="129"/>
      <c r="CB2" s="129"/>
      <c r="CC2" s="129"/>
      <c r="CD2" s="129"/>
      <c r="CE2" s="129"/>
      <c r="CF2" s="130"/>
      <c r="CG2" s="90"/>
      <c r="CH2" s="90"/>
      <c r="CI2" s="90"/>
      <c r="CJ2" s="90"/>
      <c r="CK2" s="90"/>
      <c r="CL2" s="107"/>
      <c r="CM2" s="107"/>
      <c r="CN2" s="107"/>
      <c r="CO2" s="107"/>
      <c r="CP2" s="107"/>
      <c r="CQ2" s="107"/>
      <c r="CR2" s="107"/>
      <c r="CS2" s="107"/>
      <c r="CT2" s="121"/>
      <c r="CU2" s="122"/>
      <c r="CV2" s="122"/>
      <c r="CW2" s="123"/>
      <c r="CX2" s="132"/>
      <c r="CY2" s="121"/>
      <c r="CZ2" s="122"/>
      <c r="DA2" s="122"/>
      <c r="DB2" s="123"/>
      <c r="DC2" s="91"/>
      <c r="DD2" s="91"/>
      <c r="DE2" s="91"/>
      <c r="DF2" s="91"/>
      <c r="DG2" s="91"/>
      <c r="DH2" s="91"/>
      <c r="DI2" s="91"/>
      <c r="DJ2" s="91"/>
      <c r="DK2" s="91"/>
      <c r="DL2" s="91"/>
      <c r="DM2" s="91"/>
      <c r="DN2" s="91"/>
      <c r="DO2" s="91"/>
      <c r="DP2" s="91"/>
      <c r="DQ2" s="91"/>
      <c r="DR2" s="91"/>
      <c r="DS2" s="91"/>
      <c r="DT2" s="91"/>
      <c r="DU2" s="91"/>
      <c r="DV2" s="91"/>
      <c r="DW2" s="91"/>
      <c r="DX2" s="91"/>
      <c r="DY2" s="91"/>
      <c r="DZ2" s="91"/>
      <c r="EA2" s="91"/>
      <c r="EB2" s="91"/>
      <c r="EC2" s="91"/>
      <c r="ED2" s="91"/>
      <c r="EE2" s="91"/>
      <c r="EF2" s="91"/>
      <c r="EG2" s="91"/>
      <c r="EH2" s="91"/>
      <c r="EI2" s="88"/>
      <c r="EJ2" s="88"/>
      <c r="EK2" s="90"/>
      <c r="EL2" s="90"/>
      <c r="EM2" s="90"/>
      <c r="EN2" s="90"/>
      <c r="EO2" s="90"/>
      <c r="EP2" s="90"/>
      <c r="EQ2" s="90"/>
      <c r="ER2" s="90"/>
      <c r="ES2" s="90"/>
      <c r="ET2" s="90"/>
      <c r="EU2" s="90"/>
      <c r="EV2" s="90"/>
      <c r="EW2" s="90"/>
      <c r="EX2" s="90"/>
      <c r="EY2" s="90"/>
      <c r="EZ2" s="90"/>
      <c r="FA2" s="90"/>
      <c r="FB2" s="90"/>
      <c r="FC2" s="90"/>
      <c r="FD2" s="90"/>
      <c r="FE2" s="90"/>
      <c r="FF2" s="90"/>
      <c r="FG2" s="90"/>
      <c r="FH2" s="90"/>
      <c r="FI2" s="90"/>
      <c r="FJ2" s="90"/>
      <c r="FK2" s="90"/>
      <c r="FL2" s="90"/>
      <c r="FM2" s="90"/>
      <c r="FN2" s="90"/>
      <c r="FO2" s="90"/>
      <c r="FP2" s="90"/>
      <c r="FQ2" s="90"/>
      <c r="FR2" s="90"/>
      <c r="FS2" s="90"/>
      <c r="FT2" s="90"/>
      <c r="FU2" s="90"/>
      <c r="FV2" s="90"/>
      <c r="FW2" s="90"/>
      <c r="FX2" s="90"/>
      <c r="FY2" s="90"/>
      <c r="FZ2" s="90"/>
      <c r="GA2" s="90"/>
      <c r="GB2" s="90"/>
      <c r="GC2" s="90"/>
      <c r="GD2" s="90"/>
      <c r="GE2" s="90"/>
      <c r="GF2" s="90"/>
      <c r="GG2" s="90"/>
      <c r="GH2" s="90"/>
      <c r="GI2" s="90"/>
      <c r="GJ2" s="90"/>
      <c r="GK2" s="90"/>
      <c r="GL2" s="90"/>
      <c r="GM2" s="90"/>
      <c r="GN2" s="90"/>
      <c r="GO2" s="90"/>
      <c r="GP2" s="90"/>
      <c r="GQ2" s="90"/>
      <c r="GR2" s="90"/>
      <c r="GS2" s="90"/>
      <c r="GT2" s="90"/>
      <c r="GU2" s="90"/>
      <c r="GV2" s="90"/>
      <c r="GW2" s="90"/>
      <c r="GX2" s="90"/>
      <c r="GY2" s="90"/>
      <c r="GZ2" s="90"/>
      <c r="HA2" s="90"/>
      <c r="HB2" s="90"/>
      <c r="HC2" s="90"/>
      <c r="HD2" s="90"/>
      <c r="HE2" s="90"/>
      <c r="HF2" s="90"/>
      <c r="HG2" s="90"/>
      <c r="HH2" s="90"/>
      <c r="HI2" s="90"/>
      <c r="HJ2" s="90"/>
      <c r="HK2" s="90"/>
      <c r="HL2" s="90"/>
      <c r="HM2" s="90"/>
      <c r="HN2" s="90"/>
      <c r="HO2" s="90"/>
      <c r="HP2" s="90"/>
      <c r="HQ2" s="90"/>
      <c r="HR2" s="90"/>
      <c r="HS2" s="90"/>
      <c r="HT2" s="90"/>
      <c r="HU2" s="90"/>
      <c r="HV2" s="90"/>
      <c r="HW2" s="90"/>
      <c r="HX2" s="90"/>
      <c r="HY2" s="90"/>
      <c r="HZ2" s="90"/>
      <c r="IA2" s="90"/>
      <c r="IB2" s="90"/>
      <c r="IC2" s="90"/>
      <c r="ID2" s="90"/>
      <c r="IE2" s="90"/>
      <c r="IF2" s="94"/>
      <c r="IG2" s="94"/>
      <c r="IH2" s="94"/>
      <c r="II2" s="94"/>
      <c r="IJ2" s="94"/>
      <c r="IK2" s="94"/>
      <c r="IL2" s="94"/>
      <c r="IM2" s="94"/>
    </row>
    <row r="3" spans="1:247" s="7" customFormat="1" ht="43.15" customHeight="1" x14ac:dyDescent="0.25">
      <c r="A3" s="90"/>
      <c r="B3" s="90"/>
      <c r="C3" s="90"/>
      <c r="D3" s="27" t="s">
        <v>68</v>
      </c>
      <c r="E3" s="27" t="s">
        <v>69</v>
      </c>
      <c r="F3" s="27" t="s">
        <v>70</v>
      </c>
      <c r="G3" s="27" t="s">
        <v>71</v>
      </c>
      <c r="H3" s="27" t="s">
        <v>72</v>
      </c>
      <c r="I3" s="27" t="s">
        <v>73</v>
      </c>
      <c r="J3" s="27" t="s">
        <v>74</v>
      </c>
      <c r="K3" s="27" t="s">
        <v>75</v>
      </c>
      <c r="L3" s="27" t="s">
        <v>76</v>
      </c>
      <c r="M3" s="27" t="s">
        <v>66</v>
      </c>
      <c r="N3" s="27" t="s">
        <v>77</v>
      </c>
      <c r="O3" s="26" t="s">
        <v>78</v>
      </c>
      <c r="P3" s="26" t="s">
        <v>57</v>
      </c>
      <c r="Q3" s="26" t="s">
        <v>78</v>
      </c>
      <c r="R3" s="26" t="s">
        <v>57</v>
      </c>
      <c r="S3" s="53" t="s">
        <v>68</v>
      </c>
      <c r="T3" s="53" t="s">
        <v>69</v>
      </c>
      <c r="U3" s="53" t="s">
        <v>70</v>
      </c>
      <c r="V3" s="53" t="s">
        <v>71</v>
      </c>
      <c r="W3" s="53" t="s">
        <v>72</v>
      </c>
      <c r="X3" s="53" t="s">
        <v>73</v>
      </c>
      <c r="Y3" s="53" t="s">
        <v>74</v>
      </c>
      <c r="Z3" s="53" t="s">
        <v>75</v>
      </c>
      <c r="AA3" s="53" t="s">
        <v>76</v>
      </c>
      <c r="AB3" s="53" t="s">
        <v>66</v>
      </c>
      <c r="AC3" s="53" t="s">
        <v>77</v>
      </c>
      <c r="AD3" s="53" t="s">
        <v>68</v>
      </c>
      <c r="AE3" s="53" t="s">
        <v>69</v>
      </c>
      <c r="AF3" s="53" t="s">
        <v>70</v>
      </c>
      <c r="AG3" s="53" t="s">
        <v>71</v>
      </c>
      <c r="AH3" s="53" t="s">
        <v>72</v>
      </c>
      <c r="AI3" s="53" t="s">
        <v>73</v>
      </c>
      <c r="AJ3" s="53" t="s">
        <v>74</v>
      </c>
      <c r="AK3" s="53" t="s">
        <v>75</v>
      </c>
      <c r="AL3" s="53" t="s">
        <v>76</v>
      </c>
      <c r="AM3" s="53" t="s">
        <v>66</v>
      </c>
      <c r="AN3" s="53" t="s">
        <v>77</v>
      </c>
      <c r="AO3" s="53" t="s">
        <v>68</v>
      </c>
      <c r="AP3" s="53" t="s">
        <v>69</v>
      </c>
      <c r="AQ3" s="53" t="s">
        <v>70</v>
      </c>
      <c r="AR3" s="53" t="s">
        <v>71</v>
      </c>
      <c r="AS3" s="53" t="s">
        <v>72</v>
      </c>
      <c r="AT3" s="53" t="s">
        <v>73</v>
      </c>
      <c r="AU3" s="53" t="s">
        <v>74</v>
      </c>
      <c r="AV3" s="53" t="s">
        <v>75</v>
      </c>
      <c r="AW3" s="53" t="s">
        <v>76</v>
      </c>
      <c r="AX3" s="53" t="s">
        <v>66</v>
      </c>
      <c r="AY3" s="53" t="s">
        <v>77</v>
      </c>
      <c r="AZ3" s="53" t="s">
        <v>68</v>
      </c>
      <c r="BA3" s="53" t="s">
        <v>69</v>
      </c>
      <c r="BB3" s="53" t="s">
        <v>70</v>
      </c>
      <c r="BC3" s="53" t="s">
        <v>71</v>
      </c>
      <c r="BD3" s="53" t="s">
        <v>72</v>
      </c>
      <c r="BE3" s="53" t="s">
        <v>73</v>
      </c>
      <c r="BF3" s="53" t="s">
        <v>74</v>
      </c>
      <c r="BG3" s="53" t="s">
        <v>75</v>
      </c>
      <c r="BH3" s="53" t="s">
        <v>76</v>
      </c>
      <c r="BI3" s="53" t="s">
        <v>66</v>
      </c>
      <c r="BJ3" s="53" t="s">
        <v>77</v>
      </c>
      <c r="BK3" s="68" t="s">
        <v>68</v>
      </c>
      <c r="BL3" s="68" t="s">
        <v>69</v>
      </c>
      <c r="BM3" s="68" t="s">
        <v>70</v>
      </c>
      <c r="BN3" s="68" t="s">
        <v>71</v>
      </c>
      <c r="BO3" s="68" t="s">
        <v>72</v>
      </c>
      <c r="BP3" s="68" t="s">
        <v>73</v>
      </c>
      <c r="BQ3" s="68" t="s">
        <v>74</v>
      </c>
      <c r="BR3" s="68" t="s">
        <v>75</v>
      </c>
      <c r="BS3" s="68" t="s">
        <v>76</v>
      </c>
      <c r="BT3" s="68" t="s">
        <v>66</v>
      </c>
      <c r="BU3" s="68" t="s">
        <v>77</v>
      </c>
      <c r="BV3" s="68" t="s">
        <v>68</v>
      </c>
      <c r="BW3" s="68" t="s">
        <v>69</v>
      </c>
      <c r="BX3" s="68" t="s">
        <v>70</v>
      </c>
      <c r="BY3" s="68" t="s">
        <v>71</v>
      </c>
      <c r="BZ3" s="68" t="s">
        <v>72</v>
      </c>
      <c r="CA3" s="68" t="s">
        <v>73</v>
      </c>
      <c r="CB3" s="68" t="s">
        <v>74</v>
      </c>
      <c r="CC3" s="68" t="s">
        <v>75</v>
      </c>
      <c r="CD3" s="68" t="s">
        <v>76</v>
      </c>
      <c r="CE3" s="68" t="s">
        <v>66</v>
      </c>
      <c r="CF3" s="68" t="s">
        <v>77</v>
      </c>
      <c r="CG3" s="90"/>
      <c r="CH3" s="28" t="s">
        <v>85</v>
      </c>
      <c r="CI3" s="28" t="s">
        <v>86</v>
      </c>
      <c r="CJ3" s="28" t="s">
        <v>87</v>
      </c>
      <c r="CK3" s="28" t="s">
        <v>88</v>
      </c>
      <c r="CL3" s="23" t="s">
        <v>89</v>
      </c>
      <c r="CM3" s="23" t="s">
        <v>90</v>
      </c>
      <c r="CN3" s="82" t="s">
        <v>93</v>
      </c>
      <c r="CO3" s="23" t="s">
        <v>91</v>
      </c>
      <c r="CP3" s="23" t="s">
        <v>92</v>
      </c>
      <c r="CQ3" s="23" t="s">
        <v>96</v>
      </c>
      <c r="CR3" s="23" t="s">
        <v>94</v>
      </c>
      <c r="CS3" s="28" t="s">
        <v>95</v>
      </c>
      <c r="CT3" s="68">
        <v>0</v>
      </c>
      <c r="CU3" s="68">
        <v>1</v>
      </c>
      <c r="CV3" s="68">
        <v>2</v>
      </c>
      <c r="CW3" s="68" t="s">
        <v>529</v>
      </c>
      <c r="CX3" s="133"/>
      <c r="CY3" s="68">
        <v>0</v>
      </c>
      <c r="CZ3" s="68">
        <v>1</v>
      </c>
      <c r="DA3" s="68">
        <v>2</v>
      </c>
      <c r="DB3" s="68" t="s">
        <v>529</v>
      </c>
      <c r="DC3" s="23" t="s">
        <v>89</v>
      </c>
      <c r="DD3" s="23" t="s">
        <v>90</v>
      </c>
      <c r="DE3" s="23" t="s">
        <v>93</v>
      </c>
      <c r="DF3" s="23" t="s">
        <v>91</v>
      </c>
      <c r="DG3" s="23" t="s">
        <v>92</v>
      </c>
      <c r="DH3" s="23" t="s">
        <v>96</v>
      </c>
      <c r="DI3" s="23" t="s">
        <v>94</v>
      </c>
      <c r="DJ3" s="28" t="s">
        <v>95</v>
      </c>
      <c r="DK3" s="23" t="s">
        <v>89</v>
      </c>
      <c r="DL3" s="23" t="s">
        <v>90</v>
      </c>
      <c r="DM3" s="23" t="s">
        <v>93</v>
      </c>
      <c r="DN3" s="23" t="s">
        <v>91</v>
      </c>
      <c r="DO3" s="23" t="s">
        <v>92</v>
      </c>
      <c r="DP3" s="23" t="s">
        <v>96</v>
      </c>
      <c r="DQ3" s="23" t="s">
        <v>94</v>
      </c>
      <c r="DR3" s="28" t="s">
        <v>95</v>
      </c>
      <c r="DS3" s="23" t="s">
        <v>89</v>
      </c>
      <c r="DT3" s="23" t="s">
        <v>90</v>
      </c>
      <c r="DU3" s="23" t="s">
        <v>93</v>
      </c>
      <c r="DV3" s="23" t="s">
        <v>91</v>
      </c>
      <c r="DW3" s="23" t="s">
        <v>92</v>
      </c>
      <c r="DX3" s="23" t="s">
        <v>96</v>
      </c>
      <c r="DY3" s="23" t="s">
        <v>94</v>
      </c>
      <c r="DZ3" s="28" t="s">
        <v>95</v>
      </c>
      <c r="EA3" s="23" t="s">
        <v>89</v>
      </c>
      <c r="EB3" s="23" t="s">
        <v>90</v>
      </c>
      <c r="EC3" s="23" t="s">
        <v>93</v>
      </c>
      <c r="ED3" s="23" t="s">
        <v>91</v>
      </c>
      <c r="EE3" s="23" t="s">
        <v>92</v>
      </c>
      <c r="EF3" s="23" t="s">
        <v>96</v>
      </c>
      <c r="EG3" s="23" t="s">
        <v>94</v>
      </c>
      <c r="EH3" s="28" t="s">
        <v>95</v>
      </c>
      <c r="EI3" s="89"/>
      <c r="EJ3" s="89"/>
      <c r="EK3" s="23" t="s">
        <v>89</v>
      </c>
      <c r="EL3" s="23" t="s">
        <v>90</v>
      </c>
      <c r="EM3" s="23" t="s">
        <v>93</v>
      </c>
      <c r="EN3" s="23" t="s">
        <v>91</v>
      </c>
      <c r="EO3" s="23" t="s">
        <v>92</v>
      </c>
      <c r="EP3" s="23" t="s">
        <v>96</v>
      </c>
      <c r="EQ3" s="28" t="s">
        <v>95</v>
      </c>
      <c r="ER3" s="23" t="s">
        <v>89</v>
      </c>
      <c r="ES3" s="23" t="s">
        <v>90</v>
      </c>
      <c r="ET3" s="23" t="s">
        <v>93</v>
      </c>
      <c r="EU3" s="23" t="s">
        <v>91</v>
      </c>
      <c r="EV3" s="23" t="s">
        <v>92</v>
      </c>
      <c r="EW3" s="23" t="s">
        <v>96</v>
      </c>
      <c r="EX3" s="28" t="s">
        <v>95</v>
      </c>
      <c r="EY3" s="23" t="s">
        <v>89</v>
      </c>
      <c r="EZ3" s="23" t="s">
        <v>90</v>
      </c>
      <c r="FA3" s="23" t="s">
        <v>93</v>
      </c>
      <c r="FB3" s="23" t="s">
        <v>91</v>
      </c>
      <c r="FC3" s="23" t="s">
        <v>92</v>
      </c>
      <c r="FD3" s="23" t="s">
        <v>96</v>
      </c>
      <c r="FE3" s="28" t="s">
        <v>95</v>
      </c>
      <c r="FF3" s="23" t="s">
        <v>89</v>
      </c>
      <c r="FG3" s="23" t="s">
        <v>90</v>
      </c>
      <c r="FH3" s="23" t="s">
        <v>93</v>
      </c>
      <c r="FI3" s="23" t="s">
        <v>91</v>
      </c>
      <c r="FJ3" s="23" t="s">
        <v>92</v>
      </c>
      <c r="FK3" s="23" t="s">
        <v>96</v>
      </c>
      <c r="FL3" s="28" t="s">
        <v>95</v>
      </c>
      <c r="FM3" s="23" t="s">
        <v>89</v>
      </c>
      <c r="FN3" s="23" t="s">
        <v>90</v>
      </c>
      <c r="FO3" s="23" t="s">
        <v>93</v>
      </c>
      <c r="FP3" s="23" t="s">
        <v>91</v>
      </c>
      <c r="FQ3" s="23" t="s">
        <v>92</v>
      </c>
      <c r="FR3" s="23" t="s">
        <v>96</v>
      </c>
      <c r="FS3" s="28" t="s">
        <v>95</v>
      </c>
      <c r="FT3" s="23" t="s">
        <v>89</v>
      </c>
      <c r="FU3" s="23" t="s">
        <v>90</v>
      </c>
      <c r="FV3" s="23" t="s">
        <v>93</v>
      </c>
      <c r="FW3" s="23" t="s">
        <v>91</v>
      </c>
      <c r="FX3" s="23" t="s">
        <v>92</v>
      </c>
      <c r="FY3" s="23" t="s">
        <v>96</v>
      </c>
      <c r="FZ3" s="28" t="s">
        <v>95</v>
      </c>
      <c r="GA3" s="23" t="s">
        <v>89</v>
      </c>
      <c r="GB3" s="23" t="s">
        <v>90</v>
      </c>
      <c r="GC3" s="23" t="s">
        <v>93</v>
      </c>
      <c r="GD3" s="23" t="s">
        <v>91</v>
      </c>
      <c r="GE3" s="23" t="s">
        <v>92</v>
      </c>
      <c r="GF3" s="23" t="s">
        <v>96</v>
      </c>
      <c r="GG3" s="28" t="s">
        <v>95</v>
      </c>
      <c r="GH3" s="23" t="s">
        <v>89</v>
      </c>
      <c r="GI3" s="23" t="s">
        <v>90</v>
      </c>
      <c r="GJ3" s="23" t="s">
        <v>93</v>
      </c>
      <c r="GK3" s="23" t="s">
        <v>91</v>
      </c>
      <c r="GL3" s="23" t="s">
        <v>92</v>
      </c>
      <c r="GM3" s="23" t="s">
        <v>96</v>
      </c>
      <c r="GN3" s="28" t="s">
        <v>95</v>
      </c>
      <c r="GO3" s="23" t="s">
        <v>89</v>
      </c>
      <c r="GP3" s="23" t="s">
        <v>90</v>
      </c>
      <c r="GQ3" s="23" t="s">
        <v>93</v>
      </c>
      <c r="GR3" s="23" t="s">
        <v>91</v>
      </c>
      <c r="GS3" s="23" t="s">
        <v>92</v>
      </c>
      <c r="GT3" s="23" t="s">
        <v>96</v>
      </c>
      <c r="GU3" s="28" t="s">
        <v>95</v>
      </c>
      <c r="GV3" s="23" t="s">
        <v>89</v>
      </c>
      <c r="GW3" s="23" t="s">
        <v>90</v>
      </c>
      <c r="GX3" s="23" t="s">
        <v>93</v>
      </c>
      <c r="GY3" s="23" t="s">
        <v>91</v>
      </c>
      <c r="GZ3" s="23" t="s">
        <v>92</v>
      </c>
      <c r="HA3" s="23" t="s">
        <v>96</v>
      </c>
      <c r="HB3" s="28" t="s">
        <v>95</v>
      </c>
      <c r="HC3" s="23" t="s">
        <v>89</v>
      </c>
      <c r="HD3" s="23" t="s">
        <v>90</v>
      </c>
      <c r="HE3" s="23" t="s">
        <v>93</v>
      </c>
      <c r="HF3" s="23" t="s">
        <v>91</v>
      </c>
      <c r="HG3" s="23" t="s">
        <v>92</v>
      </c>
      <c r="HH3" s="23" t="s">
        <v>96</v>
      </c>
      <c r="HI3" s="28" t="s">
        <v>95</v>
      </c>
      <c r="HJ3" s="23" t="s">
        <v>89</v>
      </c>
      <c r="HK3" s="23" t="s">
        <v>90</v>
      </c>
      <c r="HL3" s="23" t="s">
        <v>93</v>
      </c>
      <c r="HM3" s="23" t="s">
        <v>91</v>
      </c>
      <c r="HN3" s="23" t="s">
        <v>92</v>
      </c>
      <c r="HO3" s="23" t="s">
        <v>96</v>
      </c>
      <c r="HP3" s="28" t="s">
        <v>95</v>
      </c>
      <c r="HQ3" s="23" t="s">
        <v>89</v>
      </c>
      <c r="HR3" s="23" t="s">
        <v>90</v>
      </c>
      <c r="HS3" s="23" t="s">
        <v>93</v>
      </c>
      <c r="HT3" s="23" t="s">
        <v>91</v>
      </c>
      <c r="HU3" s="23" t="s">
        <v>92</v>
      </c>
      <c r="HV3" s="23" t="s">
        <v>96</v>
      </c>
      <c r="HW3" s="28" t="s">
        <v>95</v>
      </c>
      <c r="HX3" s="23" t="s">
        <v>89</v>
      </c>
      <c r="HY3" s="23" t="s">
        <v>90</v>
      </c>
      <c r="HZ3" s="23" t="s">
        <v>93</v>
      </c>
      <c r="IA3" s="23" t="s">
        <v>91</v>
      </c>
      <c r="IB3" s="23" t="s">
        <v>92</v>
      </c>
      <c r="IC3" s="23" t="s">
        <v>96</v>
      </c>
      <c r="ID3" s="28" t="s">
        <v>95</v>
      </c>
      <c r="IE3" s="90"/>
      <c r="IF3" s="23" t="s">
        <v>89</v>
      </c>
      <c r="IG3" s="23" t="s">
        <v>90</v>
      </c>
      <c r="IH3" s="82" t="s">
        <v>93</v>
      </c>
      <c r="II3" s="23" t="s">
        <v>91</v>
      </c>
      <c r="IJ3" s="23" t="s">
        <v>92</v>
      </c>
      <c r="IK3" s="23" t="s">
        <v>96</v>
      </c>
      <c r="IL3" s="26" t="s">
        <v>94</v>
      </c>
      <c r="IM3" s="28" t="s">
        <v>95</v>
      </c>
    </row>
    <row r="4" spans="1:247" x14ac:dyDescent="0.3">
      <c r="A4" s="14" t="s">
        <v>2</v>
      </c>
      <c r="B4" s="14"/>
      <c r="C4" s="18">
        <v>0.24</v>
      </c>
      <c r="D4" s="18">
        <v>0.02</v>
      </c>
      <c r="E4" s="18">
        <v>7.0000000000000007E-2</v>
      </c>
      <c r="F4" s="18">
        <v>0.04</v>
      </c>
      <c r="G4" s="18">
        <v>0.01</v>
      </c>
      <c r="H4" s="18">
        <v>0.01</v>
      </c>
      <c r="I4" s="18">
        <v>0.03</v>
      </c>
      <c r="J4" s="18">
        <v>0.05</v>
      </c>
      <c r="K4" s="18">
        <v>0</v>
      </c>
      <c r="L4" s="18">
        <v>0</v>
      </c>
      <c r="M4" s="18">
        <v>0.03</v>
      </c>
      <c r="N4" s="18">
        <v>0</v>
      </c>
      <c r="O4" s="18">
        <v>1.88679245283019E-2</v>
      </c>
      <c r="P4" s="18">
        <v>0.19130434782608699</v>
      </c>
      <c r="Q4" s="18">
        <v>0</v>
      </c>
      <c r="R4" s="18">
        <v>1.50375939849624E-2</v>
      </c>
      <c r="S4" s="59">
        <v>0</v>
      </c>
      <c r="T4" s="59">
        <v>9.4339622641509396E-3</v>
      </c>
      <c r="U4" s="59">
        <v>0</v>
      </c>
      <c r="V4" s="59">
        <v>0</v>
      </c>
      <c r="W4" s="59">
        <v>0</v>
      </c>
      <c r="X4" s="59">
        <v>0</v>
      </c>
      <c r="Y4" s="59">
        <v>9.4339622641509396E-3</v>
      </c>
      <c r="Z4" s="59">
        <v>0</v>
      </c>
      <c r="AA4" s="59">
        <v>0</v>
      </c>
      <c r="AB4" s="59">
        <v>0</v>
      </c>
      <c r="AC4" s="59">
        <v>0</v>
      </c>
      <c r="AD4" s="59">
        <v>0</v>
      </c>
      <c r="AE4" s="59">
        <v>0</v>
      </c>
      <c r="AF4" s="59">
        <v>0</v>
      </c>
      <c r="AG4" s="59">
        <v>0</v>
      </c>
      <c r="AH4" s="59">
        <v>0</v>
      </c>
      <c r="AI4" s="59">
        <v>0</v>
      </c>
      <c r="AJ4" s="59">
        <v>0</v>
      </c>
      <c r="AK4" s="59">
        <v>0</v>
      </c>
      <c r="AL4" s="59">
        <v>0</v>
      </c>
      <c r="AM4" s="59">
        <v>0</v>
      </c>
      <c r="AN4" s="59">
        <v>0</v>
      </c>
      <c r="AO4" s="59">
        <v>1.7391304347826101E-2</v>
      </c>
      <c r="AP4" s="59">
        <v>5.21739130434783E-2</v>
      </c>
      <c r="AQ4" s="59">
        <v>3.4782608695652202E-2</v>
      </c>
      <c r="AR4" s="59">
        <v>8.6956521739130401E-3</v>
      </c>
      <c r="AS4" s="59">
        <v>8.6956521739130401E-3</v>
      </c>
      <c r="AT4" s="59">
        <v>8.6956521739130401E-3</v>
      </c>
      <c r="AU4" s="59">
        <v>3.4782608695652202E-2</v>
      </c>
      <c r="AV4" s="59">
        <v>0</v>
      </c>
      <c r="AW4" s="59">
        <v>0</v>
      </c>
      <c r="AX4" s="59">
        <v>2.6086956521739101E-2</v>
      </c>
      <c r="AY4" s="59">
        <v>0</v>
      </c>
      <c r="AZ4" s="59">
        <v>0</v>
      </c>
      <c r="BA4" s="59">
        <v>0</v>
      </c>
      <c r="BB4" s="59">
        <v>0</v>
      </c>
      <c r="BC4" s="59">
        <v>0</v>
      </c>
      <c r="BD4" s="59">
        <v>0</v>
      </c>
      <c r="BE4" s="59">
        <v>1.50375939849624E-2</v>
      </c>
      <c r="BF4" s="59">
        <v>0</v>
      </c>
      <c r="BG4" s="59">
        <v>0</v>
      </c>
      <c r="BH4" s="59">
        <v>0</v>
      </c>
      <c r="BI4" s="59">
        <v>0</v>
      </c>
      <c r="BJ4" s="59">
        <v>0</v>
      </c>
      <c r="BK4" s="59">
        <v>0</v>
      </c>
      <c r="BL4" s="59">
        <v>0</v>
      </c>
      <c r="BM4" s="59">
        <v>0</v>
      </c>
      <c r="BN4" s="59">
        <v>0</v>
      </c>
      <c r="BO4" s="59">
        <v>0</v>
      </c>
      <c r="BP4" s="59">
        <v>0</v>
      </c>
      <c r="BQ4" s="59">
        <v>0</v>
      </c>
      <c r="BR4" s="59">
        <v>0</v>
      </c>
      <c r="BS4" s="59">
        <v>0</v>
      </c>
      <c r="BT4" s="59">
        <v>0</v>
      </c>
      <c r="BU4" s="59">
        <v>0</v>
      </c>
      <c r="BV4" s="59">
        <v>0</v>
      </c>
      <c r="BW4" s="59">
        <v>0</v>
      </c>
      <c r="BX4" s="59">
        <v>0</v>
      </c>
      <c r="BY4" s="59">
        <v>0</v>
      </c>
      <c r="BZ4" s="59">
        <v>0</v>
      </c>
      <c r="CA4" s="59">
        <v>0</v>
      </c>
      <c r="CB4" s="59">
        <v>0</v>
      </c>
      <c r="CC4" s="59">
        <v>0</v>
      </c>
      <c r="CD4" s="59">
        <v>0</v>
      </c>
      <c r="CE4" s="59">
        <v>0</v>
      </c>
      <c r="CF4" s="59">
        <v>0</v>
      </c>
      <c r="CG4" s="18">
        <v>0.04</v>
      </c>
      <c r="CH4" s="18">
        <v>0.24</v>
      </c>
      <c r="CI4" s="18">
        <v>0.06</v>
      </c>
      <c r="CJ4" s="18">
        <v>0.05</v>
      </c>
      <c r="CK4" s="18">
        <v>0.52</v>
      </c>
      <c r="CL4" s="20">
        <v>0</v>
      </c>
      <c r="CM4" s="20">
        <v>0</v>
      </c>
      <c r="CN4" s="81">
        <v>1750</v>
      </c>
      <c r="CO4" s="29">
        <v>5400</v>
      </c>
      <c r="CP4" s="29">
        <v>25000</v>
      </c>
      <c r="CQ4" s="29">
        <v>3598</v>
      </c>
      <c r="CR4" s="20">
        <v>0</v>
      </c>
      <c r="CS4" s="29">
        <v>5256.2609132232801</v>
      </c>
      <c r="CT4" s="18">
        <v>0.76</v>
      </c>
      <c r="CU4" s="18">
        <v>0.22</v>
      </c>
      <c r="CV4" s="18">
        <v>0.02</v>
      </c>
      <c r="CW4" s="18">
        <v>0</v>
      </c>
      <c r="CX4" s="18">
        <v>0.02</v>
      </c>
      <c r="CY4" s="18">
        <v>0.76</v>
      </c>
      <c r="CZ4" s="18">
        <v>0.22</v>
      </c>
      <c r="DA4" s="18">
        <v>0.02</v>
      </c>
      <c r="DB4" s="18">
        <v>0</v>
      </c>
      <c r="DC4" s="20">
        <v>0</v>
      </c>
      <c r="DD4" s="20">
        <v>0</v>
      </c>
      <c r="DE4" s="20">
        <v>0</v>
      </c>
      <c r="DF4" s="20">
        <v>0</v>
      </c>
      <c r="DG4" s="29">
        <v>15000</v>
      </c>
      <c r="DH4" s="29">
        <v>1205</v>
      </c>
      <c r="DI4" s="20">
        <v>0</v>
      </c>
      <c r="DJ4" s="29">
        <v>2753.19373774817</v>
      </c>
      <c r="DK4" s="20">
        <v>0</v>
      </c>
      <c r="DL4" s="20">
        <v>0</v>
      </c>
      <c r="DM4" s="20">
        <v>0</v>
      </c>
      <c r="DN4" s="20">
        <v>0</v>
      </c>
      <c r="DO4" s="29">
        <v>14000</v>
      </c>
      <c r="DP4" s="29">
        <v>454.54545454545502</v>
      </c>
      <c r="DQ4" s="20">
        <v>0</v>
      </c>
      <c r="DR4" s="30">
        <v>1986.03659908694</v>
      </c>
      <c r="DS4" s="20">
        <v>0</v>
      </c>
      <c r="DT4" s="20">
        <v>0</v>
      </c>
      <c r="DU4" s="20">
        <v>0</v>
      </c>
      <c r="DV4" s="31">
        <v>0</v>
      </c>
      <c r="DW4" s="29">
        <v>3000</v>
      </c>
      <c r="DX4" s="31">
        <v>44</v>
      </c>
      <c r="DY4" s="20">
        <v>0</v>
      </c>
      <c r="DZ4" s="29">
        <v>307.91576967105999</v>
      </c>
      <c r="EA4" s="20">
        <v>0</v>
      </c>
      <c r="EB4" s="20">
        <v>0</v>
      </c>
      <c r="EC4" s="20">
        <v>300</v>
      </c>
      <c r="ED4" s="29">
        <v>2500</v>
      </c>
      <c r="EE4" s="29">
        <v>20000</v>
      </c>
      <c r="EF4" s="29">
        <v>1918.1818181818201</v>
      </c>
      <c r="EG4" s="20">
        <v>0</v>
      </c>
      <c r="EH4" s="29">
        <v>3405.1091155870199</v>
      </c>
      <c r="EI4" s="59">
        <v>0.19</v>
      </c>
      <c r="EJ4" s="59">
        <v>0.17</v>
      </c>
      <c r="EK4" s="29">
        <v>3000</v>
      </c>
      <c r="EL4" s="29">
        <v>9250</v>
      </c>
      <c r="EM4" s="29">
        <v>14080</v>
      </c>
      <c r="EN4" s="29">
        <v>20750</v>
      </c>
      <c r="EO4" s="29">
        <v>54000</v>
      </c>
      <c r="EP4" s="29">
        <v>16696.060606060601</v>
      </c>
      <c r="EQ4" s="29">
        <v>10070.941915109701</v>
      </c>
      <c r="ER4" s="29">
        <v>1000</v>
      </c>
      <c r="ES4" s="29">
        <v>3000</v>
      </c>
      <c r="ET4" s="29">
        <v>4000</v>
      </c>
      <c r="EU4" s="29">
        <v>6000</v>
      </c>
      <c r="EV4" s="29">
        <v>15000</v>
      </c>
      <c r="EW4" s="29">
        <v>4595</v>
      </c>
      <c r="EX4" s="29">
        <v>2352.4058177349302</v>
      </c>
      <c r="EY4" s="20">
        <v>0</v>
      </c>
      <c r="EZ4" s="31">
        <v>0</v>
      </c>
      <c r="FA4" s="29">
        <v>1000</v>
      </c>
      <c r="FB4" s="29">
        <v>2000</v>
      </c>
      <c r="FC4" s="29">
        <v>20000</v>
      </c>
      <c r="FD4" s="29">
        <v>1663.5</v>
      </c>
      <c r="FE4" s="29">
        <v>2803.3336486145499</v>
      </c>
      <c r="FF4" s="31">
        <v>0</v>
      </c>
      <c r="FG4" s="31">
        <v>0</v>
      </c>
      <c r="FH4" s="31">
        <v>0</v>
      </c>
      <c r="FI4" s="31">
        <v>500</v>
      </c>
      <c r="FJ4" s="29">
        <v>8000</v>
      </c>
      <c r="FK4" s="31">
        <v>562.29999999999995</v>
      </c>
      <c r="FL4" s="29">
        <v>1172.84412580459</v>
      </c>
      <c r="FM4" s="20">
        <v>0</v>
      </c>
      <c r="FN4" s="20">
        <v>0</v>
      </c>
      <c r="FO4" s="20">
        <v>0</v>
      </c>
      <c r="FP4" s="29">
        <v>2000</v>
      </c>
      <c r="FQ4" s="29">
        <v>15000</v>
      </c>
      <c r="FR4" s="29">
        <v>1534</v>
      </c>
      <c r="FS4" s="29">
        <v>2747.6057529670002</v>
      </c>
      <c r="FT4" s="20">
        <v>0</v>
      </c>
      <c r="FU4" s="29">
        <v>1000</v>
      </c>
      <c r="FV4" s="29">
        <v>2500</v>
      </c>
      <c r="FW4" s="29">
        <v>5000</v>
      </c>
      <c r="FX4" s="29">
        <v>15000</v>
      </c>
      <c r="FY4" s="29">
        <v>3390</v>
      </c>
      <c r="FZ4" s="29">
        <v>3081.3056395697699</v>
      </c>
      <c r="GA4" s="31">
        <v>0</v>
      </c>
      <c r="GB4" s="31">
        <v>0</v>
      </c>
      <c r="GC4" s="31">
        <v>150</v>
      </c>
      <c r="GD4" s="31">
        <v>250</v>
      </c>
      <c r="GE4" s="29">
        <v>1500</v>
      </c>
      <c r="GF4" s="31">
        <v>184.2</v>
      </c>
      <c r="GG4" s="31">
        <v>236.58846339181699</v>
      </c>
      <c r="GH4" s="20">
        <v>0</v>
      </c>
      <c r="GI4" s="29">
        <v>1200</v>
      </c>
      <c r="GJ4" s="29">
        <v>2000</v>
      </c>
      <c r="GK4" s="29">
        <v>2500</v>
      </c>
      <c r="GL4" s="29">
        <v>12000</v>
      </c>
      <c r="GM4" s="31">
        <v>1978</v>
      </c>
      <c r="GN4" s="29">
        <v>1404.29212190212</v>
      </c>
      <c r="GO4" s="31">
        <v>0</v>
      </c>
      <c r="GP4" s="31">
        <v>0</v>
      </c>
      <c r="GQ4" s="31">
        <v>0</v>
      </c>
      <c r="GR4" s="31">
        <v>725</v>
      </c>
      <c r="GS4" s="29">
        <v>3000</v>
      </c>
      <c r="GT4" s="31">
        <v>437</v>
      </c>
      <c r="GU4" s="29">
        <v>708.91224115299701</v>
      </c>
      <c r="GV4" s="31">
        <v>0</v>
      </c>
      <c r="GW4" s="31">
        <v>37.5</v>
      </c>
      <c r="GX4" s="31">
        <v>300</v>
      </c>
      <c r="GY4" s="29">
        <v>500</v>
      </c>
      <c r="GZ4" s="29">
        <v>5000</v>
      </c>
      <c r="HA4" s="31">
        <v>418.5</v>
      </c>
      <c r="HB4" s="31">
        <v>620.22539891119095</v>
      </c>
      <c r="HC4" s="31">
        <v>0</v>
      </c>
      <c r="HD4" s="31">
        <v>100</v>
      </c>
      <c r="HE4" s="31">
        <v>300</v>
      </c>
      <c r="HF4" s="31">
        <v>525</v>
      </c>
      <c r="HG4" s="29">
        <v>3000</v>
      </c>
      <c r="HH4" s="31">
        <v>448.6</v>
      </c>
      <c r="HI4" s="31">
        <v>524.01137315130802</v>
      </c>
      <c r="HJ4" s="20">
        <v>0</v>
      </c>
      <c r="HK4" s="31">
        <v>0</v>
      </c>
      <c r="HL4" s="31">
        <v>500</v>
      </c>
      <c r="HM4" s="29">
        <v>1050</v>
      </c>
      <c r="HN4" s="29">
        <v>4000</v>
      </c>
      <c r="HO4" s="31">
        <v>794</v>
      </c>
      <c r="HP4" s="31">
        <v>915.30973948271696</v>
      </c>
      <c r="HQ4" s="20">
        <v>0</v>
      </c>
      <c r="HR4" s="20">
        <v>0</v>
      </c>
      <c r="HS4" s="20">
        <v>0</v>
      </c>
      <c r="HT4" s="20">
        <v>0</v>
      </c>
      <c r="HU4" s="20">
        <v>0</v>
      </c>
      <c r="HV4" s="31">
        <v>0</v>
      </c>
      <c r="HW4" s="31">
        <v>0</v>
      </c>
      <c r="HX4" s="20">
        <v>0</v>
      </c>
      <c r="HY4" s="20">
        <v>0</v>
      </c>
      <c r="HZ4" s="20">
        <v>0</v>
      </c>
      <c r="IA4" s="29">
        <v>1200</v>
      </c>
      <c r="IB4" s="29">
        <v>10000</v>
      </c>
      <c r="IC4" s="31">
        <v>825.25252525252495</v>
      </c>
      <c r="ID4" s="29">
        <v>1610.3836172676299</v>
      </c>
      <c r="IE4" s="18">
        <v>0.81</v>
      </c>
      <c r="IF4" s="20">
        <v>0</v>
      </c>
      <c r="IG4" s="29">
        <v>1875</v>
      </c>
      <c r="IH4" s="81">
        <v>3750</v>
      </c>
      <c r="II4" s="29">
        <v>6000</v>
      </c>
      <c r="IJ4" s="29">
        <v>20000</v>
      </c>
      <c r="IK4" s="29">
        <v>4733.75</v>
      </c>
      <c r="IL4" s="29">
        <v>3000</v>
      </c>
      <c r="IM4" s="29">
        <v>4325.9576754895097</v>
      </c>
    </row>
    <row r="5" spans="1:247" x14ac:dyDescent="0.3">
      <c r="A5" s="14" t="s">
        <v>3</v>
      </c>
      <c r="B5" s="14"/>
      <c r="C5" s="18">
        <v>0.43434343434343398</v>
      </c>
      <c r="D5" s="18">
        <v>4.0404040404040401E-2</v>
      </c>
      <c r="E5" s="18">
        <v>3.0303030303030297E-2</v>
      </c>
      <c r="F5" s="18">
        <v>0.11111111111111099</v>
      </c>
      <c r="G5" s="18">
        <v>0</v>
      </c>
      <c r="H5" s="18">
        <v>1.01010101010101E-2</v>
      </c>
      <c r="I5" s="18">
        <v>3.0303030303030297E-2</v>
      </c>
      <c r="J5" s="18">
        <v>9.0909090909090898E-2</v>
      </c>
      <c r="K5" s="18">
        <v>1.01010101010101E-2</v>
      </c>
      <c r="L5" s="18">
        <v>0</v>
      </c>
      <c r="M5" s="18">
        <v>8.0808080808080801E-2</v>
      </c>
      <c r="N5" s="18">
        <v>0</v>
      </c>
      <c r="O5" s="18">
        <v>1.0752688172042999E-2</v>
      </c>
      <c r="P5" s="18">
        <v>0.33636363636363598</v>
      </c>
      <c r="Q5" s="18">
        <v>0</v>
      </c>
      <c r="R5" s="18">
        <v>6.6115702479338803E-2</v>
      </c>
      <c r="S5" s="59">
        <v>0</v>
      </c>
      <c r="T5" s="59">
        <v>0</v>
      </c>
      <c r="U5" s="59">
        <v>0</v>
      </c>
      <c r="V5" s="59">
        <v>0</v>
      </c>
      <c r="W5" s="59">
        <v>0</v>
      </c>
      <c r="X5" s="59">
        <v>0</v>
      </c>
      <c r="Y5" s="59">
        <v>0</v>
      </c>
      <c r="Z5" s="59">
        <v>0</v>
      </c>
      <c r="AA5" s="59">
        <v>0</v>
      </c>
      <c r="AB5" s="59">
        <v>1.0752688172042999E-2</v>
      </c>
      <c r="AC5" s="59">
        <v>0</v>
      </c>
      <c r="AD5" s="59">
        <v>0</v>
      </c>
      <c r="AE5" s="59">
        <v>0</v>
      </c>
      <c r="AF5" s="59">
        <v>0</v>
      </c>
      <c r="AG5" s="59">
        <v>0</v>
      </c>
      <c r="AH5" s="59">
        <v>0</v>
      </c>
      <c r="AI5" s="59">
        <v>0</v>
      </c>
      <c r="AJ5" s="59">
        <v>0</v>
      </c>
      <c r="AK5" s="59">
        <v>0</v>
      </c>
      <c r="AL5" s="59">
        <v>0</v>
      </c>
      <c r="AM5" s="59">
        <v>0</v>
      </c>
      <c r="AN5" s="59">
        <v>0</v>
      </c>
      <c r="AO5" s="59">
        <v>3.6363636363636397E-2</v>
      </c>
      <c r="AP5" s="59">
        <v>2.7272727272727303E-2</v>
      </c>
      <c r="AQ5" s="59">
        <v>0.1</v>
      </c>
      <c r="AR5" s="59">
        <v>0</v>
      </c>
      <c r="AS5" s="59">
        <v>9.0909090909090887E-3</v>
      </c>
      <c r="AT5" s="59">
        <v>0</v>
      </c>
      <c r="AU5" s="59">
        <v>7.2727272727272696E-2</v>
      </c>
      <c r="AV5" s="59">
        <v>9.0909090909090887E-3</v>
      </c>
      <c r="AW5" s="59">
        <v>0</v>
      </c>
      <c r="AX5" s="59">
        <v>4.5454545454545504E-2</v>
      </c>
      <c r="AY5" s="59">
        <v>0</v>
      </c>
      <c r="AZ5" s="59">
        <v>0</v>
      </c>
      <c r="BA5" s="59">
        <v>0</v>
      </c>
      <c r="BB5" s="59">
        <v>0</v>
      </c>
      <c r="BC5" s="59">
        <v>0</v>
      </c>
      <c r="BD5" s="59">
        <v>0</v>
      </c>
      <c r="BE5" s="59">
        <v>2.4793388429752098E-2</v>
      </c>
      <c r="BF5" s="59">
        <v>8.2644628099173608E-3</v>
      </c>
      <c r="BG5" s="59">
        <v>0</v>
      </c>
      <c r="BH5" s="59">
        <v>0</v>
      </c>
      <c r="BI5" s="59">
        <v>1.6528925619834701E-2</v>
      </c>
      <c r="BJ5" s="59">
        <v>0</v>
      </c>
      <c r="BK5" s="59">
        <v>0</v>
      </c>
      <c r="BL5" s="59">
        <v>0</v>
      </c>
      <c r="BM5" s="59">
        <v>9.0909090909090898E-2</v>
      </c>
      <c r="BN5" s="59">
        <v>0</v>
      </c>
      <c r="BO5" s="59">
        <v>0</v>
      </c>
      <c r="BP5" s="59">
        <v>0</v>
      </c>
      <c r="BQ5" s="59">
        <v>0</v>
      </c>
      <c r="BR5" s="59">
        <v>0</v>
      </c>
      <c r="BS5" s="59">
        <v>0</v>
      </c>
      <c r="BT5" s="59">
        <v>0</v>
      </c>
      <c r="BU5" s="59">
        <v>0</v>
      </c>
      <c r="BV5" s="59">
        <v>0</v>
      </c>
      <c r="BW5" s="59">
        <v>0</v>
      </c>
      <c r="BX5" s="59">
        <v>0</v>
      </c>
      <c r="BY5" s="59">
        <v>0</v>
      </c>
      <c r="BZ5" s="59">
        <v>0</v>
      </c>
      <c r="CA5" s="59">
        <v>0</v>
      </c>
      <c r="CB5" s="59">
        <v>0</v>
      </c>
      <c r="CC5" s="59">
        <v>0</v>
      </c>
      <c r="CD5" s="59">
        <v>0</v>
      </c>
      <c r="CE5" s="59">
        <v>0</v>
      </c>
      <c r="CF5" s="59">
        <v>0</v>
      </c>
      <c r="CG5" s="18">
        <v>6.0606060606060594E-2</v>
      </c>
      <c r="CH5" s="18">
        <v>0.43434343434343398</v>
      </c>
      <c r="CI5" s="18">
        <v>5.0505050505050504E-2</v>
      </c>
      <c r="CJ5" s="18">
        <v>4.0404040404040401E-2</v>
      </c>
      <c r="CK5" s="18">
        <v>0.34343434343434304</v>
      </c>
      <c r="CL5" s="20">
        <v>0</v>
      </c>
      <c r="CM5" s="20">
        <v>0</v>
      </c>
      <c r="CN5" s="81">
        <v>1000</v>
      </c>
      <c r="CO5" s="29">
        <v>4800</v>
      </c>
      <c r="CP5" s="29">
        <v>96500</v>
      </c>
      <c r="CQ5" s="29">
        <v>3993.9393939393899</v>
      </c>
      <c r="CR5" s="20">
        <v>0</v>
      </c>
      <c r="CS5" s="29">
        <v>10389.474836778099</v>
      </c>
      <c r="CT5" s="18">
        <v>0.56565656565656608</v>
      </c>
      <c r="CU5" s="18">
        <v>0.37373737373737398</v>
      </c>
      <c r="CV5" s="18">
        <v>6.0606060606060594E-2</v>
      </c>
      <c r="CW5" s="18">
        <v>0</v>
      </c>
      <c r="CX5" s="18">
        <v>3.0303030303030297E-2</v>
      </c>
      <c r="CY5" s="18">
        <v>0.56565656565656608</v>
      </c>
      <c r="CZ5" s="18">
        <v>0.40404040404040403</v>
      </c>
      <c r="DA5" s="18">
        <v>3.0303030303030297E-2</v>
      </c>
      <c r="DB5" s="18">
        <v>0</v>
      </c>
      <c r="DC5" s="20">
        <v>0</v>
      </c>
      <c r="DD5" s="20">
        <v>0</v>
      </c>
      <c r="DE5" s="20">
        <v>0</v>
      </c>
      <c r="DF5" s="29">
        <v>2250</v>
      </c>
      <c r="DG5" s="29">
        <v>15000</v>
      </c>
      <c r="DH5" s="29">
        <v>1727.27272727273</v>
      </c>
      <c r="DI5" s="20">
        <v>0</v>
      </c>
      <c r="DJ5" s="29">
        <v>3079.9820494380901</v>
      </c>
      <c r="DK5" s="20">
        <v>0</v>
      </c>
      <c r="DL5" s="20">
        <v>0</v>
      </c>
      <c r="DM5" s="20">
        <v>0</v>
      </c>
      <c r="DN5" s="20">
        <v>0</v>
      </c>
      <c r="DO5" s="29">
        <v>85000</v>
      </c>
      <c r="DP5" s="29">
        <v>1171.71717171717</v>
      </c>
      <c r="DQ5" s="20">
        <v>0</v>
      </c>
      <c r="DR5" s="30">
        <v>8660.3016444147706</v>
      </c>
      <c r="DS5" s="20">
        <v>0</v>
      </c>
      <c r="DT5" s="20">
        <v>0</v>
      </c>
      <c r="DU5" s="20">
        <v>0</v>
      </c>
      <c r="DV5" s="31">
        <v>0</v>
      </c>
      <c r="DW5" s="29">
        <v>1500</v>
      </c>
      <c r="DX5" s="31">
        <v>37.373737373737399</v>
      </c>
      <c r="DY5" s="20">
        <v>0</v>
      </c>
      <c r="DZ5" s="29">
        <v>205.82628825271399</v>
      </c>
      <c r="EA5" s="20">
        <v>0</v>
      </c>
      <c r="EB5" s="20">
        <v>0</v>
      </c>
      <c r="EC5" s="20">
        <v>0</v>
      </c>
      <c r="ED5" s="29">
        <v>1000</v>
      </c>
      <c r="EE5" s="29">
        <v>13000</v>
      </c>
      <c r="EF5" s="29">
        <v>1057.57575757576</v>
      </c>
      <c r="EG5" s="20">
        <v>0</v>
      </c>
      <c r="EH5" s="29">
        <v>2386.8299747543601</v>
      </c>
      <c r="EI5" s="59">
        <v>0.20202020202020202</v>
      </c>
      <c r="EJ5" s="59">
        <v>0.19191919191919202</v>
      </c>
      <c r="EK5" s="29">
        <v>3800</v>
      </c>
      <c r="EL5" s="29">
        <v>9350</v>
      </c>
      <c r="EM5" s="29">
        <v>12800</v>
      </c>
      <c r="EN5" s="29">
        <v>17750</v>
      </c>
      <c r="EO5" s="29">
        <v>39000</v>
      </c>
      <c r="EP5" s="29">
        <v>15026.515151515199</v>
      </c>
      <c r="EQ5" s="29">
        <v>8162.7470183126597</v>
      </c>
      <c r="ER5" s="29">
        <v>300</v>
      </c>
      <c r="ES5" s="29">
        <v>3000</v>
      </c>
      <c r="ET5" s="29">
        <v>4000</v>
      </c>
      <c r="EU5" s="29">
        <v>6000</v>
      </c>
      <c r="EV5" s="29">
        <v>12000</v>
      </c>
      <c r="EW5" s="29">
        <v>4720.2020202020203</v>
      </c>
      <c r="EX5" s="29">
        <v>2389.04727821508</v>
      </c>
      <c r="EY5" s="20">
        <v>0</v>
      </c>
      <c r="EZ5" s="31">
        <v>0</v>
      </c>
      <c r="FA5" s="29">
        <v>1000</v>
      </c>
      <c r="FB5" s="29">
        <v>2500</v>
      </c>
      <c r="FC5" s="29">
        <v>10000</v>
      </c>
      <c r="FD5" s="29">
        <v>1550.5050505050499</v>
      </c>
      <c r="FE5" s="29">
        <v>1913.07924334063</v>
      </c>
      <c r="FF5" s="31">
        <v>0</v>
      </c>
      <c r="FG5" s="31">
        <v>0</v>
      </c>
      <c r="FH5" s="31">
        <v>50</v>
      </c>
      <c r="FI5" s="31">
        <v>400</v>
      </c>
      <c r="FJ5" s="29">
        <v>6000</v>
      </c>
      <c r="FK5" s="31">
        <v>547.47474747474701</v>
      </c>
      <c r="FL5" s="29">
        <v>1162.9127254479899</v>
      </c>
      <c r="FM5" s="20">
        <v>0</v>
      </c>
      <c r="FN5" s="20">
        <v>0</v>
      </c>
      <c r="FO5" s="20">
        <v>0</v>
      </c>
      <c r="FP5" s="29">
        <v>1500</v>
      </c>
      <c r="FQ5" s="29">
        <v>12000</v>
      </c>
      <c r="FR5" s="29">
        <v>1064.6464646464599</v>
      </c>
      <c r="FS5" s="29">
        <v>1871.6092132725701</v>
      </c>
      <c r="FT5" s="20">
        <v>0</v>
      </c>
      <c r="FU5" s="29">
        <v>600</v>
      </c>
      <c r="FV5" s="29">
        <v>2500</v>
      </c>
      <c r="FW5" s="29">
        <v>3750</v>
      </c>
      <c r="FX5" s="29">
        <v>12000</v>
      </c>
      <c r="FY5" s="29">
        <v>2804.0404040404001</v>
      </c>
      <c r="FZ5" s="29">
        <v>2810.8724476073598</v>
      </c>
      <c r="GA5" s="31">
        <v>0</v>
      </c>
      <c r="GB5" s="31">
        <v>0</v>
      </c>
      <c r="GC5" s="31">
        <v>0</v>
      </c>
      <c r="GD5" s="31">
        <v>300</v>
      </c>
      <c r="GE5" s="29">
        <v>2000</v>
      </c>
      <c r="GF5" s="31">
        <v>190.98989898989899</v>
      </c>
      <c r="GG5" s="31">
        <v>349.03404590820497</v>
      </c>
      <c r="GH5" s="20">
        <v>0</v>
      </c>
      <c r="GI5" s="29">
        <v>1000</v>
      </c>
      <c r="GJ5" s="29">
        <v>1500</v>
      </c>
      <c r="GK5" s="29">
        <v>2000</v>
      </c>
      <c r="GL5" s="29">
        <v>4000</v>
      </c>
      <c r="GM5" s="31">
        <v>1565.6565656565699</v>
      </c>
      <c r="GN5" s="29">
        <v>757.97280875272395</v>
      </c>
      <c r="GO5" s="31">
        <v>0</v>
      </c>
      <c r="GP5" s="31">
        <v>0</v>
      </c>
      <c r="GQ5" s="31">
        <v>0</v>
      </c>
      <c r="GR5" s="31">
        <v>500</v>
      </c>
      <c r="GS5" s="29">
        <v>10000</v>
      </c>
      <c r="GT5" s="31">
        <v>506.76767676767702</v>
      </c>
      <c r="GU5" s="29">
        <v>1220.90784913826</v>
      </c>
      <c r="GV5" s="31">
        <v>0</v>
      </c>
      <c r="GW5" s="31">
        <v>0</v>
      </c>
      <c r="GX5" s="31">
        <v>200</v>
      </c>
      <c r="GY5" s="29">
        <v>500</v>
      </c>
      <c r="GZ5" s="29">
        <v>2000</v>
      </c>
      <c r="HA5" s="31">
        <v>320.60606060606102</v>
      </c>
      <c r="HB5" s="31">
        <v>413.42970229339397</v>
      </c>
      <c r="HC5" s="31">
        <v>0</v>
      </c>
      <c r="HD5" s="31">
        <v>175</v>
      </c>
      <c r="HE5" s="31">
        <v>300</v>
      </c>
      <c r="HF5" s="31">
        <v>600</v>
      </c>
      <c r="HG5" s="29">
        <v>2000</v>
      </c>
      <c r="HH5" s="31">
        <v>398.05050505050502</v>
      </c>
      <c r="HI5" s="31">
        <v>349.84359110828098</v>
      </c>
      <c r="HJ5" s="20">
        <v>0</v>
      </c>
      <c r="HK5" s="31">
        <v>0</v>
      </c>
      <c r="HL5" s="31">
        <v>450</v>
      </c>
      <c r="HM5" s="29">
        <v>1200</v>
      </c>
      <c r="HN5" s="29">
        <v>3000</v>
      </c>
      <c r="HO5" s="31">
        <v>771.71717171717205</v>
      </c>
      <c r="HP5" s="31">
        <v>850.51489855340401</v>
      </c>
      <c r="HQ5" s="20">
        <v>0</v>
      </c>
      <c r="HR5" s="20">
        <v>0</v>
      </c>
      <c r="HS5" s="20">
        <v>0</v>
      </c>
      <c r="HT5" s="20">
        <v>0</v>
      </c>
      <c r="HU5" s="20">
        <v>0</v>
      </c>
      <c r="HV5" s="31">
        <v>0</v>
      </c>
      <c r="HW5" s="31">
        <v>0</v>
      </c>
      <c r="HX5" s="20">
        <v>0</v>
      </c>
      <c r="HY5" s="20">
        <v>0</v>
      </c>
      <c r="HZ5" s="20">
        <v>0</v>
      </c>
      <c r="IA5" s="20">
        <v>0</v>
      </c>
      <c r="IB5" s="29">
        <v>11500</v>
      </c>
      <c r="IC5" s="31">
        <v>585.85858585858603</v>
      </c>
      <c r="ID5" s="29">
        <v>1627.3184466283001</v>
      </c>
      <c r="IE5" s="18">
        <v>0.78787878787878796</v>
      </c>
      <c r="IF5" s="20">
        <v>0</v>
      </c>
      <c r="IG5" s="29">
        <v>1575</v>
      </c>
      <c r="IH5" s="81">
        <v>4000</v>
      </c>
      <c r="II5" s="29">
        <v>8000</v>
      </c>
      <c r="IJ5" s="29">
        <v>21000</v>
      </c>
      <c r="IK5" s="29">
        <v>5528.2051282051298</v>
      </c>
      <c r="IL5" s="29">
        <v>8000</v>
      </c>
      <c r="IM5" s="29">
        <v>5124.7527006764203</v>
      </c>
    </row>
    <row r="6" spans="1:247" x14ac:dyDescent="0.3">
      <c r="A6" s="14" t="s">
        <v>4</v>
      </c>
      <c r="B6" s="14"/>
      <c r="C6" s="18">
        <v>0.25252525252525299</v>
      </c>
      <c r="D6" s="18">
        <v>2.02020202020202E-2</v>
      </c>
      <c r="E6" s="18">
        <v>6.0606060606060594E-2</v>
      </c>
      <c r="F6" s="18">
        <v>7.0707070707070704E-2</v>
      </c>
      <c r="G6" s="18">
        <v>0</v>
      </c>
      <c r="H6" s="18">
        <v>0</v>
      </c>
      <c r="I6" s="18">
        <v>1.01010101010101E-2</v>
      </c>
      <c r="J6" s="18">
        <v>8.0808080808080801E-2</v>
      </c>
      <c r="K6" s="18">
        <v>0</v>
      </c>
      <c r="L6" s="18">
        <v>0</v>
      </c>
      <c r="M6" s="18">
        <v>0</v>
      </c>
      <c r="N6" s="18">
        <v>0</v>
      </c>
      <c r="O6" s="18">
        <v>0</v>
      </c>
      <c r="P6" s="18">
        <v>0.21848739495798297</v>
      </c>
      <c r="Q6" s="18">
        <v>0</v>
      </c>
      <c r="R6" s="18">
        <v>0</v>
      </c>
      <c r="S6" s="59">
        <v>0</v>
      </c>
      <c r="T6" s="59">
        <v>0</v>
      </c>
      <c r="U6" s="59">
        <v>0</v>
      </c>
      <c r="V6" s="59">
        <v>0</v>
      </c>
      <c r="W6" s="59">
        <v>0</v>
      </c>
      <c r="X6" s="59">
        <v>0</v>
      </c>
      <c r="Y6" s="59">
        <v>0</v>
      </c>
      <c r="Z6" s="59">
        <v>0</v>
      </c>
      <c r="AA6" s="59">
        <v>0</v>
      </c>
      <c r="AB6" s="59">
        <v>0</v>
      </c>
      <c r="AC6" s="59">
        <v>0</v>
      </c>
      <c r="AD6" s="59">
        <v>0</v>
      </c>
      <c r="AE6" s="59">
        <v>0</v>
      </c>
      <c r="AF6" s="59">
        <v>0</v>
      </c>
      <c r="AG6" s="59">
        <v>0</v>
      </c>
      <c r="AH6" s="59">
        <v>0</v>
      </c>
      <c r="AI6" s="59">
        <v>0</v>
      </c>
      <c r="AJ6" s="59">
        <v>0</v>
      </c>
      <c r="AK6" s="59">
        <v>0</v>
      </c>
      <c r="AL6" s="59">
        <v>0</v>
      </c>
      <c r="AM6" s="59">
        <v>0</v>
      </c>
      <c r="AN6" s="59">
        <v>0</v>
      </c>
      <c r="AO6" s="59">
        <v>1.6806722689075598E-2</v>
      </c>
      <c r="AP6" s="59">
        <v>5.0420168067226899E-2</v>
      </c>
      <c r="AQ6" s="59">
        <v>5.8823529411764698E-2</v>
      </c>
      <c r="AR6" s="59">
        <v>0</v>
      </c>
      <c r="AS6" s="59">
        <v>0</v>
      </c>
      <c r="AT6" s="59">
        <v>8.40336134453782E-3</v>
      </c>
      <c r="AU6" s="59">
        <v>7.5630252100840303E-2</v>
      </c>
      <c r="AV6" s="59">
        <v>0</v>
      </c>
      <c r="AW6" s="59">
        <v>0</v>
      </c>
      <c r="AX6" s="59">
        <v>0</v>
      </c>
      <c r="AY6" s="59">
        <v>0</v>
      </c>
      <c r="AZ6" s="59">
        <v>0</v>
      </c>
      <c r="BA6" s="59">
        <v>0</v>
      </c>
      <c r="BB6" s="59">
        <v>0</v>
      </c>
      <c r="BC6" s="59">
        <v>0</v>
      </c>
      <c r="BD6" s="59">
        <v>0</v>
      </c>
      <c r="BE6" s="59">
        <v>0</v>
      </c>
      <c r="BF6" s="59">
        <v>0</v>
      </c>
      <c r="BG6" s="59">
        <v>0</v>
      </c>
      <c r="BH6" s="59">
        <v>0</v>
      </c>
      <c r="BI6" s="59">
        <v>0</v>
      </c>
      <c r="BJ6" s="59">
        <v>0</v>
      </c>
      <c r="BK6" s="59">
        <v>0</v>
      </c>
      <c r="BL6" s="59">
        <v>0</v>
      </c>
      <c r="BM6" s="59">
        <v>0</v>
      </c>
      <c r="BN6" s="59">
        <v>0</v>
      </c>
      <c r="BO6" s="59">
        <v>0</v>
      </c>
      <c r="BP6" s="59">
        <v>0</v>
      </c>
      <c r="BQ6" s="59">
        <v>7.1428571428571397E-2</v>
      </c>
      <c r="BR6" s="59">
        <v>0</v>
      </c>
      <c r="BS6" s="59">
        <v>0</v>
      </c>
      <c r="BT6" s="59">
        <v>0</v>
      </c>
      <c r="BU6" s="59">
        <v>0</v>
      </c>
      <c r="BV6" s="59">
        <v>0</v>
      </c>
      <c r="BW6" s="59">
        <v>0</v>
      </c>
      <c r="BX6" s="59">
        <v>0</v>
      </c>
      <c r="BY6" s="59">
        <v>0</v>
      </c>
      <c r="BZ6" s="59">
        <v>0</v>
      </c>
      <c r="CA6" s="59">
        <v>0</v>
      </c>
      <c r="CB6" s="59">
        <v>0</v>
      </c>
      <c r="CC6" s="59">
        <v>0</v>
      </c>
      <c r="CD6" s="59">
        <v>0</v>
      </c>
      <c r="CE6" s="59">
        <v>0</v>
      </c>
      <c r="CF6" s="59">
        <v>0</v>
      </c>
      <c r="CG6" s="18">
        <v>7.0707070707070704E-2</v>
      </c>
      <c r="CH6" s="18">
        <v>0.23232323232323199</v>
      </c>
      <c r="CI6" s="18">
        <v>5.0505050505050504E-2</v>
      </c>
      <c r="CJ6" s="18">
        <v>0.18181818181818202</v>
      </c>
      <c r="CK6" s="18">
        <v>0.43434343434343398</v>
      </c>
      <c r="CL6" s="20">
        <v>0</v>
      </c>
      <c r="CM6" s="20">
        <v>0</v>
      </c>
      <c r="CN6" s="81">
        <v>1500</v>
      </c>
      <c r="CO6" s="29">
        <v>4250</v>
      </c>
      <c r="CP6" s="29">
        <v>25000</v>
      </c>
      <c r="CQ6" s="29">
        <v>2978.7878787878799</v>
      </c>
      <c r="CR6" s="20">
        <v>0</v>
      </c>
      <c r="CS6" s="29">
        <v>4077.5711239501402</v>
      </c>
      <c r="CT6" s="18">
        <v>0.74747474747474796</v>
      </c>
      <c r="CU6" s="18">
        <v>0.24242424242424199</v>
      </c>
      <c r="CV6" s="18">
        <v>1.01010101010101E-2</v>
      </c>
      <c r="CW6" s="18">
        <v>0</v>
      </c>
      <c r="CX6" s="18">
        <v>1.01010101010101E-2</v>
      </c>
      <c r="CY6" s="18">
        <v>0.74747474747474796</v>
      </c>
      <c r="CZ6" s="18">
        <v>0.24242424242424199</v>
      </c>
      <c r="DA6" s="18">
        <v>1.01010101010101E-2</v>
      </c>
      <c r="DB6" s="18">
        <v>0</v>
      </c>
      <c r="DC6" s="20">
        <v>0</v>
      </c>
      <c r="DD6" s="20">
        <v>0</v>
      </c>
      <c r="DE6" s="20">
        <v>0</v>
      </c>
      <c r="DF6" s="20">
        <v>0</v>
      </c>
      <c r="DG6" s="29">
        <v>10000</v>
      </c>
      <c r="DH6" s="29">
        <v>933.33333333333303</v>
      </c>
      <c r="DI6" s="20">
        <v>0</v>
      </c>
      <c r="DJ6" s="29">
        <v>2175.09089652898</v>
      </c>
      <c r="DK6" s="20">
        <v>0</v>
      </c>
      <c r="DL6" s="20">
        <v>0</v>
      </c>
      <c r="DM6" s="20">
        <v>0</v>
      </c>
      <c r="DN6" s="20">
        <v>0</v>
      </c>
      <c r="DO6" s="29">
        <v>15000</v>
      </c>
      <c r="DP6" s="29">
        <v>283.838383838384</v>
      </c>
      <c r="DQ6" s="20">
        <v>0</v>
      </c>
      <c r="DR6" s="30">
        <v>1666.7031535894801</v>
      </c>
      <c r="DS6" s="20">
        <v>0</v>
      </c>
      <c r="DT6" s="20">
        <v>0</v>
      </c>
      <c r="DU6" s="20">
        <v>0</v>
      </c>
      <c r="DV6" s="31">
        <v>0</v>
      </c>
      <c r="DW6" s="29">
        <v>8000</v>
      </c>
      <c r="DX6" s="31">
        <v>357.57575757575802</v>
      </c>
      <c r="DY6" s="20">
        <v>0</v>
      </c>
      <c r="DZ6" s="29">
        <v>1201.3674953976999</v>
      </c>
      <c r="EA6" s="20">
        <v>0</v>
      </c>
      <c r="EB6" s="20">
        <v>0</v>
      </c>
      <c r="EC6" s="20">
        <v>0</v>
      </c>
      <c r="ED6" s="29">
        <v>2000</v>
      </c>
      <c r="EE6" s="29">
        <v>10000</v>
      </c>
      <c r="EF6" s="29">
        <v>1404.0404040404001</v>
      </c>
      <c r="EG6" s="20">
        <v>0</v>
      </c>
      <c r="EH6" s="29">
        <v>2258.0883730252199</v>
      </c>
      <c r="EI6" s="59">
        <v>0.20202020202020202</v>
      </c>
      <c r="EJ6" s="59">
        <v>0.10101010101010101</v>
      </c>
      <c r="EK6" s="29">
        <v>3600</v>
      </c>
      <c r="EL6" s="29">
        <v>11050</v>
      </c>
      <c r="EM6" s="29">
        <v>15600</v>
      </c>
      <c r="EN6" s="29">
        <v>21462.5</v>
      </c>
      <c r="EO6" s="29">
        <v>55200</v>
      </c>
      <c r="EP6" s="29">
        <v>17946.428571428602</v>
      </c>
      <c r="EQ6" s="29">
        <v>9563.4674566192007</v>
      </c>
      <c r="ER6" s="29">
        <v>1000</v>
      </c>
      <c r="ES6" s="29">
        <v>3000</v>
      </c>
      <c r="ET6" s="29">
        <v>4000</v>
      </c>
      <c r="EU6" s="29">
        <v>6000</v>
      </c>
      <c r="EV6" s="29">
        <v>15000</v>
      </c>
      <c r="EW6" s="29">
        <v>5181.8181818181802</v>
      </c>
      <c r="EX6" s="29">
        <v>2734.37541412666</v>
      </c>
      <c r="EY6" s="20">
        <v>0</v>
      </c>
      <c r="EZ6" s="29">
        <v>1000</v>
      </c>
      <c r="FA6" s="29">
        <v>1500</v>
      </c>
      <c r="FB6" s="29">
        <v>3000</v>
      </c>
      <c r="FC6" s="29">
        <v>15000</v>
      </c>
      <c r="FD6" s="29">
        <v>1978.7878787878799</v>
      </c>
      <c r="FE6" s="29">
        <v>2104.2363842182499</v>
      </c>
      <c r="FF6" s="31">
        <v>0</v>
      </c>
      <c r="FG6" s="31">
        <v>0</v>
      </c>
      <c r="FH6" s="31">
        <v>0</v>
      </c>
      <c r="FI6" s="31">
        <v>500</v>
      </c>
      <c r="FJ6" s="29">
        <v>5000</v>
      </c>
      <c r="FK6" s="31">
        <v>483.838383838384</v>
      </c>
      <c r="FL6" s="29">
        <v>1024.5663164866401</v>
      </c>
      <c r="FM6" s="20">
        <v>0</v>
      </c>
      <c r="FN6" s="20">
        <v>0</v>
      </c>
      <c r="FO6" s="29">
        <v>1000</v>
      </c>
      <c r="FP6" s="29">
        <v>3000</v>
      </c>
      <c r="FQ6" s="29">
        <v>10000</v>
      </c>
      <c r="FR6" s="29">
        <v>1727.7777777777801</v>
      </c>
      <c r="FS6" s="29">
        <v>2220.2135195882302</v>
      </c>
      <c r="FT6" s="20">
        <v>0</v>
      </c>
      <c r="FU6" s="20">
        <v>0</v>
      </c>
      <c r="FV6" s="29">
        <v>3000</v>
      </c>
      <c r="FW6" s="29">
        <v>5000</v>
      </c>
      <c r="FX6" s="29">
        <v>16000</v>
      </c>
      <c r="FY6" s="29">
        <v>3364.6464646464601</v>
      </c>
      <c r="FZ6" s="29">
        <v>3539.5524083262799</v>
      </c>
      <c r="GA6" s="31">
        <v>0</v>
      </c>
      <c r="GB6" s="31">
        <v>0</v>
      </c>
      <c r="GC6" s="31">
        <v>100</v>
      </c>
      <c r="GD6" s="31">
        <v>350</v>
      </c>
      <c r="GE6" s="29">
        <v>1500</v>
      </c>
      <c r="GF6" s="31">
        <v>204.04040404040401</v>
      </c>
      <c r="GG6" s="31">
        <v>274.854021336296</v>
      </c>
      <c r="GH6" s="20">
        <v>0</v>
      </c>
      <c r="GI6" s="29">
        <v>1000</v>
      </c>
      <c r="GJ6" s="29">
        <v>2000</v>
      </c>
      <c r="GK6" s="29">
        <v>3000</v>
      </c>
      <c r="GL6" s="29">
        <v>6000</v>
      </c>
      <c r="GM6" s="31">
        <v>1957.57575757576</v>
      </c>
      <c r="GN6" s="29">
        <v>1198.6464227424401</v>
      </c>
      <c r="GO6" s="31">
        <v>0</v>
      </c>
      <c r="GP6" s="31">
        <v>0</v>
      </c>
      <c r="GQ6" s="31">
        <v>0</v>
      </c>
      <c r="GR6" s="29">
        <v>1000</v>
      </c>
      <c r="GS6" s="29">
        <v>5000</v>
      </c>
      <c r="GT6" s="31">
        <v>486.86868686868701</v>
      </c>
      <c r="GU6" s="29">
        <v>795.86257462136803</v>
      </c>
      <c r="GV6" s="31">
        <v>0</v>
      </c>
      <c r="GW6" s="31">
        <v>200</v>
      </c>
      <c r="GX6" s="31">
        <v>400</v>
      </c>
      <c r="GY6" s="29">
        <v>600</v>
      </c>
      <c r="GZ6" s="29">
        <v>3000</v>
      </c>
      <c r="HA6" s="31">
        <v>522.22222222222194</v>
      </c>
      <c r="HB6" s="31">
        <v>561.62220498640102</v>
      </c>
      <c r="HC6" s="31">
        <v>0</v>
      </c>
      <c r="HD6" s="31">
        <v>200</v>
      </c>
      <c r="HE6" s="31">
        <v>400</v>
      </c>
      <c r="HF6" s="31">
        <v>500</v>
      </c>
      <c r="HG6" s="29">
        <v>2000</v>
      </c>
      <c r="HH6" s="31">
        <v>462.62626262626299</v>
      </c>
      <c r="HI6" s="31">
        <v>455.76485581166997</v>
      </c>
      <c r="HJ6" s="20">
        <v>0</v>
      </c>
      <c r="HK6" s="31">
        <v>0</v>
      </c>
      <c r="HL6" s="31">
        <v>400</v>
      </c>
      <c r="HM6" s="29">
        <v>1000</v>
      </c>
      <c r="HN6" s="29">
        <v>3000</v>
      </c>
      <c r="HO6" s="31">
        <v>579.59183673469397</v>
      </c>
      <c r="HP6" s="31">
        <v>735.12172828490895</v>
      </c>
      <c r="HQ6" s="20">
        <v>0</v>
      </c>
      <c r="HR6" s="20">
        <v>0</v>
      </c>
      <c r="HS6" s="20">
        <v>0</v>
      </c>
      <c r="HT6" s="20">
        <v>0</v>
      </c>
      <c r="HU6" s="29">
        <v>1000</v>
      </c>
      <c r="HV6" s="31">
        <v>45.454545454545503</v>
      </c>
      <c r="HW6" s="31">
        <v>203.17516684626</v>
      </c>
      <c r="HX6" s="20">
        <v>0</v>
      </c>
      <c r="HY6" s="20">
        <v>0</v>
      </c>
      <c r="HZ6" s="20">
        <v>0</v>
      </c>
      <c r="IA6" s="29">
        <v>1000</v>
      </c>
      <c r="IB6" s="29">
        <v>10000</v>
      </c>
      <c r="IC6" s="31">
        <v>934.34343434343396</v>
      </c>
      <c r="ID6" s="29">
        <v>1908.15444633116</v>
      </c>
      <c r="IE6" s="18">
        <v>0.88888888888888895</v>
      </c>
      <c r="IF6" s="20">
        <v>0</v>
      </c>
      <c r="IG6" s="29">
        <v>3000</v>
      </c>
      <c r="IH6" s="81">
        <v>5000</v>
      </c>
      <c r="II6" s="29">
        <v>8000</v>
      </c>
      <c r="IJ6" s="29">
        <v>32000</v>
      </c>
      <c r="IK6" s="29">
        <v>6213.6363636363603</v>
      </c>
      <c r="IL6" s="29">
        <v>5000</v>
      </c>
      <c r="IM6" s="29">
        <v>5757.5773524718697</v>
      </c>
    </row>
    <row r="7" spans="1:247" x14ac:dyDescent="0.3">
      <c r="A7" s="14" t="s">
        <v>5</v>
      </c>
      <c r="B7" s="14"/>
      <c r="C7" s="18">
        <v>0.42424242424242403</v>
      </c>
      <c r="D7" s="18">
        <v>0.10101010101010101</v>
      </c>
      <c r="E7" s="18">
        <v>0.13131313131313099</v>
      </c>
      <c r="F7" s="18">
        <v>4.0404040404040401E-2</v>
      </c>
      <c r="G7" s="18">
        <v>0</v>
      </c>
      <c r="H7" s="18">
        <v>0</v>
      </c>
      <c r="I7" s="18">
        <v>3.0303030303030297E-2</v>
      </c>
      <c r="J7" s="18">
        <v>3.0303030303030297E-2</v>
      </c>
      <c r="K7" s="18">
        <v>1.01010101010101E-2</v>
      </c>
      <c r="L7" s="18">
        <v>0</v>
      </c>
      <c r="M7" s="18">
        <v>7.0707070707070704E-2</v>
      </c>
      <c r="N7" s="18">
        <v>0</v>
      </c>
      <c r="O7" s="18">
        <v>4.3956043956044001E-2</v>
      </c>
      <c r="P7" s="18">
        <v>0.35454545454545505</v>
      </c>
      <c r="Q7" s="18">
        <v>0</v>
      </c>
      <c r="R7" s="18">
        <v>8.5470085470085496E-3</v>
      </c>
      <c r="S7" s="59">
        <v>1.0989010989011E-2</v>
      </c>
      <c r="T7" s="59">
        <v>0</v>
      </c>
      <c r="U7" s="59">
        <v>0</v>
      </c>
      <c r="V7" s="59">
        <v>0</v>
      </c>
      <c r="W7" s="59">
        <v>0</v>
      </c>
      <c r="X7" s="59">
        <v>0</v>
      </c>
      <c r="Y7" s="59">
        <v>3.2967032967033003E-2</v>
      </c>
      <c r="Z7" s="59">
        <v>0</v>
      </c>
      <c r="AA7" s="59">
        <v>0</v>
      </c>
      <c r="AB7" s="59">
        <v>0</v>
      </c>
      <c r="AC7" s="59">
        <v>0</v>
      </c>
      <c r="AD7" s="59">
        <v>0</v>
      </c>
      <c r="AE7" s="59">
        <v>0</v>
      </c>
      <c r="AF7" s="59">
        <v>0</v>
      </c>
      <c r="AG7" s="59">
        <v>0</v>
      </c>
      <c r="AH7" s="59">
        <v>0</v>
      </c>
      <c r="AI7" s="59">
        <v>0</v>
      </c>
      <c r="AJ7" s="59">
        <v>0</v>
      </c>
      <c r="AK7" s="59">
        <v>0</v>
      </c>
      <c r="AL7" s="59">
        <v>0</v>
      </c>
      <c r="AM7" s="59">
        <v>0</v>
      </c>
      <c r="AN7" s="59">
        <v>0</v>
      </c>
      <c r="AO7" s="59">
        <v>8.1818181818181804E-2</v>
      </c>
      <c r="AP7" s="59">
        <v>0.12727272727272701</v>
      </c>
      <c r="AQ7" s="59">
        <v>3.6363636363636397E-2</v>
      </c>
      <c r="AR7" s="59">
        <v>0</v>
      </c>
      <c r="AS7" s="59">
        <v>0</v>
      </c>
      <c r="AT7" s="59">
        <v>1.8181818181818198E-2</v>
      </c>
      <c r="AU7" s="59">
        <v>9.0909090909090887E-3</v>
      </c>
      <c r="AV7" s="59">
        <v>9.0909090909090887E-3</v>
      </c>
      <c r="AW7" s="59">
        <v>0</v>
      </c>
      <c r="AX7" s="59">
        <v>6.3636363636363602E-2</v>
      </c>
      <c r="AY7" s="59">
        <v>0</v>
      </c>
      <c r="AZ7" s="59">
        <v>0</v>
      </c>
      <c r="BA7" s="59">
        <v>0</v>
      </c>
      <c r="BB7" s="59">
        <v>0</v>
      </c>
      <c r="BC7" s="59">
        <v>0</v>
      </c>
      <c r="BD7" s="59">
        <v>0</v>
      </c>
      <c r="BE7" s="59">
        <v>8.5470085470085496E-3</v>
      </c>
      <c r="BF7" s="59">
        <v>0</v>
      </c>
      <c r="BG7" s="59">
        <v>0</v>
      </c>
      <c r="BH7" s="59">
        <v>0</v>
      </c>
      <c r="BI7" s="59">
        <v>0</v>
      </c>
      <c r="BJ7" s="59">
        <v>0</v>
      </c>
      <c r="BK7" s="59">
        <v>0</v>
      </c>
      <c r="BL7" s="59">
        <v>0.18181818181818202</v>
      </c>
      <c r="BM7" s="59">
        <v>0</v>
      </c>
      <c r="BN7" s="59">
        <v>0</v>
      </c>
      <c r="BO7" s="59">
        <v>0</v>
      </c>
      <c r="BP7" s="59">
        <v>0</v>
      </c>
      <c r="BQ7" s="59">
        <v>0</v>
      </c>
      <c r="BR7" s="59">
        <v>0</v>
      </c>
      <c r="BS7" s="59">
        <v>0</v>
      </c>
      <c r="BT7" s="59">
        <v>0</v>
      </c>
      <c r="BU7" s="59">
        <v>0</v>
      </c>
      <c r="BV7" s="59">
        <v>0</v>
      </c>
      <c r="BW7" s="59">
        <v>0</v>
      </c>
      <c r="BX7" s="59">
        <v>0</v>
      </c>
      <c r="BY7" s="59">
        <v>0</v>
      </c>
      <c r="BZ7" s="59">
        <v>0</v>
      </c>
      <c r="CA7" s="59">
        <v>0</v>
      </c>
      <c r="CB7" s="59">
        <v>0</v>
      </c>
      <c r="CC7" s="59">
        <v>0</v>
      </c>
      <c r="CD7" s="59">
        <v>0</v>
      </c>
      <c r="CE7" s="59">
        <v>0</v>
      </c>
      <c r="CF7" s="59">
        <v>0</v>
      </c>
      <c r="CG7" s="18">
        <v>0.14141414141414099</v>
      </c>
      <c r="CH7" s="18">
        <v>0.42424242424242403</v>
      </c>
      <c r="CI7" s="18">
        <v>5.0505050505050504E-2</v>
      </c>
      <c r="CJ7" s="18">
        <v>0.31313131313131298</v>
      </c>
      <c r="CK7" s="18">
        <v>0.21212121212121202</v>
      </c>
      <c r="CL7" s="20">
        <v>0</v>
      </c>
      <c r="CM7" s="20">
        <v>400</v>
      </c>
      <c r="CN7" s="81">
        <v>2400</v>
      </c>
      <c r="CO7" s="29">
        <v>4700</v>
      </c>
      <c r="CP7" s="29">
        <v>20000</v>
      </c>
      <c r="CQ7" s="29">
        <v>3085.8585858585898</v>
      </c>
      <c r="CR7" s="20">
        <v>0</v>
      </c>
      <c r="CS7" s="29">
        <v>3390.7139125766498</v>
      </c>
      <c r="CT7" s="18">
        <v>0.57575757575757602</v>
      </c>
      <c r="CU7" s="18">
        <v>0.41414141414141398</v>
      </c>
      <c r="CV7" s="18">
        <v>1.01010101010101E-2</v>
      </c>
      <c r="CW7" s="18">
        <v>0</v>
      </c>
      <c r="CX7" s="18">
        <v>2.02020202020202E-2</v>
      </c>
      <c r="CY7" s="18">
        <v>0.57575757575757602</v>
      </c>
      <c r="CZ7" s="18">
        <v>0.40404040404040403</v>
      </c>
      <c r="DA7" s="18">
        <v>2.02020202020202E-2</v>
      </c>
      <c r="DB7" s="18">
        <v>0</v>
      </c>
      <c r="DC7" s="20">
        <v>0</v>
      </c>
      <c r="DD7" s="20">
        <v>0</v>
      </c>
      <c r="DE7" s="20">
        <v>0</v>
      </c>
      <c r="DF7" s="29">
        <v>3000</v>
      </c>
      <c r="DG7" s="29">
        <v>13000</v>
      </c>
      <c r="DH7" s="29">
        <v>1718.1818181818201</v>
      </c>
      <c r="DI7" s="20">
        <v>0</v>
      </c>
      <c r="DJ7" s="29">
        <v>2685.3481375169999</v>
      </c>
      <c r="DK7" s="20">
        <v>0</v>
      </c>
      <c r="DL7" s="20">
        <v>0</v>
      </c>
      <c r="DM7" s="20">
        <v>0</v>
      </c>
      <c r="DN7" s="20">
        <v>0</v>
      </c>
      <c r="DO7" s="29">
        <v>15000</v>
      </c>
      <c r="DP7" s="29">
        <v>393.93939393939399</v>
      </c>
      <c r="DQ7" s="20">
        <v>0</v>
      </c>
      <c r="DR7" s="30">
        <v>1988.83712212193</v>
      </c>
      <c r="DS7" s="20">
        <v>0</v>
      </c>
      <c r="DT7" s="20">
        <v>0</v>
      </c>
      <c r="DU7" s="20">
        <v>0</v>
      </c>
      <c r="DV7" s="31">
        <v>400</v>
      </c>
      <c r="DW7" s="29">
        <v>2000</v>
      </c>
      <c r="DX7" s="31">
        <v>302.02020202020202</v>
      </c>
      <c r="DY7" s="20">
        <v>0</v>
      </c>
      <c r="DZ7" s="29">
        <v>502.03256215634502</v>
      </c>
      <c r="EA7" s="20">
        <v>0</v>
      </c>
      <c r="EB7" s="20">
        <v>0</v>
      </c>
      <c r="EC7" s="20">
        <v>0</v>
      </c>
      <c r="ED7" s="20">
        <v>0</v>
      </c>
      <c r="EE7" s="29">
        <v>8000</v>
      </c>
      <c r="EF7" s="29">
        <v>671.71717171717205</v>
      </c>
      <c r="EG7" s="20">
        <v>0</v>
      </c>
      <c r="EH7" s="29">
        <v>1532.24128248894</v>
      </c>
      <c r="EI7" s="59">
        <v>0.12121212121212099</v>
      </c>
      <c r="EJ7" s="59">
        <v>0.11111111111111099</v>
      </c>
      <c r="EK7" s="29">
        <v>2000</v>
      </c>
      <c r="EL7" s="29">
        <v>7250</v>
      </c>
      <c r="EM7" s="29">
        <v>10200</v>
      </c>
      <c r="EN7" s="29">
        <v>13450</v>
      </c>
      <c r="EO7" s="29">
        <v>36500</v>
      </c>
      <c r="EP7" s="29">
        <v>11198.5858585859</v>
      </c>
      <c r="EQ7" s="29">
        <v>5799.8962007075297</v>
      </c>
      <c r="ER7" s="29">
        <v>500</v>
      </c>
      <c r="ES7" s="29">
        <v>3000</v>
      </c>
      <c r="ET7" s="29">
        <v>4000</v>
      </c>
      <c r="EU7" s="29">
        <v>5000</v>
      </c>
      <c r="EV7" s="29">
        <v>10000</v>
      </c>
      <c r="EW7" s="29">
        <v>4220.2020202020203</v>
      </c>
      <c r="EX7" s="29">
        <v>1982.57613272144</v>
      </c>
      <c r="EY7" s="20">
        <v>0</v>
      </c>
      <c r="EZ7" s="31">
        <v>0</v>
      </c>
      <c r="FA7" s="29">
        <v>500</v>
      </c>
      <c r="FB7" s="29">
        <v>1200</v>
      </c>
      <c r="FC7" s="29">
        <v>10000</v>
      </c>
      <c r="FD7" s="29">
        <v>1014.54545454545</v>
      </c>
      <c r="FE7" s="29">
        <v>1685.0139421256099</v>
      </c>
      <c r="FF7" s="31">
        <v>0</v>
      </c>
      <c r="FG7" s="31">
        <v>0</v>
      </c>
      <c r="FH7" s="31">
        <v>0</v>
      </c>
      <c r="FI7" s="31">
        <v>100</v>
      </c>
      <c r="FJ7" s="29">
        <v>1000</v>
      </c>
      <c r="FK7" s="31">
        <v>57.979797979798001</v>
      </c>
      <c r="FL7" s="29">
        <v>136.23194355530799</v>
      </c>
      <c r="FM7" s="20">
        <v>0</v>
      </c>
      <c r="FN7" s="20">
        <v>0</v>
      </c>
      <c r="FO7" s="20">
        <v>0</v>
      </c>
      <c r="FP7" s="20">
        <v>0</v>
      </c>
      <c r="FQ7" s="29">
        <v>6000</v>
      </c>
      <c r="FR7" s="29">
        <v>205.050505050505</v>
      </c>
      <c r="FS7" s="29">
        <v>810.31283167571405</v>
      </c>
      <c r="FT7" s="20">
        <v>0</v>
      </c>
      <c r="FU7" s="29">
        <v>850</v>
      </c>
      <c r="FV7" s="29">
        <v>1500</v>
      </c>
      <c r="FW7" s="29">
        <v>3000</v>
      </c>
      <c r="FX7" s="29">
        <v>12000</v>
      </c>
      <c r="FY7" s="29">
        <v>2211.1111111111099</v>
      </c>
      <c r="FZ7" s="29">
        <v>2271.5134255888502</v>
      </c>
      <c r="GA7" s="31">
        <v>0</v>
      </c>
      <c r="GB7" s="31">
        <v>0</v>
      </c>
      <c r="GC7" s="31">
        <v>0</v>
      </c>
      <c r="GD7" s="31">
        <v>0</v>
      </c>
      <c r="GE7" s="29">
        <v>1500</v>
      </c>
      <c r="GF7" s="31">
        <v>43.434343434343397</v>
      </c>
      <c r="GG7" s="31">
        <v>171.673406211707</v>
      </c>
      <c r="GH7" s="20">
        <v>0</v>
      </c>
      <c r="GI7" s="29">
        <v>1000</v>
      </c>
      <c r="GJ7" s="29">
        <v>1500</v>
      </c>
      <c r="GK7" s="29">
        <v>2350</v>
      </c>
      <c r="GL7" s="29">
        <v>5000</v>
      </c>
      <c r="GM7" s="31">
        <v>1656.0606060606101</v>
      </c>
      <c r="GN7" s="29">
        <v>1100.9799143488599</v>
      </c>
      <c r="GO7" s="31">
        <v>0</v>
      </c>
      <c r="GP7" s="31">
        <v>0</v>
      </c>
      <c r="GQ7" s="31">
        <v>0</v>
      </c>
      <c r="GR7" s="31">
        <v>0</v>
      </c>
      <c r="GS7" s="29">
        <v>750</v>
      </c>
      <c r="GT7" s="31">
        <v>18.282828282828302</v>
      </c>
      <c r="GU7" s="29">
        <v>105.608445124976</v>
      </c>
      <c r="GV7" s="31">
        <v>0</v>
      </c>
      <c r="GW7" s="31">
        <v>0</v>
      </c>
      <c r="GX7" s="31">
        <v>200</v>
      </c>
      <c r="GY7" s="29">
        <v>500</v>
      </c>
      <c r="GZ7" s="29">
        <v>3000</v>
      </c>
      <c r="HA7" s="31">
        <v>334.34343434343401</v>
      </c>
      <c r="HB7" s="31">
        <v>507.52734241446399</v>
      </c>
      <c r="HC7" s="31">
        <v>0</v>
      </c>
      <c r="HD7" s="31">
        <v>100</v>
      </c>
      <c r="HE7" s="31">
        <v>200</v>
      </c>
      <c r="HF7" s="31">
        <v>400</v>
      </c>
      <c r="HG7" s="29">
        <v>1500</v>
      </c>
      <c r="HH7" s="31">
        <v>276.66666666666703</v>
      </c>
      <c r="HI7" s="31">
        <v>259.64261151491598</v>
      </c>
      <c r="HJ7" s="20">
        <v>0</v>
      </c>
      <c r="HK7" s="31">
        <v>250</v>
      </c>
      <c r="HL7" s="31">
        <v>500</v>
      </c>
      <c r="HM7" s="29">
        <v>1000</v>
      </c>
      <c r="HN7" s="29">
        <v>3000</v>
      </c>
      <c r="HO7" s="31">
        <v>757.87878787878799</v>
      </c>
      <c r="HP7" s="31">
        <v>755.56611121926699</v>
      </c>
      <c r="HQ7" s="20">
        <v>0</v>
      </c>
      <c r="HR7" s="20">
        <v>0</v>
      </c>
      <c r="HS7" s="20">
        <v>0</v>
      </c>
      <c r="HT7" s="20">
        <v>0</v>
      </c>
      <c r="HU7" s="20">
        <v>200</v>
      </c>
      <c r="HV7" s="31">
        <v>2.0202020202020199</v>
      </c>
      <c r="HW7" s="31">
        <v>20.100756305184198</v>
      </c>
      <c r="HX7" s="20">
        <v>0</v>
      </c>
      <c r="HY7" s="20">
        <v>0</v>
      </c>
      <c r="HZ7" s="20">
        <v>0</v>
      </c>
      <c r="IA7" s="20">
        <v>0</v>
      </c>
      <c r="IB7" s="29">
        <v>8000</v>
      </c>
      <c r="IC7" s="31">
        <v>401.01010101010098</v>
      </c>
      <c r="ID7" s="29">
        <v>1305.6779417804501</v>
      </c>
      <c r="IE7" s="18">
        <v>0.66666666666666696</v>
      </c>
      <c r="IF7" s="20">
        <v>0</v>
      </c>
      <c r="IG7" s="29">
        <v>1500</v>
      </c>
      <c r="IH7" s="81">
        <v>3000</v>
      </c>
      <c r="II7" s="29">
        <v>5000</v>
      </c>
      <c r="IJ7" s="29">
        <v>25000</v>
      </c>
      <c r="IK7" s="29">
        <v>4157.5757575757598</v>
      </c>
      <c r="IL7" s="29">
        <v>5000</v>
      </c>
      <c r="IM7" s="29">
        <v>4201.5037822943896</v>
      </c>
    </row>
    <row r="8" spans="1:247" x14ac:dyDescent="0.3">
      <c r="A8" s="14" t="s">
        <v>6</v>
      </c>
      <c r="B8" s="14" t="s">
        <v>33</v>
      </c>
      <c r="C8" s="18">
        <v>0.45833333333333298</v>
      </c>
      <c r="D8" s="18">
        <v>6.25E-2</v>
      </c>
      <c r="E8" s="18">
        <v>6.25E-2</v>
      </c>
      <c r="F8" s="18">
        <v>7.2916666666666699E-2</v>
      </c>
      <c r="G8" s="18">
        <v>1.0416666666666701E-2</v>
      </c>
      <c r="H8" s="18">
        <v>0</v>
      </c>
      <c r="I8" s="18">
        <v>0</v>
      </c>
      <c r="J8" s="18">
        <v>0.16666666666666699</v>
      </c>
      <c r="K8" s="18">
        <v>3.125E-2</v>
      </c>
      <c r="L8" s="18">
        <v>2.0833333333333301E-2</v>
      </c>
      <c r="M8" s="18">
        <v>6.25E-2</v>
      </c>
      <c r="N8" s="18">
        <v>0</v>
      </c>
      <c r="O8" s="18">
        <v>5.4347826086956499E-2</v>
      </c>
      <c r="P8" s="18">
        <v>0.355140186915888</v>
      </c>
      <c r="Q8" s="18">
        <v>0</v>
      </c>
      <c r="R8" s="18">
        <v>7.0175438596491196E-2</v>
      </c>
      <c r="S8" s="59">
        <v>0</v>
      </c>
      <c r="T8" s="59">
        <v>1.0869565217391299E-2</v>
      </c>
      <c r="U8" s="59">
        <v>3.2608695652173898E-2</v>
      </c>
      <c r="V8" s="59">
        <v>0</v>
      </c>
      <c r="W8" s="59">
        <v>0</v>
      </c>
      <c r="X8" s="59">
        <v>0</v>
      </c>
      <c r="Y8" s="59">
        <v>1.0869565217391299E-2</v>
      </c>
      <c r="Z8" s="59">
        <v>0</v>
      </c>
      <c r="AA8" s="59">
        <v>0</v>
      </c>
      <c r="AB8" s="59">
        <v>0</v>
      </c>
      <c r="AC8" s="59">
        <v>0</v>
      </c>
      <c r="AD8" s="59">
        <v>0</v>
      </c>
      <c r="AE8" s="59">
        <v>0</v>
      </c>
      <c r="AF8" s="59">
        <v>0</v>
      </c>
      <c r="AG8" s="59">
        <v>0</v>
      </c>
      <c r="AH8" s="59">
        <v>0</v>
      </c>
      <c r="AI8" s="59">
        <v>0</v>
      </c>
      <c r="AJ8" s="59">
        <v>0</v>
      </c>
      <c r="AK8" s="59">
        <v>0</v>
      </c>
      <c r="AL8" s="59">
        <v>0</v>
      </c>
      <c r="AM8" s="59">
        <v>0</v>
      </c>
      <c r="AN8" s="59">
        <v>0</v>
      </c>
      <c r="AO8" s="59">
        <v>3.7383177570093504E-2</v>
      </c>
      <c r="AP8" s="59">
        <v>5.60747663551402E-2</v>
      </c>
      <c r="AQ8" s="59">
        <v>5.60747663551402E-2</v>
      </c>
      <c r="AR8" s="59">
        <v>9.3457943925233603E-3</v>
      </c>
      <c r="AS8" s="59">
        <v>0</v>
      </c>
      <c r="AT8" s="59">
        <v>0</v>
      </c>
      <c r="AU8" s="59">
        <v>0.10280373831775699</v>
      </c>
      <c r="AV8" s="59">
        <v>2.80373831775701E-2</v>
      </c>
      <c r="AW8" s="59">
        <v>1.86915887850467E-2</v>
      </c>
      <c r="AX8" s="59">
        <v>4.67289719626168E-2</v>
      </c>
      <c r="AY8" s="59">
        <v>0</v>
      </c>
      <c r="AZ8" s="59">
        <v>1.7543859649122799E-2</v>
      </c>
      <c r="BA8" s="59">
        <v>0</v>
      </c>
      <c r="BB8" s="59">
        <v>0</v>
      </c>
      <c r="BC8" s="59">
        <v>0</v>
      </c>
      <c r="BD8" s="59">
        <v>0</v>
      </c>
      <c r="BE8" s="59">
        <v>0</v>
      </c>
      <c r="BF8" s="59">
        <v>3.5087719298245598E-2</v>
      </c>
      <c r="BG8" s="59">
        <v>0</v>
      </c>
      <c r="BH8" s="59">
        <v>0</v>
      </c>
      <c r="BI8" s="59">
        <v>8.7719298245613996E-3</v>
      </c>
      <c r="BJ8" s="59">
        <v>0</v>
      </c>
      <c r="BK8" s="59">
        <v>0</v>
      </c>
      <c r="BL8" s="59">
        <v>0</v>
      </c>
      <c r="BM8" s="59">
        <v>0</v>
      </c>
      <c r="BN8" s="59">
        <v>0</v>
      </c>
      <c r="BO8" s="59">
        <v>0</v>
      </c>
      <c r="BP8" s="59">
        <v>0</v>
      </c>
      <c r="BQ8" s="59">
        <v>0.11111111111111099</v>
      </c>
      <c r="BR8" s="59">
        <v>0</v>
      </c>
      <c r="BS8" s="59">
        <v>0</v>
      </c>
      <c r="BT8" s="59">
        <v>0.11111111111111099</v>
      </c>
      <c r="BU8" s="59">
        <v>0</v>
      </c>
      <c r="BV8" s="59">
        <v>0</v>
      </c>
      <c r="BW8" s="59">
        <v>0</v>
      </c>
      <c r="BX8" s="59">
        <v>0</v>
      </c>
      <c r="BY8" s="59">
        <v>0</v>
      </c>
      <c r="BZ8" s="59">
        <v>0</v>
      </c>
      <c r="CA8" s="59">
        <v>0</v>
      </c>
      <c r="CB8" s="59">
        <v>0</v>
      </c>
      <c r="CC8" s="59">
        <v>0</v>
      </c>
      <c r="CD8" s="59">
        <v>0</v>
      </c>
      <c r="CE8" s="59">
        <v>0.14285714285714302</v>
      </c>
      <c r="CF8" s="59">
        <v>0</v>
      </c>
      <c r="CG8" s="18">
        <v>5.2083333333333301E-2</v>
      </c>
      <c r="CH8" s="18">
        <v>0.45833333333333298</v>
      </c>
      <c r="CI8" s="18">
        <v>6.25E-2</v>
      </c>
      <c r="CJ8" s="18">
        <v>4.1666666666666699E-2</v>
      </c>
      <c r="CK8" s="18">
        <v>0.26041666666666702</v>
      </c>
      <c r="CL8" s="20">
        <v>0</v>
      </c>
      <c r="CM8" s="20">
        <v>0</v>
      </c>
      <c r="CN8" s="81">
        <v>1400</v>
      </c>
      <c r="CO8" s="29">
        <v>4000</v>
      </c>
      <c r="CP8" s="29">
        <v>27500</v>
      </c>
      <c r="CQ8" s="29">
        <v>3064.1145833333298</v>
      </c>
      <c r="CR8" s="20">
        <v>0</v>
      </c>
      <c r="CS8" s="29">
        <v>4846.0883843402698</v>
      </c>
      <c r="CT8" s="18">
        <v>0.54166666666666696</v>
      </c>
      <c r="CU8" s="18">
        <v>0.41666666666666702</v>
      </c>
      <c r="CV8" s="18">
        <v>4.1666666666666699E-2</v>
      </c>
      <c r="CW8" s="18">
        <v>0</v>
      </c>
      <c r="CX8" s="18">
        <v>7.2916666666666699E-2</v>
      </c>
      <c r="CY8" s="18">
        <v>0.54166666666666696</v>
      </c>
      <c r="CZ8" s="18">
        <v>0.38541666666666702</v>
      </c>
      <c r="DA8" s="18">
        <v>7.2916666666666699E-2</v>
      </c>
      <c r="DB8" s="18">
        <v>0</v>
      </c>
      <c r="DC8" s="20">
        <v>0</v>
      </c>
      <c r="DD8" s="20">
        <v>0</v>
      </c>
      <c r="DE8" s="20">
        <v>0</v>
      </c>
      <c r="DF8" s="29">
        <v>2000</v>
      </c>
      <c r="DG8" s="29">
        <v>12800</v>
      </c>
      <c r="DH8" s="29">
        <v>1618.28125</v>
      </c>
      <c r="DI8" s="20">
        <v>0</v>
      </c>
      <c r="DJ8" s="29">
        <v>2906.3468503952899</v>
      </c>
      <c r="DK8" s="20">
        <v>0</v>
      </c>
      <c r="DL8" s="20">
        <v>0</v>
      </c>
      <c r="DM8" s="20">
        <v>0</v>
      </c>
      <c r="DN8" s="20">
        <v>0</v>
      </c>
      <c r="DO8" s="29">
        <v>15000</v>
      </c>
      <c r="DP8" s="29">
        <v>520.83333333333303</v>
      </c>
      <c r="DQ8" s="20">
        <v>0</v>
      </c>
      <c r="DR8" s="30">
        <v>2432.1494356212902</v>
      </c>
      <c r="DS8" s="20">
        <v>0</v>
      </c>
      <c r="DT8" s="20">
        <v>0</v>
      </c>
      <c r="DU8" s="20">
        <v>0</v>
      </c>
      <c r="DV8" s="31">
        <v>0</v>
      </c>
      <c r="DW8" s="29">
        <v>5000</v>
      </c>
      <c r="DX8" s="31">
        <v>109.375</v>
      </c>
      <c r="DY8" s="20">
        <v>0</v>
      </c>
      <c r="DZ8" s="29">
        <v>657.75985459420497</v>
      </c>
      <c r="EA8" s="20">
        <v>0</v>
      </c>
      <c r="EB8" s="20">
        <v>0</v>
      </c>
      <c r="EC8" s="20">
        <v>0</v>
      </c>
      <c r="ED8" s="29">
        <v>275</v>
      </c>
      <c r="EE8" s="29">
        <v>12000</v>
      </c>
      <c r="EF8" s="29">
        <v>815.625</v>
      </c>
      <c r="EG8" s="20">
        <v>0</v>
      </c>
      <c r="EH8" s="29">
        <v>1837.1217834886199</v>
      </c>
      <c r="EI8" s="59">
        <v>0.17708333333333301</v>
      </c>
      <c r="EJ8" s="59">
        <v>0.20833333333333301</v>
      </c>
      <c r="EK8" s="29">
        <v>1380</v>
      </c>
      <c r="EL8" s="29">
        <v>6037.5</v>
      </c>
      <c r="EM8" s="29">
        <v>8725</v>
      </c>
      <c r="EN8" s="29">
        <v>14862.5</v>
      </c>
      <c r="EO8" s="29">
        <v>49300</v>
      </c>
      <c r="EP8" s="29">
        <v>11602.8125</v>
      </c>
      <c r="EQ8" s="29">
        <v>8369.0337369847803</v>
      </c>
      <c r="ER8" s="29">
        <v>900</v>
      </c>
      <c r="ES8" s="29">
        <v>3000</v>
      </c>
      <c r="ET8" s="29">
        <v>3750</v>
      </c>
      <c r="EU8" s="29">
        <v>6000</v>
      </c>
      <c r="EV8" s="29">
        <v>15000</v>
      </c>
      <c r="EW8" s="29">
        <v>4373.9583333333303</v>
      </c>
      <c r="EX8" s="29">
        <v>2390.0779459505702</v>
      </c>
      <c r="EY8" s="20">
        <v>0</v>
      </c>
      <c r="EZ8" s="31">
        <v>0</v>
      </c>
      <c r="FA8" s="29">
        <v>350</v>
      </c>
      <c r="FB8" s="29">
        <v>1500</v>
      </c>
      <c r="FC8" s="29">
        <v>25000</v>
      </c>
      <c r="FD8" s="29">
        <v>1406.25</v>
      </c>
      <c r="FE8" s="29">
        <v>3146.7966167784698</v>
      </c>
      <c r="FF8" s="31">
        <v>0</v>
      </c>
      <c r="FG8" s="31">
        <v>0</v>
      </c>
      <c r="FH8" s="31">
        <v>0</v>
      </c>
      <c r="FI8" s="31">
        <v>200</v>
      </c>
      <c r="FJ8" s="29">
        <v>4500</v>
      </c>
      <c r="FK8" s="31">
        <v>298.75</v>
      </c>
      <c r="FL8" s="29">
        <v>679.57610626811095</v>
      </c>
      <c r="FM8" s="20">
        <v>0</v>
      </c>
      <c r="FN8" s="20">
        <v>0</v>
      </c>
      <c r="FO8" s="20">
        <v>0</v>
      </c>
      <c r="FP8" s="20">
        <v>325</v>
      </c>
      <c r="FQ8" s="29">
        <v>13000</v>
      </c>
      <c r="FR8" s="29">
        <v>839.58333333333303</v>
      </c>
      <c r="FS8" s="29">
        <v>2073.4146342721801</v>
      </c>
      <c r="FT8" s="20">
        <v>0</v>
      </c>
      <c r="FU8" s="20">
        <v>0</v>
      </c>
      <c r="FV8" s="29">
        <v>100</v>
      </c>
      <c r="FW8" s="29">
        <v>2000</v>
      </c>
      <c r="FX8" s="29">
        <v>8000</v>
      </c>
      <c r="FY8" s="29">
        <v>1357.8125</v>
      </c>
      <c r="FZ8" s="29">
        <v>1980.4349352843501</v>
      </c>
      <c r="GA8" s="31">
        <v>0</v>
      </c>
      <c r="GB8" s="31">
        <v>0</v>
      </c>
      <c r="GC8" s="31">
        <v>0</v>
      </c>
      <c r="GD8" s="31">
        <v>112.5</v>
      </c>
      <c r="GE8" s="29">
        <v>500</v>
      </c>
      <c r="GF8" s="31">
        <v>72.9166666666667</v>
      </c>
      <c r="GG8" s="31">
        <v>127.921988288641</v>
      </c>
      <c r="GH8" s="20">
        <v>0</v>
      </c>
      <c r="GI8" s="29">
        <v>500</v>
      </c>
      <c r="GJ8" s="29">
        <v>1000</v>
      </c>
      <c r="GK8" s="29">
        <v>1500</v>
      </c>
      <c r="GL8" s="29">
        <v>5000</v>
      </c>
      <c r="GM8" s="31">
        <v>1239.5833333333301</v>
      </c>
      <c r="GN8" s="29">
        <v>943.50736104753196</v>
      </c>
      <c r="GO8" s="31">
        <v>0</v>
      </c>
      <c r="GP8" s="31">
        <v>0</v>
      </c>
      <c r="GQ8" s="31">
        <v>0</v>
      </c>
      <c r="GR8" s="31">
        <v>0</v>
      </c>
      <c r="GS8" s="29">
        <v>2500</v>
      </c>
      <c r="GT8" s="31">
        <v>202.604166666667</v>
      </c>
      <c r="GU8" s="29">
        <v>437.77967251423001</v>
      </c>
      <c r="GV8" s="31">
        <v>0</v>
      </c>
      <c r="GW8" s="31">
        <v>0</v>
      </c>
      <c r="GX8" s="31">
        <v>200</v>
      </c>
      <c r="GY8" s="29">
        <v>300</v>
      </c>
      <c r="GZ8" s="29">
        <v>1000</v>
      </c>
      <c r="HA8" s="31">
        <v>194.0625</v>
      </c>
      <c r="HB8" s="31">
        <v>215.68777690277901</v>
      </c>
      <c r="HC8" s="31">
        <v>0</v>
      </c>
      <c r="HD8" s="31">
        <v>17.5</v>
      </c>
      <c r="HE8" s="31">
        <v>200</v>
      </c>
      <c r="HF8" s="31">
        <v>300</v>
      </c>
      <c r="HG8" s="29">
        <v>2000</v>
      </c>
      <c r="HH8" s="31">
        <v>248.541666666667</v>
      </c>
      <c r="HI8" s="31">
        <v>313.23769070339102</v>
      </c>
      <c r="HJ8" s="20">
        <v>0</v>
      </c>
      <c r="HK8" s="31">
        <v>250</v>
      </c>
      <c r="HL8" s="31">
        <v>500</v>
      </c>
      <c r="HM8" s="29">
        <v>1000</v>
      </c>
      <c r="HN8" s="29">
        <v>3000</v>
      </c>
      <c r="HO8" s="31">
        <v>686.45833333333303</v>
      </c>
      <c r="HP8" s="31">
        <v>636.37456558170095</v>
      </c>
      <c r="HQ8" s="20">
        <v>0</v>
      </c>
      <c r="HR8" s="20">
        <v>0</v>
      </c>
      <c r="HS8" s="20">
        <v>0</v>
      </c>
      <c r="HT8" s="20">
        <v>0</v>
      </c>
      <c r="HU8" s="29">
        <v>5000</v>
      </c>
      <c r="HV8" s="31">
        <v>52.0833333333333</v>
      </c>
      <c r="HW8" s="31">
        <v>510.31036307982902</v>
      </c>
      <c r="HX8" s="20">
        <v>0</v>
      </c>
      <c r="HY8" s="20">
        <v>0</v>
      </c>
      <c r="HZ8" s="20">
        <v>0</v>
      </c>
      <c r="IA8" s="20">
        <v>0</v>
      </c>
      <c r="IB8" s="29">
        <v>30000</v>
      </c>
      <c r="IC8" s="31">
        <v>630.20833333333303</v>
      </c>
      <c r="ID8" s="29">
        <v>3156.6511165996499</v>
      </c>
      <c r="IE8" s="18">
        <v>0.70833333333333304</v>
      </c>
      <c r="IF8" s="20">
        <v>0</v>
      </c>
      <c r="IG8" s="29">
        <v>2000</v>
      </c>
      <c r="IH8" s="81">
        <v>4000</v>
      </c>
      <c r="II8" s="29">
        <v>6000</v>
      </c>
      <c r="IJ8" s="29">
        <v>25000</v>
      </c>
      <c r="IK8" s="29">
        <v>5226.4705882352901</v>
      </c>
      <c r="IL8" s="29">
        <v>2000</v>
      </c>
      <c r="IM8" s="29">
        <v>5142.1761363290998</v>
      </c>
    </row>
    <row r="9" spans="1:247" x14ac:dyDescent="0.3">
      <c r="A9" s="14" t="s">
        <v>7</v>
      </c>
      <c r="B9" s="14" t="s">
        <v>34</v>
      </c>
      <c r="C9" s="18">
        <v>0.53125</v>
      </c>
      <c r="D9" s="18">
        <v>9.375E-2</v>
      </c>
      <c r="E9" s="18">
        <v>0.104166666666667</v>
      </c>
      <c r="F9" s="18">
        <v>2.0833333333333301E-2</v>
      </c>
      <c r="G9" s="18">
        <v>0</v>
      </c>
      <c r="H9" s="18">
        <v>1.0416666666666701E-2</v>
      </c>
      <c r="I9" s="18">
        <v>3.125E-2</v>
      </c>
      <c r="J9" s="18">
        <v>0.15625</v>
      </c>
      <c r="K9" s="18">
        <v>1.0416666666666701E-2</v>
      </c>
      <c r="L9" s="18">
        <v>0</v>
      </c>
      <c r="M9" s="18">
        <v>6.25E-2</v>
      </c>
      <c r="N9" s="18">
        <v>0</v>
      </c>
      <c r="O9" s="18">
        <v>3.4883720930232599E-2</v>
      </c>
      <c r="P9" s="18">
        <v>0.46728971962616794</v>
      </c>
      <c r="Q9" s="18">
        <v>1.16279069767442E-2</v>
      </c>
      <c r="R9" s="18">
        <v>3.2258064516128997E-2</v>
      </c>
      <c r="S9" s="59">
        <v>2.32558139534884E-2</v>
      </c>
      <c r="T9" s="59">
        <v>1.16279069767442E-2</v>
      </c>
      <c r="U9" s="59">
        <v>0</v>
      </c>
      <c r="V9" s="59">
        <v>0</v>
      </c>
      <c r="W9" s="59">
        <v>0</v>
      </c>
      <c r="X9" s="59">
        <v>0</v>
      </c>
      <c r="Y9" s="59">
        <v>0</v>
      </c>
      <c r="Z9" s="59">
        <v>0</v>
      </c>
      <c r="AA9" s="59">
        <v>0</v>
      </c>
      <c r="AB9" s="59">
        <v>0</v>
      </c>
      <c r="AC9" s="59">
        <v>0</v>
      </c>
      <c r="AD9" s="59">
        <v>0</v>
      </c>
      <c r="AE9" s="59">
        <v>0</v>
      </c>
      <c r="AF9" s="59">
        <v>0</v>
      </c>
      <c r="AG9" s="59">
        <v>0</v>
      </c>
      <c r="AH9" s="59">
        <v>0</v>
      </c>
      <c r="AI9" s="59">
        <v>1.16279069767442E-2</v>
      </c>
      <c r="AJ9" s="59">
        <v>0</v>
      </c>
      <c r="AK9" s="59">
        <v>0</v>
      </c>
      <c r="AL9" s="59">
        <v>0</v>
      </c>
      <c r="AM9" s="59">
        <v>0</v>
      </c>
      <c r="AN9" s="59">
        <v>0</v>
      </c>
      <c r="AO9" s="59">
        <v>6.5420560747663503E-2</v>
      </c>
      <c r="AP9" s="59">
        <v>8.411214953271029E-2</v>
      </c>
      <c r="AQ9" s="59">
        <v>9.3457943925233603E-3</v>
      </c>
      <c r="AR9" s="59">
        <v>0</v>
      </c>
      <c r="AS9" s="59">
        <v>9.3457943925233603E-3</v>
      </c>
      <c r="AT9" s="59">
        <v>0</v>
      </c>
      <c r="AU9" s="59">
        <v>0.14953271028037401</v>
      </c>
      <c r="AV9" s="59">
        <v>9.3457943925233603E-3</v>
      </c>
      <c r="AW9" s="59">
        <v>0</v>
      </c>
      <c r="AX9" s="59">
        <v>6.5420560747663503E-2</v>
      </c>
      <c r="AY9" s="59">
        <v>0</v>
      </c>
      <c r="AZ9" s="59">
        <v>0</v>
      </c>
      <c r="BA9" s="59">
        <v>0</v>
      </c>
      <c r="BB9" s="59">
        <v>8.0645161290322596E-3</v>
      </c>
      <c r="BC9" s="59">
        <v>0</v>
      </c>
      <c r="BD9" s="59">
        <v>0</v>
      </c>
      <c r="BE9" s="59">
        <v>2.4193548387096801E-2</v>
      </c>
      <c r="BF9" s="59">
        <v>0</v>
      </c>
      <c r="BG9" s="59">
        <v>0</v>
      </c>
      <c r="BH9" s="59">
        <v>0</v>
      </c>
      <c r="BI9" s="59">
        <v>0</v>
      </c>
      <c r="BJ9" s="59">
        <v>0</v>
      </c>
      <c r="BK9" s="59">
        <v>0</v>
      </c>
      <c r="BL9" s="59">
        <v>6.25E-2</v>
      </c>
      <c r="BM9" s="59">
        <v>0</v>
      </c>
      <c r="BN9" s="59">
        <v>0</v>
      </c>
      <c r="BO9" s="59">
        <v>0</v>
      </c>
      <c r="BP9" s="59">
        <v>0</v>
      </c>
      <c r="BQ9" s="59">
        <v>6.25E-2</v>
      </c>
      <c r="BR9" s="59">
        <v>0</v>
      </c>
      <c r="BS9" s="59">
        <v>0</v>
      </c>
      <c r="BT9" s="59">
        <v>6.25E-2</v>
      </c>
      <c r="BU9" s="59">
        <v>0</v>
      </c>
      <c r="BV9" s="59">
        <v>0</v>
      </c>
      <c r="BW9" s="59">
        <v>0</v>
      </c>
      <c r="BX9" s="59">
        <v>0</v>
      </c>
      <c r="BY9" s="59">
        <v>0</v>
      </c>
      <c r="BZ9" s="59">
        <v>0</v>
      </c>
      <c r="CA9" s="59">
        <v>0</v>
      </c>
      <c r="CB9" s="59">
        <v>0</v>
      </c>
      <c r="CC9" s="59">
        <v>0</v>
      </c>
      <c r="CD9" s="59">
        <v>0</v>
      </c>
      <c r="CE9" s="59">
        <v>0</v>
      </c>
      <c r="CF9" s="59">
        <v>0</v>
      </c>
      <c r="CG9" s="18">
        <v>0.13541666666666699</v>
      </c>
      <c r="CH9" s="18">
        <v>0.53125</v>
      </c>
      <c r="CI9" s="18">
        <v>4.1666666666666699E-2</v>
      </c>
      <c r="CJ9" s="18">
        <v>3.125E-2</v>
      </c>
      <c r="CK9" s="18">
        <v>0.20833333333333301</v>
      </c>
      <c r="CL9" s="20">
        <v>0</v>
      </c>
      <c r="CM9" s="20">
        <v>0</v>
      </c>
      <c r="CN9" s="81">
        <v>1750</v>
      </c>
      <c r="CO9" s="29">
        <v>5000</v>
      </c>
      <c r="CP9" s="29">
        <v>24500</v>
      </c>
      <c r="CQ9" s="29">
        <v>3138.5416666666702</v>
      </c>
      <c r="CR9" s="20">
        <v>0</v>
      </c>
      <c r="CS9" s="29">
        <v>4443.3124152256296</v>
      </c>
      <c r="CT9" s="18">
        <v>0.46875</v>
      </c>
      <c r="CU9" s="18">
        <v>0.45833333333333298</v>
      </c>
      <c r="CV9" s="18">
        <v>7.2916666666666699E-2</v>
      </c>
      <c r="CW9" s="18">
        <v>0</v>
      </c>
      <c r="CX9" s="18">
        <v>7.2916666666666699E-2</v>
      </c>
      <c r="CY9" s="18">
        <v>0.46875</v>
      </c>
      <c r="CZ9" s="18">
        <v>0.45833333333333298</v>
      </c>
      <c r="DA9" s="18">
        <v>7.2916666666666699E-2</v>
      </c>
      <c r="DB9" s="18">
        <v>0</v>
      </c>
      <c r="DC9" s="20">
        <v>0</v>
      </c>
      <c r="DD9" s="20">
        <v>0</v>
      </c>
      <c r="DE9" s="29">
        <v>850</v>
      </c>
      <c r="DF9" s="29">
        <v>3000</v>
      </c>
      <c r="DG9" s="29">
        <v>10000</v>
      </c>
      <c r="DH9" s="29">
        <v>1901.0416666666699</v>
      </c>
      <c r="DI9" s="20">
        <v>0</v>
      </c>
      <c r="DJ9" s="29">
        <v>2476.5211079749802</v>
      </c>
      <c r="DK9" s="20">
        <v>0</v>
      </c>
      <c r="DL9" s="20">
        <v>0</v>
      </c>
      <c r="DM9" s="20">
        <v>0</v>
      </c>
      <c r="DN9" s="20">
        <v>0</v>
      </c>
      <c r="DO9" s="29">
        <v>20000</v>
      </c>
      <c r="DP9" s="29">
        <v>375</v>
      </c>
      <c r="DQ9" s="20">
        <v>0</v>
      </c>
      <c r="DR9" s="30">
        <v>2322.6572803806598</v>
      </c>
      <c r="DS9" s="20">
        <v>0</v>
      </c>
      <c r="DT9" s="20">
        <v>0</v>
      </c>
      <c r="DU9" s="20">
        <v>0</v>
      </c>
      <c r="DV9" s="31">
        <v>0</v>
      </c>
      <c r="DW9" s="29">
        <v>4000</v>
      </c>
      <c r="DX9" s="31">
        <v>62.5</v>
      </c>
      <c r="DY9" s="20">
        <v>0</v>
      </c>
      <c r="DZ9" s="29">
        <v>436.79454401836398</v>
      </c>
      <c r="EA9" s="20">
        <v>0</v>
      </c>
      <c r="EB9" s="20">
        <v>0</v>
      </c>
      <c r="EC9" s="20">
        <v>0</v>
      </c>
      <c r="ED9" s="20">
        <v>0</v>
      </c>
      <c r="EE9" s="29">
        <v>20000</v>
      </c>
      <c r="EF9" s="29">
        <v>800</v>
      </c>
      <c r="EG9" s="20">
        <v>0</v>
      </c>
      <c r="EH9" s="29">
        <v>2585.99466763809</v>
      </c>
      <c r="EI9" s="59">
        <v>0.104166666666667</v>
      </c>
      <c r="EJ9" s="59">
        <v>0.19791666666666699</v>
      </c>
      <c r="EK9" s="29">
        <v>1000</v>
      </c>
      <c r="EL9" s="29">
        <v>6050</v>
      </c>
      <c r="EM9" s="29">
        <v>8750</v>
      </c>
      <c r="EN9" s="29">
        <v>11757.5</v>
      </c>
      <c r="EO9" s="29">
        <v>32800</v>
      </c>
      <c r="EP9" s="29">
        <v>9690.5208333333303</v>
      </c>
      <c r="EQ9" s="29">
        <v>5413.1909783400797</v>
      </c>
      <c r="ER9" s="29">
        <v>200</v>
      </c>
      <c r="ES9" s="29">
        <v>3000</v>
      </c>
      <c r="ET9" s="29">
        <v>4000</v>
      </c>
      <c r="EU9" s="29">
        <v>5000</v>
      </c>
      <c r="EV9" s="29">
        <v>10000</v>
      </c>
      <c r="EW9" s="29">
        <v>3892.7083333333298</v>
      </c>
      <c r="EX9" s="29">
        <v>1684.55802678745</v>
      </c>
      <c r="EY9" s="20">
        <v>0</v>
      </c>
      <c r="EZ9" s="31">
        <v>0</v>
      </c>
      <c r="FA9" s="29">
        <v>100</v>
      </c>
      <c r="FB9" s="29">
        <v>1000</v>
      </c>
      <c r="FC9" s="29">
        <v>10000</v>
      </c>
      <c r="FD9" s="29">
        <v>948.95833333333303</v>
      </c>
      <c r="FE9" s="29">
        <v>1799.9996954190799</v>
      </c>
      <c r="FF9" s="31">
        <v>0</v>
      </c>
      <c r="FG9" s="31">
        <v>0</v>
      </c>
      <c r="FH9" s="31">
        <v>0</v>
      </c>
      <c r="FI9" s="31">
        <v>100</v>
      </c>
      <c r="FJ9" s="29">
        <v>3000</v>
      </c>
      <c r="FK9" s="31">
        <v>93.2291666666667</v>
      </c>
      <c r="FL9" s="29">
        <v>319.01326417454499</v>
      </c>
      <c r="FM9" s="20">
        <v>0</v>
      </c>
      <c r="FN9" s="20">
        <v>0</v>
      </c>
      <c r="FO9" s="20">
        <v>0</v>
      </c>
      <c r="FP9" s="20">
        <v>0</v>
      </c>
      <c r="FQ9" s="29">
        <v>2500</v>
      </c>
      <c r="FR9" s="29">
        <v>90.625</v>
      </c>
      <c r="FS9" s="29">
        <v>365.93877112233702</v>
      </c>
      <c r="FT9" s="20">
        <v>0</v>
      </c>
      <c r="FU9" s="29">
        <v>150</v>
      </c>
      <c r="FV9" s="29">
        <v>1500</v>
      </c>
      <c r="FW9" s="29">
        <v>2500</v>
      </c>
      <c r="FX9" s="29">
        <v>7000</v>
      </c>
      <c r="FY9" s="29">
        <v>1623.4375</v>
      </c>
      <c r="FZ9" s="29">
        <v>1569.3101589552</v>
      </c>
      <c r="GA9" s="31">
        <v>0</v>
      </c>
      <c r="GB9" s="31">
        <v>0</v>
      </c>
      <c r="GC9" s="31">
        <v>0</v>
      </c>
      <c r="GD9" s="31">
        <v>200</v>
      </c>
      <c r="GE9" s="29">
        <v>2000</v>
      </c>
      <c r="GF9" s="31">
        <v>156.666666666667</v>
      </c>
      <c r="GG9" s="31">
        <v>301.44447569963</v>
      </c>
      <c r="GH9" s="20">
        <v>0</v>
      </c>
      <c r="GI9" s="29">
        <v>1000</v>
      </c>
      <c r="GJ9" s="29">
        <v>1200</v>
      </c>
      <c r="GK9" s="29">
        <v>2000</v>
      </c>
      <c r="GL9" s="29">
        <v>9000</v>
      </c>
      <c r="GM9" s="31">
        <v>1560.4166666666699</v>
      </c>
      <c r="GN9" s="29">
        <v>1196.7701416436801</v>
      </c>
      <c r="GO9" s="31">
        <v>0</v>
      </c>
      <c r="GP9" s="31">
        <v>0</v>
      </c>
      <c r="GQ9" s="31">
        <v>0</v>
      </c>
      <c r="GR9" s="31">
        <v>0</v>
      </c>
      <c r="GS9" s="29">
        <v>1000</v>
      </c>
      <c r="GT9" s="31">
        <v>31.25</v>
      </c>
      <c r="GU9" s="29">
        <v>174.90598978639301</v>
      </c>
      <c r="GV9" s="31">
        <v>0</v>
      </c>
      <c r="GW9" s="31">
        <v>0</v>
      </c>
      <c r="GX9" s="31">
        <v>175</v>
      </c>
      <c r="GY9" s="29">
        <v>400</v>
      </c>
      <c r="GZ9" s="29">
        <v>1200</v>
      </c>
      <c r="HA9" s="31">
        <v>228.645833333333</v>
      </c>
      <c r="HB9" s="31">
        <v>262.25186685068002</v>
      </c>
      <c r="HC9" s="31">
        <v>0</v>
      </c>
      <c r="HD9" s="31">
        <v>100</v>
      </c>
      <c r="HE9" s="31">
        <v>225</v>
      </c>
      <c r="HF9" s="31">
        <v>400</v>
      </c>
      <c r="HG9" s="29">
        <v>2000</v>
      </c>
      <c r="HH9" s="31">
        <v>313.85416666666703</v>
      </c>
      <c r="HI9" s="31">
        <v>372.67841306064901</v>
      </c>
      <c r="HJ9" s="20">
        <v>0</v>
      </c>
      <c r="HK9" s="31">
        <v>300</v>
      </c>
      <c r="HL9" s="31">
        <v>425</v>
      </c>
      <c r="HM9" s="29">
        <v>600</v>
      </c>
      <c r="HN9" s="29">
        <v>3500</v>
      </c>
      <c r="HO9" s="31">
        <v>572.60416666666697</v>
      </c>
      <c r="HP9" s="31">
        <v>552.881913330251</v>
      </c>
      <c r="HQ9" s="20">
        <v>0</v>
      </c>
      <c r="HR9" s="20">
        <v>0</v>
      </c>
      <c r="HS9" s="20">
        <v>0</v>
      </c>
      <c r="HT9" s="20">
        <v>0</v>
      </c>
      <c r="HU9" s="20">
        <v>0</v>
      </c>
      <c r="HV9" s="31">
        <v>0</v>
      </c>
      <c r="HW9" s="31">
        <v>0</v>
      </c>
      <c r="HX9" s="20">
        <v>0</v>
      </c>
      <c r="HY9" s="20">
        <v>0</v>
      </c>
      <c r="HZ9" s="20">
        <v>0</v>
      </c>
      <c r="IA9" s="20">
        <v>0</v>
      </c>
      <c r="IB9" s="29">
        <v>7000</v>
      </c>
      <c r="IC9" s="31">
        <v>178.125</v>
      </c>
      <c r="ID9" s="29">
        <v>907.65204612897003</v>
      </c>
      <c r="IE9" s="18">
        <v>0.51041666666666696</v>
      </c>
      <c r="IF9" s="20">
        <v>0</v>
      </c>
      <c r="IG9" s="29">
        <v>1500</v>
      </c>
      <c r="IH9" s="81">
        <v>2500</v>
      </c>
      <c r="II9" s="29">
        <v>5000</v>
      </c>
      <c r="IJ9" s="29">
        <v>30000</v>
      </c>
      <c r="IK9" s="29">
        <v>4564.2857142857101</v>
      </c>
      <c r="IL9" s="29">
        <v>5000</v>
      </c>
      <c r="IM9" s="29">
        <v>5739.2834918655099</v>
      </c>
    </row>
    <row r="10" spans="1:247" x14ac:dyDescent="0.3">
      <c r="A10" s="14" t="s">
        <v>8</v>
      </c>
      <c r="B10" s="14" t="s">
        <v>35</v>
      </c>
      <c r="C10" s="18">
        <v>0.47959183673469397</v>
      </c>
      <c r="D10" s="18">
        <v>7.1428571428571397E-2</v>
      </c>
      <c r="E10" s="18">
        <v>7.1428571428571397E-2</v>
      </c>
      <c r="F10" s="18">
        <v>2.04081632653061E-2</v>
      </c>
      <c r="G10" s="18">
        <v>0</v>
      </c>
      <c r="H10" s="18">
        <v>0</v>
      </c>
      <c r="I10" s="18">
        <v>3.06122448979592E-2</v>
      </c>
      <c r="J10" s="18">
        <v>0.19387755102040799</v>
      </c>
      <c r="K10" s="18">
        <v>0</v>
      </c>
      <c r="L10" s="18">
        <v>0</v>
      </c>
      <c r="M10" s="18">
        <v>4.08163265306122E-2</v>
      </c>
      <c r="N10" s="18">
        <v>0</v>
      </c>
      <c r="O10" s="18">
        <v>5.63380281690141E-2</v>
      </c>
      <c r="P10" s="18">
        <v>0.40566037735849103</v>
      </c>
      <c r="Q10" s="18">
        <v>0</v>
      </c>
      <c r="R10" s="18">
        <v>5.21739130434783E-2</v>
      </c>
      <c r="S10" s="59">
        <v>0</v>
      </c>
      <c r="T10" s="59">
        <v>2.8169014084507001E-2</v>
      </c>
      <c r="U10" s="59">
        <v>0</v>
      </c>
      <c r="V10" s="59">
        <v>0</v>
      </c>
      <c r="W10" s="59">
        <v>0</v>
      </c>
      <c r="X10" s="59">
        <v>0</v>
      </c>
      <c r="Y10" s="59">
        <v>1.4084507042253501E-2</v>
      </c>
      <c r="Z10" s="59">
        <v>0</v>
      </c>
      <c r="AA10" s="59">
        <v>0</v>
      </c>
      <c r="AB10" s="59">
        <v>0</v>
      </c>
      <c r="AC10" s="59">
        <v>0</v>
      </c>
      <c r="AD10" s="59">
        <v>0</v>
      </c>
      <c r="AE10" s="59">
        <v>0</v>
      </c>
      <c r="AF10" s="59">
        <v>0</v>
      </c>
      <c r="AG10" s="59">
        <v>0</v>
      </c>
      <c r="AH10" s="59">
        <v>0</v>
      </c>
      <c r="AI10" s="59">
        <v>0</v>
      </c>
      <c r="AJ10" s="59">
        <v>0</v>
      </c>
      <c r="AK10" s="59">
        <v>0</v>
      </c>
      <c r="AL10" s="59">
        <v>0</v>
      </c>
      <c r="AM10" s="59">
        <v>0</v>
      </c>
      <c r="AN10" s="59">
        <v>0</v>
      </c>
      <c r="AO10" s="59">
        <v>6.6037735849056603E-2</v>
      </c>
      <c r="AP10" s="59">
        <v>4.71698113207547E-2</v>
      </c>
      <c r="AQ10" s="59">
        <v>1.88679245283019E-2</v>
      </c>
      <c r="AR10" s="59">
        <v>0</v>
      </c>
      <c r="AS10" s="59">
        <v>0</v>
      </c>
      <c r="AT10" s="59">
        <v>9.4339622641509396E-3</v>
      </c>
      <c r="AU10" s="59">
        <v>0.160377358490566</v>
      </c>
      <c r="AV10" s="59">
        <v>0</v>
      </c>
      <c r="AW10" s="59">
        <v>0</v>
      </c>
      <c r="AX10" s="59">
        <v>3.77358490566038E-2</v>
      </c>
      <c r="AY10" s="59">
        <v>0</v>
      </c>
      <c r="AZ10" s="59">
        <v>0</v>
      </c>
      <c r="BA10" s="59">
        <v>0</v>
      </c>
      <c r="BB10" s="59">
        <v>0</v>
      </c>
      <c r="BC10" s="59">
        <v>0</v>
      </c>
      <c r="BD10" s="59">
        <v>0</v>
      </c>
      <c r="BE10" s="59">
        <v>1.7391304347826101E-2</v>
      </c>
      <c r="BF10" s="59">
        <v>2.6086956521739101E-2</v>
      </c>
      <c r="BG10" s="59">
        <v>0</v>
      </c>
      <c r="BH10" s="59">
        <v>0</v>
      </c>
      <c r="BI10" s="59">
        <v>0</v>
      </c>
      <c r="BJ10" s="59">
        <v>0</v>
      </c>
      <c r="BK10" s="59">
        <v>0</v>
      </c>
      <c r="BL10" s="59">
        <v>0</v>
      </c>
      <c r="BM10" s="59">
        <v>0</v>
      </c>
      <c r="BN10" s="59">
        <v>0</v>
      </c>
      <c r="BO10" s="59">
        <v>0</v>
      </c>
      <c r="BP10" s="59">
        <v>0</v>
      </c>
      <c r="BQ10" s="59">
        <v>0</v>
      </c>
      <c r="BR10" s="59">
        <v>0</v>
      </c>
      <c r="BS10" s="59">
        <v>0</v>
      </c>
      <c r="BT10" s="59">
        <v>0</v>
      </c>
      <c r="BU10" s="59">
        <v>0</v>
      </c>
      <c r="BV10" s="59">
        <v>0</v>
      </c>
      <c r="BW10" s="59">
        <v>0</v>
      </c>
      <c r="BX10" s="59">
        <v>0</v>
      </c>
      <c r="BY10" s="59">
        <v>0</v>
      </c>
      <c r="BZ10" s="59">
        <v>0</v>
      </c>
      <c r="CA10" s="59">
        <v>0</v>
      </c>
      <c r="CB10" s="59">
        <v>0</v>
      </c>
      <c r="CC10" s="59">
        <v>0</v>
      </c>
      <c r="CD10" s="59">
        <v>0</v>
      </c>
      <c r="CE10" s="59">
        <v>0</v>
      </c>
      <c r="CF10" s="59">
        <v>0</v>
      </c>
      <c r="CG10" s="18">
        <v>6.1224489795918401E-2</v>
      </c>
      <c r="CH10" s="18">
        <v>0.47959183673469397</v>
      </c>
      <c r="CI10" s="18">
        <v>2.04081632653061E-2</v>
      </c>
      <c r="CJ10" s="18">
        <v>2.04081632653061E-2</v>
      </c>
      <c r="CK10" s="18">
        <v>0.47959183673469397</v>
      </c>
      <c r="CL10" s="20">
        <v>0</v>
      </c>
      <c r="CM10" s="20">
        <v>0</v>
      </c>
      <c r="CN10" s="81">
        <v>2000</v>
      </c>
      <c r="CO10" s="29">
        <v>6000</v>
      </c>
      <c r="CP10" s="29">
        <v>15000</v>
      </c>
      <c r="CQ10" s="29">
        <v>3518.1632653061201</v>
      </c>
      <c r="CR10" s="20">
        <v>0</v>
      </c>
      <c r="CS10" s="29">
        <v>4032.7832723223901</v>
      </c>
      <c r="CT10" s="18">
        <v>0.52040816326530603</v>
      </c>
      <c r="CU10" s="18">
        <v>0.42857142857142899</v>
      </c>
      <c r="CV10" s="18">
        <v>5.1020408163265293E-2</v>
      </c>
      <c r="CW10" s="18">
        <v>0</v>
      </c>
      <c r="CX10" s="18">
        <v>6.1224489795918401E-2</v>
      </c>
      <c r="CY10" s="18">
        <v>0.52040816326530603</v>
      </c>
      <c r="CZ10" s="18">
        <v>0.41836734693877603</v>
      </c>
      <c r="DA10" s="18">
        <v>6.1224489795918401E-2</v>
      </c>
      <c r="DB10" s="18">
        <v>0</v>
      </c>
      <c r="DC10" s="20">
        <v>0</v>
      </c>
      <c r="DD10" s="20">
        <v>0</v>
      </c>
      <c r="DE10" s="20">
        <v>0</v>
      </c>
      <c r="DF10" s="29">
        <v>3000</v>
      </c>
      <c r="DG10" s="29">
        <v>12000</v>
      </c>
      <c r="DH10" s="29">
        <v>1956.12244897959</v>
      </c>
      <c r="DI10" s="20">
        <v>0</v>
      </c>
      <c r="DJ10" s="29">
        <v>3100.31811891295</v>
      </c>
      <c r="DK10" s="20">
        <v>0</v>
      </c>
      <c r="DL10" s="20">
        <v>0</v>
      </c>
      <c r="DM10" s="20">
        <v>0</v>
      </c>
      <c r="DN10" s="20">
        <v>0</v>
      </c>
      <c r="DO10" s="29">
        <v>10000</v>
      </c>
      <c r="DP10" s="29">
        <v>163.265306122449</v>
      </c>
      <c r="DQ10" s="20">
        <v>0</v>
      </c>
      <c r="DR10" s="30">
        <v>1172.6600086543999</v>
      </c>
      <c r="DS10" s="20">
        <v>0</v>
      </c>
      <c r="DT10" s="20">
        <v>0</v>
      </c>
      <c r="DU10" s="20">
        <v>0</v>
      </c>
      <c r="DV10" s="31">
        <v>0</v>
      </c>
      <c r="DW10" s="29">
        <v>3000</v>
      </c>
      <c r="DX10" s="31">
        <v>40.816326530612201</v>
      </c>
      <c r="DY10" s="20">
        <v>0</v>
      </c>
      <c r="DZ10" s="29">
        <v>318.44879654248399</v>
      </c>
      <c r="EA10" s="20">
        <v>0</v>
      </c>
      <c r="EB10" s="20">
        <v>0</v>
      </c>
      <c r="EC10" s="20">
        <v>0</v>
      </c>
      <c r="ED10" s="29">
        <v>1875</v>
      </c>
      <c r="EE10" s="29">
        <v>15000</v>
      </c>
      <c r="EF10" s="29">
        <v>1357.9591836734701</v>
      </c>
      <c r="EG10" s="20">
        <v>0</v>
      </c>
      <c r="EH10" s="29">
        <v>2708.3094583204802</v>
      </c>
      <c r="EI10" s="59">
        <v>0.17346938775510201</v>
      </c>
      <c r="EJ10" s="59">
        <v>9.1836734693877597E-2</v>
      </c>
      <c r="EK10" s="29">
        <v>1750</v>
      </c>
      <c r="EL10" s="29">
        <v>5512.5</v>
      </c>
      <c r="EM10" s="29">
        <v>8785</v>
      </c>
      <c r="EN10" s="29">
        <v>12275</v>
      </c>
      <c r="EO10" s="29">
        <v>37200</v>
      </c>
      <c r="EP10" s="29">
        <v>10024.285714285699</v>
      </c>
      <c r="EQ10" s="29">
        <v>6164.2486017958599</v>
      </c>
      <c r="ER10" s="29">
        <v>300</v>
      </c>
      <c r="ES10" s="29">
        <v>3000</v>
      </c>
      <c r="ET10" s="29">
        <v>4000</v>
      </c>
      <c r="EU10" s="29">
        <v>5000</v>
      </c>
      <c r="EV10" s="29">
        <v>12000</v>
      </c>
      <c r="EW10" s="29">
        <v>4216.3265306122403</v>
      </c>
      <c r="EX10" s="29">
        <v>2063.5118637570699</v>
      </c>
      <c r="EY10" s="20">
        <v>0</v>
      </c>
      <c r="EZ10" s="31">
        <v>0</v>
      </c>
      <c r="FA10" s="29">
        <v>400</v>
      </c>
      <c r="FB10" s="29">
        <v>1000</v>
      </c>
      <c r="FC10" s="29">
        <v>20000</v>
      </c>
      <c r="FD10" s="29">
        <v>1003.57142857143</v>
      </c>
      <c r="FE10" s="29">
        <v>2278.1486650800898</v>
      </c>
      <c r="FF10" s="31">
        <v>0</v>
      </c>
      <c r="FG10" s="31">
        <v>0</v>
      </c>
      <c r="FH10" s="31">
        <v>0</v>
      </c>
      <c r="FI10" s="31">
        <v>137.5</v>
      </c>
      <c r="FJ10" s="29">
        <v>2000</v>
      </c>
      <c r="FK10" s="31">
        <v>138.775510204082</v>
      </c>
      <c r="FL10" s="29">
        <v>305.91510616112402</v>
      </c>
      <c r="FM10" s="20">
        <v>0</v>
      </c>
      <c r="FN10" s="20">
        <v>0</v>
      </c>
      <c r="FO10" s="20">
        <v>0</v>
      </c>
      <c r="FP10" s="20">
        <v>0</v>
      </c>
      <c r="FQ10" s="29">
        <v>4000</v>
      </c>
      <c r="FR10" s="29">
        <v>214.79591836734701</v>
      </c>
      <c r="FS10" s="29">
        <v>697.42564853961301</v>
      </c>
      <c r="FT10" s="20">
        <v>0</v>
      </c>
      <c r="FU10" s="20">
        <v>0</v>
      </c>
      <c r="FV10" s="29">
        <v>500</v>
      </c>
      <c r="FW10" s="29">
        <v>2000</v>
      </c>
      <c r="FX10" s="29">
        <v>14000</v>
      </c>
      <c r="FY10" s="29">
        <v>1342.3469387755099</v>
      </c>
      <c r="FZ10" s="29">
        <v>2128.8077109370802</v>
      </c>
      <c r="GA10" s="31">
        <v>0</v>
      </c>
      <c r="GB10" s="31">
        <v>0</v>
      </c>
      <c r="GC10" s="31">
        <v>0</v>
      </c>
      <c r="GD10" s="31">
        <v>100</v>
      </c>
      <c r="GE10" s="29">
        <v>500</v>
      </c>
      <c r="GF10" s="31">
        <v>76.326530612244895</v>
      </c>
      <c r="GG10" s="31">
        <v>141.14690566778901</v>
      </c>
      <c r="GH10" s="20">
        <v>0</v>
      </c>
      <c r="GI10" s="29">
        <v>600</v>
      </c>
      <c r="GJ10" s="29">
        <v>1040</v>
      </c>
      <c r="GK10" s="29">
        <v>1500</v>
      </c>
      <c r="GL10" s="29">
        <v>8000</v>
      </c>
      <c r="GM10" s="31">
        <v>1286.5306122449001</v>
      </c>
      <c r="GN10" s="29">
        <v>1040.79480140941</v>
      </c>
      <c r="GO10" s="31">
        <v>0</v>
      </c>
      <c r="GP10" s="31">
        <v>0</v>
      </c>
      <c r="GQ10" s="31">
        <v>0</v>
      </c>
      <c r="GR10" s="31">
        <v>187.5</v>
      </c>
      <c r="GS10" s="29">
        <v>2500</v>
      </c>
      <c r="GT10" s="31">
        <v>310.71428571428601</v>
      </c>
      <c r="GU10" s="29">
        <v>623.46760595086505</v>
      </c>
      <c r="GV10" s="31">
        <v>0</v>
      </c>
      <c r="GW10" s="31">
        <v>100</v>
      </c>
      <c r="GX10" s="31">
        <v>200</v>
      </c>
      <c r="GY10" s="29">
        <v>400</v>
      </c>
      <c r="GZ10" s="29">
        <v>3000</v>
      </c>
      <c r="HA10" s="31">
        <v>303.06122448979602</v>
      </c>
      <c r="HB10" s="31">
        <v>380.97922708547998</v>
      </c>
      <c r="HC10" s="31">
        <v>0</v>
      </c>
      <c r="HD10" s="31">
        <v>100</v>
      </c>
      <c r="HE10" s="31">
        <v>200</v>
      </c>
      <c r="HF10" s="31">
        <v>400</v>
      </c>
      <c r="HG10" s="29">
        <v>3000</v>
      </c>
      <c r="HH10" s="31">
        <v>303.57142857142901</v>
      </c>
      <c r="HI10" s="31">
        <v>380.737889112951</v>
      </c>
      <c r="HJ10" s="20">
        <v>0</v>
      </c>
      <c r="HK10" s="31">
        <v>300</v>
      </c>
      <c r="HL10" s="31">
        <v>500</v>
      </c>
      <c r="HM10" s="29">
        <v>800</v>
      </c>
      <c r="HN10" s="29">
        <v>2000</v>
      </c>
      <c r="HO10" s="31">
        <v>612.24489795918396</v>
      </c>
      <c r="HP10" s="31">
        <v>462.23689783050497</v>
      </c>
      <c r="HQ10" s="20">
        <v>0</v>
      </c>
      <c r="HR10" s="20">
        <v>0</v>
      </c>
      <c r="HS10" s="20">
        <v>0</v>
      </c>
      <c r="HT10" s="20">
        <v>0</v>
      </c>
      <c r="HU10" s="20">
        <v>0</v>
      </c>
      <c r="HV10" s="31">
        <v>0</v>
      </c>
      <c r="HW10" s="31">
        <v>0</v>
      </c>
      <c r="HX10" s="20">
        <v>0</v>
      </c>
      <c r="HY10" s="20">
        <v>0</v>
      </c>
      <c r="HZ10" s="20">
        <v>0</v>
      </c>
      <c r="IA10" s="20">
        <v>0</v>
      </c>
      <c r="IB10" s="29">
        <v>5000</v>
      </c>
      <c r="IC10" s="31">
        <v>216.02040816326499</v>
      </c>
      <c r="ID10" s="29">
        <v>765.10054564092297</v>
      </c>
      <c r="IE10" s="18">
        <v>0.83673469387755106</v>
      </c>
      <c r="IF10" s="20">
        <v>0</v>
      </c>
      <c r="IG10" s="29">
        <v>2000</v>
      </c>
      <c r="IH10" s="81">
        <v>3000</v>
      </c>
      <c r="II10" s="29">
        <v>5000</v>
      </c>
      <c r="IJ10" s="29">
        <v>30000</v>
      </c>
      <c r="IK10" s="29">
        <v>4554.2682926829302</v>
      </c>
      <c r="IL10" s="29">
        <v>3000</v>
      </c>
      <c r="IM10" s="29">
        <v>5507.7958286499097</v>
      </c>
    </row>
    <row r="11" spans="1:247" x14ac:dyDescent="0.3">
      <c r="A11" s="14" t="s">
        <v>9</v>
      </c>
      <c r="B11" s="14"/>
      <c r="C11" s="18">
        <v>0.463917525773196</v>
      </c>
      <c r="D11" s="18">
        <v>8.2474226804123696E-2</v>
      </c>
      <c r="E11" s="18">
        <v>0.15463917525773199</v>
      </c>
      <c r="F11" s="18">
        <v>6.1855670103092807E-2</v>
      </c>
      <c r="G11" s="18">
        <v>1.03092783505155E-2</v>
      </c>
      <c r="H11" s="18">
        <v>0</v>
      </c>
      <c r="I11" s="18">
        <v>4.1237113402061897E-2</v>
      </c>
      <c r="J11" s="18">
        <v>0.10309278350515499</v>
      </c>
      <c r="K11" s="18">
        <v>0</v>
      </c>
      <c r="L11" s="18">
        <v>0</v>
      </c>
      <c r="M11" s="18">
        <v>2.06185567010309E-2</v>
      </c>
      <c r="N11" s="18">
        <v>0</v>
      </c>
      <c r="O11" s="18">
        <v>7.0422535211267595E-2</v>
      </c>
      <c r="P11" s="18">
        <v>0.407407407407407</v>
      </c>
      <c r="Q11" s="18">
        <v>0</v>
      </c>
      <c r="R11" s="18">
        <v>1.7699115044247801E-2</v>
      </c>
      <c r="S11" s="59">
        <v>1.4084507042253501E-2</v>
      </c>
      <c r="T11" s="59">
        <v>0</v>
      </c>
      <c r="U11" s="59">
        <v>1.4084507042253501E-2</v>
      </c>
      <c r="V11" s="59">
        <v>0</v>
      </c>
      <c r="W11" s="59">
        <v>0</v>
      </c>
      <c r="X11" s="59">
        <v>0</v>
      </c>
      <c r="Y11" s="59">
        <v>2.8169014084507001E-2</v>
      </c>
      <c r="Z11" s="59">
        <v>0</v>
      </c>
      <c r="AA11" s="59">
        <v>0</v>
      </c>
      <c r="AB11" s="59">
        <v>0</v>
      </c>
      <c r="AC11" s="59">
        <v>0</v>
      </c>
      <c r="AD11" s="59">
        <v>0</v>
      </c>
      <c r="AE11" s="59">
        <v>0</v>
      </c>
      <c r="AF11" s="59">
        <v>0</v>
      </c>
      <c r="AG11" s="59">
        <v>0</v>
      </c>
      <c r="AH11" s="59">
        <v>0</v>
      </c>
      <c r="AI11" s="59">
        <v>0</v>
      </c>
      <c r="AJ11" s="59">
        <v>0</v>
      </c>
      <c r="AK11" s="59">
        <v>0</v>
      </c>
      <c r="AL11" s="59">
        <v>0</v>
      </c>
      <c r="AM11" s="59">
        <v>0</v>
      </c>
      <c r="AN11" s="59">
        <v>0</v>
      </c>
      <c r="AO11" s="59">
        <v>7.4074074074074098E-2</v>
      </c>
      <c r="AP11" s="59">
        <v>0.13888888888888901</v>
      </c>
      <c r="AQ11" s="59">
        <v>4.6296296296296301E-2</v>
      </c>
      <c r="AR11" s="59">
        <v>9.2592592592592605E-3</v>
      </c>
      <c r="AS11" s="59">
        <v>0</v>
      </c>
      <c r="AT11" s="59">
        <v>2.7777777777777801E-2</v>
      </c>
      <c r="AU11" s="59">
        <v>8.3333333333333301E-2</v>
      </c>
      <c r="AV11" s="59">
        <v>0</v>
      </c>
      <c r="AW11" s="59">
        <v>0</v>
      </c>
      <c r="AX11" s="59">
        <v>9.2592592592592605E-3</v>
      </c>
      <c r="AY11" s="59">
        <v>0</v>
      </c>
      <c r="AZ11" s="59">
        <v>0</v>
      </c>
      <c r="BA11" s="59">
        <v>0</v>
      </c>
      <c r="BB11" s="59">
        <v>0</v>
      </c>
      <c r="BC11" s="59">
        <v>0</v>
      </c>
      <c r="BD11" s="59">
        <v>0</v>
      </c>
      <c r="BE11" s="59">
        <v>8.8495575221238902E-3</v>
      </c>
      <c r="BF11" s="59">
        <v>0</v>
      </c>
      <c r="BG11" s="59">
        <v>0</v>
      </c>
      <c r="BH11" s="59">
        <v>0</v>
      </c>
      <c r="BI11" s="59">
        <v>8.8495575221238902E-3</v>
      </c>
      <c r="BJ11" s="59">
        <v>0</v>
      </c>
      <c r="BK11" s="59">
        <v>0</v>
      </c>
      <c r="BL11" s="59">
        <v>6.25E-2</v>
      </c>
      <c r="BM11" s="59">
        <v>0</v>
      </c>
      <c r="BN11" s="59">
        <v>0</v>
      </c>
      <c r="BO11" s="59">
        <v>0</v>
      </c>
      <c r="BP11" s="59">
        <v>0</v>
      </c>
      <c r="BQ11" s="59">
        <v>0</v>
      </c>
      <c r="BR11" s="59">
        <v>0</v>
      </c>
      <c r="BS11" s="59">
        <v>0</v>
      </c>
      <c r="BT11" s="59">
        <v>0</v>
      </c>
      <c r="BU11" s="59">
        <v>0</v>
      </c>
      <c r="BV11" s="59">
        <v>0</v>
      </c>
      <c r="BW11" s="59">
        <v>0</v>
      </c>
      <c r="BX11" s="59">
        <v>0</v>
      </c>
      <c r="BY11" s="59">
        <v>0</v>
      </c>
      <c r="BZ11" s="59">
        <v>0</v>
      </c>
      <c r="CA11" s="59">
        <v>0</v>
      </c>
      <c r="CB11" s="59">
        <v>0</v>
      </c>
      <c r="CC11" s="59">
        <v>0</v>
      </c>
      <c r="CD11" s="59">
        <v>0</v>
      </c>
      <c r="CE11" s="59">
        <v>0.2</v>
      </c>
      <c r="CF11" s="59">
        <v>0</v>
      </c>
      <c r="CG11" s="18">
        <v>0.15463917525773199</v>
      </c>
      <c r="CH11" s="18">
        <v>0.463917525773196</v>
      </c>
      <c r="CI11" s="18">
        <v>3.0927835051546403E-2</v>
      </c>
      <c r="CJ11" s="18">
        <v>7.2164948453608199E-2</v>
      </c>
      <c r="CK11" s="18">
        <v>0.39175257731958801</v>
      </c>
      <c r="CL11" s="20">
        <v>0</v>
      </c>
      <c r="CM11" s="20">
        <v>165</v>
      </c>
      <c r="CN11" s="81">
        <v>2000</v>
      </c>
      <c r="CO11" s="29">
        <v>5200</v>
      </c>
      <c r="CP11" s="29">
        <v>30000</v>
      </c>
      <c r="CQ11" s="29">
        <v>3938.81443298969</v>
      </c>
      <c r="CR11" s="20">
        <v>0</v>
      </c>
      <c r="CS11" s="29">
        <v>5360.5368285467603</v>
      </c>
      <c r="CT11" s="18">
        <v>0.536082474226804</v>
      </c>
      <c r="CU11" s="18">
        <v>0.402061855670103</v>
      </c>
      <c r="CV11" s="18">
        <v>6.1855670103092807E-2</v>
      </c>
      <c r="CW11" s="18">
        <v>0</v>
      </c>
      <c r="CX11" s="18">
        <v>5.1546391752577296E-2</v>
      </c>
      <c r="CY11" s="18">
        <v>0.536082474226804</v>
      </c>
      <c r="CZ11" s="18">
        <v>0.41237113402061903</v>
      </c>
      <c r="DA11" s="18">
        <v>4.1237113402061897E-2</v>
      </c>
      <c r="DB11" s="18">
        <v>1.03092783505155E-2</v>
      </c>
      <c r="DC11" s="20">
        <v>0</v>
      </c>
      <c r="DD11" s="20">
        <v>0</v>
      </c>
      <c r="DE11" s="20">
        <v>0</v>
      </c>
      <c r="DF11" s="29">
        <v>4000</v>
      </c>
      <c r="DG11" s="29">
        <v>30000</v>
      </c>
      <c r="DH11" s="29">
        <v>2259.7938144329901</v>
      </c>
      <c r="DI11" s="20">
        <v>0</v>
      </c>
      <c r="DJ11" s="29">
        <v>3979.44352772822</v>
      </c>
      <c r="DK11" s="20">
        <v>0</v>
      </c>
      <c r="DL11" s="20">
        <v>0</v>
      </c>
      <c r="DM11" s="20">
        <v>0</v>
      </c>
      <c r="DN11" s="20">
        <v>0</v>
      </c>
      <c r="DO11" s="29">
        <v>10000</v>
      </c>
      <c r="DP11" s="29">
        <v>195.876288659794</v>
      </c>
      <c r="DQ11" s="20">
        <v>0</v>
      </c>
      <c r="DR11" s="30">
        <v>1213.1156105401001</v>
      </c>
      <c r="DS11" s="20">
        <v>0</v>
      </c>
      <c r="DT11" s="20">
        <v>0</v>
      </c>
      <c r="DU11" s="20">
        <v>0</v>
      </c>
      <c r="DV11" s="31">
        <v>0</v>
      </c>
      <c r="DW11" s="29">
        <v>5000</v>
      </c>
      <c r="DX11" s="31">
        <v>155.67010309278399</v>
      </c>
      <c r="DY11" s="20">
        <v>0</v>
      </c>
      <c r="DZ11" s="29">
        <v>697.16226473303698</v>
      </c>
      <c r="EA11" s="20">
        <v>0</v>
      </c>
      <c r="EB11" s="20">
        <v>0</v>
      </c>
      <c r="EC11" s="20">
        <v>0</v>
      </c>
      <c r="ED11" s="29">
        <v>1300</v>
      </c>
      <c r="EE11" s="29">
        <v>26000</v>
      </c>
      <c r="EF11" s="29">
        <v>1327.47422680412</v>
      </c>
      <c r="EG11" s="20">
        <v>0</v>
      </c>
      <c r="EH11" s="29">
        <v>3381.3551372834199</v>
      </c>
      <c r="EI11" s="59">
        <v>0.134020618556701</v>
      </c>
      <c r="EJ11" s="59">
        <v>0.11340206185567001</v>
      </c>
      <c r="EK11" s="29">
        <v>780</v>
      </c>
      <c r="EL11" s="29">
        <v>5950</v>
      </c>
      <c r="EM11" s="29">
        <v>9850</v>
      </c>
      <c r="EN11" s="29">
        <v>15500</v>
      </c>
      <c r="EO11" s="29">
        <v>47000</v>
      </c>
      <c r="EP11" s="29">
        <v>11747.9175257732</v>
      </c>
      <c r="EQ11" s="29">
        <v>8529.2816369919001</v>
      </c>
      <c r="ER11" s="29">
        <v>500</v>
      </c>
      <c r="ES11" s="29">
        <v>2500</v>
      </c>
      <c r="ET11" s="29">
        <v>3000</v>
      </c>
      <c r="EU11" s="29">
        <v>5000</v>
      </c>
      <c r="EV11" s="29">
        <v>13000</v>
      </c>
      <c r="EW11" s="29">
        <v>3864.94845360825</v>
      </c>
      <c r="EX11" s="29">
        <v>2350.00182788552</v>
      </c>
      <c r="EY11" s="20">
        <v>0</v>
      </c>
      <c r="EZ11" s="31">
        <v>0</v>
      </c>
      <c r="FA11" s="29">
        <v>500</v>
      </c>
      <c r="FB11" s="29">
        <v>2000</v>
      </c>
      <c r="FC11" s="29">
        <v>15000</v>
      </c>
      <c r="FD11" s="29">
        <v>1408.24742268041</v>
      </c>
      <c r="FE11" s="29">
        <v>2141.1844513752199</v>
      </c>
      <c r="FF11" s="31">
        <v>0</v>
      </c>
      <c r="FG11" s="31">
        <v>0</v>
      </c>
      <c r="FH11" s="31">
        <v>0</v>
      </c>
      <c r="FI11" s="31">
        <v>100</v>
      </c>
      <c r="FJ11" s="29">
        <v>10000</v>
      </c>
      <c r="FK11" s="31">
        <v>225.876288659794</v>
      </c>
      <c r="FL11" s="29">
        <v>1056.9263146199401</v>
      </c>
      <c r="FM11" s="20">
        <v>0</v>
      </c>
      <c r="FN11" s="20">
        <v>0</v>
      </c>
      <c r="FO11" s="20">
        <v>0</v>
      </c>
      <c r="FP11" s="20">
        <v>400</v>
      </c>
      <c r="FQ11" s="29">
        <v>7000</v>
      </c>
      <c r="FR11" s="29">
        <v>460.82474226804101</v>
      </c>
      <c r="FS11" s="29">
        <v>1070.78210328469</v>
      </c>
      <c r="FT11" s="20">
        <v>0</v>
      </c>
      <c r="FU11" s="29">
        <v>200</v>
      </c>
      <c r="FV11" s="29">
        <v>1500</v>
      </c>
      <c r="FW11" s="29">
        <v>4000</v>
      </c>
      <c r="FX11" s="29">
        <v>15000</v>
      </c>
      <c r="FY11" s="29">
        <v>2619.2783505154598</v>
      </c>
      <c r="FZ11" s="29">
        <v>3262.1006292669599</v>
      </c>
      <c r="GA11" s="31">
        <v>0</v>
      </c>
      <c r="GB11" s="31">
        <v>0</v>
      </c>
      <c r="GC11" s="31">
        <v>0</v>
      </c>
      <c r="GD11" s="31">
        <v>200</v>
      </c>
      <c r="GE11" s="29">
        <v>1500</v>
      </c>
      <c r="GF11" s="31">
        <v>123.19587628866</v>
      </c>
      <c r="GG11" s="31">
        <v>230.49560006534699</v>
      </c>
      <c r="GH11" s="20">
        <v>0</v>
      </c>
      <c r="GI11" s="29">
        <v>150</v>
      </c>
      <c r="GJ11" s="29">
        <v>500</v>
      </c>
      <c r="GK11" s="29">
        <v>1080</v>
      </c>
      <c r="GL11" s="29">
        <v>8000</v>
      </c>
      <c r="GM11" s="31">
        <v>771.64948453608201</v>
      </c>
      <c r="GN11" s="29">
        <v>1072.0567075450999</v>
      </c>
      <c r="GO11" s="31">
        <v>0</v>
      </c>
      <c r="GP11" s="31">
        <v>0</v>
      </c>
      <c r="GQ11" s="31">
        <v>0</v>
      </c>
      <c r="GR11" s="31">
        <v>500</v>
      </c>
      <c r="GS11" s="29">
        <v>8000</v>
      </c>
      <c r="GT11" s="31">
        <v>486.59793814432999</v>
      </c>
      <c r="GU11" s="29">
        <v>1234.28697922284</v>
      </c>
      <c r="GV11" s="31">
        <v>0</v>
      </c>
      <c r="GW11" s="31">
        <v>0</v>
      </c>
      <c r="GX11" s="31">
        <v>200</v>
      </c>
      <c r="GY11" s="29">
        <v>500</v>
      </c>
      <c r="GZ11" s="29">
        <v>3000</v>
      </c>
      <c r="HA11" s="31">
        <v>376.59793814432999</v>
      </c>
      <c r="HB11" s="31">
        <v>532.22975653913295</v>
      </c>
      <c r="HC11" s="31">
        <v>0</v>
      </c>
      <c r="HD11" s="31">
        <v>100</v>
      </c>
      <c r="HE11" s="31">
        <v>200</v>
      </c>
      <c r="HF11" s="31">
        <v>500</v>
      </c>
      <c r="HG11" s="29">
        <v>2000</v>
      </c>
      <c r="HH11" s="31">
        <v>331.85567010309302</v>
      </c>
      <c r="HI11" s="31">
        <v>365.90165429874298</v>
      </c>
      <c r="HJ11" s="20">
        <v>0</v>
      </c>
      <c r="HK11" s="31">
        <v>0</v>
      </c>
      <c r="HL11" s="31">
        <v>300</v>
      </c>
      <c r="HM11" s="29">
        <v>500</v>
      </c>
      <c r="HN11" s="29">
        <v>3000</v>
      </c>
      <c r="HO11" s="31">
        <v>434.43298969072202</v>
      </c>
      <c r="HP11" s="31">
        <v>540.43572134005296</v>
      </c>
      <c r="HQ11" s="20">
        <v>0</v>
      </c>
      <c r="HR11" s="20">
        <v>0</v>
      </c>
      <c r="HS11" s="20">
        <v>0</v>
      </c>
      <c r="HT11" s="20">
        <v>0</v>
      </c>
      <c r="HU11" s="20">
        <v>8</v>
      </c>
      <c r="HV11" s="31">
        <v>8.2474226804123696E-2</v>
      </c>
      <c r="HW11" s="31">
        <v>0.812276932106895</v>
      </c>
      <c r="HX11" s="20">
        <v>0</v>
      </c>
      <c r="HY11" s="20">
        <v>0</v>
      </c>
      <c r="HZ11" s="20">
        <v>0</v>
      </c>
      <c r="IA11" s="20">
        <v>0</v>
      </c>
      <c r="IB11" s="29">
        <v>12000</v>
      </c>
      <c r="IC11" s="31">
        <v>644.32989690721604</v>
      </c>
      <c r="ID11" s="29">
        <v>1772.2378198296001</v>
      </c>
      <c r="IE11" s="18">
        <v>0.76288659793814406</v>
      </c>
      <c r="IF11" s="20">
        <v>0</v>
      </c>
      <c r="IG11" s="29">
        <v>1350</v>
      </c>
      <c r="IH11" s="81">
        <v>2650</v>
      </c>
      <c r="II11" s="29">
        <v>5000</v>
      </c>
      <c r="IJ11" s="29">
        <v>26000</v>
      </c>
      <c r="IK11" s="29">
        <v>4326.5540540540496</v>
      </c>
      <c r="IL11" s="29">
        <v>2000</v>
      </c>
      <c r="IM11" s="29">
        <v>4971.9253544190396</v>
      </c>
    </row>
    <row r="12" spans="1:247" x14ac:dyDescent="0.3">
      <c r="A12" s="14" t="s">
        <v>10</v>
      </c>
      <c r="B12" s="14"/>
      <c r="C12" s="18">
        <v>0.41747572815534001</v>
      </c>
      <c r="D12" s="18">
        <v>0.116504854368932</v>
      </c>
      <c r="E12" s="18">
        <v>0.13592233009708699</v>
      </c>
      <c r="F12" s="18">
        <v>4.85436893203883E-2</v>
      </c>
      <c r="G12" s="18">
        <v>0</v>
      </c>
      <c r="H12" s="18">
        <v>9.7087378640776708E-3</v>
      </c>
      <c r="I12" s="18">
        <v>9.7087378640776708E-3</v>
      </c>
      <c r="J12" s="18">
        <v>5.8252427184466E-2</v>
      </c>
      <c r="K12" s="18">
        <v>9.7087378640776708E-3</v>
      </c>
      <c r="L12" s="18">
        <v>0</v>
      </c>
      <c r="M12" s="18">
        <v>1.94174757281553E-2</v>
      </c>
      <c r="N12" s="18">
        <v>0</v>
      </c>
      <c r="O12" s="18">
        <v>2.5641025641025599E-2</v>
      </c>
      <c r="P12" s="18">
        <v>0.40384615384615402</v>
      </c>
      <c r="Q12" s="18">
        <v>0</v>
      </c>
      <c r="R12" s="18">
        <v>9.3457943925233603E-3</v>
      </c>
      <c r="S12" s="59">
        <v>0</v>
      </c>
      <c r="T12" s="59">
        <v>2.5641025641025599E-2</v>
      </c>
      <c r="U12" s="59">
        <v>0</v>
      </c>
      <c r="V12" s="59">
        <v>0</v>
      </c>
      <c r="W12" s="59">
        <v>0</v>
      </c>
      <c r="X12" s="59">
        <v>0</v>
      </c>
      <c r="Y12" s="59">
        <v>0</v>
      </c>
      <c r="Z12" s="59">
        <v>0</v>
      </c>
      <c r="AA12" s="59">
        <v>0</v>
      </c>
      <c r="AB12" s="59">
        <v>0</v>
      </c>
      <c r="AC12" s="59">
        <v>0</v>
      </c>
      <c r="AD12" s="59">
        <v>0</v>
      </c>
      <c r="AE12" s="59">
        <v>0</v>
      </c>
      <c r="AF12" s="59">
        <v>0</v>
      </c>
      <c r="AG12" s="59">
        <v>0</v>
      </c>
      <c r="AH12" s="59">
        <v>0</v>
      </c>
      <c r="AI12" s="59">
        <v>0</v>
      </c>
      <c r="AJ12" s="59">
        <v>0</v>
      </c>
      <c r="AK12" s="59">
        <v>0</v>
      </c>
      <c r="AL12" s="59">
        <v>0</v>
      </c>
      <c r="AM12" s="59">
        <v>0</v>
      </c>
      <c r="AN12" s="59">
        <v>0</v>
      </c>
      <c r="AO12" s="59">
        <v>0.11538461538461499</v>
      </c>
      <c r="AP12" s="59">
        <v>0.11538461538461499</v>
      </c>
      <c r="AQ12" s="59">
        <v>5.7692307692307702E-2</v>
      </c>
      <c r="AR12" s="59">
        <v>0</v>
      </c>
      <c r="AS12" s="59">
        <v>9.6153846153846194E-3</v>
      </c>
      <c r="AT12" s="59">
        <v>0</v>
      </c>
      <c r="AU12" s="59">
        <v>5.7692307692307702E-2</v>
      </c>
      <c r="AV12" s="59">
        <v>9.6153846153846194E-3</v>
      </c>
      <c r="AW12" s="59">
        <v>0</v>
      </c>
      <c r="AX12" s="59">
        <v>1.9230769230769201E-2</v>
      </c>
      <c r="AY12" s="59">
        <v>0</v>
      </c>
      <c r="AZ12" s="59">
        <v>0</v>
      </c>
      <c r="BA12" s="59">
        <v>0</v>
      </c>
      <c r="BB12" s="59">
        <v>0</v>
      </c>
      <c r="BC12" s="59">
        <v>0</v>
      </c>
      <c r="BD12" s="59">
        <v>0</v>
      </c>
      <c r="BE12" s="59">
        <v>9.3457943925233603E-3</v>
      </c>
      <c r="BF12" s="59">
        <v>0</v>
      </c>
      <c r="BG12" s="59">
        <v>0</v>
      </c>
      <c r="BH12" s="59">
        <v>0</v>
      </c>
      <c r="BI12" s="59">
        <v>0</v>
      </c>
      <c r="BJ12" s="59">
        <v>0</v>
      </c>
      <c r="BK12" s="59">
        <v>0</v>
      </c>
      <c r="BL12" s="59">
        <v>0</v>
      </c>
      <c r="BM12" s="59">
        <v>0.25</v>
      </c>
      <c r="BN12" s="59">
        <v>0</v>
      </c>
      <c r="BO12" s="59">
        <v>0</v>
      </c>
      <c r="BP12" s="59">
        <v>0</v>
      </c>
      <c r="BQ12" s="59">
        <v>0</v>
      </c>
      <c r="BR12" s="59">
        <v>0</v>
      </c>
      <c r="BS12" s="59">
        <v>0</v>
      </c>
      <c r="BT12" s="59">
        <v>0</v>
      </c>
      <c r="BU12" s="59">
        <v>0</v>
      </c>
      <c r="BV12" s="59">
        <v>0</v>
      </c>
      <c r="BW12" s="59">
        <v>0</v>
      </c>
      <c r="BX12" s="59">
        <v>0</v>
      </c>
      <c r="BY12" s="59">
        <v>0</v>
      </c>
      <c r="BZ12" s="59">
        <v>0</v>
      </c>
      <c r="CA12" s="59">
        <v>0</v>
      </c>
      <c r="CB12" s="59">
        <v>0</v>
      </c>
      <c r="CC12" s="59">
        <v>0</v>
      </c>
      <c r="CD12" s="59">
        <v>0</v>
      </c>
      <c r="CE12" s="59">
        <v>0</v>
      </c>
      <c r="CF12" s="59">
        <v>0</v>
      </c>
      <c r="CG12" s="18">
        <v>8.7378640776699004E-2</v>
      </c>
      <c r="CH12" s="18">
        <v>0.41747572815534001</v>
      </c>
      <c r="CI12" s="18">
        <v>0</v>
      </c>
      <c r="CJ12" s="18">
        <v>0</v>
      </c>
      <c r="CK12" s="18">
        <v>0.33980582524271802</v>
      </c>
      <c r="CL12" s="20">
        <v>0</v>
      </c>
      <c r="CM12" s="20">
        <v>0</v>
      </c>
      <c r="CN12" s="81">
        <v>1500</v>
      </c>
      <c r="CO12" s="29">
        <v>4500</v>
      </c>
      <c r="CP12" s="29">
        <v>19000</v>
      </c>
      <c r="CQ12" s="29">
        <v>2931.4563106796099</v>
      </c>
      <c r="CR12" s="20">
        <v>0</v>
      </c>
      <c r="CS12" s="29">
        <v>3832.1545692574</v>
      </c>
      <c r="CT12" s="18">
        <v>0.58252427184466005</v>
      </c>
      <c r="CU12" s="18">
        <v>0.38834951456310696</v>
      </c>
      <c r="CV12" s="18">
        <v>2.9126213592233E-2</v>
      </c>
      <c r="CW12" s="18">
        <v>0</v>
      </c>
      <c r="CX12" s="18">
        <v>1.94174757281553E-2</v>
      </c>
      <c r="CY12" s="18">
        <v>0.58252427184466005</v>
      </c>
      <c r="CZ12" s="18">
        <v>0.39805825242718401</v>
      </c>
      <c r="DA12" s="18">
        <v>1.94174757281553E-2</v>
      </c>
      <c r="DB12" s="18">
        <v>0</v>
      </c>
      <c r="DC12" s="20">
        <v>0</v>
      </c>
      <c r="DD12" s="20">
        <v>0</v>
      </c>
      <c r="DE12" s="20">
        <v>0</v>
      </c>
      <c r="DF12" s="29">
        <v>3000</v>
      </c>
      <c r="DG12" s="29">
        <v>19000</v>
      </c>
      <c r="DH12" s="29">
        <v>2134.3689320388298</v>
      </c>
      <c r="DI12" s="20">
        <v>0</v>
      </c>
      <c r="DJ12" s="29">
        <v>3656.1872538347602</v>
      </c>
      <c r="DK12" s="20">
        <v>0</v>
      </c>
      <c r="DL12" s="20">
        <v>0</v>
      </c>
      <c r="DM12" s="20">
        <v>0</v>
      </c>
      <c r="DN12" s="20">
        <v>0</v>
      </c>
      <c r="DO12" s="20">
        <v>0</v>
      </c>
      <c r="DP12" s="20">
        <v>0</v>
      </c>
      <c r="DQ12" s="20">
        <v>0</v>
      </c>
      <c r="DR12" s="20">
        <v>0</v>
      </c>
      <c r="DS12" s="20">
        <v>0</v>
      </c>
      <c r="DT12" s="20">
        <v>0</v>
      </c>
      <c r="DU12" s="20">
        <v>0</v>
      </c>
      <c r="DV12" s="31">
        <v>0</v>
      </c>
      <c r="DW12" s="31">
        <v>0</v>
      </c>
      <c r="DX12" s="31">
        <v>0</v>
      </c>
      <c r="DY12" s="20">
        <v>0</v>
      </c>
      <c r="DZ12" s="20">
        <v>0</v>
      </c>
      <c r="EA12" s="20">
        <v>0</v>
      </c>
      <c r="EB12" s="20">
        <v>0</v>
      </c>
      <c r="EC12" s="20">
        <v>0</v>
      </c>
      <c r="ED12" s="29">
        <v>1350</v>
      </c>
      <c r="EE12" s="29">
        <v>6000</v>
      </c>
      <c r="EF12" s="29">
        <v>797.08737864077705</v>
      </c>
      <c r="EG12" s="20">
        <v>0</v>
      </c>
      <c r="EH12" s="29">
        <v>1423.5041209937499</v>
      </c>
      <c r="EI12" s="59">
        <v>0.25242718446601897</v>
      </c>
      <c r="EJ12" s="59">
        <v>0.16504854368932001</v>
      </c>
      <c r="EK12" s="29">
        <v>400</v>
      </c>
      <c r="EL12" s="29">
        <v>4925</v>
      </c>
      <c r="EM12" s="29">
        <v>8300</v>
      </c>
      <c r="EN12" s="29">
        <v>11437</v>
      </c>
      <c r="EO12" s="29">
        <v>85350</v>
      </c>
      <c r="EP12" s="29">
        <v>9797.9902912621401</v>
      </c>
      <c r="EQ12" s="29">
        <v>9610.4592027717408</v>
      </c>
      <c r="ER12" s="29">
        <v>300</v>
      </c>
      <c r="ES12" s="29">
        <v>2000</v>
      </c>
      <c r="ET12" s="29">
        <v>3000</v>
      </c>
      <c r="EU12" s="29">
        <v>5000</v>
      </c>
      <c r="EV12" s="29">
        <v>9000</v>
      </c>
      <c r="EW12" s="29">
        <v>3617.4757281553402</v>
      </c>
      <c r="EX12" s="29">
        <v>1944.29417529637</v>
      </c>
      <c r="EY12" s="20">
        <v>0</v>
      </c>
      <c r="EZ12" s="31">
        <v>0</v>
      </c>
      <c r="FA12" s="29">
        <v>200</v>
      </c>
      <c r="FB12" s="29">
        <v>1100</v>
      </c>
      <c r="FC12" s="29">
        <v>10000</v>
      </c>
      <c r="FD12" s="29">
        <v>879.61165048543705</v>
      </c>
      <c r="FE12" s="29">
        <v>1453.1479839962401</v>
      </c>
      <c r="FF12" s="31">
        <v>0</v>
      </c>
      <c r="FG12" s="31">
        <v>0</v>
      </c>
      <c r="FH12" s="31">
        <v>0</v>
      </c>
      <c r="FI12" s="31">
        <v>100</v>
      </c>
      <c r="FJ12" s="29">
        <v>3000</v>
      </c>
      <c r="FK12" s="31">
        <v>100.388349514563</v>
      </c>
      <c r="FL12" s="29">
        <v>357.57879244176598</v>
      </c>
      <c r="FM12" s="20">
        <v>0</v>
      </c>
      <c r="FN12" s="20">
        <v>0</v>
      </c>
      <c r="FO12" s="20">
        <v>0</v>
      </c>
      <c r="FP12" s="20">
        <v>0</v>
      </c>
      <c r="FQ12" s="29">
        <v>5500</v>
      </c>
      <c r="FR12" s="29">
        <v>279.611650485437</v>
      </c>
      <c r="FS12" s="29">
        <v>886.65036362363003</v>
      </c>
      <c r="FT12" s="20">
        <v>0</v>
      </c>
      <c r="FU12" s="20">
        <v>0</v>
      </c>
      <c r="FV12" s="29">
        <v>1100</v>
      </c>
      <c r="FW12" s="29">
        <v>2500</v>
      </c>
      <c r="FX12" s="29">
        <v>70000</v>
      </c>
      <c r="FY12" s="29">
        <v>2228.6407766990301</v>
      </c>
      <c r="FZ12" s="29">
        <v>6960.4490570347398</v>
      </c>
      <c r="GA12" s="31">
        <v>0</v>
      </c>
      <c r="GB12" s="31">
        <v>0</v>
      </c>
      <c r="GC12" s="31">
        <v>0</v>
      </c>
      <c r="GD12" s="31">
        <v>75</v>
      </c>
      <c r="GE12" s="29">
        <v>2000</v>
      </c>
      <c r="GF12" s="31">
        <v>85.242718446601899</v>
      </c>
      <c r="GG12" s="31">
        <v>237.634769441342</v>
      </c>
      <c r="GH12" s="20">
        <v>0</v>
      </c>
      <c r="GI12" s="29">
        <v>225</v>
      </c>
      <c r="GJ12" s="29">
        <v>1000</v>
      </c>
      <c r="GK12" s="29">
        <v>1500</v>
      </c>
      <c r="GL12" s="29">
        <v>4000</v>
      </c>
      <c r="GM12" s="31">
        <v>925.72815533980599</v>
      </c>
      <c r="GN12" s="29">
        <v>780.70682145236196</v>
      </c>
      <c r="GO12" s="31">
        <v>0</v>
      </c>
      <c r="GP12" s="31">
        <v>0</v>
      </c>
      <c r="GQ12" s="31">
        <v>0</v>
      </c>
      <c r="GR12" s="31">
        <v>0</v>
      </c>
      <c r="GS12" s="29">
        <v>3000</v>
      </c>
      <c r="GT12" s="31">
        <v>186.116504854369</v>
      </c>
      <c r="GU12" s="29">
        <v>589.38358129607695</v>
      </c>
      <c r="GV12" s="31">
        <v>0</v>
      </c>
      <c r="GW12" s="31">
        <v>0</v>
      </c>
      <c r="GX12" s="31">
        <v>100</v>
      </c>
      <c r="GY12" s="29">
        <v>200</v>
      </c>
      <c r="GZ12" s="29">
        <v>2200</v>
      </c>
      <c r="HA12" s="31">
        <v>183.009708737864</v>
      </c>
      <c r="HB12" s="31">
        <v>308.35691998217698</v>
      </c>
      <c r="HC12" s="31">
        <v>0</v>
      </c>
      <c r="HD12" s="31">
        <v>50</v>
      </c>
      <c r="HE12" s="31">
        <v>200</v>
      </c>
      <c r="HF12" s="31">
        <v>300</v>
      </c>
      <c r="HG12" s="29">
        <v>2000</v>
      </c>
      <c r="HH12" s="31">
        <v>246.82524271844699</v>
      </c>
      <c r="HI12" s="31">
        <v>322.38843418121098</v>
      </c>
      <c r="HJ12" s="20">
        <v>0</v>
      </c>
      <c r="HK12" s="31">
        <v>200</v>
      </c>
      <c r="HL12" s="31">
        <v>400</v>
      </c>
      <c r="HM12" s="29">
        <v>600</v>
      </c>
      <c r="HN12" s="29">
        <v>3000</v>
      </c>
      <c r="HO12" s="31">
        <v>564.56310679611602</v>
      </c>
      <c r="HP12" s="31">
        <v>613.15765285365103</v>
      </c>
      <c r="HQ12" s="20">
        <v>0</v>
      </c>
      <c r="HR12" s="20">
        <v>0</v>
      </c>
      <c r="HS12" s="20">
        <v>0</v>
      </c>
      <c r="HT12" s="20">
        <v>0</v>
      </c>
      <c r="HU12" s="29">
        <v>1000</v>
      </c>
      <c r="HV12" s="31">
        <v>9.7087378640776691</v>
      </c>
      <c r="HW12" s="31">
        <v>98.532927816429293</v>
      </c>
      <c r="HX12" s="20">
        <v>0</v>
      </c>
      <c r="HY12" s="20">
        <v>0</v>
      </c>
      <c r="HZ12" s="20">
        <v>0</v>
      </c>
      <c r="IA12" s="20">
        <v>0</v>
      </c>
      <c r="IB12" s="29">
        <v>8000</v>
      </c>
      <c r="IC12" s="31">
        <v>491.06796116504898</v>
      </c>
      <c r="ID12" s="29">
        <v>1304.2960031999801</v>
      </c>
      <c r="IE12" s="18">
        <v>0.73786407766990292</v>
      </c>
      <c r="IF12" s="20">
        <v>0</v>
      </c>
      <c r="IG12" s="29">
        <v>1150</v>
      </c>
      <c r="IH12" s="81">
        <v>2250</v>
      </c>
      <c r="II12" s="29">
        <v>4000</v>
      </c>
      <c r="IJ12" s="29">
        <v>12000</v>
      </c>
      <c r="IK12" s="29">
        <v>3032.89473684211</v>
      </c>
      <c r="IL12" s="29">
        <v>3000</v>
      </c>
      <c r="IM12" s="29">
        <v>2548.5885326533098</v>
      </c>
    </row>
    <row r="13" spans="1:247" x14ac:dyDescent="0.3">
      <c r="A13" s="14" t="s">
        <v>11</v>
      </c>
      <c r="B13" s="14"/>
      <c r="C13" s="18">
        <v>0.310924369747899</v>
      </c>
      <c r="D13" s="18">
        <v>4.2016806722689107E-2</v>
      </c>
      <c r="E13" s="18">
        <v>5.0420168067226899E-2</v>
      </c>
      <c r="F13" s="18">
        <v>4.2016806722689107E-2</v>
      </c>
      <c r="G13" s="18">
        <v>0</v>
      </c>
      <c r="H13" s="18">
        <v>0</v>
      </c>
      <c r="I13" s="18">
        <v>5.0420168067226899E-2</v>
      </c>
      <c r="J13" s="18">
        <v>0.11764705882352899</v>
      </c>
      <c r="K13" s="18">
        <v>0</v>
      </c>
      <c r="L13" s="18">
        <v>0</v>
      </c>
      <c r="M13" s="18">
        <v>1.6806722689075598E-2</v>
      </c>
      <c r="N13" s="18">
        <v>0</v>
      </c>
      <c r="O13" s="18">
        <v>0</v>
      </c>
      <c r="P13" s="18">
        <v>0.255639097744361</v>
      </c>
      <c r="Q13" s="18">
        <v>0</v>
      </c>
      <c r="R13" s="18">
        <v>5.3333333333333302E-2</v>
      </c>
      <c r="S13" s="59">
        <v>0</v>
      </c>
      <c r="T13" s="59">
        <v>0</v>
      </c>
      <c r="U13" s="59">
        <v>0</v>
      </c>
      <c r="V13" s="59">
        <v>0</v>
      </c>
      <c r="W13" s="59">
        <v>0</v>
      </c>
      <c r="X13" s="59">
        <v>0</v>
      </c>
      <c r="Y13" s="59">
        <v>0</v>
      </c>
      <c r="Z13" s="59">
        <v>0</v>
      </c>
      <c r="AA13" s="59">
        <v>0</v>
      </c>
      <c r="AB13" s="59">
        <v>0</v>
      </c>
      <c r="AC13" s="59">
        <v>0</v>
      </c>
      <c r="AD13" s="59">
        <v>0</v>
      </c>
      <c r="AE13" s="59">
        <v>0</v>
      </c>
      <c r="AF13" s="59">
        <v>0</v>
      </c>
      <c r="AG13" s="59">
        <v>0</v>
      </c>
      <c r="AH13" s="59">
        <v>0</v>
      </c>
      <c r="AI13" s="59">
        <v>0</v>
      </c>
      <c r="AJ13" s="59">
        <v>0</v>
      </c>
      <c r="AK13" s="59">
        <v>0</v>
      </c>
      <c r="AL13" s="59">
        <v>0</v>
      </c>
      <c r="AM13" s="59">
        <v>0</v>
      </c>
      <c r="AN13" s="59">
        <v>0</v>
      </c>
      <c r="AO13" s="59">
        <v>3.7593984962405999E-2</v>
      </c>
      <c r="AP13" s="59">
        <v>4.5112781954887202E-2</v>
      </c>
      <c r="AQ13" s="59">
        <v>3.7593984962405999E-2</v>
      </c>
      <c r="AR13" s="59">
        <v>0</v>
      </c>
      <c r="AS13" s="59">
        <v>0</v>
      </c>
      <c r="AT13" s="59">
        <v>7.5187969924812E-3</v>
      </c>
      <c r="AU13" s="59">
        <v>9.7744360902255606E-2</v>
      </c>
      <c r="AV13" s="59">
        <v>0</v>
      </c>
      <c r="AW13" s="59">
        <v>0</v>
      </c>
      <c r="AX13" s="59">
        <v>7.5187969924812E-3</v>
      </c>
      <c r="AY13" s="59">
        <v>0</v>
      </c>
      <c r="AZ13" s="59">
        <v>0</v>
      </c>
      <c r="BA13" s="59">
        <v>0</v>
      </c>
      <c r="BB13" s="59">
        <v>0</v>
      </c>
      <c r="BC13" s="59">
        <v>0</v>
      </c>
      <c r="BD13" s="59">
        <v>0</v>
      </c>
      <c r="BE13" s="59">
        <v>3.3333333333333298E-2</v>
      </c>
      <c r="BF13" s="59">
        <v>1.3333333333333299E-2</v>
      </c>
      <c r="BG13" s="59">
        <v>0</v>
      </c>
      <c r="BH13" s="59">
        <v>0</v>
      </c>
      <c r="BI13" s="59">
        <v>6.6666666666666697E-3</v>
      </c>
      <c r="BJ13" s="59">
        <v>0</v>
      </c>
      <c r="BK13" s="59">
        <v>0</v>
      </c>
      <c r="BL13" s="59">
        <v>0</v>
      </c>
      <c r="BM13" s="59">
        <v>0</v>
      </c>
      <c r="BN13" s="59">
        <v>0</v>
      </c>
      <c r="BO13" s="59">
        <v>0</v>
      </c>
      <c r="BP13" s="59">
        <v>7.69230769230769E-2</v>
      </c>
      <c r="BQ13" s="59">
        <v>7.69230769230769E-2</v>
      </c>
      <c r="BR13" s="59">
        <v>0</v>
      </c>
      <c r="BS13" s="59">
        <v>0</v>
      </c>
      <c r="BT13" s="59">
        <v>0</v>
      </c>
      <c r="BU13" s="59">
        <v>0</v>
      </c>
      <c r="BV13" s="59">
        <v>0</v>
      </c>
      <c r="BW13" s="59">
        <v>0</v>
      </c>
      <c r="BX13" s="59">
        <v>0</v>
      </c>
      <c r="BY13" s="59">
        <v>0</v>
      </c>
      <c r="BZ13" s="59">
        <v>0</v>
      </c>
      <c r="CA13" s="59">
        <v>0</v>
      </c>
      <c r="CB13" s="59">
        <v>0</v>
      </c>
      <c r="CC13" s="59">
        <v>0</v>
      </c>
      <c r="CD13" s="59">
        <v>0</v>
      </c>
      <c r="CE13" s="59">
        <v>0</v>
      </c>
      <c r="CF13" s="59">
        <v>0</v>
      </c>
      <c r="CG13" s="18">
        <v>6.7226890756302504E-2</v>
      </c>
      <c r="CH13" s="18">
        <v>0.310924369747899</v>
      </c>
      <c r="CI13" s="18">
        <v>8.4033613445378214E-2</v>
      </c>
      <c r="CJ13" s="18">
        <v>3.3613445378151301E-2</v>
      </c>
      <c r="CK13" s="18">
        <v>0.26050420168067201</v>
      </c>
      <c r="CL13" s="20">
        <v>0</v>
      </c>
      <c r="CM13" s="20">
        <v>0</v>
      </c>
      <c r="CN13" s="81">
        <v>1000</v>
      </c>
      <c r="CO13" s="29">
        <v>2850</v>
      </c>
      <c r="CP13" s="29">
        <v>16500</v>
      </c>
      <c r="CQ13" s="29">
        <v>2210.9243697479001</v>
      </c>
      <c r="CR13" s="20">
        <v>0</v>
      </c>
      <c r="CS13" s="29">
        <v>3171.4240483151402</v>
      </c>
      <c r="CT13" s="18">
        <v>0.68907563025210095</v>
      </c>
      <c r="CU13" s="18">
        <v>0.252100840336134</v>
      </c>
      <c r="CV13" s="18">
        <v>5.8823529411764698E-2</v>
      </c>
      <c r="CW13" s="18">
        <v>0</v>
      </c>
      <c r="CX13" s="18">
        <v>4.2016806722689107E-2</v>
      </c>
      <c r="CY13" s="18">
        <v>0.68907563025210095</v>
      </c>
      <c r="CZ13" s="18">
        <v>0.26890756302521002</v>
      </c>
      <c r="DA13" s="18">
        <v>4.2016806722689107E-2</v>
      </c>
      <c r="DB13" s="18">
        <v>0</v>
      </c>
      <c r="DC13" s="20">
        <v>0</v>
      </c>
      <c r="DD13" s="20">
        <v>0</v>
      </c>
      <c r="DE13" s="20">
        <v>0</v>
      </c>
      <c r="DF13" s="29">
        <v>1000</v>
      </c>
      <c r="DG13" s="29">
        <v>10000</v>
      </c>
      <c r="DH13" s="29">
        <v>915.12605042016799</v>
      </c>
      <c r="DI13" s="20">
        <v>0</v>
      </c>
      <c r="DJ13" s="29">
        <v>1852.2839156877701</v>
      </c>
      <c r="DK13" s="20">
        <v>0</v>
      </c>
      <c r="DL13" s="20">
        <v>0</v>
      </c>
      <c r="DM13" s="20">
        <v>0</v>
      </c>
      <c r="DN13" s="20">
        <v>0</v>
      </c>
      <c r="DO13" s="29">
        <v>15000</v>
      </c>
      <c r="DP13" s="29">
        <v>655.46218487395004</v>
      </c>
      <c r="DQ13" s="20">
        <v>0</v>
      </c>
      <c r="DR13" s="30">
        <v>2461.3520288651498</v>
      </c>
      <c r="DS13" s="20">
        <v>0</v>
      </c>
      <c r="DT13" s="20">
        <v>0</v>
      </c>
      <c r="DU13" s="20">
        <v>0</v>
      </c>
      <c r="DV13" s="31">
        <v>0</v>
      </c>
      <c r="DW13" s="29">
        <v>2000</v>
      </c>
      <c r="DX13" s="31">
        <v>31.092436974789901</v>
      </c>
      <c r="DY13" s="20">
        <v>0</v>
      </c>
      <c r="DZ13" s="29">
        <v>209.41722978006499</v>
      </c>
      <c r="EA13" s="20">
        <v>0</v>
      </c>
      <c r="EB13" s="20">
        <v>0</v>
      </c>
      <c r="EC13" s="20">
        <v>0</v>
      </c>
      <c r="ED13" s="29">
        <v>500</v>
      </c>
      <c r="EE13" s="29">
        <v>10000</v>
      </c>
      <c r="EF13" s="29">
        <v>609.24369747899198</v>
      </c>
      <c r="EG13" s="20">
        <v>0</v>
      </c>
      <c r="EH13" s="29">
        <v>1431.95916501754</v>
      </c>
      <c r="EI13" s="59">
        <v>0.16806722689075598</v>
      </c>
      <c r="EJ13" s="59">
        <v>0.21848739495798297</v>
      </c>
      <c r="EK13" s="29">
        <v>3250</v>
      </c>
      <c r="EL13" s="29">
        <v>7500</v>
      </c>
      <c r="EM13" s="29">
        <v>11000</v>
      </c>
      <c r="EN13" s="29">
        <v>16600</v>
      </c>
      <c r="EO13" s="29">
        <v>78200</v>
      </c>
      <c r="EP13" s="29">
        <v>12842.647058823501</v>
      </c>
      <c r="EQ13" s="29">
        <v>8713.0228321964605</v>
      </c>
      <c r="ER13" s="29">
        <v>100</v>
      </c>
      <c r="ES13" s="29">
        <v>3000</v>
      </c>
      <c r="ET13" s="29">
        <v>4000</v>
      </c>
      <c r="EU13" s="29">
        <v>6000</v>
      </c>
      <c r="EV13" s="29">
        <v>14000</v>
      </c>
      <c r="EW13" s="29">
        <v>4606.7226890756301</v>
      </c>
      <c r="EX13" s="29">
        <v>2384.2964741584101</v>
      </c>
      <c r="EY13" s="20">
        <v>0</v>
      </c>
      <c r="EZ13" s="31">
        <v>0</v>
      </c>
      <c r="FA13" s="29">
        <v>500</v>
      </c>
      <c r="FB13" s="29">
        <v>1750</v>
      </c>
      <c r="FC13" s="29">
        <v>10000</v>
      </c>
      <c r="FD13" s="29">
        <v>1104.6218487394999</v>
      </c>
      <c r="FE13" s="29">
        <v>1591.6092431587699</v>
      </c>
      <c r="FF13" s="31">
        <v>0</v>
      </c>
      <c r="FG13" s="31">
        <v>0</v>
      </c>
      <c r="FH13" s="31">
        <v>0</v>
      </c>
      <c r="FI13" s="31">
        <v>300</v>
      </c>
      <c r="FJ13" s="29">
        <v>6000</v>
      </c>
      <c r="FK13" s="31">
        <v>381.93277310924401</v>
      </c>
      <c r="FL13" s="29">
        <v>998.36160470409197</v>
      </c>
      <c r="FM13" s="20">
        <v>0</v>
      </c>
      <c r="FN13" s="20">
        <v>0</v>
      </c>
      <c r="FO13" s="20">
        <v>0</v>
      </c>
      <c r="FP13" s="20">
        <v>250</v>
      </c>
      <c r="FQ13" s="29">
        <v>12000</v>
      </c>
      <c r="FR13" s="29">
        <v>595.79831932773095</v>
      </c>
      <c r="FS13" s="29">
        <v>1625.7668312180199</v>
      </c>
      <c r="FT13" s="20">
        <v>0</v>
      </c>
      <c r="FU13" s="20">
        <v>0</v>
      </c>
      <c r="FV13" s="29">
        <v>1500</v>
      </c>
      <c r="FW13" s="29">
        <v>3000</v>
      </c>
      <c r="FX13" s="29">
        <v>50000</v>
      </c>
      <c r="FY13" s="29">
        <v>2263.0252100840298</v>
      </c>
      <c r="FZ13" s="29">
        <v>4872.8731222412098</v>
      </c>
      <c r="GA13" s="31">
        <v>0</v>
      </c>
      <c r="GB13" s="31">
        <v>0</v>
      </c>
      <c r="GC13" s="31">
        <v>0</v>
      </c>
      <c r="GD13" s="31">
        <v>200</v>
      </c>
      <c r="GE13" s="29">
        <v>1000</v>
      </c>
      <c r="GF13" s="31">
        <v>109.243697478992</v>
      </c>
      <c r="GG13" s="31">
        <v>198.61452173454001</v>
      </c>
      <c r="GH13" s="20">
        <v>0</v>
      </c>
      <c r="GI13" s="29">
        <v>1000</v>
      </c>
      <c r="GJ13" s="29">
        <v>1500</v>
      </c>
      <c r="GK13" s="29">
        <v>2000</v>
      </c>
      <c r="GL13" s="29">
        <v>5000</v>
      </c>
      <c r="GM13" s="31">
        <v>1700.8403361344499</v>
      </c>
      <c r="GN13" s="29">
        <v>959.91664524417695</v>
      </c>
      <c r="GO13" s="31">
        <v>0</v>
      </c>
      <c r="GP13" s="31">
        <v>0</v>
      </c>
      <c r="GQ13" s="31">
        <v>0</v>
      </c>
      <c r="GR13" s="31">
        <v>0</v>
      </c>
      <c r="GS13" s="29">
        <v>3000</v>
      </c>
      <c r="GT13" s="31">
        <v>178.57142857142901</v>
      </c>
      <c r="GU13" s="29">
        <v>462.28849623695697</v>
      </c>
      <c r="GV13" s="31">
        <v>0</v>
      </c>
      <c r="GW13" s="31">
        <v>0</v>
      </c>
      <c r="GX13" s="31">
        <v>400</v>
      </c>
      <c r="GY13" s="29">
        <v>500</v>
      </c>
      <c r="GZ13" s="29">
        <v>2000</v>
      </c>
      <c r="HA13" s="31">
        <v>416.38655462184897</v>
      </c>
      <c r="HB13" s="31">
        <v>446.41269021745001</v>
      </c>
      <c r="HC13" s="31">
        <v>0</v>
      </c>
      <c r="HD13" s="31">
        <v>125</v>
      </c>
      <c r="HE13" s="31">
        <v>300</v>
      </c>
      <c r="HF13" s="31">
        <v>500</v>
      </c>
      <c r="HG13" s="29">
        <v>2000</v>
      </c>
      <c r="HH13" s="31">
        <v>365.96638655462198</v>
      </c>
      <c r="HI13" s="31">
        <v>360.81902907401798</v>
      </c>
      <c r="HJ13" s="20">
        <v>0</v>
      </c>
      <c r="HK13" s="31">
        <v>75</v>
      </c>
      <c r="HL13" s="31">
        <v>400</v>
      </c>
      <c r="HM13" s="29">
        <v>900</v>
      </c>
      <c r="HN13" s="29">
        <v>6000</v>
      </c>
      <c r="HO13" s="31">
        <v>617.64705882352905</v>
      </c>
      <c r="HP13" s="31">
        <v>802.71225175814504</v>
      </c>
      <c r="HQ13" s="20">
        <v>0</v>
      </c>
      <c r="HR13" s="20">
        <v>0</v>
      </c>
      <c r="HS13" s="20">
        <v>0</v>
      </c>
      <c r="HT13" s="20">
        <v>0</v>
      </c>
      <c r="HU13" s="20">
        <v>300</v>
      </c>
      <c r="HV13" s="31">
        <v>2.52100840336134</v>
      </c>
      <c r="HW13" s="31">
        <v>27.5009549108463</v>
      </c>
      <c r="HX13" s="20">
        <v>0</v>
      </c>
      <c r="HY13" s="20">
        <v>0</v>
      </c>
      <c r="HZ13" s="20">
        <v>0</v>
      </c>
      <c r="IA13" s="20">
        <v>0</v>
      </c>
      <c r="IB13" s="29">
        <v>8000</v>
      </c>
      <c r="IC13" s="31">
        <v>499.36974789916002</v>
      </c>
      <c r="ID13" s="29">
        <v>1229.94273578665</v>
      </c>
      <c r="IE13" s="18">
        <v>0.63865546218487401</v>
      </c>
      <c r="IF13" s="20">
        <v>0</v>
      </c>
      <c r="IG13" s="29">
        <v>2375</v>
      </c>
      <c r="IH13" s="81">
        <v>4000</v>
      </c>
      <c r="II13" s="29">
        <v>8250</v>
      </c>
      <c r="IJ13" s="29">
        <v>30000</v>
      </c>
      <c r="IK13" s="29">
        <v>5840.1315789473701</v>
      </c>
      <c r="IL13" s="29">
        <v>3000</v>
      </c>
      <c r="IM13" s="29">
        <v>5431.7585840857701</v>
      </c>
    </row>
    <row r="14" spans="1:247" x14ac:dyDescent="0.3">
      <c r="A14" s="14" t="s">
        <v>12</v>
      </c>
      <c r="B14" s="14"/>
      <c r="C14" s="18">
        <v>0.30612244897959201</v>
      </c>
      <c r="D14" s="18">
        <v>4.08163265306122E-2</v>
      </c>
      <c r="E14" s="18">
        <v>0.102040816326531</v>
      </c>
      <c r="F14" s="18">
        <v>7.1428571428571397E-2</v>
      </c>
      <c r="G14" s="18">
        <v>0</v>
      </c>
      <c r="H14" s="18">
        <v>0</v>
      </c>
      <c r="I14" s="18">
        <v>3.06122448979592E-2</v>
      </c>
      <c r="J14" s="18">
        <v>3.06122448979592E-2</v>
      </c>
      <c r="K14" s="18">
        <v>1.0204081632653099E-2</v>
      </c>
      <c r="L14" s="18">
        <v>0</v>
      </c>
      <c r="M14" s="18">
        <v>2.04081632653061E-2</v>
      </c>
      <c r="N14" s="18">
        <v>0</v>
      </c>
      <c r="O14" s="18">
        <v>1.13636363636364E-2</v>
      </c>
      <c r="P14" s="18">
        <v>0.25833333333333303</v>
      </c>
      <c r="Q14" s="18">
        <v>0</v>
      </c>
      <c r="R14" s="18">
        <v>1.6260162601626001E-2</v>
      </c>
      <c r="S14" s="59">
        <v>0</v>
      </c>
      <c r="T14" s="59">
        <v>0</v>
      </c>
      <c r="U14" s="59">
        <v>1.13636363636364E-2</v>
      </c>
      <c r="V14" s="59">
        <v>0</v>
      </c>
      <c r="W14" s="59">
        <v>0</v>
      </c>
      <c r="X14" s="59">
        <v>0</v>
      </c>
      <c r="Y14" s="59">
        <v>0</v>
      </c>
      <c r="Z14" s="59">
        <v>0</v>
      </c>
      <c r="AA14" s="59">
        <v>0</v>
      </c>
      <c r="AB14" s="59">
        <v>0</v>
      </c>
      <c r="AC14" s="59">
        <v>0</v>
      </c>
      <c r="AD14" s="59">
        <v>0</v>
      </c>
      <c r="AE14" s="59">
        <v>0</v>
      </c>
      <c r="AF14" s="59">
        <v>0</v>
      </c>
      <c r="AG14" s="59">
        <v>0</v>
      </c>
      <c r="AH14" s="59">
        <v>0</v>
      </c>
      <c r="AI14" s="59">
        <v>0</v>
      </c>
      <c r="AJ14" s="59">
        <v>0</v>
      </c>
      <c r="AK14" s="59">
        <v>0</v>
      </c>
      <c r="AL14" s="59">
        <v>0</v>
      </c>
      <c r="AM14" s="59">
        <v>0</v>
      </c>
      <c r="AN14" s="59">
        <v>0</v>
      </c>
      <c r="AO14" s="59">
        <v>4.1666666666666699E-2</v>
      </c>
      <c r="AP14" s="59">
        <v>9.1666666666666702E-2</v>
      </c>
      <c r="AQ14" s="59">
        <v>0.05</v>
      </c>
      <c r="AR14" s="59">
        <v>0</v>
      </c>
      <c r="AS14" s="59">
        <v>0</v>
      </c>
      <c r="AT14" s="59">
        <v>1.6666666666666701E-2</v>
      </c>
      <c r="AU14" s="59">
        <v>1.6666666666666701E-2</v>
      </c>
      <c r="AV14" s="59">
        <v>8.3333333333333297E-3</v>
      </c>
      <c r="AW14" s="59">
        <v>0</v>
      </c>
      <c r="AX14" s="59">
        <v>2.5000000000000001E-2</v>
      </c>
      <c r="AY14" s="59">
        <v>0</v>
      </c>
      <c r="AZ14" s="59">
        <v>0</v>
      </c>
      <c r="BA14" s="59">
        <v>0</v>
      </c>
      <c r="BB14" s="59">
        <v>0</v>
      </c>
      <c r="BC14" s="59">
        <v>0</v>
      </c>
      <c r="BD14" s="59">
        <v>0</v>
      </c>
      <c r="BE14" s="59">
        <v>8.1300813008130107E-3</v>
      </c>
      <c r="BF14" s="59">
        <v>8.1300813008130107E-3</v>
      </c>
      <c r="BG14" s="59">
        <v>0</v>
      </c>
      <c r="BH14" s="59">
        <v>0</v>
      </c>
      <c r="BI14" s="59">
        <v>0</v>
      </c>
      <c r="BJ14" s="59">
        <v>0</v>
      </c>
      <c r="BK14" s="59">
        <v>0</v>
      </c>
      <c r="BL14" s="59">
        <v>0</v>
      </c>
      <c r="BM14" s="59">
        <v>0</v>
      </c>
      <c r="BN14" s="59">
        <v>0</v>
      </c>
      <c r="BO14" s="59">
        <v>0</v>
      </c>
      <c r="BP14" s="59">
        <v>4.5454545454545504E-2</v>
      </c>
      <c r="BQ14" s="59">
        <v>0</v>
      </c>
      <c r="BR14" s="59">
        <v>0</v>
      </c>
      <c r="BS14" s="59">
        <v>0</v>
      </c>
      <c r="BT14" s="59">
        <v>0</v>
      </c>
      <c r="BU14" s="59">
        <v>0</v>
      </c>
      <c r="BV14" s="59">
        <v>0</v>
      </c>
      <c r="BW14" s="59">
        <v>0</v>
      </c>
      <c r="BX14" s="59">
        <v>0</v>
      </c>
      <c r="BY14" s="59">
        <v>0</v>
      </c>
      <c r="BZ14" s="59">
        <v>0</v>
      </c>
      <c r="CA14" s="59">
        <v>0</v>
      </c>
      <c r="CB14" s="59">
        <v>0</v>
      </c>
      <c r="CC14" s="59">
        <v>0</v>
      </c>
      <c r="CD14" s="59">
        <v>0</v>
      </c>
      <c r="CE14" s="59">
        <v>0</v>
      </c>
      <c r="CF14" s="59">
        <v>0</v>
      </c>
      <c r="CG14" s="18">
        <v>9.1836734693877597E-2</v>
      </c>
      <c r="CH14" s="18">
        <v>0.30612244897959201</v>
      </c>
      <c r="CI14" s="18">
        <v>4.08163265306122E-2</v>
      </c>
      <c r="CJ14" s="18">
        <v>0.11224489795918399</v>
      </c>
      <c r="CK14" s="18">
        <v>0.397959183673469</v>
      </c>
      <c r="CL14" s="20">
        <v>0</v>
      </c>
      <c r="CM14" s="20">
        <v>0</v>
      </c>
      <c r="CN14" s="81">
        <v>2000</v>
      </c>
      <c r="CO14" s="29">
        <v>4875</v>
      </c>
      <c r="CP14" s="29">
        <v>45000</v>
      </c>
      <c r="CQ14" s="29">
        <v>3756.12244897959</v>
      </c>
      <c r="CR14" s="20">
        <v>0</v>
      </c>
      <c r="CS14" s="29">
        <v>6145.5048751439999</v>
      </c>
      <c r="CT14" s="18">
        <v>0.69387755102040805</v>
      </c>
      <c r="CU14" s="18">
        <v>0.28571428571428603</v>
      </c>
      <c r="CV14" s="18">
        <v>2.04081632653061E-2</v>
      </c>
      <c r="CW14" s="18">
        <v>0</v>
      </c>
      <c r="CX14" s="18">
        <v>3.06122448979592E-2</v>
      </c>
      <c r="CY14" s="18">
        <v>0.69387755102040805</v>
      </c>
      <c r="CZ14" s="18">
        <v>0.27551020408163301</v>
      </c>
      <c r="DA14" s="18">
        <v>2.04081632653061E-2</v>
      </c>
      <c r="DB14" s="18">
        <v>1.0204081632653099E-2</v>
      </c>
      <c r="DC14" s="20">
        <v>0</v>
      </c>
      <c r="DD14" s="20">
        <v>0</v>
      </c>
      <c r="DE14" s="20">
        <v>0</v>
      </c>
      <c r="DF14" s="29">
        <v>1500</v>
      </c>
      <c r="DG14" s="29">
        <v>18000</v>
      </c>
      <c r="DH14" s="29">
        <v>1517.3469387755099</v>
      </c>
      <c r="DI14" s="20">
        <v>0</v>
      </c>
      <c r="DJ14" s="29">
        <v>3350.7969666009699</v>
      </c>
      <c r="DK14" s="20">
        <v>0</v>
      </c>
      <c r="DL14" s="20">
        <v>0</v>
      </c>
      <c r="DM14" s="20">
        <v>0</v>
      </c>
      <c r="DN14" s="20">
        <v>0</v>
      </c>
      <c r="DO14" s="29">
        <v>30000</v>
      </c>
      <c r="DP14" s="29">
        <v>454.08163265306098</v>
      </c>
      <c r="DQ14" s="20">
        <v>0</v>
      </c>
      <c r="DR14" s="30">
        <v>3154.1878026361001</v>
      </c>
      <c r="DS14" s="20">
        <v>0</v>
      </c>
      <c r="DT14" s="20">
        <v>0</v>
      </c>
      <c r="DU14" s="20">
        <v>0</v>
      </c>
      <c r="DV14" s="31">
        <v>0</v>
      </c>
      <c r="DW14" s="29">
        <v>6000</v>
      </c>
      <c r="DX14" s="31">
        <v>171.42857142857099</v>
      </c>
      <c r="DY14" s="20">
        <v>0</v>
      </c>
      <c r="DZ14" s="29">
        <v>762.92978423319096</v>
      </c>
      <c r="EA14" s="20">
        <v>0</v>
      </c>
      <c r="EB14" s="20">
        <v>0</v>
      </c>
      <c r="EC14" s="20">
        <v>0</v>
      </c>
      <c r="ED14" s="29">
        <v>2000</v>
      </c>
      <c r="EE14" s="29">
        <v>15000</v>
      </c>
      <c r="EF14" s="29">
        <v>1613.2653061224501</v>
      </c>
      <c r="EG14" s="20">
        <v>0</v>
      </c>
      <c r="EH14" s="29">
        <v>3001.3274642137499</v>
      </c>
      <c r="EI14" s="59">
        <v>0.22448979591836701</v>
      </c>
      <c r="EJ14" s="59">
        <v>0.11224489795918399</v>
      </c>
      <c r="EK14" s="29">
        <v>1700</v>
      </c>
      <c r="EL14" s="29">
        <v>9760</v>
      </c>
      <c r="EM14" s="29">
        <v>14300</v>
      </c>
      <c r="EN14" s="29">
        <v>19200</v>
      </c>
      <c r="EO14" s="29">
        <v>86600</v>
      </c>
      <c r="EP14" s="29">
        <v>16390.907216494801</v>
      </c>
      <c r="EQ14" s="29">
        <v>11442.257455082199</v>
      </c>
      <c r="ER14" s="29">
        <v>500</v>
      </c>
      <c r="ES14" s="29">
        <v>3000</v>
      </c>
      <c r="ET14" s="29">
        <v>4000</v>
      </c>
      <c r="EU14" s="29">
        <v>6000</v>
      </c>
      <c r="EV14" s="29">
        <v>17000</v>
      </c>
      <c r="EW14" s="29">
        <v>4724.48979591837</v>
      </c>
      <c r="EX14" s="29">
        <v>2510.9270980351798</v>
      </c>
      <c r="EY14" s="20">
        <v>0</v>
      </c>
      <c r="EZ14" s="31">
        <v>500</v>
      </c>
      <c r="FA14" s="29">
        <v>1000</v>
      </c>
      <c r="FB14" s="29">
        <v>2000</v>
      </c>
      <c r="FC14" s="29">
        <v>30000</v>
      </c>
      <c r="FD14" s="29">
        <v>2314.2857142857101</v>
      </c>
      <c r="FE14" s="29">
        <v>3917.3155125343501</v>
      </c>
      <c r="FF14" s="31">
        <v>0</v>
      </c>
      <c r="FG14" s="31">
        <v>0</v>
      </c>
      <c r="FH14" s="31">
        <v>150</v>
      </c>
      <c r="FI14" s="31">
        <v>600</v>
      </c>
      <c r="FJ14" s="29">
        <v>10000</v>
      </c>
      <c r="FK14" s="31">
        <v>737.75510204081604</v>
      </c>
      <c r="FL14" s="29">
        <v>1665.1841361987399</v>
      </c>
      <c r="FM14" s="20">
        <v>0</v>
      </c>
      <c r="FN14" s="20">
        <v>0</v>
      </c>
      <c r="FO14" s="20">
        <v>0</v>
      </c>
      <c r="FP14" s="20">
        <v>0</v>
      </c>
      <c r="FQ14" s="29">
        <v>10000</v>
      </c>
      <c r="FR14" s="29">
        <v>436.73469387755102</v>
      </c>
      <c r="FS14" s="29">
        <v>1310.6532372326601</v>
      </c>
      <c r="FT14" s="20">
        <v>0</v>
      </c>
      <c r="FU14" s="29">
        <v>1500</v>
      </c>
      <c r="FV14" s="29">
        <v>3000</v>
      </c>
      <c r="FW14" s="29">
        <v>5000</v>
      </c>
      <c r="FX14" s="29">
        <v>15000</v>
      </c>
      <c r="FY14" s="29">
        <v>3554.0816326530598</v>
      </c>
      <c r="FZ14" s="29">
        <v>3372.2997863383298</v>
      </c>
      <c r="GA14" s="31">
        <v>0</v>
      </c>
      <c r="GB14" s="31">
        <v>0</v>
      </c>
      <c r="GC14" s="31">
        <v>200</v>
      </c>
      <c r="GD14" s="31">
        <v>300</v>
      </c>
      <c r="GE14" s="29">
        <v>2000</v>
      </c>
      <c r="GF14" s="31">
        <v>230.10204081632699</v>
      </c>
      <c r="GG14" s="31">
        <v>289.21684119861601</v>
      </c>
      <c r="GH14" s="20">
        <v>0</v>
      </c>
      <c r="GI14" s="29">
        <v>850</v>
      </c>
      <c r="GJ14" s="29">
        <v>1200</v>
      </c>
      <c r="GK14" s="29">
        <v>2000</v>
      </c>
      <c r="GL14" s="29">
        <v>4000</v>
      </c>
      <c r="GM14" s="31">
        <v>1360.2040816326501</v>
      </c>
      <c r="GN14" s="29">
        <v>869.14341003062498</v>
      </c>
      <c r="GO14" s="31">
        <v>0</v>
      </c>
      <c r="GP14" s="31">
        <v>0</v>
      </c>
      <c r="GQ14" s="31">
        <v>0</v>
      </c>
      <c r="GR14" s="29">
        <v>1000</v>
      </c>
      <c r="GS14" s="29">
        <v>3000</v>
      </c>
      <c r="GT14" s="31">
        <v>490.816326530612</v>
      </c>
      <c r="GU14" s="29">
        <v>710.02929149595104</v>
      </c>
      <c r="GV14" s="31">
        <v>0</v>
      </c>
      <c r="GW14" s="31">
        <v>100</v>
      </c>
      <c r="GX14" s="31">
        <v>300</v>
      </c>
      <c r="GY14" s="29">
        <v>600</v>
      </c>
      <c r="GZ14" s="29">
        <v>5000</v>
      </c>
      <c r="HA14" s="31">
        <v>535.56701030927798</v>
      </c>
      <c r="HB14" s="31">
        <v>709.64188308870098</v>
      </c>
      <c r="HC14" s="31">
        <v>0</v>
      </c>
      <c r="HD14" s="31">
        <v>200</v>
      </c>
      <c r="HE14" s="31">
        <v>300</v>
      </c>
      <c r="HF14" s="31">
        <v>575</v>
      </c>
      <c r="HG14" s="29">
        <v>2000</v>
      </c>
      <c r="HH14" s="31">
        <v>430.71428571428601</v>
      </c>
      <c r="HI14" s="31">
        <v>408.92932870642699</v>
      </c>
      <c r="HJ14" s="20">
        <v>0</v>
      </c>
      <c r="HK14" s="31">
        <v>0</v>
      </c>
      <c r="HL14" s="31">
        <v>0</v>
      </c>
      <c r="HM14" s="29">
        <v>300</v>
      </c>
      <c r="HN14" s="29">
        <v>1500</v>
      </c>
      <c r="HO14" s="31">
        <v>192.93877551020401</v>
      </c>
      <c r="HP14" s="31">
        <v>301.91788384269699</v>
      </c>
      <c r="HQ14" s="20">
        <v>0</v>
      </c>
      <c r="HR14" s="20">
        <v>0</v>
      </c>
      <c r="HS14" s="20">
        <v>0</v>
      </c>
      <c r="HT14" s="20">
        <v>200</v>
      </c>
      <c r="HU14" s="29">
        <v>2000</v>
      </c>
      <c r="HV14" s="31">
        <v>114.28571428571399</v>
      </c>
      <c r="HW14" s="31">
        <v>249.53565123467499</v>
      </c>
      <c r="HX14" s="20">
        <v>0</v>
      </c>
      <c r="HY14" s="20">
        <v>0</v>
      </c>
      <c r="HZ14" s="20">
        <v>0</v>
      </c>
      <c r="IA14" s="29">
        <v>1500</v>
      </c>
      <c r="IB14" s="29">
        <v>20000</v>
      </c>
      <c r="IC14" s="31">
        <v>1153.0612244898</v>
      </c>
      <c r="ID14" s="29">
        <v>2577.02794057849</v>
      </c>
      <c r="IE14" s="18">
        <v>0.85714285714285698</v>
      </c>
      <c r="IF14" s="20">
        <v>0</v>
      </c>
      <c r="IG14" s="29">
        <v>2000</v>
      </c>
      <c r="IH14" s="81">
        <v>4000</v>
      </c>
      <c r="II14" s="29">
        <v>8000</v>
      </c>
      <c r="IJ14" s="29">
        <v>75000</v>
      </c>
      <c r="IK14" s="29">
        <v>7139.2857142857101</v>
      </c>
      <c r="IL14" s="29">
        <v>5000</v>
      </c>
      <c r="IM14" s="29">
        <v>11139.1096295472</v>
      </c>
    </row>
    <row r="15" spans="1:247" x14ac:dyDescent="0.3">
      <c r="A15" s="14" t="s">
        <v>13</v>
      </c>
      <c r="B15" s="14"/>
      <c r="C15" s="18">
        <v>0.22680412371134001</v>
      </c>
      <c r="D15" s="18">
        <v>5.1546391752577296E-2</v>
      </c>
      <c r="E15" s="18">
        <v>7.2164948453608199E-2</v>
      </c>
      <c r="F15" s="18">
        <v>5.1546391752577296E-2</v>
      </c>
      <c r="G15" s="18">
        <v>0</v>
      </c>
      <c r="H15" s="18">
        <v>0</v>
      </c>
      <c r="I15" s="18">
        <v>0</v>
      </c>
      <c r="J15" s="18">
        <v>3.0927835051546403E-2</v>
      </c>
      <c r="K15" s="18">
        <v>0</v>
      </c>
      <c r="L15" s="18">
        <v>0</v>
      </c>
      <c r="M15" s="18">
        <v>2.06185567010309E-2</v>
      </c>
      <c r="N15" s="18">
        <v>0</v>
      </c>
      <c r="O15" s="18">
        <v>1.16279069767442E-2</v>
      </c>
      <c r="P15" s="18">
        <v>0.214285714285714</v>
      </c>
      <c r="Q15" s="18">
        <v>0</v>
      </c>
      <c r="R15" s="18">
        <v>0</v>
      </c>
      <c r="S15" s="59">
        <v>0</v>
      </c>
      <c r="T15" s="59">
        <v>0</v>
      </c>
      <c r="U15" s="59">
        <v>1.16279069767442E-2</v>
      </c>
      <c r="V15" s="59">
        <v>0</v>
      </c>
      <c r="W15" s="59">
        <v>0</v>
      </c>
      <c r="X15" s="59">
        <v>0</v>
      </c>
      <c r="Y15" s="59">
        <v>0</v>
      </c>
      <c r="Z15" s="59">
        <v>0</v>
      </c>
      <c r="AA15" s="59">
        <v>0</v>
      </c>
      <c r="AB15" s="59">
        <v>0</v>
      </c>
      <c r="AC15" s="59">
        <v>0</v>
      </c>
      <c r="AD15" s="59">
        <v>0</v>
      </c>
      <c r="AE15" s="59">
        <v>0</v>
      </c>
      <c r="AF15" s="59">
        <v>0</v>
      </c>
      <c r="AG15" s="59">
        <v>0</v>
      </c>
      <c r="AH15" s="59">
        <v>0</v>
      </c>
      <c r="AI15" s="59">
        <v>0</v>
      </c>
      <c r="AJ15" s="59">
        <v>0</v>
      </c>
      <c r="AK15" s="59">
        <v>0</v>
      </c>
      <c r="AL15" s="59">
        <v>0</v>
      </c>
      <c r="AM15" s="59">
        <v>0</v>
      </c>
      <c r="AN15" s="59">
        <v>0</v>
      </c>
      <c r="AO15" s="59">
        <v>5.1020408163265293E-2</v>
      </c>
      <c r="AP15" s="59">
        <v>7.1428571428571397E-2</v>
      </c>
      <c r="AQ15" s="59">
        <v>4.08163265306122E-2</v>
      </c>
      <c r="AR15" s="59">
        <v>0</v>
      </c>
      <c r="AS15" s="59">
        <v>0</v>
      </c>
      <c r="AT15" s="59">
        <v>0</v>
      </c>
      <c r="AU15" s="59">
        <v>3.06122448979592E-2</v>
      </c>
      <c r="AV15" s="59">
        <v>0</v>
      </c>
      <c r="AW15" s="59">
        <v>0</v>
      </c>
      <c r="AX15" s="59">
        <v>2.04081632653061E-2</v>
      </c>
      <c r="AY15" s="59">
        <v>0</v>
      </c>
      <c r="AZ15" s="59">
        <v>0</v>
      </c>
      <c r="BA15" s="59">
        <v>0</v>
      </c>
      <c r="BB15" s="59">
        <v>0</v>
      </c>
      <c r="BC15" s="59">
        <v>0</v>
      </c>
      <c r="BD15" s="59">
        <v>0</v>
      </c>
      <c r="BE15" s="59">
        <v>0</v>
      </c>
      <c r="BF15" s="59">
        <v>0</v>
      </c>
      <c r="BG15" s="59">
        <v>0</v>
      </c>
      <c r="BH15" s="59">
        <v>0</v>
      </c>
      <c r="BI15" s="59">
        <v>0</v>
      </c>
      <c r="BJ15" s="59">
        <v>0</v>
      </c>
      <c r="BK15" s="59">
        <v>0</v>
      </c>
      <c r="BL15" s="59">
        <v>0</v>
      </c>
      <c r="BM15" s="59">
        <v>0</v>
      </c>
      <c r="BN15" s="59">
        <v>0</v>
      </c>
      <c r="BO15" s="59">
        <v>0</v>
      </c>
      <c r="BP15" s="59">
        <v>0</v>
      </c>
      <c r="BQ15" s="59">
        <v>0</v>
      </c>
      <c r="BR15" s="59">
        <v>0</v>
      </c>
      <c r="BS15" s="59">
        <v>0</v>
      </c>
      <c r="BT15" s="59">
        <v>0</v>
      </c>
      <c r="BU15" s="59">
        <v>0</v>
      </c>
      <c r="BV15" s="59">
        <v>0</v>
      </c>
      <c r="BW15" s="59">
        <v>0</v>
      </c>
      <c r="BX15" s="59">
        <v>0</v>
      </c>
      <c r="BY15" s="59">
        <v>0</v>
      </c>
      <c r="BZ15" s="59">
        <v>0</v>
      </c>
      <c r="CA15" s="59">
        <v>0</v>
      </c>
      <c r="CB15" s="59">
        <v>0</v>
      </c>
      <c r="CC15" s="59">
        <v>0</v>
      </c>
      <c r="CD15" s="59">
        <v>0</v>
      </c>
      <c r="CE15" s="59">
        <v>0</v>
      </c>
      <c r="CF15" s="59">
        <v>0</v>
      </c>
      <c r="CG15" s="18">
        <v>7.2164948453608199E-2</v>
      </c>
      <c r="CH15" s="18">
        <v>0.22680412371134001</v>
      </c>
      <c r="CI15" s="18">
        <v>3.0927835051546403E-2</v>
      </c>
      <c r="CJ15" s="18">
        <v>9.2783505154639206E-2</v>
      </c>
      <c r="CK15" s="18">
        <v>0.48453608247422703</v>
      </c>
      <c r="CL15" s="20">
        <v>0</v>
      </c>
      <c r="CM15" s="20">
        <v>0</v>
      </c>
      <c r="CN15" s="81">
        <v>2000</v>
      </c>
      <c r="CO15" s="29">
        <v>5000</v>
      </c>
      <c r="CP15" s="29">
        <v>35000</v>
      </c>
      <c r="CQ15" s="29">
        <v>4490.9278350515497</v>
      </c>
      <c r="CR15" s="20">
        <v>0</v>
      </c>
      <c r="CS15" s="29">
        <v>6967.5127201286596</v>
      </c>
      <c r="CT15" s="18">
        <v>0.77319587628866004</v>
      </c>
      <c r="CU15" s="18">
        <v>0.22680412371134001</v>
      </c>
      <c r="CV15" s="18">
        <v>0</v>
      </c>
      <c r="CW15" s="18">
        <v>0</v>
      </c>
      <c r="CX15" s="18">
        <v>0</v>
      </c>
      <c r="CY15" s="18">
        <v>0.77319587628866004</v>
      </c>
      <c r="CZ15" s="18">
        <v>0.22680412371134001</v>
      </c>
      <c r="DA15" s="18">
        <v>0</v>
      </c>
      <c r="DB15" s="18">
        <v>0</v>
      </c>
      <c r="DC15" s="20">
        <v>0</v>
      </c>
      <c r="DD15" s="20">
        <v>0</v>
      </c>
      <c r="DE15" s="20">
        <v>0</v>
      </c>
      <c r="DF15" s="20">
        <v>0</v>
      </c>
      <c r="DG15" s="29">
        <v>12000</v>
      </c>
      <c r="DH15" s="29">
        <v>1078.3505154639199</v>
      </c>
      <c r="DI15" s="20">
        <v>0</v>
      </c>
      <c r="DJ15" s="29">
        <v>2575.2518810514598</v>
      </c>
      <c r="DK15" s="20">
        <v>0</v>
      </c>
      <c r="DL15" s="20">
        <v>0</v>
      </c>
      <c r="DM15" s="20">
        <v>0</v>
      </c>
      <c r="DN15" s="20">
        <v>0</v>
      </c>
      <c r="DO15" s="29">
        <v>20000</v>
      </c>
      <c r="DP15" s="29">
        <v>412.37113402061902</v>
      </c>
      <c r="DQ15" s="20">
        <v>0</v>
      </c>
      <c r="DR15" s="30">
        <v>2568.8542246479101</v>
      </c>
      <c r="DS15" s="20">
        <v>0</v>
      </c>
      <c r="DT15" s="20">
        <v>0</v>
      </c>
      <c r="DU15" s="20">
        <v>0</v>
      </c>
      <c r="DV15" s="31">
        <v>0</v>
      </c>
      <c r="DW15" s="29">
        <v>5000</v>
      </c>
      <c r="DX15" s="31">
        <v>207.21649484536101</v>
      </c>
      <c r="DY15" s="20">
        <v>0</v>
      </c>
      <c r="DZ15" s="29">
        <v>790.86548354218803</v>
      </c>
      <c r="EA15" s="20">
        <v>0</v>
      </c>
      <c r="EB15" s="20">
        <v>0</v>
      </c>
      <c r="EC15" s="20">
        <v>0</v>
      </c>
      <c r="ED15" s="29">
        <v>3000</v>
      </c>
      <c r="EE15" s="29">
        <v>35000</v>
      </c>
      <c r="EF15" s="29">
        <v>2792.9896907216498</v>
      </c>
      <c r="EG15" s="20">
        <v>0</v>
      </c>
      <c r="EH15" s="29">
        <v>5926.8014429068398</v>
      </c>
      <c r="EI15" s="59">
        <v>0.19587628865979401</v>
      </c>
      <c r="EJ15" s="59">
        <v>0.123711340206186</v>
      </c>
      <c r="EK15" s="29">
        <v>1100</v>
      </c>
      <c r="EL15" s="29">
        <v>7800</v>
      </c>
      <c r="EM15" s="29">
        <v>10950</v>
      </c>
      <c r="EN15" s="29">
        <v>17947.5</v>
      </c>
      <c r="EO15" s="29">
        <v>70450</v>
      </c>
      <c r="EP15" s="29">
        <v>14674.3723404255</v>
      </c>
      <c r="EQ15" s="29">
        <v>10842.040519353901</v>
      </c>
      <c r="ER15" s="20">
        <v>0</v>
      </c>
      <c r="ES15" s="29">
        <v>3000</v>
      </c>
      <c r="ET15" s="29">
        <v>4000</v>
      </c>
      <c r="EU15" s="29">
        <v>6000</v>
      </c>
      <c r="EV15" s="29">
        <v>10000</v>
      </c>
      <c r="EW15" s="29">
        <v>4331.9587628866002</v>
      </c>
      <c r="EX15" s="29">
        <v>2077.0344640733501</v>
      </c>
      <c r="EY15" s="20">
        <v>0</v>
      </c>
      <c r="EZ15" s="31">
        <v>500</v>
      </c>
      <c r="FA15" s="29">
        <v>1000</v>
      </c>
      <c r="FB15" s="29">
        <v>2000</v>
      </c>
      <c r="FC15" s="29">
        <v>60000</v>
      </c>
      <c r="FD15" s="29">
        <v>2559.5876288659802</v>
      </c>
      <c r="FE15" s="29">
        <v>7029.6018316482196</v>
      </c>
      <c r="FF15" s="31">
        <v>0</v>
      </c>
      <c r="FG15" s="31">
        <v>0</v>
      </c>
      <c r="FH15" s="31">
        <v>0</v>
      </c>
      <c r="FI15" s="31">
        <v>300</v>
      </c>
      <c r="FJ15" s="29">
        <v>8000</v>
      </c>
      <c r="FK15" s="31">
        <v>429.38144329896897</v>
      </c>
      <c r="FL15" s="29">
        <v>1213.7612121289501</v>
      </c>
      <c r="FM15" s="20">
        <v>0</v>
      </c>
      <c r="FN15" s="20">
        <v>0</v>
      </c>
      <c r="FO15" s="20">
        <v>0</v>
      </c>
      <c r="FP15" s="20">
        <v>500</v>
      </c>
      <c r="FQ15" s="29">
        <v>5000</v>
      </c>
      <c r="FR15" s="29">
        <v>540.95744680851101</v>
      </c>
      <c r="FS15" s="29">
        <v>1078.4537608533701</v>
      </c>
      <c r="FT15" s="20">
        <v>0</v>
      </c>
      <c r="FU15" s="29">
        <v>300</v>
      </c>
      <c r="FV15" s="29">
        <v>2000</v>
      </c>
      <c r="FW15" s="29">
        <v>5000</v>
      </c>
      <c r="FX15" s="29">
        <v>15000</v>
      </c>
      <c r="FY15" s="29">
        <v>3112.37113402062</v>
      </c>
      <c r="FZ15" s="29">
        <v>3301.7122367277998</v>
      </c>
      <c r="GA15" s="31">
        <v>0</v>
      </c>
      <c r="GB15" s="31">
        <v>0</v>
      </c>
      <c r="GC15" s="31">
        <v>100</v>
      </c>
      <c r="GD15" s="31">
        <v>300</v>
      </c>
      <c r="GE15" s="29">
        <v>5000</v>
      </c>
      <c r="GF15" s="31">
        <v>229.89690721649501</v>
      </c>
      <c r="GG15" s="31">
        <v>537.58041035225801</v>
      </c>
      <c r="GH15" s="20">
        <v>0</v>
      </c>
      <c r="GI15" s="29">
        <v>500</v>
      </c>
      <c r="GJ15" s="29">
        <v>1000</v>
      </c>
      <c r="GK15" s="29">
        <v>1500</v>
      </c>
      <c r="GL15" s="29">
        <v>6000</v>
      </c>
      <c r="GM15" s="31">
        <v>1065.9793814433001</v>
      </c>
      <c r="GN15" s="29">
        <v>974.50699051902495</v>
      </c>
      <c r="GO15" s="31">
        <v>0</v>
      </c>
      <c r="GP15" s="31">
        <v>0</v>
      </c>
      <c r="GQ15" s="31">
        <v>0</v>
      </c>
      <c r="GR15" s="31">
        <v>500</v>
      </c>
      <c r="GS15" s="29">
        <v>5000</v>
      </c>
      <c r="GT15" s="31">
        <v>487.123711340206</v>
      </c>
      <c r="GU15" s="29">
        <v>895.15721684484902</v>
      </c>
      <c r="GV15" s="31">
        <v>0</v>
      </c>
      <c r="GW15" s="31">
        <v>40</v>
      </c>
      <c r="GX15" s="31">
        <v>200</v>
      </c>
      <c r="GY15" s="29">
        <v>500</v>
      </c>
      <c r="GZ15" s="29">
        <v>5000</v>
      </c>
      <c r="HA15" s="31">
        <v>383.40206185567001</v>
      </c>
      <c r="HB15" s="31">
        <v>617.66847667582795</v>
      </c>
      <c r="HC15" s="31">
        <v>0</v>
      </c>
      <c r="HD15" s="31">
        <v>100</v>
      </c>
      <c r="HE15" s="31">
        <v>200</v>
      </c>
      <c r="HF15" s="31">
        <v>500</v>
      </c>
      <c r="HG15" s="29">
        <v>1200</v>
      </c>
      <c r="HH15" s="31">
        <v>276.28865979381402</v>
      </c>
      <c r="HI15" s="31">
        <v>262.50920455143398</v>
      </c>
      <c r="HJ15" s="20">
        <v>0</v>
      </c>
      <c r="HK15" s="31">
        <v>0</v>
      </c>
      <c r="HL15" s="31">
        <v>0</v>
      </c>
      <c r="HM15" s="29">
        <v>300</v>
      </c>
      <c r="HN15" s="29">
        <v>3000</v>
      </c>
      <c r="HO15" s="31">
        <v>240.20618556701001</v>
      </c>
      <c r="HP15" s="31">
        <v>523.98906513209499</v>
      </c>
      <c r="HQ15" s="20">
        <v>0</v>
      </c>
      <c r="HR15" s="20">
        <v>0</v>
      </c>
      <c r="HS15" s="20">
        <v>0</v>
      </c>
      <c r="HT15" s="20">
        <v>0</v>
      </c>
      <c r="HU15" s="20">
        <v>500</v>
      </c>
      <c r="HV15" s="31">
        <v>5.1546391752577296</v>
      </c>
      <c r="HW15" s="31">
        <v>50.767308256680998</v>
      </c>
      <c r="HX15" s="20">
        <v>0</v>
      </c>
      <c r="HY15" s="20">
        <v>0</v>
      </c>
      <c r="HZ15" s="20">
        <v>0</v>
      </c>
      <c r="IA15" s="20">
        <v>0</v>
      </c>
      <c r="IB15" s="29">
        <v>19000</v>
      </c>
      <c r="IC15" s="31">
        <v>769.07216494845397</v>
      </c>
      <c r="ID15" s="29">
        <v>2350.72510199611</v>
      </c>
      <c r="IE15" s="18">
        <v>0.77319587628866004</v>
      </c>
      <c r="IF15" s="20">
        <v>0</v>
      </c>
      <c r="IG15" s="29">
        <v>2000</v>
      </c>
      <c r="IH15" s="81">
        <v>4300</v>
      </c>
      <c r="II15" s="29">
        <v>10000</v>
      </c>
      <c r="IJ15" s="29">
        <v>50000</v>
      </c>
      <c r="IK15" s="29">
        <v>8315.3333333333303</v>
      </c>
      <c r="IL15" s="29">
        <v>3000</v>
      </c>
      <c r="IM15" s="29">
        <v>10455.145420593901</v>
      </c>
    </row>
    <row r="16" spans="1:247" x14ac:dyDescent="0.3">
      <c r="A16" s="14" t="s">
        <v>14</v>
      </c>
      <c r="B16" s="14"/>
      <c r="C16" s="18">
        <v>0.32183908045977</v>
      </c>
      <c r="D16" s="18">
        <v>0.160919540229885</v>
      </c>
      <c r="E16" s="18">
        <v>9.1954022988505704E-2</v>
      </c>
      <c r="F16" s="18">
        <v>2.2988505747126398E-2</v>
      </c>
      <c r="G16" s="18">
        <v>0</v>
      </c>
      <c r="H16" s="18">
        <v>0</v>
      </c>
      <c r="I16" s="18">
        <v>1.1494252873563199E-2</v>
      </c>
      <c r="J16" s="18">
        <v>2.2988505747126398E-2</v>
      </c>
      <c r="K16" s="18">
        <v>1.1494252873563199E-2</v>
      </c>
      <c r="L16" s="18">
        <v>0</v>
      </c>
      <c r="M16" s="18">
        <v>0</v>
      </c>
      <c r="N16" s="18">
        <v>0</v>
      </c>
      <c r="O16" s="18">
        <v>2.6315789473684199E-2</v>
      </c>
      <c r="P16" s="18">
        <v>0.30337078651685401</v>
      </c>
      <c r="Q16" s="18">
        <v>0</v>
      </c>
      <c r="R16" s="18">
        <v>2.8571428571428598E-2</v>
      </c>
      <c r="S16" s="59">
        <v>2.6315789473684199E-2</v>
      </c>
      <c r="T16" s="59">
        <v>0</v>
      </c>
      <c r="U16" s="59">
        <v>0</v>
      </c>
      <c r="V16" s="59">
        <v>0</v>
      </c>
      <c r="W16" s="59">
        <v>0</v>
      </c>
      <c r="X16" s="59">
        <v>0</v>
      </c>
      <c r="Y16" s="59">
        <v>0</v>
      </c>
      <c r="Z16" s="59">
        <v>0</v>
      </c>
      <c r="AA16" s="59">
        <v>0</v>
      </c>
      <c r="AB16" s="59">
        <v>0</v>
      </c>
      <c r="AC16" s="59">
        <v>0</v>
      </c>
      <c r="AD16" s="59">
        <v>0</v>
      </c>
      <c r="AE16" s="59">
        <v>0</v>
      </c>
      <c r="AF16" s="59">
        <v>0</v>
      </c>
      <c r="AG16" s="59">
        <v>0</v>
      </c>
      <c r="AH16" s="59">
        <v>0</v>
      </c>
      <c r="AI16" s="59">
        <v>0</v>
      </c>
      <c r="AJ16" s="59">
        <v>0</v>
      </c>
      <c r="AK16" s="59">
        <v>0</v>
      </c>
      <c r="AL16" s="59">
        <v>0</v>
      </c>
      <c r="AM16" s="59">
        <v>0</v>
      </c>
      <c r="AN16" s="59">
        <v>0</v>
      </c>
      <c r="AO16" s="59">
        <v>0.15730337078651702</v>
      </c>
      <c r="AP16" s="59">
        <v>8.9887640449438214E-2</v>
      </c>
      <c r="AQ16" s="59">
        <v>2.2471910112359602E-2</v>
      </c>
      <c r="AR16" s="59">
        <v>0</v>
      </c>
      <c r="AS16" s="59">
        <v>0</v>
      </c>
      <c r="AT16" s="59">
        <v>0</v>
      </c>
      <c r="AU16" s="59">
        <v>2.2471910112359602E-2</v>
      </c>
      <c r="AV16" s="59">
        <v>1.1235955056179801E-2</v>
      </c>
      <c r="AW16" s="59">
        <v>0</v>
      </c>
      <c r="AX16" s="59">
        <v>0</v>
      </c>
      <c r="AY16" s="59">
        <v>0</v>
      </c>
      <c r="AZ16" s="59">
        <v>1.9047619047619001E-2</v>
      </c>
      <c r="BA16" s="59">
        <v>0</v>
      </c>
      <c r="BB16" s="59">
        <v>0</v>
      </c>
      <c r="BC16" s="59">
        <v>0</v>
      </c>
      <c r="BD16" s="59">
        <v>0</v>
      </c>
      <c r="BE16" s="59">
        <v>9.5238095238095195E-3</v>
      </c>
      <c r="BF16" s="59">
        <v>0</v>
      </c>
      <c r="BG16" s="59">
        <v>0</v>
      </c>
      <c r="BH16" s="59">
        <v>0</v>
      </c>
      <c r="BI16" s="59">
        <v>0</v>
      </c>
      <c r="BJ16" s="59">
        <v>0</v>
      </c>
      <c r="BK16" s="59">
        <v>0</v>
      </c>
      <c r="BL16" s="59">
        <v>9.0909090909090898E-2</v>
      </c>
      <c r="BM16" s="59">
        <v>0</v>
      </c>
      <c r="BN16" s="59">
        <v>0</v>
      </c>
      <c r="BO16" s="59">
        <v>0</v>
      </c>
      <c r="BP16" s="59">
        <v>0</v>
      </c>
      <c r="BQ16" s="59">
        <v>0</v>
      </c>
      <c r="BR16" s="59">
        <v>0</v>
      </c>
      <c r="BS16" s="59">
        <v>0</v>
      </c>
      <c r="BT16" s="59">
        <v>0</v>
      </c>
      <c r="BU16" s="59">
        <v>0</v>
      </c>
      <c r="BV16" s="59">
        <v>0</v>
      </c>
      <c r="BW16" s="59">
        <v>0</v>
      </c>
      <c r="BX16" s="59">
        <v>0</v>
      </c>
      <c r="BY16" s="59">
        <v>0</v>
      </c>
      <c r="BZ16" s="59">
        <v>0</v>
      </c>
      <c r="CA16" s="59">
        <v>0</v>
      </c>
      <c r="CB16" s="59">
        <v>0</v>
      </c>
      <c r="CC16" s="59">
        <v>0</v>
      </c>
      <c r="CD16" s="59">
        <v>0</v>
      </c>
      <c r="CE16" s="59">
        <v>0</v>
      </c>
      <c r="CF16" s="59">
        <v>0</v>
      </c>
      <c r="CG16" s="18">
        <v>9.1954022988505704E-2</v>
      </c>
      <c r="CH16" s="18">
        <v>0.32183908045977</v>
      </c>
      <c r="CI16" s="18">
        <v>0</v>
      </c>
      <c r="CJ16" s="18">
        <v>5.7471264367816098E-2</v>
      </c>
      <c r="CK16" s="18">
        <v>0.26436781609195398</v>
      </c>
      <c r="CL16" s="20">
        <v>0</v>
      </c>
      <c r="CM16" s="20">
        <v>0</v>
      </c>
      <c r="CN16" s="81">
        <v>1500</v>
      </c>
      <c r="CO16" s="29">
        <v>4000</v>
      </c>
      <c r="CP16" s="29">
        <v>20000</v>
      </c>
      <c r="CQ16" s="29">
        <v>2527.93103448276</v>
      </c>
      <c r="CR16" s="20">
        <v>0</v>
      </c>
      <c r="CS16" s="29">
        <v>3594.4418132273099</v>
      </c>
      <c r="CT16" s="18">
        <v>0.67816091954022995</v>
      </c>
      <c r="CU16" s="18">
        <v>0.32183908045977</v>
      </c>
      <c r="CV16" s="18">
        <v>0</v>
      </c>
      <c r="CW16" s="18">
        <v>0</v>
      </c>
      <c r="CX16" s="18">
        <v>3.4482758620689703E-2</v>
      </c>
      <c r="CY16" s="18">
        <v>0.67816091954022995</v>
      </c>
      <c r="CZ16" s="18">
        <v>0.28735632183908</v>
      </c>
      <c r="DA16" s="18">
        <v>2.2988505747126398E-2</v>
      </c>
      <c r="DB16" s="18">
        <v>1.1494252873563199E-2</v>
      </c>
      <c r="DC16" s="20">
        <v>0</v>
      </c>
      <c r="DD16" s="20">
        <v>0</v>
      </c>
      <c r="DE16" s="20">
        <v>0</v>
      </c>
      <c r="DF16" s="29">
        <v>1550</v>
      </c>
      <c r="DG16" s="29">
        <v>16500</v>
      </c>
      <c r="DH16" s="29">
        <v>1308.6206896551701</v>
      </c>
      <c r="DI16" s="20">
        <v>0</v>
      </c>
      <c r="DJ16" s="29">
        <v>2555.9916713906</v>
      </c>
      <c r="DK16" s="20">
        <v>0</v>
      </c>
      <c r="DL16" s="20">
        <v>0</v>
      </c>
      <c r="DM16" s="20">
        <v>0</v>
      </c>
      <c r="DN16" s="20">
        <v>0</v>
      </c>
      <c r="DO16" s="20">
        <v>0</v>
      </c>
      <c r="DP16" s="20">
        <v>0</v>
      </c>
      <c r="DQ16" s="20">
        <v>0</v>
      </c>
      <c r="DR16" s="20">
        <v>0</v>
      </c>
      <c r="DS16" s="20">
        <v>0</v>
      </c>
      <c r="DT16" s="20">
        <v>0</v>
      </c>
      <c r="DU16" s="20">
        <v>0</v>
      </c>
      <c r="DV16" s="31">
        <v>0</v>
      </c>
      <c r="DW16" s="29">
        <v>3000</v>
      </c>
      <c r="DX16" s="31">
        <v>97.701149425287397</v>
      </c>
      <c r="DY16" s="20">
        <v>0</v>
      </c>
      <c r="DZ16" s="29">
        <v>436.94952385145399</v>
      </c>
      <c r="EA16" s="20">
        <v>0</v>
      </c>
      <c r="EB16" s="20">
        <v>0</v>
      </c>
      <c r="EC16" s="20">
        <v>0</v>
      </c>
      <c r="ED16" s="29">
        <v>540</v>
      </c>
      <c r="EE16" s="29">
        <v>20000</v>
      </c>
      <c r="EF16" s="29">
        <v>1121.6091954023</v>
      </c>
      <c r="EG16" s="20">
        <v>0</v>
      </c>
      <c r="EH16" s="29">
        <v>2934.9731085346298</v>
      </c>
      <c r="EI16" s="59">
        <v>0.160919540229885</v>
      </c>
      <c r="EJ16" s="59">
        <v>0.26436781609195398</v>
      </c>
      <c r="EK16" s="29">
        <v>1550</v>
      </c>
      <c r="EL16" s="29">
        <v>6400</v>
      </c>
      <c r="EM16" s="29">
        <v>9850</v>
      </c>
      <c r="EN16" s="29">
        <v>13850</v>
      </c>
      <c r="EO16" s="29">
        <v>31800</v>
      </c>
      <c r="EP16" s="29">
        <v>11273.333333333299</v>
      </c>
      <c r="EQ16" s="29">
        <v>6541.0188145107004</v>
      </c>
      <c r="ER16" s="29">
        <v>700</v>
      </c>
      <c r="ES16" s="29">
        <v>3000</v>
      </c>
      <c r="ET16" s="29">
        <v>4000</v>
      </c>
      <c r="EU16" s="29">
        <v>5000</v>
      </c>
      <c r="EV16" s="29">
        <v>16000</v>
      </c>
      <c r="EW16" s="29">
        <v>4245.9770114942503</v>
      </c>
      <c r="EX16" s="29">
        <v>2358.1035244499999</v>
      </c>
      <c r="EY16" s="20">
        <v>0</v>
      </c>
      <c r="EZ16" s="31">
        <v>0</v>
      </c>
      <c r="FA16" s="29">
        <v>450</v>
      </c>
      <c r="FB16" s="29">
        <v>1500</v>
      </c>
      <c r="FC16" s="29">
        <v>12000</v>
      </c>
      <c r="FD16" s="29">
        <v>1124.1379310344801</v>
      </c>
      <c r="FE16" s="29">
        <v>1773.28138333281</v>
      </c>
      <c r="FF16" s="31">
        <v>0</v>
      </c>
      <c r="FG16" s="31">
        <v>0</v>
      </c>
      <c r="FH16" s="31">
        <v>0</v>
      </c>
      <c r="FI16" s="31">
        <v>100</v>
      </c>
      <c r="FJ16" s="29">
        <v>2000</v>
      </c>
      <c r="FK16" s="31">
        <v>113.793103448276</v>
      </c>
      <c r="FL16" s="29">
        <v>343.60348083933599</v>
      </c>
      <c r="FM16" s="20">
        <v>0</v>
      </c>
      <c r="FN16" s="20">
        <v>0</v>
      </c>
      <c r="FO16" s="20">
        <v>0</v>
      </c>
      <c r="FP16" s="20">
        <v>350</v>
      </c>
      <c r="FQ16" s="29">
        <v>15000</v>
      </c>
      <c r="FR16" s="29">
        <v>812.64367816091999</v>
      </c>
      <c r="FS16" s="29">
        <v>2156.6449286571501</v>
      </c>
      <c r="FT16" s="20">
        <v>0</v>
      </c>
      <c r="FU16" s="20">
        <v>0</v>
      </c>
      <c r="FV16" s="29">
        <v>1000</v>
      </c>
      <c r="FW16" s="29">
        <v>3000</v>
      </c>
      <c r="FX16" s="29">
        <v>9000</v>
      </c>
      <c r="FY16" s="29">
        <v>1802.41379310345</v>
      </c>
      <c r="FZ16" s="29">
        <v>2111.6828765158698</v>
      </c>
      <c r="GA16" s="31">
        <v>0</v>
      </c>
      <c r="GB16" s="31">
        <v>0</v>
      </c>
      <c r="GC16" s="31">
        <v>50</v>
      </c>
      <c r="GD16" s="31">
        <v>200</v>
      </c>
      <c r="GE16" s="29">
        <v>2000</v>
      </c>
      <c r="GF16" s="31">
        <v>177.35632183908001</v>
      </c>
      <c r="GG16" s="31">
        <v>337.99841670922302</v>
      </c>
      <c r="GH16" s="20">
        <v>0</v>
      </c>
      <c r="GI16" s="29">
        <v>500</v>
      </c>
      <c r="GJ16" s="29">
        <v>1000</v>
      </c>
      <c r="GK16" s="29">
        <v>2000</v>
      </c>
      <c r="GL16" s="29">
        <v>8000</v>
      </c>
      <c r="GM16" s="31">
        <v>1356.55172413793</v>
      </c>
      <c r="GN16" s="29">
        <v>1243.3411733938101</v>
      </c>
      <c r="GO16" s="31">
        <v>0</v>
      </c>
      <c r="GP16" s="31">
        <v>0</v>
      </c>
      <c r="GQ16" s="31">
        <v>0</v>
      </c>
      <c r="GR16" s="31">
        <v>0</v>
      </c>
      <c r="GS16" s="29">
        <v>2000</v>
      </c>
      <c r="GT16" s="31">
        <v>175.28735632183901</v>
      </c>
      <c r="GU16" s="29">
        <v>458.249548853379</v>
      </c>
      <c r="GV16" s="31">
        <v>0</v>
      </c>
      <c r="GW16" s="31">
        <v>0</v>
      </c>
      <c r="GX16" s="31">
        <v>200</v>
      </c>
      <c r="GY16" s="29">
        <v>500</v>
      </c>
      <c r="GZ16" s="29">
        <v>4000</v>
      </c>
      <c r="HA16" s="31">
        <v>399.42528735632197</v>
      </c>
      <c r="HB16" s="31">
        <v>657.97143558880202</v>
      </c>
      <c r="HC16" s="31">
        <v>0</v>
      </c>
      <c r="HD16" s="31">
        <v>0</v>
      </c>
      <c r="HE16" s="31">
        <v>150</v>
      </c>
      <c r="HF16" s="31">
        <v>300</v>
      </c>
      <c r="HG16" s="29">
        <v>2000</v>
      </c>
      <c r="HH16" s="31">
        <v>220.919540229885</v>
      </c>
      <c r="HI16" s="31">
        <v>326.31712419665001</v>
      </c>
      <c r="HJ16" s="20">
        <v>0</v>
      </c>
      <c r="HK16" s="31">
        <v>0</v>
      </c>
      <c r="HL16" s="31">
        <v>0</v>
      </c>
      <c r="HM16" s="29">
        <v>350</v>
      </c>
      <c r="HN16" s="29">
        <v>3000</v>
      </c>
      <c r="HO16" s="31">
        <v>377.011494252874</v>
      </c>
      <c r="HP16" s="31">
        <v>632.86009134340497</v>
      </c>
      <c r="HQ16" s="20">
        <v>0</v>
      </c>
      <c r="HR16" s="20">
        <v>0</v>
      </c>
      <c r="HS16" s="20">
        <v>0</v>
      </c>
      <c r="HT16" s="20">
        <v>0</v>
      </c>
      <c r="HU16" s="20">
        <v>0</v>
      </c>
      <c r="HV16" s="31">
        <v>0</v>
      </c>
      <c r="HW16" s="31">
        <v>0</v>
      </c>
      <c r="HX16" s="20">
        <v>0</v>
      </c>
      <c r="HY16" s="20">
        <v>0</v>
      </c>
      <c r="HZ16" s="20">
        <v>0</v>
      </c>
      <c r="IA16" s="20">
        <v>0</v>
      </c>
      <c r="IB16" s="29">
        <v>7500</v>
      </c>
      <c r="IC16" s="31">
        <v>467.81609195402302</v>
      </c>
      <c r="ID16" s="29">
        <v>1337.95177137621</v>
      </c>
      <c r="IE16" s="18">
        <v>0.72413793103448298</v>
      </c>
      <c r="IF16" s="20">
        <v>0</v>
      </c>
      <c r="IG16" s="29">
        <v>1000</v>
      </c>
      <c r="IH16" s="81">
        <v>3000</v>
      </c>
      <c r="II16" s="29">
        <v>5000</v>
      </c>
      <c r="IJ16" s="29">
        <v>30000</v>
      </c>
      <c r="IK16" s="29">
        <v>4225.8730158730204</v>
      </c>
      <c r="IL16" s="20">
        <v>0</v>
      </c>
      <c r="IM16" s="29">
        <v>5945.8100278129295</v>
      </c>
    </row>
    <row r="17" spans="1:247" x14ac:dyDescent="0.3">
      <c r="A17" s="14" t="s">
        <v>15</v>
      </c>
      <c r="B17" s="14" t="s">
        <v>36</v>
      </c>
      <c r="C17" s="18">
        <v>0.60824742268041199</v>
      </c>
      <c r="D17" s="18">
        <v>3.0927835051546403E-2</v>
      </c>
      <c r="E17" s="18">
        <v>8.2474226804123696E-2</v>
      </c>
      <c r="F17" s="18">
        <v>8.2474226804123696E-2</v>
      </c>
      <c r="G17" s="18">
        <v>1.03092783505155E-2</v>
      </c>
      <c r="H17" s="18">
        <v>0</v>
      </c>
      <c r="I17" s="18">
        <v>5.1546391752577296E-2</v>
      </c>
      <c r="J17" s="18">
        <v>0.30927835051546398</v>
      </c>
      <c r="K17" s="18">
        <v>2.06185567010309E-2</v>
      </c>
      <c r="L17" s="18">
        <v>0</v>
      </c>
      <c r="M17" s="18">
        <v>3.0927835051546403E-2</v>
      </c>
      <c r="N17" s="18">
        <v>0</v>
      </c>
      <c r="O17" s="18">
        <v>1.1235955056179801E-2</v>
      </c>
      <c r="P17" s="18">
        <v>0.51020408163265296</v>
      </c>
      <c r="Q17" s="18">
        <v>9.5238095238095195E-3</v>
      </c>
      <c r="R17" s="18">
        <v>0.106194690265487</v>
      </c>
      <c r="S17" s="59">
        <v>0</v>
      </c>
      <c r="T17" s="59">
        <v>0</v>
      </c>
      <c r="U17" s="59">
        <v>1.1235955056179801E-2</v>
      </c>
      <c r="V17" s="59">
        <v>0</v>
      </c>
      <c r="W17" s="59">
        <v>0</v>
      </c>
      <c r="X17" s="59">
        <v>0</v>
      </c>
      <c r="Y17" s="59">
        <v>0</v>
      </c>
      <c r="Z17" s="59">
        <v>0</v>
      </c>
      <c r="AA17" s="59">
        <v>0</v>
      </c>
      <c r="AB17" s="59">
        <v>0</v>
      </c>
      <c r="AC17" s="59">
        <v>0</v>
      </c>
      <c r="AD17" s="59">
        <v>0</v>
      </c>
      <c r="AE17" s="59">
        <v>0</v>
      </c>
      <c r="AF17" s="59">
        <v>0</v>
      </c>
      <c r="AG17" s="59">
        <v>0</v>
      </c>
      <c r="AH17" s="59">
        <v>0</v>
      </c>
      <c r="AI17" s="59">
        <v>9.5238095238095195E-3</v>
      </c>
      <c r="AJ17" s="59">
        <v>0</v>
      </c>
      <c r="AK17" s="59">
        <v>0</v>
      </c>
      <c r="AL17" s="59">
        <v>0</v>
      </c>
      <c r="AM17" s="59">
        <v>0</v>
      </c>
      <c r="AN17" s="59">
        <v>0</v>
      </c>
      <c r="AO17" s="59">
        <v>3.06122448979592E-2</v>
      </c>
      <c r="AP17" s="59">
        <v>8.1632653061224497E-2</v>
      </c>
      <c r="AQ17" s="59">
        <v>7.1428571428571397E-2</v>
      </c>
      <c r="AR17" s="59">
        <v>1.0204081632653099E-2</v>
      </c>
      <c r="AS17" s="59">
        <v>0</v>
      </c>
      <c r="AT17" s="59">
        <v>0</v>
      </c>
      <c r="AU17" s="59">
        <v>0.24489795918367299</v>
      </c>
      <c r="AV17" s="59">
        <v>2.04081632653061E-2</v>
      </c>
      <c r="AW17" s="59">
        <v>0</v>
      </c>
      <c r="AX17" s="59">
        <v>3.06122448979592E-2</v>
      </c>
      <c r="AY17" s="59">
        <v>0</v>
      </c>
      <c r="AZ17" s="59">
        <v>0</v>
      </c>
      <c r="BA17" s="59">
        <v>0</v>
      </c>
      <c r="BB17" s="59">
        <v>0</v>
      </c>
      <c r="BC17" s="59">
        <v>0</v>
      </c>
      <c r="BD17" s="59">
        <v>0</v>
      </c>
      <c r="BE17" s="59">
        <v>3.5398230088495602E-2</v>
      </c>
      <c r="BF17" s="59">
        <v>6.1946902654867297E-2</v>
      </c>
      <c r="BG17" s="59">
        <v>0</v>
      </c>
      <c r="BH17" s="59">
        <v>0</v>
      </c>
      <c r="BI17" s="59">
        <v>0</v>
      </c>
      <c r="BJ17" s="59">
        <v>0</v>
      </c>
      <c r="BK17" s="59">
        <v>0</v>
      </c>
      <c r="BL17" s="59">
        <v>0</v>
      </c>
      <c r="BM17" s="59">
        <v>0</v>
      </c>
      <c r="BN17" s="59">
        <v>0</v>
      </c>
      <c r="BO17" s="59">
        <v>0</v>
      </c>
      <c r="BP17" s="59">
        <v>0</v>
      </c>
      <c r="BQ17" s="59">
        <v>0.11111111111111099</v>
      </c>
      <c r="BR17" s="59">
        <v>0</v>
      </c>
      <c r="BS17" s="59">
        <v>0</v>
      </c>
      <c r="BT17" s="59">
        <v>0</v>
      </c>
      <c r="BU17" s="59">
        <v>0</v>
      </c>
      <c r="BV17" s="59">
        <v>0</v>
      </c>
      <c r="BW17" s="59">
        <v>0</v>
      </c>
      <c r="BX17" s="59">
        <v>0</v>
      </c>
      <c r="BY17" s="59">
        <v>0</v>
      </c>
      <c r="BZ17" s="59">
        <v>0</v>
      </c>
      <c r="CA17" s="59">
        <v>0</v>
      </c>
      <c r="CB17" s="59">
        <v>0.11111111111111099</v>
      </c>
      <c r="CC17" s="59">
        <v>0</v>
      </c>
      <c r="CD17" s="59">
        <v>0</v>
      </c>
      <c r="CE17" s="59">
        <v>0</v>
      </c>
      <c r="CF17" s="59">
        <v>0</v>
      </c>
      <c r="CG17" s="18">
        <v>9.2783505154639206E-2</v>
      </c>
      <c r="CH17" s="18">
        <v>0.60824742268041199</v>
      </c>
      <c r="CI17" s="18">
        <v>9.2783505154639206E-2</v>
      </c>
      <c r="CJ17" s="18">
        <v>7.2164948453608199E-2</v>
      </c>
      <c r="CK17" s="18">
        <v>0.27835051546391798</v>
      </c>
      <c r="CL17" s="20">
        <v>0</v>
      </c>
      <c r="CM17" s="20">
        <v>810</v>
      </c>
      <c r="CN17" s="81">
        <v>2000</v>
      </c>
      <c r="CO17" s="29">
        <v>5600</v>
      </c>
      <c r="CP17" s="29">
        <v>54000</v>
      </c>
      <c r="CQ17" s="29">
        <v>4019.6907216494801</v>
      </c>
      <c r="CR17" s="20">
        <v>0</v>
      </c>
      <c r="CS17" s="29">
        <v>6435.6174356739502</v>
      </c>
      <c r="CT17" s="18">
        <v>0.39175257731958801</v>
      </c>
      <c r="CU17" s="18">
        <v>0.55670103092783496</v>
      </c>
      <c r="CV17" s="18">
        <v>5.1546391752577296E-2</v>
      </c>
      <c r="CW17" s="18">
        <v>0</v>
      </c>
      <c r="CX17" s="18">
        <v>5.1546391752577296E-2</v>
      </c>
      <c r="CY17" s="18">
        <v>0.39175257731958801</v>
      </c>
      <c r="CZ17" s="18">
        <v>0.55670103092783496</v>
      </c>
      <c r="DA17" s="18">
        <v>5.1546391752577296E-2</v>
      </c>
      <c r="DB17" s="18">
        <v>0</v>
      </c>
      <c r="DC17" s="20">
        <v>0</v>
      </c>
      <c r="DD17" s="20">
        <v>0</v>
      </c>
      <c r="DE17" s="29">
        <v>1000</v>
      </c>
      <c r="DF17" s="29">
        <v>3000</v>
      </c>
      <c r="DG17" s="29">
        <v>18000</v>
      </c>
      <c r="DH17" s="29">
        <v>2278.4536082474201</v>
      </c>
      <c r="DI17" s="20">
        <v>0</v>
      </c>
      <c r="DJ17" s="29">
        <v>3225.4280530542801</v>
      </c>
      <c r="DK17" s="20">
        <v>0</v>
      </c>
      <c r="DL17" s="20">
        <v>0</v>
      </c>
      <c r="DM17" s="20">
        <v>0</v>
      </c>
      <c r="DN17" s="20">
        <v>0</v>
      </c>
      <c r="DO17" s="29">
        <v>45000</v>
      </c>
      <c r="DP17" s="29">
        <v>1051.5463917525799</v>
      </c>
      <c r="DQ17" s="20">
        <v>0</v>
      </c>
      <c r="DR17" s="30">
        <v>5044.32671015299</v>
      </c>
      <c r="DS17" s="20">
        <v>0</v>
      </c>
      <c r="DT17" s="20">
        <v>0</v>
      </c>
      <c r="DU17" s="20">
        <v>0</v>
      </c>
      <c r="DV17" s="31">
        <v>0</v>
      </c>
      <c r="DW17" s="29">
        <v>2000</v>
      </c>
      <c r="DX17" s="31">
        <v>77.319587628866003</v>
      </c>
      <c r="DY17" s="20">
        <v>0</v>
      </c>
      <c r="DZ17" s="29">
        <v>325.48206384248198</v>
      </c>
      <c r="EA17" s="20">
        <v>0</v>
      </c>
      <c r="EB17" s="20">
        <v>0</v>
      </c>
      <c r="EC17" s="20">
        <v>0</v>
      </c>
      <c r="ED17" s="29">
        <v>500</v>
      </c>
      <c r="EE17" s="29">
        <v>12000</v>
      </c>
      <c r="EF17" s="29">
        <v>612.37113402061902</v>
      </c>
      <c r="EG17" s="20">
        <v>0</v>
      </c>
      <c r="EH17" s="29">
        <v>1602.4888020902799</v>
      </c>
      <c r="EI17" s="59">
        <v>0.11340206185567001</v>
      </c>
      <c r="EJ17" s="59">
        <v>0.11340206185567001</v>
      </c>
      <c r="EK17" s="29">
        <v>2950</v>
      </c>
      <c r="EL17" s="29">
        <v>5725</v>
      </c>
      <c r="EM17" s="29">
        <v>9350</v>
      </c>
      <c r="EN17" s="29">
        <v>14850</v>
      </c>
      <c r="EO17" s="29">
        <v>38500</v>
      </c>
      <c r="EP17" s="29">
        <v>11295.789473684201</v>
      </c>
      <c r="EQ17" s="29">
        <v>6929.1723092572402</v>
      </c>
      <c r="ER17" s="29">
        <v>450</v>
      </c>
      <c r="ES17" s="29">
        <v>3000</v>
      </c>
      <c r="ET17" s="29">
        <v>4000</v>
      </c>
      <c r="EU17" s="29">
        <v>6000</v>
      </c>
      <c r="EV17" s="29">
        <v>15000</v>
      </c>
      <c r="EW17" s="29">
        <v>4735.9375</v>
      </c>
      <c r="EX17" s="29">
        <v>2655.5770819462</v>
      </c>
      <c r="EY17" s="20">
        <v>0</v>
      </c>
      <c r="EZ17" s="31">
        <v>0</v>
      </c>
      <c r="FA17" s="29">
        <v>600</v>
      </c>
      <c r="FB17" s="29">
        <v>2000</v>
      </c>
      <c r="FC17" s="29">
        <v>10000</v>
      </c>
      <c r="FD17" s="29">
        <v>1407.62886597938</v>
      </c>
      <c r="FE17" s="29">
        <v>1938.1207463652499</v>
      </c>
      <c r="FF17" s="31">
        <v>0</v>
      </c>
      <c r="FG17" s="31">
        <v>0</v>
      </c>
      <c r="FH17" s="31">
        <v>0</v>
      </c>
      <c r="FI17" s="31">
        <v>200</v>
      </c>
      <c r="FJ17" s="29">
        <v>3000</v>
      </c>
      <c r="FK17" s="31">
        <v>212.371134020619</v>
      </c>
      <c r="FL17" s="29">
        <v>444.35293122855501</v>
      </c>
      <c r="FM17" s="20">
        <v>0</v>
      </c>
      <c r="FN17" s="20">
        <v>0</v>
      </c>
      <c r="FO17" s="20">
        <v>0</v>
      </c>
      <c r="FP17" s="20">
        <v>0</v>
      </c>
      <c r="FQ17" s="29">
        <v>3000</v>
      </c>
      <c r="FR17" s="29">
        <v>212.371134020619</v>
      </c>
      <c r="FS17" s="29">
        <v>521.66754498570197</v>
      </c>
      <c r="FT17" s="20">
        <v>0</v>
      </c>
      <c r="FU17" s="20">
        <v>0</v>
      </c>
      <c r="FV17" s="29">
        <v>1000</v>
      </c>
      <c r="FW17" s="29">
        <v>2500</v>
      </c>
      <c r="FX17" s="29">
        <v>10000</v>
      </c>
      <c r="FY17" s="29">
        <v>1546.3917525773199</v>
      </c>
      <c r="FZ17" s="29">
        <v>2049.03746995134</v>
      </c>
      <c r="GA17" s="31">
        <v>0</v>
      </c>
      <c r="GB17" s="31">
        <v>0</v>
      </c>
      <c r="GC17" s="31">
        <v>0</v>
      </c>
      <c r="GD17" s="31">
        <v>0</v>
      </c>
      <c r="GE17" s="29">
        <v>1000</v>
      </c>
      <c r="GF17" s="31">
        <v>61.855670103092798</v>
      </c>
      <c r="GG17" s="31">
        <v>157.74669764707201</v>
      </c>
      <c r="GH17" s="20">
        <v>0</v>
      </c>
      <c r="GI17" s="29">
        <v>500</v>
      </c>
      <c r="GJ17" s="29">
        <v>800</v>
      </c>
      <c r="GK17" s="29">
        <v>1500</v>
      </c>
      <c r="GL17" s="29">
        <v>12000</v>
      </c>
      <c r="GM17" s="31">
        <v>992.78350515463899</v>
      </c>
      <c r="GN17" s="29">
        <v>1326.04105506771</v>
      </c>
      <c r="GO17" s="31">
        <v>0</v>
      </c>
      <c r="GP17" s="31">
        <v>0</v>
      </c>
      <c r="GQ17" s="31">
        <v>0</v>
      </c>
      <c r="GR17" s="31">
        <v>0</v>
      </c>
      <c r="GS17" s="29">
        <v>3000</v>
      </c>
      <c r="GT17" s="31">
        <v>167.628865979381</v>
      </c>
      <c r="GU17" s="29">
        <v>436.199909244308</v>
      </c>
      <c r="GV17" s="31">
        <v>0</v>
      </c>
      <c r="GW17" s="31">
        <v>22.5</v>
      </c>
      <c r="GX17" s="31">
        <v>250</v>
      </c>
      <c r="GY17" s="29">
        <v>500</v>
      </c>
      <c r="GZ17" s="29">
        <v>2000</v>
      </c>
      <c r="HA17" s="31">
        <v>350.83333333333297</v>
      </c>
      <c r="HB17" s="31">
        <v>377.55910423797502</v>
      </c>
      <c r="HC17" s="31">
        <v>0</v>
      </c>
      <c r="HD17" s="31">
        <v>50</v>
      </c>
      <c r="HE17" s="31">
        <v>300</v>
      </c>
      <c r="HF17" s="31">
        <v>500</v>
      </c>
      <c r="HG17" s="29">
        <v>2000</v>
      </c>
      <c r="HH17" s="31">
        <v>374.43298969072202</v>
      </c>
      <c r="HI17" s="31">
        <v>372.924727302544</v>
      </c>
      <c r="HJ17" s="20">
        <v>0</v>
      </c>
      <c r="HK17" s="31">
        <v>150</v>
      </c>
      <c r="HL17" s="31">
        <v>450</v>
      </c>
      <c r="HM17" s="29">
        <v>1500</v>
      </c>
      <c r="HN17" s="29">
        <v>4000</v>
      </c>
      <c r="HO17" s="31">
        <v>823.19587628865997</v>
      </c>
      <c r="HP17" s="31">
        <v>885.47485658796904</v>
      </c>
      <c r="HQ17" s="20">
        <v>0</v>
      </c>
      <c r="HR17" s="20">
        <v>0</v>
      </c>
      <c r="HS17" s="20">
        <v>0</v>
      </c>
      <c r="HT17" s="20">
        <v>0</v>
      </c>
      <c r="HU17" s="20">
        <v>0</v>
      </c>
      <c r="HV17" s="31">
        <v>0</v>
      </c>
      <c r="HW17" s="31">
        <v>0</v>
      </c>
      <c r="HX17" s="20">
        <v>0</v>
      </c>
      <c r="HY17" s="20">
        <v>0</v>
      </c>
      <c r="HZ17" s="20">
        <v>0</v>
      </c>
      <c r="IA17" s="20">
        <v>0</v>
      </c>
      <c r="IB17" s="29">
        <v>5000</v>
      </c>
      <c r="IC17" s="31">
        <v>414.43298969072202</v>
      </c>
      <c r="ID17" s="29">
        <v>986.57548396816105</v>
      </c>
      <c r="IE17" s="18">
        <v>0.69072164948453607</v>
      </c>
      <c r="IF17" s="20">
        <v>0</v>
      </c>
      <c r="IG17" s="29">
        <v>1000</v>
      </c>
      <c r="IH17" s="81">
        <v>2500</v>
      </c>
      <c r="II17" s="29">
        <v>5000</v>
      </c>
      <c r="IJ17" s="29">
        <v>30000</v>
      </c>
      <c r="IK17" s="29">
        <v>4189.5522388059699</v>
      </c>
      <c r="IL17" s="29">
        <v>5000</v>
      </c>
      <c r="IM17" s="29">
        <v>5670.2609188097604</v>
      </c>
    </row>
    <row r="18" spans="1:247" x14ac:dyDescent="0.3">
      <c r="A18" s="14" t="s">
        <v>16</v>
      </c>
      <c r="B18" s="14" t="s">
        <v>38</v>
      </c>
      <c r="C18" s="18">
        <v>0.52459016393442603</v>
      </c>
      <c r="D18" s="18">
        <v>4.0983606557377004E-2</v>
      </c>
      <c r="E18" s="18">
        <v>6.5573770491803296E-2</v>
      </c>
      <c r="F18" s="18">
        <v>8.1967213114754103E-3</v>
      </c>
      <c r="G18" s="18">
        <v>0</v>
      </c>
      <c r="H18" s="18">
        <v>2.4590163934426198E-2</v>
      </c>
      <c r="I18" s="18">
        <v>8.1967213114754103E-3</v>
      </c>
      <c r="J18" s="18">
        <v>0.35245901639344296</v>
      </c>
      <c r="K18" s="18">
        <v>0</v>
      </c>
      <c r="L18" s="18">
        <v>0</v>
      </c>
      <c r="M18" s="18">
        <v>1.63934426229508E-2</v>
      </c>
      <c r="N18" s="18">
        <v>0</v>
      </c>
      <c r="O18" s="18">
        <v>1.5384615384615401E-2</v>
      </c>
      <c r="P18" s="18">
        <v>0.433823529411765</v>
      </c>
      <c r="Q18" s="18">
        <v>9.9009900990098994E-3</v>
      </c>
      <c r="R18" s="18">
        <v>1.3333333333333299E-2</v>
      </c>
      <c r="S18" s="59">
        <v>1.5384615384615401E-2</v>
      </c>
      <c r="T18" s="59">
        <v>0</v>
      </c>
      <c r="U18" s="59">
        <v>0</v>
      </c>
      <c r="V18" s="59">
        <v>0</v>
      </c>
      <c r="W18" s="59">
        <v>0</v>
      </c>
      <c r="X18" s="59">
        <v>0</v>
      </c>
      <c r="Y18" s="59">
        <v>0</v>
      </c>
      <c r="Z18" s="59">
        <v>0</v>
      </c>
      <c r="AA18" s="59">
        <v>0</v>
      </c>
      <c r="AB18" s="59">
        <v>0</v>
      </c>
      <c r="AC18" s="59">
        <v>0</v>
      </c>
      <c r="AD18" s="59">
        <v>0</v>
      </c>
      <c r="AE18" s="59">
        <v>0</v>
      </c>
      <c r="AF18" s="59">
        <v>0</v>
      </c>
      <c r="AG18" s="59">
        <v>0</v>
      </c>
      <c r="AH18" s="59">
        <v>0</v>
      </c>
      <c r="AI18" s="59">
        <v>0</v>
      </c>
      <c r="AJ18" s="59">
        <v>9.9009900990098994E-3</v>
      </c>
      <c r="AK18" s="59">
        <v>0</v>
      </c>
      <c r="AL18" s="59">
        <v>0</v>
      </c>
      <c r="AM18" s="59">
        <v>0</v>
      </c>
      <c r="AN18" s="59">
        <v>0</v>
      </c>
      <c r="AO18" s="59">
        <v>2.2058823529411801E-2</v>
      </c>
      <c r="AP18" s="59">
        <v>5.8823529411764698E-2</v>
      </c>
      <c r="AQ18" s="59">
        <v>7.3529411764705899E-3</v>
      </c>
      <c r="AR18" s="59">
        <v>0</v>
      </c>
      <c r="AS18" s="59">
        <v>2.2058823529411801E-2</v>
      </c>
      <c r="AT18" s="59">
        <v>0</v>
      </c>
      <c r="AU18" s="59">
        <v>0.30147058823529399</v>
      </c>
      <c r="AV18" s="59">
        <v>0</v>
      </c>
      <c r="AW18" s="59">
        <v>0</v>
      </c>
      <c r="AX18" s="59">
        <v>1.4705882352941201E-2</v>
      </c>
      <c r="AY18" s="59">
        <v>0</v>
      </c>
      <c r="AZ18" s="59">
        <v>0</v>
      </c>
      <c r="BA18" s="59">
        <v>0</v>
      </c>
      <c r="BB18" s="59">
        <v>0</v>
      </c>
      <c r="BC18" s="59">
        <v>0</v>
      </c>
      <c r="BD18" s="59">
        <v>0</v>
      </c>
      <c r="BE18" s="59">
        <v>6.6666666666666697E-3</v>
      </c>
      <c r="BF18" s="59">
        <v>6.6666666666666697E-3</v>
      </c>
      <c r="BG18" s="59">
        <v>0</v>
      </c>
      <c r="BH18" s="59">
        <v>0</v>
      </c>
      <c r="BI18" s="59">
        <v>0</v>
      </c>
      <c r="BJ18" s="59">
        <v>0</v>
      </c>
      <c r="BK18" s="59">
        <v>0</v>
      </c>
      <c r="BL18" s="59">
        <v>0</v>
      </c>
      <c r="BM18" s="59">
        <v>0</v>
      </c>
      <c r="BN18" s="59">
        <v>0</v>
      </c>
      <c r="BO18" s="59">
        <v>0</v>
      </c>
      <c r="BP18" s="59">
        <v>0</v>
      </c>
      <c r="BQ18" s="59">
        <v>0.33333333333333298</v>
      </c>
      <c r="BR18" s="59">
        <v>0</v>
      </c>
      <c r="BS18" s="59">
        <v>0</v>
      </c>
      <c r="BT18" s="59">
        <v>0</v>
      </c>
      <c r="BU18" s="59">
        <v>0</v>
      </c>
      <c r="BV18" s="59">
        <v>0</v>
      </c>
      <c r="BW18" s="59">
        <v>0</v>
      </c>
      <c r="BX18" s="59">
        <v>0</v>
      </c>
      <c r="BY18" s="59">
        <v>0</v>
      </c>
      <c r="BZ18" s="59">
        <v>0</v>
      </c>
      <c r="CA18" s="59">
        <v>0</v>
      </c>
      <c r="CB18" s="59">
        <v>0</v>
      </c>
      <c r="CC18" s="59">
        <v>0</v>
      </c>
      <c r="CD18" s="59">
        <v>0</v>
      </c>
      <c r="CE18" s="59">
        <v>0</v>
      </c>
      <c r="CF18" s="59">
        <v>0</v>
      </c>
      <c r="CG18" s="18">
        <v>6.5573770491803296E-2</v>
      </c>
      <c r="CH18" s="18">
        <v>0.52459016393442603</v>
      </c>
      <c r="CI18" s="18">
        <v>3.2786885245901599E-2</v>
      </c>
      <c r="CJ18" s="18">
        <v>3.2786885245901599E-2</v>
      </c>
      <c r="CK18" s="18">
        <v>0.213114754098361</v>
      </c>
      <c r="CL18" s="20">
        <v>0</v>
      </c>
      <c r="CM18" s="20">
        <v>0</v>
      </c>
      <c r="CN18" s="81">
        <v>1000</v>
      </c>
      <c r="CO18" s="29">
        <v>3500</v>
      </c>
      <c r="CP18" s="29">
        <v>15000</v>
      </c>
      <c r="CQ18" s="29">
        <v>2215.98360655738</v>
      </c>
      <c r="CR18" s="20">
        <v>0</v>
      </c>
      <c r="CS18" s="29">
        <v>2907.1674492951802</v>
      </c>
      <c r="CT18" s="18">
        <v>0.47540983606557397</v>
      </c>
      <c r="CU18" s="18">
        <v>0.51639344262295095</v>
      </c>
      <c r="CV18" s="18">
        <v>8.1967213114754103E-3</v>
      </c>
      <c r="CW18" s="18">
        <v>0</v>
      </c>
      <c r="CX18" s="18">
        <v>0</v>
      </c>
      <c r="CY18" s="18">
        <v>0.47540983606557397</v>
      </c>
      <c r="CZ18" s="18">
        <v>0.52459016393442603</v>
      </c>
      <c r="DA18" s="18">
        <v>0</v>
      </c>
      <c r="DB18" s="18">
        <v>0</v>
      </c>
      <c r="DC18" s="20">
        <v>0</v>
      </c>
      <c r="DD18" s="20">
        <v>0</v>
      </c>
      <c r="DE18" s="29">
        <v>400</v>
      </c>
      <c r="DF18" s="29">
        <v>1575</v>
      </c>
      <c r="DG18" s="29">
        <v>15000</v>
      </c>
      <c r="DH18" s="29">
        <v>1218.4426229508199</v>
      </c>
      <c r="DI18" s="20">
        <v>0</v>
      </c>
      <c r="DJ18" s="29">
        <v>2061.48466939126</v>
      </c>
      <c r="DK18" s="20">
        <v>0</v>
      </c>
      <c r="DL18" s="20">
        <v>0</v>
      </c>
      <c r="DM18" s="20">
        <v>0</v>
      </c>
      <c r="DN18" s="20">
        <v>0</v>
      </c>
      <c r="DO18" s="29">
        <v>10000</v>
      </c>
      <c r="DP18" s="29">
        <v>204.91803278688499</v>
      </c>
      <c r="DQ18" s="20">
        <v>0</v>
      </c>
      <c r="DR18" s="30">
        <v>1184.8808189895401</v>
      </c>
      <c r="DS18" s="20">
        <v>0</v>
      </c>
      <c r="DT18" s="20">
        <v>0</v>
      </c>
      <c r="DU18" s="20">
        <v>0</v>
      </c>
      <c r="DV18" s="31">
        <v>0</v>
      </c>
      <c r="DW18" s="29">
        <v>5000</v>
      </c>
      <c r="DX18" s="31">
        <v>81.967213114754102</v>
      </c>
      <c r="DY18" s="20">
        <v>0</v>
      </c>
      <c r="DZ18" s="29">
        <v>527.58868173791802</v>
      </c>
      <c r="EA18" s="20">
        <v>0</v>
      </c>
      <c r="EB18" s="20">
        <v>0</v>
      </c>
      <c r="EC18" s="20">
        <v>0</v>
      </c>
      <c r="ED18" s="20">
        <v>0</v>
      </c>
      <c r="EE18" s="29">
        <v>11500</v>
      </c>
      <c r="EF18" s="29">
        <v>710.65573770491801</v>
      </c>
      <c r="EG18" s="20">
        <v>0</v>
      </c>
      <c r="EH18" s="29">
        <v>1932.0184870293101</v>
      </c>
      <c r="EI18" s="59">
        <v>0.17213114754098399</v>
      </c>
      <c r="EJ18" s="59">
        <v>0.17213114754098399</v>
      </c>
      <c r="EK18" s="29">
        <v>2000</v>
      </c>
      <c r="EL18" s="29">
        <v>5281.25</v>
      </c>
      <c r="EM18" s="29">
        <v>7075</v>
      </c>
      <c r="EN18" s="29">
        <v>12125</v>
      </c>
      <c r="EO18" s="29">
        <v>29950</v>
      </c>
      <c r="EP18" s="29">
        <v>9214.5573770491792</v>
      </c>
      <c r="EQ18" s="29">
        <v>5592.37406682459</v>
      </c>
      <c r="ER18" s="29">
        <v>1000</v>
      </c>
      <c r="ES18" s="29">
        <v>2500</v>
      </c>
      <c r="ET18" s="29">
        <v>3000</v>
      </c>
      <c r="EU18" s="29">
        <v>5000</v>
      </c>
      <c r="EV18" s="29">
        <v>10000</v>
      </c>
      <c r="EW18" s="29">
        <v>3845.9016393442598</v>
      </c>
      <c r="EX18" s="29">
        <v>2064.9434203116102</v>
      </c>
      <c r="EY18" s="20">
        <v>0</v>
      </c>
      <c r="EZ18" s="31">
        <v>0</v>
      </c>
      <c r="FA18" s="29">
        <v>600</v>
      </c>
      <c r="FB18" s="29">
        <v>2000</v>
      </c>
      <c r="FC18" s="29">
        <v>12000</v>
      </c>
      <c r="FD18" s="29">
        <v>1479.09836065574</v>
      </c>
      <c r="FE18" s="29">
        <v>2165.8586769286298</v>
      </c>
      <c r="FF18" s="31">
        <v>0</v>
      </c>
      <c r="FG18" s="31">
        <v>0</v>
      </c>
      <c r="FH18" s="31">
        <v>0</v>
      </c>
      <c r="FI18" s="31">
        <v>100</v>
      </c>
      <c r="FJ18" s="29">
        <v>2850</v>
      </c>
      <c r="FK18" s="31">
        <v>142.17213114754099</v>
      </c>
      <c r="FL18" s="29">
        <v>382.98036746227098</v>
      </c>
      <c r="FM18" s="20">
        <v>0</v>
      </c>
      <c r="FN18" s="20">
        <v>0</v>
      </c>
      <c r="FO18" s="20">
        <v>0</v>
      </c>
      <c r="FP18" s="20">
        <v>0</v>
      </c>
      <c r="FQ18" s="29">
        <v>8000</v>
      </c>
      <c r="FR18" s="29">
        <v>299.18032786885198</v>
      </c>
      <c r="FS18" s="29">
        <v>1088.36794198032</v>
      </c>
      <c r="FT18" s="20">
        <v>0</v>
      </c>
      <c r="FU18" s="20">
        <v>0</v>
      </c>
      <c r="FV18" s="20">
        <v>0</v>
      </c>
      <c r="FW18" s="29">
        <v>1000</v>
      </c>
      <c r="FX18" s="29">
        <v>8000</v>
      </c>
      <c r="FY18" s="29">
        <v>918.03278688524597</v>
      </c>
      <c r="FZ18" s="29">
        <v>1735.4836605702201</v>
      </c>
      <c r="GA18" s="31">
        <v>0</v>
      </c>
      <c r="GB18" s="31">
        <v>0</v>
      </c>
      <c r="GC18" s="31">
        <v>0</v>
      </c>
      <c r="GD18" s="31">
        <v>0</v>
      </c>
      <c r="GE18" s="29">
        <v>500</v>
      </c>
      <c r="GF18" s="31">
        <v>22.540983606557401</v>
      </c>
      <c r="GG18" s="31">
        <v>90.476803797828794</v>
      </c>
      <c r="GH18" s="20">
        <v>0</v>
      </c>
      <c r="GI18" s="29">
        <v>500</v>
      </c>
      <c r="GJ18" s="29">
        <v>1000</v>
      </c>
      <c r="GK18" s="29">
        <v>2000</v>
      </c>
      <c r="GL18" s="29">
        <v>4000</v>
      </c>
      <c r="GM18" s="31">
        <v>1163.11475409836</v>
      </c>
      <c r="GN18" s="29">
        <v>915.54083006497001</v>
      </c>
      <c r="GO18" s="31">
        <v>0</v>
      </c>
      <c r="GP18" s="31">
        <v>0</v>
      </c>
      <c r="GQ18" s="31">
        <v>0</v>
      </c>
      <c r="GR18" s="31">
        <v>0</v>
      </c>
      <c r="GS18" s="29">
        <v>1500</v>
      </c>
      <c r="GT18" s="31">
        <v>127.45901639344299</v>
      </c>
      <c r="GU18" s="29">
        <v>314.92505070676901</v>
      </c>
      <c r="GV18" s="31">
        <v>0</v>
      </c>
      <c r="GW18" s="31">
        <v>0</v>
      </c>
      <c r="GX18" s="31">
        <v>150</v>
      </c>
      <c r="GY18" s="29">
        <v>300</v>
      </c>
      <c r="GZ18" s="29">
        <v>1000</v>
      </c>
      <c r="HA18" s="31">
        <v>198.360655737705</v>
      </c>
      <c r="HB18" s="31">
        <v>234.86715308075901</v>
      </c>
      <c r="HC18" s="31">
        <v>0</v>
      </c>
      <c r="HD18" s="31">
        <v>0</v>
      </c>
      <c r="HE18" s="31">
        <v>200</v>
      </c>
      <c r="HF18" s="31">
        <v>300</v>
      </c>
      <c r="HG18" s="29">
        <v>2000</v>
      </c>
      <c r="HH18" s="31">
        <v>253.532786885246</v>
      </c>
      <c r="HI18" s="31">
        <v>320.06298926610401</v>
      </c>
      <c r="HJ18" s="20">
        <v>0</v>
      </c>
      <c r="HK18" s="31">
        <v>200</v>
      </c>
      <c r="HL18" s="31">
        <v>500</v>
      </c>
      <c r="HM18" s="29">
        <v>1000</v>
      </c>
      <c r="HN18" s="29">
        <v>3000</v>
      </c>
      <c r="HO18" s="31">
        <v>634.01639344262298</v>
      </c>
      <c r="HP18" s="31">
        <v>646.80608796726199</v>
      </c>
      <c r="HQ18" s="20">
        <v>0</v>
      </c>
      <c r="HR18" s="20">
        <v>0</v>
      </c>
      <c r="HS18" s="20">
        <v>0</v>
      </c>
      <c r="HT18" s="20">
        <v>0</v>
      </c>
      <c r="HU18" s="20">
        <v>0</v>
      </c>
      <c r="HV18" s="31">
        <v>0</v>
      </c>
      <c r="HW18" s="31">
        <v>0</v>
      </c>
      <c r="HX18" s="20">
        <v>0</v>
      </c>
      <c r="HY18" s="20">
        <v>0</v>
      </c>
      <c r="HZ18" s="20">
        <v>0</v>
      </c>
      <c r="IA18" s="20">
        <v>0</v>
      </c>
      <c r="IB18" s="29">
        <v>8000</v>
      </c>
      <c r="IC18" s="31">
        <v>131.147540983607</v>
      </c>
      <c r="ID18" s="29">
        <v>780.87490317936999</v>
      </c>
      <c r="IE18" s="18">
        <v>0.61475409836065598</v>
      </c>
      <c r="IF18" s="20">
        <v>0</v>
      </c>
      <c r="IG18" s="29">
        <v>2000</v>
      </c>
      <c r="IH18" s="81">
        <v>3000</v>
      </c>
      <c r="II18" s="29">
        <v>5000</v>
      </c>
      <c r="IJ18" s="29">
        <v>35000</v>
      </c>
      <c r="IK18" s="29">
        <v>4897.3333333333303</v>
      </c>
      <c r="IL18" s="29">
        <v>3000</v>
      </c>
      <c r="IM18" s="29">
        <v>5532.1168748605696</v>
      </c>
    </row>
    <row r="19" spans="1:247" x14ac:dyDescent="0.3">
      <c r="A19" s="14" t="s">
        <v>17</v>
      </c>
      <c r="B19" s="14" t="s">
        <v>37</v>
      </c>
      <c r="C19" s="18">
        <v>0.66315789473684206</v>
      </c>
      <c r="D19" s="18">
        <v>3.1578947368421102E-2</v>
      </c>
      <c r="E19" s="18">
        <v>1.05263157894737E-2</v>
      </c>
      <c r="F19" s="18">
        <v>7.3684210526315796E-2</v>
      </c>
      <c r="G19" s="18">
        <v>2.1052631578947399E-2</v>
      </c>
      <c r="H19" s="18">
        <v>0.25263157894736799</v>
      </c>
      <c r="I19" s="18">
        <v>3.1578947368421102E-2</v>
      </c>
      <c r="J19" s="18">
        <v>0.18947368421052602</v>
      </c>
      <c r="K19" s="18">
        <v>3.1578947368421102E-2</v>
      </c>
      <c r="L19" s="18">
        <v>2.1052631578947399E-2</v>
      </c>
      <c r="M19" s="18">
        <v>1.05263157894737E-2</v>
      </c>
      <c r="N19" s="18">
        <v>0</v>
      </c>
      <c r="O19" s="18">
        <v>0.09</v>
      </c>
      <c r="P19" s="18">
        <v>0.55445544554455506</v>
      </c>
      <c r="Q19" s="18">
        <v>1.0638297872340401E-2</v>
      </c>
      <c r="R19" s="18">
        <v>4.3478260869565195E-2</v>
      </c>
      <c r="S19" s="59">
        <v>0</v>
      </c>
      <c r="T19" s="59">
        <v>0</v>
      </c>
      <c r="U19" s="59">
        <v>0</v>
      </c>
      <c r="V19" s="59">
        <v>0</v>
      </c>
      <c r="W19" s="59">
        <v>0.06</v>
      </c>
      <c r="X19" s="59">
        <v>0</v>
      </c>
      <c r="Y19" s="59">
        <v>0</v>
      </c>
      <c r="Z19" s="59">
        <v>0.02</v>
      </c>
      <c r="AA19" s="59">
        <v>0.01</v>
      </c>
      <c r="AB19" s="59">
        <v>0</v>
      </c>
      <c r="AC19" s="59">
        <v>0</v>
      </c>
      <c r="AD19" s="59">
        <v>0</v>
      </c>
      <c r="AE19" s="59">
        <v>0</v>
      </c>
      <c r="AF19" s="59">
        <v>0</v>
      </c>
      <c r="AG19" s="59">
        <v>0</v>
      </c>
      <c r="AH19" s="59">
        <v>0</v>
      </c>
      <c r="AI19" s="59">
        <v>1.0638297872340401E-2</v>
      </c>
      <c r="AJ19" s="59">
        <v>0</v>
      </c>
      <c r="AK19" s="59">
        <v>0</v>
      </c>
      <c r="AL19" s="59">
        <v>0</v>
      </c>
      <c r="AM19" s="59">
        <v>0</v>
      </c>
      <c r="AN19" s="59">
        <v>0</v>
      </c>
      <c r="AO19" s="59">
        <v>1.9801980198019799E-2</v>
      </c>
      <c r="AP19" s="59">
        <v>9.9009900990098994E-3</v>
      </c>
      <c r="AQ19" s="59">
        <v>6.9306930693069299E-2</v>
      </c>
      <c r="AR19" s="59">
        <v>1.9801980198019799E-2</v>
      </c>
      <c r="AS19" s="59">
        <v>0.20792079207920799</v>
      </c>
      <c r="AT19" s="59">
        <v>9.9009900990098994E-3</v>
      </c>
      <c r="AU19" s="59">
        <v>0.158415841584158</v>
      </c>
      <c r="AV19" s="59">
        <v>9.9009900990098994E-3</v>
      </c>
      <c r="AW19" s="59">
        <v>9.9009900990098994E-3</v>
      </c>
      <c r="AX19" s="59">
        <v>9.9009900990098994E-3</v>
      </c>
      <c r="AY19" s="59">
        <v>0</v>
      </c>
      <c r="AZ19" s="59">
        <v>8.6956521739130401E-3</v>
      </c>
      <c r="BA19" s="59">
        <v>0</v>
      </c>
      <c r="BB19" s="59">
        <v>0</v>
      </c>
      <c r="BC19" s="59">
        <v>0</v>
      </c>
      <c r="BD19" s="59">
        <v>0</v>
      </c>
      <c r="BE19" s="59">
        <v>1.7391304347826101E-2</v>
      </c>
      <c r="BF19" s="59">
        <v>1.7391304347826101E-2</v>
      </c>
      <c r="BG19" s="59">
        <v>0</v>
      </c>
      <c r="BH19" s="59">
        <v>0</v>
      </c>
      <c r="BI19" s="59">
        <v>0</v>
      </c>
      <c r="BJ19" s="59">
        <v>0</v>
      </c>
      <c r="BK19" s="59">
        <v>0</v>
      </c>
      <c r="BL19" s="59">
        <v>0</v>
      </c>
      <c r="BM19" s="59">
        <v>0</v>
      </c>
      <c r="BN19" s="59">
        <v>0</v>
      </c>
      <c r="BO19" s="59">
        <v>0</v>
      </c>
      <c r="BP19" s="59">
        <v>0</v>
      </c>
      <c r="BQ19" s="59">
        <v>0</v>
      </c>
      <c r="BR19" s="59">
        <v>0</v>
      </c>
      <c r="BS19" s="59">
        <v>0</v>
      </c>
      <c r="BT19" s="59">
        <v>0</v>
      </c>
      <c r="BU19" s="59">
        <v>0</v>
      </c>
      <c r="BV19" s="59">
        <v>0</v>
      </c>
      <c r="BW19" s="59">
        <v>0</v>
      </c>
      <c r="BX19" s="59">
        <v>0</v>
      </c>
      <c r="BY19" s="59">
        <v>0</v>
      </c>
      <c r="BZ19" s="59">
        <v>0</v>
      </c>
      <c r="CA19" s="59">
        <v>0</v>
      </c>
      <c r="CB19" s="59">
        <v>0</v>
      </c>
      <c r="CC19" s="59">
        <v>0</v>
      </c>
      <c r="CD19" s="59">
        <v>0</v>
      </c>
      <c r="CE19" s="59">
        <v>0</v>
      </c>
      <c r="CF19" s="59">
        <v>0</v>
      </c>
      <c r="CG19" s="18">
        <v>1.05263157894737E-2</v>
      </c>
      <c r="CH19" s="18">
        <v>0.66315789473684206</v>
      </c>
      <c r="CI19" s="18">
        <v>3.1578947368421102E-2</v>
      </c>
      <c r="CJ19" s="18">
        <v>1.05263157894737E-2</v>
      </c>
      <c r="CK19" s="18">
        <v>0.29473684210526302</v>
      </c>
      <c r="CL19" s="20">
        <v>0</v>
      </c>
      <c r="CM19" s="20">
        <v>1000</v>
      </c>
      <c r="CN19" s="81">
        <v>3000</v>
      </c>
      <c r="CO19" s="29">
        <v>9000</v>
      </c>
      <c r="CP19" s="29">
        <v>22700</v>
      </c>
      <c r="CQ19" s="29">
        <v>5005.1578947368398</v>
      </c>
      <c r="CR19" s="20">
        <v>0</v>
      </c>
      <c r="CS19" s="29">
        <v>5119.5885521093496</v>
      </c>
      <c r="CT19" s="18">
        <v>0.336842105263158</v>
      </c>
      <c r="CU19" s="18">
        <v>0.6</v>
      </c>
      <c r="CV19" s="18">
        <v>5.2631578947368397E-2</v>
      </c>
      <c r="CW19" s="18">
        <v>1.05263157894737E-2</v>
      </c>
      <c r="CX19" s="18">
        <v>7.3684210526315796E-2</v>
      </c>
      <c r="CY19" s="18">
        <v>0.336842105263158</v>
      </c>
      <c r="CZ19" s="18">
        <v>0.58947368421052604</v>
      </c>
      <c r="DA19" s="18">
        <v>6.3157894736842093E-2</v>
      </c>
      <c r="DB19" s="18">
        <v>1.05263157894737E-2</v>
      </c>
      <c r="DC19" s="20">
        <v>0</v>
      </c>
      <c r="DD19" s="20">
        <v>0</v>
      </c>
      <c r="DE19" s="29">
        <v>2000</v>
      </c>
      <c r="DF19" s="29">
        <v>5125</v>
      </c>
      <c r="DG19" s="29">
        <v>15000</v>
      </c>
      <c r="DH19" s="29">
        <v>3302</v>
      </c>
      <c r="DI19" s="20">
        <v>0</v>
      </c>
      <c r="DJ19" s="29">
        <v>3660.9144887059301</v>
      </c>
      <c r="DK19" s="20">
        <v>0</v>
      </c>
      <c r="DL19" s="20">
        <v>0</v>
      </c>
      <c r="DM19" s="20">
        <v>0</v>
      </c>
      <c r="DN19" s="20">
        <v>0</v>
      </c>
      <c r="DO19" s="29">
        <v>10000</v>
      </c>
      <c r="DP19" s="29">
        <v>226.31578947368399</v>
      </c>
      <c r="DQ19" s="20">
        <v>0</v>
      </c>
      <c r="DR19" s="30">
        <v>1449.0797172259699</v>
      </c>
      <c r="DS19" s="20">
        <v>0</v>
      </c>
      <c r="DT19" s="20">
        <v>0</v>
      </c>
      <c r="DU19" s="20">
        <v>0</v>
      </c>
      <c r="DV19" s="31">
        <v>0</v>
      </c>
      <c r="DW19" s="29">
        <v>1000</v>
      </c>
      <c r="DX19" s="31">
        <v>10.526315789473699</v>
      </c>
      <c r="DY19" s="20">
        <v>0</v>
      </c>
      <c r="DZ19" s="29">
        <v>102.59783520851499</v>
      </c>
      <c r="EA19" s="20">
        <v>0</v>
      </c>
      <c r="EB19" s="20">
        <v>0</v>
      </c>
      <c r="EC19" s="20">
        <v>0</v>
      </c>
      <c r="ED19" s="29">
        <v>750</v>
      </c>
      <c r="EE19" s="29">
        <v>17700</v>
      </c>
      <c r="EF19" s="29">
        <v>1466.3157894736801</v>
      </c>
      <c r="EG19" s="20">
        <v>0</v>
      </c>
      <c r="EH19" s="29">
        <v>3325.8053104542801</v>
      </c>
      <c r="EI19" s="59">
        <v>9.4736842105263203E-2</v>
      </c>
      <c r="EJ19" s="59">
        <v>0.13684210526315799</v>
      </c>
      <c r="EK19" s="29">
        <v>200</v>
      </c>
      <c r="EL19" s="29">
        <v>6745</v>
      </c>
      <c r="EM19" s="29">
        <v>11300</v>
      </c>
      <c r="EN19" s="29">
        <v>16000</v>
      </c>
      <c r="EO19" s="29">
        <v>74800</v>
      </c>
      <c r="EP19" s="29">
        <v>13469.5789473684</v>
      </c>
      <c r="EQ19" s="29">
        <v>10718.121353704801</v>
      </c>
      <c r="ER19" s="20">
        <v>0</v>
      </c>
      <c r="ES19" s="29">
        <v>3000</v>
      </c>
      <c r="ET19" s="29">
        <v>4000</v>
      </c>
      <c r="EU19" s="29">
        <v>6000</v>
      </c>
      <c r="EV19" s="29">
        <v>15000</v>
      </c>
      <c r="EW19" s="29">
        <v>4821.0526315789502</v>
      </c>
      <c r="EX19" s="29">
        <v>2614.3179712206502</v>
      </c>
      <c r="EY19" s="20">
        <v>0</v>
      </c>
      <c r="EZ19" s="31">
        <v>0</v>
      </c>
      <c r="FA19" s="29">
        <v>1000</v>
      </c>
      <c r="FB19" s="29">
        <v>2000</v>
      </c>
      <c r="FC19" s="29">
        <v>30000</v>
      </c>
      <c r="FD19" s="29">
        <v>1984.21052631579</v>
      </c>
      <c r="FE19" s="29">
        <v>4206.6390230326097</v>
      </c>
      <c r="FF19" s="31">
        <v>0</v>
      </c>
      <c r="FG19" s="31">
        <v>0</v>
      </c>
      <c r="FH19" s="31">
        <v>0</v>
      </c>
      <c r="FI19" s="31">
        <v>300</v>
      </c>
      <c r="FJ19" s="29">
        <v>6000</v>
      </c>
      <c r="FK19" s="31">
        <v>401.15789473684202</v>
      </c>
      <c r="FL19" s="29">
        <v>1025.56457016123</v>
      </c>
      <c r="FM19" s="20">
        <v>0</v>
      </c>
      <c r="FN19" s="20">
        <v>0</v>
      </c>
      <c r="FO19" s="20">
        <v>0</v>
      </c>
      <c r="FP19" s="20">
        <v>0</v>
      </c>
      <c r="FQ19" s="29">
        <v>7000</v>
      </c>
      <c r="FR19" s="29">
        <v>223.157894736842</v>
      </c>
      <c r="FS19" s="29">
        <v>931.19148470495099</v>
      </c>
      <c r="FT19" s="20">
        <v>0</v>
      </c>
      <c r="FU19" s="20">
        <v>0</v>
      </c>
      <c r="FV19" s="29">
        <v>1000</v>
      </c>
      <c r="FW19" s="29">
        <v>3000</v>
      </c>
      <c r="FX19" s="29">
        <v>20000</v>
      </c>
      <c r="FY19" s="29">
        <v>2075.6842105263199</v>
      </c>
      <c r="FZ19" s="29">
        <v>3122.8940657705102</v>
      </c>
      <c r="GA19" s="31">
        <v>0</v>
      </c>
      <c r="GB19" s="31">
        <v>0</v>
      </c>
      <c r="GC19" s="31">
        <v>0</v>
      </c>
      <c r="GD19" s="31">
        <v>200</v>
      </c>
      <c r="GE19" s="29">
        <v>1000</v>
      </c>
      <c r="GF19" s="31">
        <v>131.68421052631601</v>
      </c>
      <c r="GG19" s="31">
        <v>195.712841268533</v>
      </c>
      <c r="GH19" s="20">
        <v>0</v>
      </c>
      <c r="GI19" s="29">
        <v>500</v>
      </c>
      <c r="GJ19" s="29">
        <v>1000</v>
      </c>
      <c r="GK19" s="29">
        <v>1500</v>
      </c>
      <c r="GL19" s="29">
        <v>4000</v>
      </c>
      <c r="GM19" s="31">
        <v>1198.4210526315801</v>
      </c>
      <c r="GN19" s="29">
        <v>815.55530721499201</v>
      </c>
      <c r="GO19" s="31">
        <v>0</v>
      </c>
      <c r="GP19" s="31">
        <v>0</v>
      </c>
      <c r="GQ19" s="31">
        <v>0</v>
      </c>
      <c r="GR19" s="31">
        <v>0</v>
      </c>
      <c r="GS19" s="29">
        <v>1500</v>
      </c>
      <c r="GT19" s="31">
        <v>137.36842105263199</v>
      </c>
      <c r="GU19" s="29">
        <v>346.561254683036</v>
      </c>
      <c r="GV19" s="31">
        <v>0</v>
      </c>
      <c r="GW19" s="31">
        <v>0</v>
      </c>
      <c r="GX19" s="31">
        <v>300</v>
      </c>
      <c r="GY19" s="29">
        <v>450</v>
      </c>
      <c r="GZ19" s="29">
        <v>3000</v>
      </c>
      <c r="HA19" s="31">
        <v>335.78947368421098</v>
      </c>
      <c r="HB19" s="31">
        <v>436.84453378350599</v>
      </c>
      <c r="HC19" s="31">
        <v>0</v>
      </c>
      <c r="HD19" s="31">
        <v>100</v>
      </c>
      <c r="HE19" s="31">
        <v>250</v>
      </c>
      <c r="HF19" s="31">
        <v>450</v>
      </c>
      <c r="HG19" s="29">
        <v>3000</v>
      </c>
      <c r="HH19" s="31">
        <v>341.052631578947</v>
      </c>
      <c r="HI19" s="31">
        <v>437.89747581837901</v>
      </c>
      <c r="HJ19" s="20">
        <v>0</v>
      </c>
      <c r="HK19" s="31">
        <v>300</v>
      </c>
      <c r="HL19" s="31">
        <v>500</v>
      </c>
      <c r="HM19" s="29">
        <v>950</v>
      </c>
      <c r="HN19" s="29">
        <v>4000</v>
      </c>
      <c r="HO19" s="31">
        <v>680.52631578947398</v>
      </c>
      <c r="HP19" s="31">
        <v>678.87166778514802</v>
      </c>
      <c r="HQ19" s="20">
        <v>0</v>
      </c>
      <c r="HR19" s="20">
        <v>0</v>
      </c>
      <c r="HS19" s="20">
        <v>0</v>
      </c>
      <c r="HT19" s="20">
        <v>200</v>
      </c>
      <c r="HU19" s="29">
        <v>4000</v>
      </c>
      <c r="HV19" s="31">
        <v>160.52631578947401</v>
      </c>
      <c r="HW19" s="31">
        <v>434.23292215479302</v>
      </c>
      <c r="HX19" s="20">
        <v>0</v>
      </c>
      <c r="HY19" s="20">
        <v>0</v>
      </c>
      <c r="HZ19" s="20">
        <v>0</v>
      </c>
      <c r="IA19" s="20">
        <v>0</v>
      </c>
      <c r="IB19" s="29">
        <v>50000</v>
      </c>
      <c r="IC19" s="31">
        <v>978.94736842105306</v>
      </c>
      <c r="ID19" s="29">
        <v>5259.7001519753803</v>
      </c>
      <c r="IE19" s="18">
        <v>0.71578947368421098</v>
      </c>
      <c r="IF19" s="20">
        <v>0</v>
      </c>
      <c r="IG19" s="29">
        <v>2875</v>
      </c>
      <c r="IH19" s="81">
        <v>5000</v>
      </c>
      <c r="II19" s="29">
        <v>10000</v>
      </c>
      <c r="IJ19" s="29">
        <v>95000</v>
      </c>
      <c r="IK19" s="29">
        <v>8217.6470588235297</v>
      </c>
      <c r="IL19" s="29">
        <v>3000</v>
      </c>
      <c r="IM19" s="29">
        <v>12511.4388398666</v>
      </c>
    </row>
    <row r="20" spans="1:247" x14ac:dyDescent="0.3">
      <c r="A20" s="14" t="s">
        <v>18</v>
      </c>
      <c r="B20" s="14" t="s">
        <v>39</v>
      </c>
      <c r="C20" s="18">
        <v>0.59047619047619104</v>
      </c>
      <c r="D20" s="18">
        <v>4.7619047619047603E-2</v>
      </c>
      <c r="E20" s="18">
        <v>5.7142857142857099E-2</v>
      </c>
      <c r="F20" s="18">
        <v>6.6666666666666693E-2</v>
      </c>
      <c r="G20" s="18">
        <v>9.5238095238095195E-3</v>
      </c>
      <c r="H20" s="18">
        <v>1.9047619047619001E-2</v>
      </c>
      <c r="I20" s="18">
        <v>1.9047619047619001E-2</v>
      </c>
      <c r="J20" s="18">
        <v>0.34285714285714297</v>
      </c>
      <c r="K20" s="18">
        <v>1.9047619047619001E-2</v>
      </c>
      <c r="L20" s="18">
        <v>1.9047619047619001E-2</v>
      </c>
      <c r="M20" s="18">
        <v>3.8095238095238099E-2</v>
      </c>
      <c r="N20" s="18">
        <v>0</v>
      </c>
      <c r="O20" s="18">
        <v>6.6666666666666693E-2</v>
      </c>
      <c r="P20" s="18">
        <v>0.52525252525252497</v>
      </c>
      <c r="Q20" s="18">
        <v>9.9009900990098994E-3</v>
      </c>
      <c r="R20" s="18">
        <v>9.0225563909774403E-2</v>
      </c>
      <c r="S20" s="59">
        <v>0</v>
      </c>
      <c r="T20" s="59">
        <v>9.5238095238095195E-3</v>
      </c>
      <c r="U20" s="59">
        <v>1.9047619047619001E-2</v>
      </c>
      <c r="V20" s="59">
        <v>0</v>
      </c>
      <c r="W20" s="59">
        <v>9.5238095238095195E-3</v>
      </c>
      <c r="X20" s="59">
        <v>0</v>
      </c>
      <c r="Y20" s="59">
        <v>1.9047619047619001E-2</v>
      </c>
      <c r="Z20" s="59">
        <v>0</v>
      </c>
      <c r="AA20" s="59">
        <v>0</v>
      </c>
      <c r="AB20" s="59">
        <v>9.5238095238095195E-3</v>
      </c>
      <c r="AC20" s="59">
        <v>0</v>
      </c>
      <c r="AD20" s="59">
        <v>0</v>
      </c>
      <c r="AE20" s="59">
        <v>0</v>
      </c>
      <c r="AF20" s="59">
        <v>0</v>
      </c>
      <c r="AG20" s="59">
        <v>0</v>
      </c>
      <c r="AH20" s="59">
        <v>0</v>
      </c>
      <c r="AI20" s="59">
        <v>9.9009900990098994E-3</v>
      </c>
      <c r="AJ20" s="59">
        <v>0</v>
      </c>
      <c r="AK20" s="59">
        <v>0</v>
      </c>
      <c r="AL20" s="59">
        <v>0</v>
      </c>
      <c r="AM20" s="59">
        <v>0</v>
      </c>
      <c r="AN20" s="59">
        <v>0</v>
      </c>
      <c r="AO20" s="59">
        <v>5.0505050505050504E-2</v>
      </c>
      <c r="AP20" s="59">
        <v>5.0505050505050504E-2</v>
      </c>
      <c r="AQ20" s="59">
        <v>6.0606060606060594E-2</v>
      </c>
      <c r="AR20" s="59">
        <v>2.02020202020202E-2</v>
      </c>
      <c r="AS20" s="59">
        <v>1.01010101010101E-2</v>
      </c>
      <c r="AT20" s="59">
        <v>0</v>
      </c>
      <c r="AU20" s="59">
        <v>0.24242424242424199</v>
      </c>
      <c r="AV20" s="59">
        <v>2.02020202020202E-2</v>
      </c>
      <c r="AW20" s="59">
        <v>2.02020202020202E-2</v>
      </c>
      <c r="AX20" s="59">
        <v>3.0303030303030297E-2</v>
      </c>
      <c r="AY20" s="59">
        <v>0</v>
      </c>
      <c r="AZ20" s="59">
        <v>0</v>
      </c>
      <c r="BA20" s="59">
        <v>0</v>
      </c>
      <c r="BB20" s="59">
        <v>0</v>
      </c>
      <c r="BC20" s="59">
        <v>0</v>
      </c>
      <c r="BD20" s="59">
        <v>0</v>
      </c>
      <c r="BE20" s="59">
        <v>7.5187969924812E-3</v>
      </c>
      <c r="BF20" s="59">
        <v>8.2706766917293215E-2</v>
      </c>
      <c r="BG20" s="59">
        <v>0</v>
      </c>
      <c r="BH20" s="59">
        <v>0</v>
      </c>
      <c r="BI20" s="59">
        <v>0</v>
      </c>
      <c r="BJ20" s="59">
        <v>0</v>
      </c>
      <c r="BK20" s="59">
        <v>0</v>
      </c>
      <c r="BL20" s="59">
        <v>0</v>
      </c>
      <c r="BM20" s="59">
        <v>0.14285714285714302</v>
      </c>
      <c r="BN20" s="59">
        <v>0</v>
      </c>
      <c r="BO20" s="59">
        <v>0</v>
      </c>
      <c r="BP20" s="59">
        <v>0</v>
      </c>
      <c r="BQ20" s="59">
        <v>0.14285714285714302</v>
      </c>
      <c r="BR20" s="59">
        <v>0</v>
      </c>
      <c r="BS20" s="59">
        <v>0</v>
      </c>
      <c r="BT20" s="59">
        <v>0</v>
      </c>
      <c r="BU20" s="59">
        <v>0</v>
      </c>
      <c r="BV20" s="59">
        <v>0</v>
      </c>
      <c r="BW20" s="59">
        <v>0</v>
      </c>
      <c r="BX20" s="59">
        <v>0</v>
      </c>
      <c r="BY20" s="59">
        <v>0</v>
      </c>
      <c r="BZ20" s="59">
        <v>0</v>
      </c>
      <c r="CA20" s="59">
        <v>0</v>
      </c>
      <c r="CB20" s="59">
        <v>0</v>
      </c>
      <c r="CC20" s="59">
        <v>0</v>
      </c>
      <c r="CD20" s="59">
        <v>0</v>
      </c>
      <c r="CE20" s="59">
        <v>0</v>
      </c>
      <c r="CF20" s="59">
        <v>0</v>
      </c>
      <c r="CG20" s="18">
        <v>5.7142857142857099E-2</v>
      </c>
      <c r="CH20" s="18">
        <v>0.59047619047619104</v>
      </c>
      <c r="CI20" s="18">
        <v>7.6190476190476197E-2</v>
      </c>
      <c r="CJ20" s="18">
        <v>9.5238095238095195E-3</v>
      </c>
      <c r="CK20" s="18">
        <v>0.15238095238095201</v>
      </c>
      <c r="CL20" s="20">
        <v>0</v>
      </c>
      <c r="CM20" s="20">
        <v>0</v>
      </c>
      <c r="CN20" s="81">
        <v>2000</v>
      </c>
      <c r="CO20" s="29">
        <v>5000</v>
      </c>
      <c r="CP20" s="29">
        <v>22000</v>
      </c>
      <c r="CQ20" s="29">
        <v>3906.6666666666702</v>
      </c>
      <c r="CR20" s="20">
        <v>0</v>
      </c>
      <c r="CS20" s="29">
        <v>4926.3667893884804</v>
      </c>
      <c r="CT20" s="18">
        <v>0.40952380952380901</v>
      </c>
      <c r="CU20" s="18">
        <v>0.51428571428571401</v>
      </c>
      <c r="CV20" s="18">
        <v>6.6666666666666693E-2</v>
      </c>
      <c r="CW20" s="18">
        <v>9.5238095238095195E-3</v>
      </c>
      <c r="CX20" s="18">
        <v>8.5714285714285687E-2</v>
      </c>
      <c r="CY20" s="18">
        <v>0.40952380952380901</v>
      </c>
      <c r="CZ20" s="18">
        <v>0.50476190476190508</v>
      </c>
      <c r="DA20" s="18">
        <v>7.6190476190476197E-2</v>
      </c>
      <c r="DB20" s="18">
        <v>9.5238095238095195E-3</v>
      </c>
      <c r="DC20" s="20">
        <v>0</v>
      </c>
      <c r="DD20" s="20">
        <v>0</v>
      </c>
      <c r="DE20" s="29">
        <v>1500</v>
      </c>
      <c r="DF20" s="29">
        <v>4000</v>
      </c>
      <c r="DG20" s="29">
        <v>22000</v>
      </c>
      <c r="DH20" s="29">
        <v>2561.9047619047601</v>
      </c>
      <c r="DI20" s="20">
        <v>0</v>
      </c>
      <c r="DJ20" s="29">
        <v>3500.6972094685598</v>
      </c>
      <c r="DK20" s="20">
        <v>0</v>
      </c>
      <c r="DL20" s="20">
        <v>0</v>
      </c>
      <c r="DM20" s="20">
        <v>0</v>
      </c>
      <c r="DN20" s="20">
        <v>0</v>
      </c>
      <c r="DO20" s="29">
        <v>20000</v>
      </c>
      <c r="DP20" s="29">
        <v>742.857142857143</v>
      </c>
      <c r="DQ20" s="20">
        <v>0</v>
      </c>
      <c r="DR20" s="30">
        <v>3028.7994937972298</v>
      </c>
      <c r="DS20" s="20">
        <v>0</v>
      </c>
      <c r="DT20" s="20">
        <v>0</v>
      </c>
      <c r="DU20" s="20">
        <v>0</v>
      </c>
      <c r="DV20" s="31">
        <v>0</v>
      </c>
      <c r="DW20" s="29">
        <v>200</v>
      </c>
      <c r="DX20" s="31">
        <v>1.9047619047619</v>
      </c>
      <c r="DY20" s="20">
        <v>0</v>
      </c>
      <c r="DZ20" s="29">
        <v>19.518001458970701</v>
      </c>
      <c r="EA20" s="20">
        <v>0</v>
      </c>
      <c r="EB20" s="20">
        <v>0</v>
      </c>
      <c r="EC20" s="20">
        <v>0</v>
      </c>
      <c r="ED20" s="20">
        <v>0</v>
      </c>
      <c r="EE20" s="29">
        <v>15000</v>
      </c>
      <c r="EF20" s="29">
        <v>600</v>
      </c>
      <c r="EG20" s="20">
        <v>0</v>
      </c>
      <c r="EH20" s="29">
        <v>1959.19920846797</v>
      </c>
      <c r="EI20" s="59">
        <v>0.12380952380952399</v>
      </c>
      <c r="EJ20" s="59">
        <v>0.18095238095238098</v>
      </c>
      <c r="EK20" s="29">
        <v>2950</v>
      </c>
      <c r="EL20" s="29">
        <v>7500</v>
      </c>
      <c r="EM20" s="29">
        <v>9700</v>
      </c>
      <c r="EN20" s="29">
        <v>14300</v>
      </c>
      <c r="EO20" s="29">
        <v>30500</v>
      </c>
      <c r="EP20" s="29">
        <v>11196.857142857099</v>
      </c>
      <c r="EQ20" s="29">
        <v>5706.15260289037</v>
      </c>
      <c r="ER20" s="29">
        <v>2000</v>
      </c>
      <c r="ES20" s="29">
        <v>3000</v>
      </c>
      <c r="ET20" s="29">
        <v>4000</v>
      </c>
      <c r="EU20" s="29">
        <v>6000</v>
      </c>
      <c r="EV20" s="29">
        <v>12000</v>
      </c>
      <c r="EW20" s="29">
        <v>4847.6190476190504</v>
      </c>
      <c r="EX20" s="29">
        <v>2281.9566181954501</v>
      </c>
      <c r="EY20" s="20">
        <v>0</v>
      </c>
      <c r="EZ20" s="31">
        <v>0</v>
      </c>
      <c r="FA20" s="29">
        <v>600</v>
      </c>
      <c r="FB20" s="29">
        <v>1500</v>
      </c>
      <c r="FC20" s="29">
        <v>6000</v>
      </c>
      <c r="FD20" s="29">
        <v>1149.7142857142901</v>
      </c>
      <c r="FE20" s="29">
        <v>1495.31605685558</v>
      </c>
      <c r="FF20" s="31">
        <v>0</v>
      </c>
      <c r="FG20" s="31">
        <v>0</v>
      </c>
      <c r="FH20" s="31">
        <v>0</v>
      </c>
      <c r="FI20" s="31">
        <v>200</v>
      </c>
      <c r="FJ20" s="29">
        <v>2000</v>
      </c>
      <c r="FK20" s="31">
        <v>186.57142857142901</v>
      </c>
      <c r="FL20" s="29">
        <v>348.72247222879503</v>
      </c>
      <c r="FM20" s="20">
        <v>0</v>
      </c>
      <c r="FN20" s="20">
        <v>0</v>
      </c>
      <c r="FO20" s="20">
        <v>0</v>
      </c>
      <c r="FP20" s="20">
        <v>0</v>
      </c>
      <c r="FQ20" s="29">
        <v>5000</v>
      </c>
      <c r="FR20" s="29">
        <v>152.38095238095201</v>
      </c>
      <c r="FS20" s="29">
        <v>743.962266166674</v>
      </c>
      <c r="FT20" s="20">
        <v>0</v>
      </c>
      <c r="FU20" s="20">
        <v>0</v>
      </c>
      <c r="FV20" s="20">
        <v>0</v>
      </c>
      <c r="FW20" s="29">
        <v>2000</v>
      </c>
      <c r="FX20" s="29">
        <v>6000</v>
      </c>
      <c r="FY20" s="29">
        <v>1035.2380952381</v>
      </c>
      <c r="FZ20" s="29">
        <v>1439.6167326744801</v>
      </c>
      <c r="GA20" s="31">
        <v>0</v>
      </c>
      <c r="GB20" s="31">
        <v>0</v>
      </c>
      <c r="GC20" s="31">
        <v>0</v>
      </c>
      <c r="GD20" s="31">
        <v>100</v>
      </c>
      <c r="GE20" s="29">
        <v>600</v>
      </c>
      <c r="GF20" s="31">
        <v>82.857142857142904</v>
      </c>
      <c r="GG20" s="31">
        <v>158.39164147110799</v>
      </c>
      <c r="GH20" s="20">
        <v>0</v>
      </c>
      <c r="GI20" s="29">
        <v>1000</v>
      </c>
      <c r="GJ20" s="29">
        <v>1500</v>
      </c>
      <c r="GK20" s="29">
        <v>2000</v>
      </c>
      <c r="GL20" s="29">
        <v>5000</v>
      </c>
      <c r="GM20" s="31">
        <v>1628.0952380952399</v>
      </c>
      <c r="GN20" s="29">
        <v>923.04689358968506</v>
      </c>
      <c r="GO20" s="31">
        <v>0</v>
      </c>
      <c r="GP20" s="31">
        <v>0</v>
      </c>
      <c r="GQ20" s="31">
        <v>0</v>
      </c>
      <c r="GR20" s="31">
        <v>0</v>
      </c>
      <c r="GS20" s="29">
        <v>2000</v>
      </c>
      <c r="GT20" s="31">
        <v>87.619047619047606</v>
      </c>
      <c r="GU20" s="29">
        <v>366.03258527056499</v>
      </c>
      <c r="GV20" s="31">
        <v>0</v>
      </c>
      <c r="GW20" s="31">
        <v>0</v>
      </c>
      <c r="GX20" s="31">
        <v>200</v>
      </c>
      <c r="GY20" s="29">
        <v>500</v>
      </c>
      <c r="GZ20" s="29">
        <v>2000</v>
      </c>
      <c r="HA20" s="31">
        <v>346.19047619047598</v>
      </c>
      <c r="HB20" s="31">
        <v>414.61840879105301</v>
      </c>
      <c r="HC20" s="31">
        <v>0</v>
      </c>
      <c r="HD20" s="31">
        <v>150</v>
      </c>
      <c r="HE20" s="31">
        <v>300</v>
      </c>
      <c r="HF20" s="31">
        <v>500</v>
      </c>
      <c r="HG20" s="29">
        <v>3000</v>
      </c>
      <c r="HH20" s="31">
        <v>394.95238095238102</v>
      </c>
      <c r="HI20" s="31">
        <v>388.58996535186202</v>
      </c>
      <c r="HJ20" s="20">
        <v>0</v>
      </c>
      <c r="HK20" s="31">
        <v>200</v>
      </c>
      <c r="HL20" s="31">
        <v>500</v>
      </c>
      <c r="HM20" s="29">
        <v>1000</v>
      </c>
      <c r="HN20" s="29">
        <v>4000</v>
      </c>
      <c r="HO20" s="31">
        <v>775.142857142857</v>
      </c>
      <c r="HP20" s="31">
        <v>808.64453810743601</v>
      </c>
      <c r="HQ20" s="20">
        <v>0</v>
      </c>
      <c r="HR20" s="20">
        <v>0</v>
      </c>
      <c r="HS20" s="20">
        <v>0</v>
      </c>
      <c r="HT20" s="20">
        <v>500</v>
      </c>
      <c r="HU20" s="29">
        <v>3000</v>
      </c>
      <c r="HV20" s="31">
        <v>272.38095238095201</v>
      </c>
      <c r="HW20" s="31">
        <v>465.02589632092997</v>
      </c>
      <c r="HX20" s="20">
        <v>0</v>
      </c>
      <c r="HY20" s="20">
        <v>0</v>
      </c>
      <c r="HZ20" s="20">
        <v>0</v>
      </c>
      <c r="IA20" s="20">
        <v>0</v>
      </c>
      <c r="IB20" s="29">
        <v>10000</v>
      </c>
      <c r="IC20" s="31">
        <v>238.09523809523799</v>
      </c>
      <c r="ID20" s="29">
        <v>1213.1000460026901</v>
      </c>
      <c r="IE20" s="18">
        <v>0.60952380952381002</v>
      </c>
      <c r="IF20" s="20">
        <v>0</v>
      </c>
      <c r="IG20" s="29">
        <v>2000</v>
      </c>
      <c r="IH20" s="81">
        <v>5000</v>
      </c>
      <c r="II20" s="29">
        <v>8250</v>
      </c>
      <c r="IJ20" s="29">
        <v>50000</v>
      </c>
      <c r="IK20" s="29">
        <v>6415.625</v>
      </c>
      <c r="IL20" s="29">
        <v>6000</v>
      </c>
      <c r="IM20" s="29">
        <v>7385.9415741331104</v>
      </c>
    </row>
    <row r="21" spans="1:247" x14ac:dyDescent="0.3">
      <c r="A21" s="14" t="s">
        <v>19</v>
      </c>
      <c r="B21" s="14" t="s">
        <v>40</v>
      </c>
      <c r="C21" s="18">
        <v>0.51333333333333298</v>
      </c>
      <c r="D21" s="18">
        <v>5.3333333333333302E-2</v>
      </c>
      <c r="E21" s="18">
        <v>6.6666666666666697E-3</v>
      </c>
      <c r="F21" s="18">
        <v>0.12</v>
      </c>
      <c r="G21" s="18">
        <v>1.3333333333333299E-2</v>
      </c>
      <c r="H21" s="18">
        <v>6.6666666666666697E-3</v>
      </c>
      <c r="I21" s="18">
        <v>1.3333333333333299E-2</v>
      </c>
      <c r="J21" s="18">
        <v>0.24666666666666701</v>
      </c>
      <c r="K21" s="18">
        <v>0.04</v>
      </c>
      <c r="L21" s="18">
        <v>6.6666666666666697E-3</v>
      </c>
      <c r="M21" s="18">
        <v>3.3333333333333298E-2</v>
      </c>
      <c r="N21" s="18">
        <v>0</v>
      </c>
      <c r="O21" s="18">
        <v>6.5217391304347797E-2</v>
      </c>
      <c r="P21" s="18">
        <v>0.45695364238410596</v>
      </c>
      <c r="Q21" s="18">
        <v>0</v>
      </c>
      <c r="R21" s="18">
        <v>5.5555555555555601E-2</v>
      </c>
      <c r="S21" s="59">
        <v>0</v>
      </c>
      <c r="T21" s="59">
        <v>0</v>
      </c>
      <c r="U21" s="59">
        <v>7.2463768115941995E-3</v>
      </c>
      <c r="V21" s="59">
        <v>0</v>
      </c>
      <c r="W21" s="59">
        <v>0</v>
      </c>
      <c r="X21" s="59">
        <v>0</v>
      </c>
      <c r="Y21" s="59">
        <v>3.6231884057971002E-2</v>
      </c>
      <c r="Z21" s="59">
        <v>7.2463768115941995E-3</v>
      </c>
      <c r="AA21" s="59">
        <v>7.2463768115941995E-3</v>
      </c>
      <c r="AB21" s="59">
        <v>0</v>
      </c>
      <c r="AC21" s="59">
        <v>0</v>
      </c>
      <c r="AD21" s="59">
        <v>0</v>
      </c>
      <c r="AE21" s="59">
        <v>0</v>
      </c>
      <c r="AF21" s="59">
        <v>0</v>
      </c>
      <c r="AG21" s="59">
        <v>0</v>
      </c>
      <c r="AH21" s="59">
        <v>0</v>
      </c>
      <c r="AI21" s="59">
        <v>0</v>
      </c>
      <c r="AJ21" s="59">
        <v>0</v>
      </c>
      <c r="AK21" s="59">
        <v>0</v>
      </c>
      <c r="AL21" s="59">
        <v>0</v>
      </c>
      <c r="AM21" s="59">
        <v>0</v>
      </c>
      <c r="AN21" s="59">
        <v>0</v>
      </c>
      <c r="AO21" s="59">
        <v>5.2980132450331105E-2</v>
      </c>
      <c r="AP21" s="59">
        <v>6.6225165562913899E-3</v>
      </c>
      <c r="AQ21" s="59">
        <v>0.119205298013245</v>
      </c>
      <c r="AR21" s="59">
        <v>1.3245033112582801E-2</v>
      </c>
      <c r="AS21" s="59">
        <v>6.6225165562913899E-3</v>
      </c>
      <c r="AT21" s="59">
        <v>6.6225165562913899E-3</v>
      </c>
      <c r="AU21" s="59">
        <v>0.165562913907285</v>
      </c>
      <c r="AV21" s="59">
        <v>3.3112582781456998E-2</v>
      </c>
      <c r="AW21" s="59">
        <v>0</v>
      </c>
      <c r="AX21" s="59">
        <v>3.3112582781456998E-2</v>
      </c>
      <c r="AY21" s="59">
        <v>0</v>
      </c>
      <c r="AZ21" s="59">
        <v>0</v>
      </c>
      <c r="BA21" s="59">
        <v>0</v>
      </c>
      <c r="BB21" s="59">
        <v>0</v>
      </c>
      <c r="BC21" s="59">
        <v>0</v>
      </c>
      <c r="BD21" s="59">
        <v>0</v>
      </c>
      <c r="BE21" s="59">
        <v>5.5555555555555601E-3</v>
      </c>
      <c r="BF21" s="59">
        <v>0.05</v>
      </c>
      <c r="BG21" s="59">
        <v>0</v>
      </c>
      <c r="BH21" s="59">
        <v>0</v>
      </c>
      <c r="BI21" s="59">
        <v>0</v>
      </c>
      <c r="BJ21" s="59">
        <v>0</v>
      </c>
      <c r="BK21" s="59">
        <v>0</v>
      </c>
      <c r="BL21" s="59">
        <v>0</v>
      </c>
      <c r="BM21" s="59">
        <v>0</v>
      </c>
      <c r="BN21" s="59">
        <v>0</v>
      </c>
      <c r="BO21" s="59">
        <v>0</v>
      </c>
      <c r="BP21" s="59">
        <v>0</v>
      </c>
      <c r="BQ21" s="59">
        <v>0.230769230769231</v>
      </c>
      <c r="BR21" s="59">
        <v>0</v>
      </c>
      <c r="BS21" s="59">
        <v>0</v>
      </c>
      <c r="BT21" s="59">
        <v>0</v>
      </c>
      <c r="BU21" s="59">
        <v>0</v>
      </c>
      <c r="BV21" s="59">
        <v>0</v>
      </c>
      <c r="BW21" s="59">
        <v>0</v>
      </c>
      <c r="BX21" s="59">
        <v>0</v>
      </c>
      <c r="BY21" s="59">
        <v>0</v>
      </c>
      <c r="BZ21" s="59">
        <v>0</v>
      </c>
      <c r="CA21" s="59">
        <v>0</v>
      </c>
      <c r="CB21" s="59">
        <v>0</v>
      </c>
      <c r="CC21" s="59">
        <v>0</v>
      </c>
      <c r="CD21" s="59">
        <v>0</v>
      </c>
      <c r="CE21" s="59">
        <v>0</v>
      </c>
      <c r="CF21" s="59">
        <v>0</v>
      </c>
      <c r="CG21" s="18">
        <v>6.6666666666666697E-3</v>
      </c>
      <c r="CH21" s="18">
        <v>0.51333333333333298</v>
      </c>
      <c r="CI21" s="18">
        <v>2.66666666666667E-2</v>
      </c>
      <c r="CJ21" s="18">
        <v>0.04</v>
      </c>
      <c r="CK21" s="18">
        <v>0.353333333333333</v>
      </c>
      <c r="CL21" s="20">
        <v>0</v>
      </c>
      <c r="CM21" s="20">
        <v>0</v>
      </c>
      <c r="CN21" s="81">
        <v>2000</v>
      </c>
      <c r="CO21" s="29">
        <v>4150</v>
      </c>
      <c r="CP21" s="29">
        <v>17500</v>
      </c>
      <c r="CQ21" s="29">
        <v>2818</v>
      </c>
      <c r="CR21" s="20">
        <v>0</v>
      </c>
      <c r="CS21" s="29">
        <v>3109.8095498344601</v>
      </c>
      <c r="CT21" s="18">
        <v>0.48666666666666702</v>
      </c>
      <c r="CU21" s="18">
        <v>0.43333333333333302</v>
      </c>
      <c r="CV21" s="18">
        <v>0.08</v>
      </c>
      <c r="CW21" s="18">
        <v>0</v>
      </c>
      <c r="CX21" s="18">
        <v>7.3333333333333306E-2</v>
      </c>
      <c r="CY21" s="18">
        <v>0.48666666666666702</v>
      </c>
      <c r="CZ21" s="18">
        <v>0.44</v>
      </c>
      <c r="DA21" s="18">
        <v>7.3333333333333306E-2</v>
      </c>
      <c r="DB21" s="18">
        <v>0</v>
      </c>
      <c r="DC21" s="20">
        <v>0</v>
      </c>
      <c r="DD21" s="20">
        <v>0</v>
      </c>
      <c r="DE21" s="29">
        <v>650</v>
      </c>
      <c r="DF21" s="29">
        <v>3000</v>
      </c>
      <c r="DG21" s="29">
        <v>17500</v>
      </c>
      <c r="DH21" s="29">
        <v>1747</v>
      </c>
      <c r="DI21" s="20">
        <v>0</v>
      </c>
      <c r="DJ21" s="29">
        <v>2616.32863061117</v>
      </c>
      <c r="DK21" s="20">
        <v>0</v>
      </c>
      <c r="DL21" s="20">
        <v>0</v>
      </c>
      <c r="DM21" s="20">
        <v>0</v>
      </c>
      <c r="DN21" s="20">
        <v>0</v>
      </c>
      <c r="DO21" s="29">
        <v>10000</v>
      </c>
      <c r="DP21" s="29">
        <v>140</v>
      </c>
      <c r="DQ21" s="20">
        <v>0</v>
      </c>
      <c r="DR21" s="30">
        <v>1031.58183089152</v>
      </c>
      <c r="DS21" s="20">
        <v>0</v>
      </c>
      <c r="DT21" s="20">
        <v>0</v>
      </c>
      <c r="DU21" s="20">
        <v>0</v>
      </c>
      <c r="DV21" s="31">
        <v>0</v>
      </c>
      <c r="DW21" s="29">
        <v>7000</v>
      </c>
      <c r="DX21" s="31">
        <v>100</v>
      </c>
      <c r="DY21" s="20">
        <v>0</v>
      </c>
      <c r="DZ21" s="29">
        <v>645.063859280874</v>
      </c>
      <c r="EA21" s="20">
        <v>0</v>
      </c>
      <c r="EB21" s="20">
        <v>0</v>
      </c>
      <c r="EC21" s="20">
        <v>0</v>
      </c>
      <c r="ED21" s="29">
        <v>1437.5</v>
      </c>
      <c r="EE21" s="29">
        <v>9000</v>
      </c>
      <c r="EF21" s="29">
        <v>831</v>
      </c>
      <c r="EG21" s="20">
        <v>0</v>
      </c>
      <c r="EH21" s="29">
        <v>1470.0097018353099</v>
      </c>
      <c r="EI21" s="59">
        <v>0.193333333333333</v>
      </c>
      <c r="EJ21" s="59">
        <v>0.12</v>
      </c>
      <c r="EK21" s="29">
        <v>1300</v>
      </c>
      <c r="EL21" s="29">
        <v>4800</v>
      </c>
      <c r="EM21" s="29">
        <v>8125</v>
      </c>
      <c r="EN21" s="29">
        <v>10987.5</v>
      </c>
      <c r="EO21" s="29">
        <v>24100</v>
      </c>
      <c r="EP21" s="29">
        <v>8637.9266666666699</v>
      </c>
      <c r="EQ21" s="29">
        <v>4859.2619624887002</v>
      </c>
      <c r="ER21" s="20">
        <v>0</v>
      </c>
      <c r="ES21" s="29">
        <v>2000</v>
      </c>
      <c r="ET21" s="29">
        <v>3000</v>
      </c>
      <c r="EU21" s="29">
        <v>5000</v>
      </c>
      <c r="EV21" s="29">
        <v>12000</v>
      </c>
      <c r="EW21" s="29">
        <v>3807.3333333333298</v>
      </c>
      <c r="EX21" s="29">
        <v>2218.6547912584401</v>
      </c>
      <c r="EY21" s="20">
        <v>0</v>
      </c>
      <c r="EZ21" s="31">
        <v>0</v>
      </c>
      <c r="FA21" s="29">
        <v>200</v>
      </c>
      <c r="FB21" s="29">
        <v>1000</v>
      </c>
      <c r="FC21" s="29">
        <v>8000</v>
      </c>
      <c r="FD21" s="29">
        <v>853.66666666666697</v>
      </c>
      <c r="FE21" s="29">
        <v>1392.23754851637</v>
      </c>
      <c r="FF21" s="31">
        <v>0</v>
      </c>
      <c r="FG21" s="31">
        <v>0</v>
      </c>
      <c r="FH21" s="31">
        <v>0</v>
      </c>
      <c r="FI21" s="31">
        <v>100</v>
      </c>
      <c r="FJ21" s="29">
        <v>4000</v>
      </c>
      <c r="FK21" s="31">
        <v>151.19999999999999</v>
      </c>
      <c r="FL21" s="29">
        <v>428.437022068815</v>
      </c>
      <c r="FM21" s="20">
        <v>0</v>
      </c>
      <c r="FN21" s="20">
        <v>0</v>
      </c>
      <c r="FO21" s="20">
        <v>0</v>
      </c>
      <c r="FP21" s="20">
        <v>0</v>
      </c>
      <c r="FQ21" s="29">
        <v>1200</v>
      </c>
      <c r="FR21" s="29">
        <v>22</v>
      </c>
      <c r="FS21" s="29">
        <v>139.44761591326201</v>
      </c>
      <c r="FT21" s="20">
        <v>0</v>
      </c>
      <c r="FU21" s="20">
        <v>0</v>
      </c>
      <c r="FV21" s="20">
        <v>0</v>
      </c>
      <c r="FW21" s="29">
        <v>1000</v>
      </c>
      <c r="FX21" s="29">
        <v>5000</v>
      </c>
      <c r="FY21" s="29">
        <v>764.46666666666704</v>
      </c>
      <c r="FZ21" s="29">
        <v>1309.03803845792</v>
      </c>
      <c r="GA21" s="31">
        <v>0</v>
      </c>
      <c r="GB21" s="31">
        <v>0</v>
      </c>
      <c r="GC21" s="31">
        <v>0</v>
      </c>
      <c r="GD21" s="31">
        <v>200</v>
      </c>
      <c r="GE21" s="29">
        <v>500</v>
      </c>
      <c r="GF21" s="31">
        <v>84.466666666666697</v>
      </c>
      <c r="GG21" s="31">
        <v>132.77389908187899</v>
      </c>
      <c r="GH21" s="20">
        <v>0</v>
      </c>
      <c r="GI21" s="29">
        <v>625</v>
      </c>
      <c r="GJ21" s="29">
        <v>1000</v>
      </c>
      <c r="GK21" s="29">
        <v>1500</v>
      </c>
      <c r="GL21" s="29">
        <v>3000</v>
      </c>
      <c r="GM21" s="31">
        <v>1135.3333333333301</v>
      </c>
      <c r="GN21" s="29">
        <v>695.13039351052896</v>
      </c>
      <c r="GO21" s="31">
        <v>0</v>
      </c>
      <c r="GP21" s="31">
        <v>0</v>
      </c>
      <c r="GQ21" s="31">
        <v>0</v>
      </c>
      <c r="GR21" s="31">
        <v>0</v>
      </c>
      <c r="GS21" s="29">
        <v>5000</v>
      </c>
      <c r="GT21" s="31">
        <v>213.333333333333</v>
      </c>
      <c r="GU21" s="29">
        <v>730.97036422694703</v>
      </c>
      <c r="GV21" s="31">
        <v>0</v>
      </c>
      <c r="GW21" s="31">
        <v>100</v>
      </c>
      <c r="GX21" s="31">
        <v>200</v>
      </c>
      <c r="GY21" s="29">
        <v>300</v>
      </c>
      <c r="GZ21" s="29">
        <v>2000</v>
      </c>
      <c r="HA21" s="31">
        <v>262.39999999999998</v>
      </c>
      <c r="HB21" s="31">
        <v>303.466946996643</v>
      </c>
      <c r="HC21" s="31">
        <v>0</v>
      </c>
      <c r="HD21" s="31">
        <v>100</v>
      </c>
      <c r="HE21" s="31">
        <v>200</v>
      </c>
      <c r="HF21" s="31">
        <v>300</v>
      </c>
      <c r="HG21" s="29">
        <v>3000</v>
      </c>
      <c r="HH21" s="31">
        <v>269.06</v>
      </c>
      <c r="HI21" s="31">
        <v>319.589800636912</v>
      </c>
      <c r="HJ21" s="20">
        <v>0</v>
      </c>
      <c r="HK21" s="31">
        <v>200</v>
      </c>
      <c r="HL21" s="31">
        <v>400</v>
      </c>
      <c r="HM21" s="29">
        <v>500</v>
      </c>
      <c r="HN21" s="29">
        <v>3000</v>
      </c>
      <c r="HO21" s="31">
        <v>470.33333333333297</v>
      </c>
      <c r="HP21" s="31">
        <v>533.57401588257301</v>
      </c>
      <c r="HQ21" s="20">
        <v>0</v>
      </c>
      <c r="HR21" s="20">
        <v>0</v>
      </c>
      <c r="HS21" s="20">
        <v>400</v>
      </c>
      <c r="HT21" s="20">
        <v>500</v>
      </c>
      <c r="HU21" s="29">
        <v>1000</v>
      </c>
      <c r="HV21" s="31">
        <v>340.33333333333297</v>
      </c>
      <c r="HW21" s="31">
        <v>241.33970785208501</v>
      </c>
      <c r="HX21" s="20">
        <v>0</v>
      </c>
      <c r="HY21" s="20">
        <v>0</v>
      </c>
      <c r="HZ21" s="20">
        <v>0</v>
      </c>
      <c r="IA21" s="20">
        <v>0</v>
      </c>
      <c r="IB21" s="29">
        <v>6000</v>
      </c>
      <c r="IC21" s="31">
        <v>264</v>
      </c>
      <c r="ID21" s="29">
        <v>751.13158482260701</v>
      </c>
      <c r="IE21" s="18">
        <v>0.76</v>
      </c>
      <c r="IF21" s="20">
        <v>0</v>
      </c>
      <c r="IG21" s="29">
        <v>1000</v>
      </c>
      <c r="IH21" s="81">
        <v>2250</v>
      </c>
      <c r="II21" s="29">
        <v>4000</v>
      </c>
      <c r="IJ21" s="29">
        <v>15000</v>
      </c>
      <c r="IK21" s="29">
        <v>2971.4912280701801</v>
      </c>
      <c r="IL21" s="29">
        <v>2000</v>
      </c>
      <c r="IM21" s="29">
        <v>2677.9662182884299</v>
      </c>
    </row>
    <row r="22" spans="1:247" x14ac:dyDescent="0.3">
      <c r="A22" s="14" t="s">
        <v>20</v>
      </c>
      <c r="B22" s="14" t="s">
        <v>42</v>
      </c>
      <c r="C22" s="18">
        <v>0.40441176470588203</v>
      </c>
      <c r="D22" s="18">
        <v>4.4117647058823498E-2</v>
      </c>
      <c r="E22" s="18">
        <v>2.9411764705882401E-2</v>
      </c>
      <c r="F22" s="18">
        <v>5.1470588235294101E-2</v>
      </c>
      <c r="G22" s="18">
        <v>7.3529411764705899E-3</v>
      </c>
      <c r="H22" s="18">
        <v>7.3529411764705899E-3</v>
      </c>
      <c r="I22" s="18">
        <v>2.9411764705882401E-2</v>
      </c>
      <c r="J22" s="18">
        <v>0.22794117647058801</v>
      </c>
      <c r="K22" s="18">
        <v>1.4705882352941201E-2</v>
      </c>
      <c r="L22" s="18">
        <v>0</v>
      </c>
      <c r="M22" s="18">
        <v>1.4705882352941201E-2</v>
      </c>
      <c r="N22" s="18">
        <v>0</v>
      </c>
      <c r="O22" s="18">
        <v>1.63934426229508E-2</v>
      </c>
      <c r="P22" s="18">
        <v>0.322981366459627</v>
      </c>
      <c r="Q22" s="18">
        <v>0</v>
      </c>
      <c r="R22" s="18">
        <v>5.6603773584905703E-2</v>
      </c>
      <c r="S22" s="59">
        <v>0</v>
      </c>
      <c r="T22" s="59">
        <v>0</v>
      </c>
      <c r="U22" s="59">
        <v>8.1967213114754103E-3</v>
      </c>
      <c r="V22" s="59">
        <v>0</v>
      </c>
      <c r="W22" s="59">
        <v>0</v>
      </c>
      <c r="X22" s="59">
        <v>8.1967213114754103E-3</v>
      </c>
      <c r="Y22" s="59">
        <v>0</v>
      </c>
      <c r="Z22" s="59">
        <v>0</v>
      </c>
      <c r="AA22" s="59">
        <v>0</v>
      </c>
      <c r="AB22" s="59">
        <v>0</v>
      </c>
      <c r="AC22" s="59">
        <v>0</v>
      </c>
      <c r="AD22" s="59">
        <v>0</v>
      </c>
      <c r="AE22" s="59">
        <v>0</v>
      </c>
      <c r="AF22" s="59">
        <v>0</v>
      </c>
      <c r="AG22" s="59">
        <v>0</v>
      </c>
      <c r="AH22" s="59">
        <v>0</v>
      </c>
      <c r="AI22" s="59">
        <v>0</v>
      </c>
      <c r="AJ22" s="59">
        <v>0</v>
      </c>
      <c r="AK22" s="59">
        <v>0</v>
      </c>
      <c r="AL22" s="59">
        <v>0</v>
      </c>
      <c r="AM22" s="59">
        <v>0</v>
      </c>
      <c r="AN22" s="59">
        <v>0</v>
      </c>
      <c r="AO22" s="59">
        <v>4.3478260869565195E-2</v>
      </c>
      <c r="AP22" s="59">
        <v>2.4844720496894398E-2</v>
      </c>
      <c r="AQ22" s="59">
        <v>3.7267080745341602E-2</v>
      </c>
      <c r="AR22" s="59">
        <v>6.2111801242235995E-3</v>
      </c>
      <c r="AS22" s="59">
        <v>6.2111801242235995E-3</v>
      </c>
      <c r="AT22" s="59">
        <v>0</v>
      </c>
      <c r="AU22" s="59">
        <v>0.167701863354037</v>
      </c>
      <c r="AV22" s="59">
        <v>1.2422360248447199E-2</v>
      </c>
      <c r="AW22" s="59">
        <v>0</v>
      </c>
      <c r="AX22" s="59">
        <v>1.2422360248447199E-2</v>
      </c>
      <c r="AY22" s="59">
        <v>0</v>
      </c>
      <c r="AZ22" s="59">
        <v>0</v>
      </c>
      <c r="BA22" s="59">
        <v>0</v>
      </c>
      <c r="BB22" s="59">
        <v>0</v>
      </c>
      <c r="BC22" s="59">
        <v>0</v>
      </c>
      <c r="BD22" s="59">
        <v>0</v>
      </c>
      <c r="BE22" s="59">
        <v>1.88679245283019E-2</v>
      </c>
      <c r="BF22" s="59">
        <v>3.77358490566038E-2</v>
      </c>
      <c r="BG22" s="59">
        <v>0</v>
      </c>
      <c r="BH22" s="59">
        <v>0</v>
      </c>
      <c r="BI22" s="59">
        <v>0</v>
      </c>
      <c r="BJ22" s="59">
        <v>0</v>
      </c>
      <c r="BK22" s="59">
        <v>0</v>
      </c>
      <c r="BL22" s="59">
        <v>0</v>
      </c>
      <c r="BM22" s="59">
        <v>0</v>
      </c>
      <c r="BN22" s="59">
        <v>0</v>
      </c>
      <c r="BO22" s="59">
        <v>0</v>
      </c>
      <c r="BP22" s="59">
        <v>0</v>
      </c>
      <c r="BQ22" s="59">
        <v>0.15384615384615399</v>
      </c>
      <c r="BR22" s="59">
        <v>0</v>
      </c>
      <c r="BS22" s="59">
        <v>0</v>
      </c>
      <c r="BT22" s="59">
        <v>0</v>
      </c>
      <c r="BU22" s="59">
        <v>0</v>
      </c>
      <c r="BV22" s="59">
        <v>0</v>
      </c>
      <c r="BW22" s="59">
        <v>0</v>
      </c>
      <c r="BX22" s="59">
        <v>0</v>
      </c>
      <c r="BY22" s="59">
        <v>0</v>
      </c>
      <c r="BZ22" s="59">
        <v>0</v>
      </c>
      <c r="CA22" s="59">
        <v>0</v>
      </c>
      <c r="CB22" s="59">
        <v>0</v>
      </c>
      <c r="CC22" s="59">
        <v>0</v>
      </c>
      <c r="CD22" s="59">
        <v>0</v>
      </c>
      <c r="CE22" s="59">
        <v>0</v>
      </c>
      <c r="CF22" s="59">
        <v>0</v>
      </c>
      <c r="CG22" s="18">
        <v>2.9411764705882401E-2</v>
      </c>
      <c r="CH22" s="18">
        <v>0.40441176470588203</v>
      </c>
      <c r="CI22" s="18">
        <v>4.4117647058823498E-2</v>
      </c>
      <c r="CJ22" s="18">
        <v>0</v>
      </c>
      <c r="CK22" s="18">
        <v>0.25735294117647101</v>
      </c>
      <c r="CL22" s="20">
        <v>0</v>
      </c>
      <c r="CM22" s="20">
        <v>0</v>
      </c>
      <c r="CN22" s="81">
        <v>1000</v>
      </c>
      <c r="CO22" s="29">
        <v>5000</v>
      </c>
      <c r="CP22" s="29">
        <v>15000</v>
      </c>
      <c r="CQ22" s="29">
        <v>2775.3676470588198</v>
      </c>
      <c r="CR22" s="20">
        <v>0</v>
      </c>
      <c r="CS22" s="29">
        <v>3635.8502817417898</v>
      </c>
      <c r="CT22" s="18">
        <v>0.59558823529411797</v>
      </c>
      <c r="CU22" s="18">
        <v>0.35294117647058798</v>
      </c>
      <c r="CV22" s="18">
        <v>5.1470588235294101E-2</v>
      </c>
      <c r="CW22" s="18">
        <v>0</v>
      </c>
      <c r="CX22" s="18">
        <v>5.8823529411764698E-2</v>
      </c>
      <c r="CY22" s="18">
        <v>0.59558823529411797</v>
      </c>
      <c r="CZ22" s="18">
        <v>0.34558823529411797</v>
      </c>
      <c r="DA22" s="18">
        <v>5.8823529411764698E-2</v>
      </c>
      <c r="DB22" s="18">
        <v>0</v>
      </c>
      <c r="DC22" s="20">
        <v>0</v>
      </c>
      <c r="DD22" s="20">
        <v>0</v>
      </c>
      <c r="DE22" s="20">
        <v>0</v>
      </c>
      <c r="DF22" s="29">
        <v>2125</v>
      </c>
      <c r="DG22" s="29">
        <v>10000</v>
      </c>
      <c r="DH22" s="29">
        <v>1618.75</v>
      </c>
      <c r="DI22" s="20">
        <v>0</v>
      </c>
      <c r="DJ22" s="29">
        <v>2738.97072787355</v>
      </c>
      <c r="DK22" s="20">
        <v>0</v>
      </c>
      <c r="DL22" s="20">
        <v>0</v>
      </c>
      <c r="DM22" s="20">
        <v>0</v>
      </c>
      <c r="DN22" s="20">
        <v>0</v>
      </c>
      <c r="DO22" s="29">
        <v>10000</v>
      </c>
      <c r="DP22" s="29">
        <v>294.11764705882399</v>
      </c>
      <c r="DQ22" s="20">
        <v>0</v>
      </c>
      <c r="DR22" s="30">
        <v>1461.1900125320201</v>
      </c>
      <c r="DS22" s="20">
        <v>0</v>
      </c>
      <c r="DT22" s="20">
        <v>0</v>
      </c>
      <c r="DU22" s="20">
        <v>0</v>
      </c>
      <c r="DV22" s="31">
        <v>0</v>
      </c>
      <c r="DW22" s="31">
        <v>0</v>
      </c>
      <c r="DX22" s="31">
        <v>0</v>
      </c>
      <c r="DY22" s="20">
        <v>0</v>
      </c>
      <c r="DZ22" s="20">
        <v>0</v>
      </c>
      <c r="EA22" s="20">
        <v>0</v>
      </c>
      <c r="EB22" s="20">
        <v>0</v>
      </c>
      <c r="EC22" s="20">
        <v>0</v>
      </c>
      <c r="ED22" s="29">
        <v>625</v>
      </c>
      <c r="EE22" s="29">
        <v>10000</v>
      </c>
      <c r="EF22" s="29">
        <v>862.5</v>
      </c>
      <c r="EG22" s="20">
        <v>0</v>
      </c>
      <c r="EH22" s="29">
        <v>1926.19131006319</v>
      </c>
      <c r="EI22" s="59">
        <v>0.24264705882352899</v>
      </c>
      <c r="EJ22" s="59">
        <v>0.191176470588235</v>
      </c>
      <c r="EK22" s="29">
        <v>3200</v>
      </c>
      <c r="EL22" s="29">
        <v>6875</v>
      </c>
      <c r="EM22" s="29">
        <v>10075</v>
      </c>
      <c r="EN22" s="29">
        <v>13212.5</v>
      </c>
      <c r="EO22" s="29">
        <v>39100</v>
      </c>
      <c r="EP22" s="29">
        <v>11434.411764705899</v>
      </c>
      <c r="EQ22" s="29">
        <v>6767.6245369877297</v>
      </c>
      <c r="ER22" s="29">
        <v>1000</v>
      </c>
      <c r="ES22" s="29">
        <v>3375</v>
      </c>
      <c r="ET22" s="29">
        <v>4500</v>
      </c>
      <c r="EU22" s="29">
        <v>6000</v>
      </c>
      <c r="EV22" s="29">
        <v>15000</v>
      </c>
      <c r="EW22" s="29">
        <v>5062.5</v>
      </c>
      <c r="EX22" s="29">
        <v>2378.4818531840701</v>
      </c>
      <c r="EY22" s="20">
        <v>0</v>
      </c>
      <c r="EZ22" s="31">
        <v>0</v>
      </c>
      <c r="FA22" s="29">
        <v>500</v>
      </c>
      <c r="FB22" s="29">
        <v>2000</v>
      </c>
      <c r="FC22" s="29">
        <v>15000</v>
      </c>
      <c r="FD22" s="29">
        <v>1438.23529411765</v>
      </c>
      <c r="FE22" s="29">
        <v>2170.1189188623598</v>
      </c>
      <c r="FF22" s="31">
        <v>0</v>
      </c>
      <c r="FG22" s="31">
        <v>0</v>
      </c>
      <c r="FH22" s="31">
        <v>0</v>
      </c>
      <c r="FI22" s="31">
        <v>200</v>
      </c>
      <c r="FJ22" s="29">
        <v>4000</v>
      </c>
      <c r="FK22" s="31">
        <v>255.58823529411799</v>
      </c>
      <c r="FL22" s="29">
        <v>604.08089316762505</v>
      </c>
      <c r="FM22" s="20">
        <v>0</v>
      </c>
      <c r="FN22" s="20">
        <v>0</v>
      </c>
      <c r="FO22" s="20">
        <v>0</v>
      </c>
      <c r="FP22" s="20">
        <v>0</v>
      </c>
      <c r="FQ22" s="29">
        <v>5000</v>
      </c>
      <c r="FR22" s="29">
        <v>359.92647058823502</v>
      </c>
      <c r="FS22" s="29">
        <v>929.01420977334101</v>
      </c>
      <c r="FT22" s="20">
        <v>0</v>
      </c>
      <c r="FU22" s="20">
        <v>0</v>
      </c>
      <c r="FV22" s="20">
        <v>0</v>
      </c>
      <c r="FW22" s="29">
        <v>1500</v>
      </c>
      <c r="FX22" s="29">
        <v>10000</v>
      </c>
      <c r="FY22" s="29">
        <v>1176.8382352941201</v>
      </c>
      <c r="FZ22" s="29">
        <v>1932.39352721145</v>
      </c>
      <c r="GA22" s="31">
        <v>0</v>
      </c>
      <c r="GB22" s="31">
        <v>0</v>
      </c>
      <c r="GC22" s="31">
        <v>0</v>
      </c>
      <c r="GD22" s="31">
        <v>200</v>
      </c>
      <c r="GE22" s="29">
        <v>1500</v>
      </c>
      <c r="GF22" s="31">
        <v>154.92647058823499</v>
      </c>
      <c r="GG22" s="31">
        <v>261.55658356315303</v>
      </c>
      <c r="GH22" s="20">
        <v>0</v>
      </c>
      <c r="GI22" s="29">
        <v>500</v>
      </c>
      <c r="GJ22" s="29">
        <v>1000</v>
      </c>
      <c r="GK22" s="29">
        <v>1200</v>
      </c>
      <c r="GL22" s="29">
        <v>13000</v>
      </c>
      <c r="GM22" s="31">
        <v>1053.3088235294099</v>
      </c>
      <c r="GN22" s="29">
        <v>1295.86525085211</v>
      </c>
      <c r="GO22" s="31">
        <v>0</v>
      </c>
      <c r="GP22" s="31">
        <v>0</v>
      </c>
      <c r="GQ22" s="31">
        <v>0</v>
      </c>
      <c r="GR22" s="31">
        <v>0</v>
      </c>
      <c r="GS22" s="29">
        <v>1200</v>
      </c>
      <c r="GT22" s="31">
        <v>146.32352941176501</v>
      </c>
      <c r="GU22" s="29">
        <v>333.53506967262803</v>
      </c>
      <c r="GV22" s="31">
        <v>0</v>
      </c>
      <c r="GW22" s="31">
        <v>0</v>
      </c>
      <c r="GX22" s="31">
        <v>100</v>
      </c>
      <c r="GY22" s="29">
        <v>312.5</v>
      </c>
      <c r="GZ22" s="29">
        <v>1500</v>
      </c>
      <c r="HA22" s="31">
        <v>223.16176470588201</v>
      </c>
      <c r="HB22" s="31">
        <v>304.41614354885797</v>
      </c>
      <c r="HC22" s="31">
        <v>0</v>
      </c>
      <c r="HD22" s="31">
        <v>150</v>
      </c>
      <c r="HE22" s="31">
        <v>300</v>
      </c>
      <c r="HF22" s="31">
        <v>500</v>
      </c>
      <c r="HG22" s="29">
        <v>2000</v>
      </c>
      <c r="HH22" s="31">
        <v>378.308823529412</v>
      </c>
      <c r="HI22" s="31">
        <v>378.37773630193402</v>
      </c>
      <c r="HJ22" s="20">
        <v>0</v>
      </c>
      <c r="HK22" s="31">
        <v>300</v>
      </c>
      <c r="HL22" s="31">
        <v>500</v>
      </c>
      <c r="HM22" s="29">
        <v>1000</v>
      </c>
      <c r="HN22" s="29">
        <v>3000</v>
      </c>
      <c r="HO22" s="31">
        <v>804.04411764705901</v>
      </c>
      <c r="HP22" s="31">
        <v>793.37663623786204</v>
      </c>
      <c r="HQ22" s="20">
        <v>0</v>
      </c>
      <c r="HR22" s="20">
        <v>0</v>
      </c>
      <c r="HS22" s="20">
        <v>0</v>
      </c>
      <c r="HT22" s="20">
        <v>0</v>
      </c>
      <c r="HU22" s="29">
        <v>1150</v>
      </c>
      <c r="HV22" s="31">
        <v>104.044117647059</v>
      </c>
      <c r="HW22" s="31">
        <v>220.18974536781101</v>
      </c>
      <c r="HX22" s="20">
        <v>0</v>
      </c>
      <c r="HY22" s="20">
        <v>0</v>
      </c>
      <c r="HZ22" s="20">
        <v>0</v>
      </c>
      <c r="IA22" s="20">
        <v>0</v>
      </c>
      <c r="IB22" s="29">
        <v>4000</v>
      </c>
      <c r="IC22" s="31">
        <v>277.20588235294099</v>
      </c>
      <c r="ID22" s="29">
        <v>789.93360356375297</v>
      </c>
      <c r="IE22" s="18">
        <v>0.69117647058823495</v>
      </c>
      <c r="IF22" s="20">
        <v>0</v>
      </c>
      <c r="IG22" s="29">
        <v>2000</v>
      </c>
      <c r="IH22" s="81">
        <v>4000</v>
      </c>
      <c r="II22" s="29">
        <v>6000</v>
      </c>
      <c r="IJ22" s="29">
        <v>25000</v>
      </c>
      <c r="IK22" s="29">
        <v>4580.8510638297903</v>
      </c>
      <c r="IL22" s="29">
        <v>5000</v>
      </c>
      <c r="IM22" s="29">
        <v>3796.75233589974</v>
      </c>
    </row>
    <row r="23" spans="1:247" x14ac:dyDescent="0.3">
      <c r="A23" s="14" t="s">
        <v>21</v>
      </c>
      <c r="B23" s="14" t="s">
        <v>41</v>
      </c>
      <c r="C23" s="18">
        <v>0.52830188679245305</v>
      </c>
      <c r="D23" s="18">
        <v>3.77358490566038E-2</v>
      </c>
      <c r="E23" s="18">
        <v>7.5471698113207503E-2</v>
      </c>
      <c r="F23" s="18">
        <v>1.88679245283019E-2</v>
      </c>
      <c r="G23" s="18">
        <v>9.4339622641509396E-3</v>
      </c>
      <c r="H23" s="18">
        <v>9.4339622641509396E-3</v>
      </c>
      <c r="I23" s="18">
        <v>9.4339622641509396E-3</v>
      </c>
      <c r="J23" s="18">
        <v>0.35849056603773599</v>
      </c>
      <c r="K23" s="18">
        <v>1.88679245283019E-2</v>
      </c>
      <c r="L23" s="18">
        <v>0</v>
      </c>
      <c r="M23" s="18">
        <v>0</v>
      </c>
      <c r="N23" s="18">
        <v>0</v>
      </c>
      <c r="O23" s="18">
        <v>2.66666666666667E-2</v>
      </c>
      <c r="P23" s="18">
        <v>0.44444444444444398</v>
      </c>
      <c r="Q23" s="18">
        <v>1.05263157894737E-2</v>
      </c>
      <c r="R23" s="18">
        <v>3.8759689922480599E-2</v>
      </c>
      <c r="S23" s="59">
        <v>0</v>
      </c>
      <c r="T23" s="59">
        <v>1.3333333333333299E-2</v>
      </c>
      <c r="U23" s="59">
        <v>0</v>
      </c>
      <c r="V23" s="59">
        <v>0</v>
      </c>
      <c r="W23" s="59">
        <v>0</v>
      </c>
      <c r="X23" s="59">
        <v>0</v>
      </c>
      <c r="Y23" s="59">
        <v>0</v>
      </c>
      <c r="Z23" s="59">
        <v>1.3333333333333299E-2</v>
      </c>
      <c r="AA23" s="59">
        <v>0</v>
      </c>
      <c r="AB23" s="59">
        <v>0</v>
      </c>
      <c r="AC23" s="59">
        <v>0</v>
      </c>
      <c r="AD23" s="59">
        <v>0</v>
      </c>
      <c r="AE23" s="59">
        <v>0</v>
      </c>
      <c r="AF23" s="59">
        <v>0</v>
      </c>
      <c r="AG23" s="59">
        <v>0</v>
      </c>
      <c r="AH23" s="59">
        <v>0</v>
      </c>
      <c r="AI23" s="59">
        <v>0</v>
      </c>
      <c r="AJ23" s="59">
        <v>1.05263157894737E-2</v>
      </c>
      <c r="AK23" s="59">
        <v>0</v>
      </c>
      <c r="AL23" s="59">
        <v>0</v>
      </c>
      <c r="AM23" s="59">
        <v>0</v>
      </c>
      <c r="AN23" s="59">
        <v>0</v>
      </c>
      <c r="AO23" s="59">
        <v>3.4188034188034198E-2</v>
      </c>
      <c r="AP23" s="59">
        <v>5.9829059829059804E-2</v>
      </c>
      <c r="AQ23" s="59">
        <v>1.7094017094017099E-2</v>
      </c>
      <c r="AR23" s="59">
        <v>8.5470085470085496E-3</v>
      </c>
      <c r="AS23" s="59">
        <v>8.5470085470085496E-3</v>
      </c>
      <c r="AT23" s="59">
        <v>8.5470085470085496E-3</v>
      </c>
      <c r="AU23" s="59">
        <v>0.27350427350427398</v>
      </c>
      <c r="AV23" s="59">
        <v>1.7094017094017099E-2</v>
      </c>
      <c r="AW23" s="59">
        <v>0</v>
      </c>
      <c r="AX23" s="59">
        <v>0</v>
      </c>
      <c r="AY23" s="59">
        <v>0</v>
      </c>
      <c r="AZ23" s="59">
        <v>0</v>
      </c>
      <c r="BA23" s="59">
        <v>0</v>
      </c>
      <c r="BB23" s="59">
        <v>0</v>
      </c>
      <c r="BC23" s="59">
        <v>0</v>
      </c>
      <c r="BD23" s="59">
        <v>0</v>
      </c>
      <c r="BE23" s="59">
        <v>0</v>
      </c>
      <c r="BF23" s="59">
        <v>3.8759689922480599E-2</v>
      </c>
      <c r="BG23" s="59">
        <v>0</v>
      </c>
      <c r="BH23" s="59">
        <v>0</v>
      </c>
      <c r="BI23" s="59">
        <v>0</v>
      </c>
      <c r="BJ23" s="59">
        <v>0</v>
      </c>
      <c r="BK23" s="59">
        <v>0</v>
      </c>
      <c r="BL23" s="59">
        <v>0</v>
      </c>
      <c r="BM23" s="59">
        <v>9.0909090909090898E-2</v>
      </c>
      <c r="BN23" s="59">
        <v>0</v>
      </c>
      <c r="BO23" s="59">
        <v>0</v>
      </c>
      <c r="BP23" s="59">
        <v>0</v>
      </c>
      <c r="BQ23" s="59">
        <v>0.45454545454545503</v>
      </c>
      <c r="BR23" s="59">
        <v>0</v>
      </c>
      <c r="BS23" s="59">
        <v>0</v>
      </c>
      <c r="BT23" s="59">
        <v>0</v>
      </c>
      <c r="BU23" s="59">
        <v>0</v>
      </c>
      <c r="BV23" s="59">
        <v>0</v>
      </c>
      <c r="BW23" s="59">
        <v>0</v>
      </c>
      <c r="BX23" s="59">
        <v>0</v>
      </c>
      <c r="BY23" s="59">
        <v>0</v>
      </c>
      <c r="BZ23" s="59">
        <v>0</v>
      </c>
      <c r="CA23" s="59">
        <v>0</v>
      </c>
      <c r="CB23" s="59">
        <v>0</v>
      </c>
      <c r="CC23" s="59">
        <v>0</v>
      </c>
      <c r="CD23" s="59">
        <v>0</v>
      </c>
      <c r="CE23" s="59">
        <v>0</v>
      </c>
      <c r="CF23" s="59">
        <v>0</v>
      </c>
      <c r="CG23" s="18">
        <v>7.5471698113207503E-2</v>
      </c>
      <c r="CH23" s="18">
        <v>0.52830188679245305</v>
      </c>
      <c r="CI23" s="18">
        <v>6.6037735849056603E-2</v>
      </c>
      <c r="CJ23" s="18">
        <v>1.88679245283019E-2</v>
      </c>
      <c r="CK23" s="18">
        <v>0.19811320754716999</v>
      </c>
      <c r="CL23" s="20">
        <v>0</v>
      </c>
      <c r="CM23" s="20">
        <v>0</v>
      </c>
      <c r="CN23" s="81">
        <v>1500</v>
      </c>
      <c r="CO23" s="29">
        <v>4750</v>
      </c>
      <c r="CP23" s="29">
        <v>35000</v>
      </c>
      <c r="CQ23" s="29">
        <v>3075.4716981132101</v>
      </c>
      <c r="CR23" s="20">
        <v>0</v>
      </c>
      <c r="CS23" s="29">
        <v>4856.7245737127896</v>
      </c>
      <c r="CT23" s="18">
        <v>0.47169811320754695</v>
      </c>
      <c r="CU23" s="18">
        <v>0.48113207547169801</v>
      </c>
      <c r="CV23" s="18">
        <v>4.71698113207547E-2</v>
      </c>
      <c r="CW23" s="18">
        <v>0</v>
      </c>
      <c r="CX23" s="18">
        <v>2.8301886792452803E-2</v>
      </c>
      <c r="CY23" s="18">
        <v>0.47169811320754695</v>
      </c>
      <c r="CZ23" s="18">
        <v>0.5</v>
      </c>
      <c r="DA23" s="18">
        <v>1.88679245283019E-2</v>
      </c>
      <c r="DB23" s="18">
        <v>9.4339622641509396E-3</v>
      </c>
      <c r="DC23" s="20">
        <v>0</v>
      </c>
      <c r="DD23" s="20">
        <v>0</v>
      </c>
      <c r="DE23" s="29">
        <v>500</v>
      </c>
      <c r="DF23" s="29">
        <v>2375</v>
      </c>
      <c r="DG23" s="29">
        <v>15000</v>
      </c>
      <c r="DH23" s="29">
        <v>1742.4528301886801</v>
      </c>
      <c r="DI23" s="20">
        <v>0</v>
      </c>
      <c r="DJ23" s="29">
        <v>2762.6746223872201</v>
      </c>
      <c r="DK23" s="20">
        <v>0</v>
      </c>
      <c r="DL23" s="20">
        <v>0</v>
      </c>
      <c r="DM23" s="20">
        <v>0</v>
      </c>
      <c r="DN23" s="20">
        <v>0</v>
      </c>
      <c r="DO23" s="29">
        <v>20000</v>
      </c>
      <c r="DP23" s="29">
        <v>509.43396226415098</v>
      </c>
      <c r="DQ23" s="20">
        <v>0</v>
      </c>
      <c r="DR23" s="30">
        <v>2454.3267257131602</v>
      </c>
      <c r="DS23" s="20">
        <v>0</v>
      </c>
      <c r="DT23" s="20">
        <v>0</v>
      </c>
      <c r="DU23" s="20">
        <v>0</v>
      </c>
      <c r="DV23" s="31">
        <v>0</v>
      </c>
      <c r="DW23" s="29">
        <v>6000</v>
      </c>
      <c r="DX23" s="31">
        <v>84.905660377358501</v>
      </c>
      <c r="DY23" s="20">
        <v>0</v>
      </c>
      <c r="DZ23" s="29">
        <v>649.07149108482895</v>
      </c>
      <c r="EA23" s="20">
        <v>0</v>
      </c>
      <c r="EB23" s="20">
        <v>0</v>
      </c>
      <c r="EC23" s="20">
        <v>0</v>
      </c>
      <c r="ED23" s="20">
        <v>0</v>
      </c>
      <c r="EE23" s="29">
        <v>12000</v>
      </c>
      <c r="EF23" s="29">
        <v>738.67924528301899</v>
      </c>
      <c r="EG23" s="20">
        <v>0</v>
      </c>
      <c r="EH23" s="29">
        <v>1916.473485323</v>
      </c>
      <c r="EI23" s="59">
        <v>9.4339622641509399E-2</v>
      </c>
      <c r="EJ23" s="59">
        <v>0.21698113207547198</v>
      </c>
      <c r="EK23" s="29">
        <v>1900</v>
      </c>
      <c r="EL23" s="29">
        <v>5575</v>
      </c>
      <c r="EM23" s="29">
        <v>7925</v>
      </c>
      <c r="EN23" s="29">
        <v>11250</v>
      </c>
      <c r="EO23" s="29">
        <v>54100</v>
      </c>
      <c r="EP23" s="29">
        <v>10544.811320754699</v>
      </c>
      <c r="EQ23" s="29">
        <v>8462.7028476645992</v>
      </c>
      <c r="ER23" s="29">
        <v>1500</v>
      </c>
      <c r="ES23" s="29">
        <v>3000</v>
      </c>
      <c r="ET23" s="29">
        <v>4000</v>
      </c>
      <c r="EU23" s="29">
        <v>5000</v>
      </c>
      <c r="EV23" s="29">
        <v>10000</v>
      </c>
      <c r="EW23" s="29">
        <v>4245.28301886792</v>
      </c>
      <c r="EX23" s="29">
        <v>2034.51794105405</v>
      </c>
      <c r="EY23" s="20">
        <v>0</v>
      </c>
      <c r="EZ23" s="31">
        <v>0</v>
      </c>
      <c r="FA23" s="29">
        <v>450</v>
      </c>
      <c r="FB23" s="29">
        <v>1687.5</v>
      </c>
      <c r="FC23" s="29">
        <v>10000</v>
      </c>
      <c r="FD23" s="29">
        <v>1168.8679245282999</v>
      </c>
      <c r="FE23" s="29">
        <v>2023.4394672507599</v>
      </c>
      <c r="FF23" s="31">
        <v>0</v>
      </c>
      <c r="FG23" s="31">
        <v>0</v>
      </c>
      <c r="FH23" s="31">
        <v>0</v>
      </c>
      <c r="FI23" s="31">
        <v>37.5</v>
      </c>
      <c r="FJ23" s="29">
        <v>3000</v>
      </c>
      <c r="FK23" s="31">
        <v>145.75471698113199</v>
      </c>
      <c r="FL23" s="29">
        <v>484.184042366433</v>
      </c>
      <c r="FM23" s="20">
        <v>0</v>
      </c>
      <c r="FN23" s="20">
        <v>0</v>
      </c>
      <c r="FO23" s="20">
        <v>0</v>
      </c>
      <c r="FP23" s="20">
        <v>0</v>
      </c>
      <c r="FQ23" s="29">
        <v>6000</v>
      </c>
      <c r="FR23" s="29">
        <v>190.56603773584899</v>
      </c>
      <c r="FS23" s="29">
        <v>850.15721816466601</v>
      </c>
      <c r="FT23" s="20">
        <v>0</v>
      </c>
      <c r="FU23" s="20">
        <v>0</v>
      </c>
      <c r="FV23" s="20">
        <v>0</v>
      </c>
      <c r="FW23" s="29">
        <v>1500</v>
      </c>
      <c r="FX23" s="29">
        <v>40000</v>
      </c>
      <c r="FY23" s="29">
        <v>1679.2452830188699</v>
      </c>
      <c r="FZ23" s="29">
        <v>4495.13953342691</v>
      </c>
      <c r="GA23" s="31">
        <v>0</v>
      </c>
      <c r="GB23" s="31">
        <v>0</v>
      </c>
      <c r="GC23" s="31">
        <v>0</v>
      </c>
      <c r="GD23" s="31">
        <v>200</v>
      </c>
      <c r="GE23" s="29">
        <v>2000</v>
      </c>
      <c r="GF23" s="31">
        <v>184.905660377358</v>
      </c>
      <c r="GG23" s="31">
        <v>332.53498285864299</v>
      </c>
      <c r="GH23" s="20">
        <v>0</v>
      </c>
      <c r="GI23" s="29">
        <v>325</v>
      </c>
      <c r="GJ23" s="29">
        <v>700</v>
      </c>
      <c r="GK23" s="29">
        <v>1425</v>
      </c>
      <c r="GL23" s="29">
        <v>3000</v>
      </c>
      <c r="GM23" s="31">
        <v>914.15094339622601</v>
      </c>
      <c r="GN23" s="29">
        <v>808.72488455831694</v>
      </c>
      <c r="GO23" s="31">
        <v>0</v>
      </c>
      <c r="GP23" s="31">
        <v>0</v>
      </c>
      <c r="GQ23" s="31">
        <v>0</v>
      </c>
      <c r="GR23" s="31">
        <v>0</v>
      </c>
      <c r="GS23" s="29">
        <v>1000</v>
      </c>
      <c r="GT23" s="31">
        <v>48.1132075471698</v>
      </c>
      <c r="GU23" s="29">
        <v>200.11003262513501</v>
      </c>
      <c r="GV23" s="31">
        <v>0</v>
      </c>
      <c r="GW23" s="31">
        <v>0</v>
      </c>
      <c r="GX23" s="31">
        <v>200</v>
      </c>
      <c r="GY23" s="29">
        <v>500</v>
      </c>
      <c r="GZ23" s="29">
        <v>2000</v>
      </c>
      <c r="HA23" s="31">
        <v>285.66037735849102</v>
      </c>
      <c r="HB23" s="31">
        <v>347.27790125605298</v>
      </c>
      <c r="HC23" s="31">
        <v>0</v>
      </c>
      <c r="HD23" s="31">
        <v>150</v>
      </c>
      <c r="HE23" s="31">
        <v>300</v>
      </c>
      <c r="HF23" s="31">
        <v>500</v>
      </c>
      <c r="HG23" s="29">
        <v>3000</v>
      </c>
      <c r="HH23" s="31">
        <v>447.35849056603797</v>
      </c>
      <c r="HI23" s="31">
        <v>542.54480067248596</v>
      </c>
      <c r="HJ23" s="20">
        <v>0</v>
      </c>
      <c r="HK23" s="31">
        <v>250</v>
      </c>
      <c r="HL23" s="31">
        <v>375</v>
      </c>
      <c r="HM23" s="29">
        <v>700</v>
      </c>
      <c r="HN23" s="29">
        <v>5000</v>
      </c>
      <c r="HO23" s="31">
        <v>685.84905660377399</v>
      </c>
      <c r="HP23" s="31">
        <v>912.681937947851</v>
      </c>
      <c r="HQ23" s="20">
        <v>0</v>
      </c>
      <c r="HR23" s="20">
        <v>0</v>
      </c>
      <c r="HS23" s="20">
        <v>300</v>
      </c>
      <c r="HT23" s="20">
        <v>400</v>
      </c>
      <c r="HU23" s="29">
        <v>2500</v>
      </c>
      <c r="HV23" s="31">
        <v>322.64150943396203</v>
      </c>
      <c r="HW23" s="31">
        <v>345.52458912373902</v>
      </c>
      <c r="HX23" s="20">
        <v>0</v>
      </c>
      <c r="HY23" s="20">
        <v>0</v>
      </c>
      <c r="HZ23" s="20">
        <v>0</v>
      </c>
      <c r="IA23" s="20">
        <v>0</v>
      </c>
      <c r="IB23" s="29">
        <v>8000</v>
      </c>
      <c r="IC23" s="31">
        <v>226.41509433962301</v>
      </c>
      <c r="ID23" s="29">
        <v>1157.0324839488501</v>
      </c>
      <c r="IE23" s="18">
        <v>0.55660377358490598</v>
      </c>
      <c r="IF23" s="20">
        <v>0</v>
      </c>
      <c r="IG23" s="29">
        <v>2650</v>
      </c>
      <c r="IH23" s="81">
        <v>4000</v>
      </c>
      <c r="II23" s="29">
        <v>6000</v>
      </c>
      <c r="IJ23" s="29">
        <v>22000</v>
      </c>
      <c r="IK23" s="29">
        <v>4927.1186440678002</v>
      </c>
      <c r="IL23" s="29">
        <v>5000</v>
      </c>
      <c r="IM23" s="29">
        <v>4504.7419654555197</v>
      </c>
    </row>
    <row r="24" spans="1:247" x14ac:dyDescent="0.3">
      <c r="A24" s="14" t="s">
        <v>22</v>
      </c>
      <c r="B24" s="14"/>
      <c r="C24" s="18">
        <v>0.60204081632653095</v>
      </c>
      <c r="D24" s="18">
        <v>0.122448979591837</v>
      </c>
      <c r="E24" s="18">
        <v>5.1020408163265293E-2</v>
      </c>
      <c r="F24" s="18">
        <v>0.102040816326531</v>
      </c>
      <c r="G24" s="18">
        <v>2.04081632653061E-2</v>
      </c>
      <c r="H24" s="18">
        <v>0</v>
      </c>
      <c r="I24" s="18">
        <v>7.1428571428571397E-2</v>
      </c>
      <c r="J24" s="18">
        <v>0.214285714285714</v>
      </c>
      <c r="K24" s="18">
        <v>4.08163265306122E-2</v>
      </c>
      <c r="L24" s="18">
        <v>1.0204081632653099E-2</v>
      </c>
      <c r="M24" s="18">
        <v>3.06122448979592E-2</v>
      </c>
      <c r="N24" s="18">
        <v>0</v>
      </c>
      <c r="O24" s="18">
        <v>3.8095238095238099E-2</v>
      </c>
      <c r="P24" s="18">
        <v>0.54</v>
      </c>
      <c r="Q24" s="18">
        <v>1.7391304347826101E-2</v>
      </c>
      <c r="R24" s="18">
        <v>7.4999999999999997E-2</v>
      </c>
      <c r="S24" s="59">
        <v>0</v>
      </c>
      <c r="T24" s="59">
        <v>9.5238095238095195E-3</v>
      </c>
      <c r="U24" s="59">
        <v>9.5238095238095195E-3</v>
      </c>
      <c r="V24" s="59">
        <v>0</v>
      </c>
      <c r="W24" s="59">
        <v>0</v>
      </c>
      <c r="X24" s="59">
        <v>9.5238095238095195E-3</v>
      </c>
      <c r="Y24" s="59">
        <v>0</v>
      </c>
      <c r="Z24" s="59">
        <v>9.5238095238095195E-3</v>
      </c>
      <c r="AA24" s="59">
        <v>0</v>
      </c>
      <c r="AB24" s="59">
        <v>0</v>
      </c>
      <c r="AC24" s="59">
        <v>0</v>
      </c>
      <c r="AD24" s="59">
        <v>0</v>
      </c>
      <c r="AE24" s="59">
        <v>0</v>
      </c>
      <c r="AF24" s="59">
        <v>0</v>
      </c>
      <c r="AG24" s="59">
        <v>0</v>
      </c>
      <c r="AH24" s="59">
        <v>0</v>
      </c>
      <c r="AI24" s="59">
        <v>8.6956521739130401E-3</v>
      </c>
      <c r="AJ24" s="59">
        <v>8.6956521739130401E-3</v>
      </c>
      <c r="AK24" s="59">
        <v>0</v>
      </c>
      <c r="AL24" s="59">
        <v>0</v>
      </c>
      <c r="AM24" s="59">
        <v>0</v>
      </c>
      <c r="AN24" s="59">
        <v>0</v>
      </c>
      <c r="AO24" s="59">
        <v>0.1</v>
      </c>
      <c r="AP24" s="59">
        <v>0.03</v>
      </c>
      <c r="AQ24" s="59">
        <v>0.1</v>
      </c>
      <c r="AR24" s="59">
        <v>0.02</v>
      </c>
      <c r="AS24" s="59">
        <v>0</v>
      </c>
      <c r="AT24" s="59">
        <v>0.03</v>
      </c>
      <c r="AU24" s="59">
        <v>0.2</v>
      </c>
      <c r="AV24" s="59">
        <v>0.02</v>
      </c>
      <c r="AW24" s="59">
        <v>0.01</v>
      </c>
      <c r="AX24" s="59">
        <v>0.03</v>
      </c>
      <c r="AY24" s="59">
        <v>0</v>
      </c>
      <c r="AZ24" s="59">
        <v>2.5000000000000001E-2</v>
      </c>
      <c r="BA24" s="59">
        <v>8.3333333333333297E-3</v>
      </c>
      <c r="BB24" s="59">
        <v>0</v>
      </c>
      <c r="BC24" s="59">
        <v>0</v>
      </c>
      <c r="BD24" s="59">
        <v>0</v>
      </c>
      <c r="BE24" s="59">
        <v>1.6666666666666701E-2</v>
      </c>
      <c r="BF24" s="59">
        <v>8.3333333333333297E-3</v>
      </c>
      <c r="BG24" s="59">
        <v>8.3333333333333297E-3</v>
      </c>
      <c r="BH24" s="59">
        <v>0</v>
      </c>
      <c r="BI24" s="59">
        <v>0</v>
      </c>
      <c r="BJ24" s="59">
        <v>0</v>
      </c>
      <c r="BK24" s="59">
        <v>0</v>
      </c>
      <c r="BL24" s="59">
        <v>0</v>
      </c>
      <c r="BM24" s="59">
        <v>0</v>
      </c>
      <c r="BN24" s="59">
        <v>0</v>
      </c>
      <c r="BO24" s="59">
        <v>0</v>
      </c>
      <c r="BP24" s="59">
        <v>0</v>
      </c>
      <c r="BQ24" s="59">
        <v>0</v>
      </c>
      <c r="BR24" s="59">
        <v>0</v>
      </c>
      <c r="BS24" s="59">
        <v>0</v>
      </c>
      <c r="BT24" s="59">
        <v>0</v>
      </c>
      <c r="BU24" s="59">
        <v>0</v>
      </c>
      <c r="BV24" s="59">
        <v>0</v>
      </c>
      <c r="BW24" s="59">
        <v>0</v>
      </c>
      <c r="BX24" s="59">
        <v>0</v>
      </c>
      <c r="BY24" s="59">
        <v>0</v>
      </c>
      <c r="BZ24" s="59">
        <v>0</v>
      </c>
      <c r="CA24" s="59">
        <v>0</v>
      </c>
      <c r="CB24" s="59">
        <v>0.2</v>
      </c>
      <c r="CC24" s="59">
        <v>0</v>
      </c>
      <c r="CD24" s="59">
        <v>0</v>
      </c>
      <c r="CE24" s="59">
        <v>0</v>
      </c>
      <c r="CF24" s="59">
        <v>0</v>
      </c>
      <c r="CG24" s="18">
        <v>5.1020408163265293E-2</v>
      </c>
      <c r="CH24" s="18">
        <v>0.60204081632653095</v>
      </c>
      <c r="CI24" s="18">
        <v>4.08163265306122E-2</v>
      </c>
      <c r="CJ24" s="18">
        <v>0.102040816326531</v>
      </c>
      <c r="CK24" s="18">
        <v>0.60204081632653095</v>
      </c>
      <c r="CL24" s="20">
        <v>0</v>
      </c>
      <c r="CM24" s="20">
        <v>1625</v>
      </c>
      <c r="CN24" s="81">
        <v>5500</v>
      </c>
      <c r="CO24" s="29">
        <v>10000</v>
      </c>
      <c r="CP24" s="29">
        <v>40000</v>
      </c>
      <c r="CQ24" s="29">
        <v>6682.7346938775499</v>
      </c>
      <c r="CR24" s="20">
        <v>0</v>
      </c>
      <c r="CS24" s="29">
        <v>6737.5219917029499</v>
      </c>
      <c r="CT24" s="18">
        <v>0.397959183673469</v>
      </c>
      <c r="CU24" s="18">
        <v>0.52040816326530603</v>
      </c>
      <c r="CV24" s="18">
        <v>8.1632653061224497E-2</v>
      </c>
      <c r="CW24" s="18">
        <v>0</v>
      </c>
      <c r="CX24" s="18">
        <v>0.102040816326531</v>
      </c>
      <c r="CY24" s="18">
        <v>0.397959183673469</v>
      </c>
      <c r="CZ24" s="18">
        <v>0.5</v>
      </c>
      <c r="DA24" s="18">
        <v>0.102040816326531</v>
      </c>
      <c r="DB24" s="18">
        <v>0</v>
      </c>
      <c r="DC24" s="20">
        <v>0</v>
      </c>
      <c r="DD24" s="20">
        <v>0</v>
      </c>
      <c r="DE24" s="29">
        <v>1500</v>
      </c>
      <c r="DF24" s="29">
        <v>6000</v>
      </c>
      <c r="DG24" s="29">
        <v>17000</v>
      </c>
      <c r="DH24" s="29">
        <v>3287.75510204082</v>
      </c>
      <c r="DI24" s="20">
        <v>0</v>
      </c>
      <c r="DJ24" s="29">
        <v>4104.0403854979904</v>
      </c>
      <c r="DK24" s="20">
        <v>0</v>
      </c>
      <c r="DL24" s="20">
        <v>0</v>
      </c>
      <c r="DM24" s="20">
        <v>0</v>
      </c>
      <c r="DN24" s="20">
        <v>0</v>
      </c>
      <c r="DO24" s="29">
        <v>15000</v>
      </c>
      <c r="DP24" s="29">
        <v>241.47126436781599</v>
      </c>
      <c r="DQ24" s="20">
        <v>0</v>
      </c>
      <c r="DR24" s="30">
        <v>1691.04080953521</v>
      </c>
      <c r="DS24" s="20">
        <v>0</v>
      </c>
      <c r="DT24" s="20">
        <v>0</v>
      </c>
      <c r="DU24" s="20">
        <v>0</v>
      </c>
      <c r="DV24" s="31">
        <v>0</v>
      </c>
      <c r="DW24" s="29">
        <v>5000</v>
      </c>
      <c r="DX24" s="31">
        <v>278.40909090909099</v>
      </c>
      <c r="DY24" s="20">
        <v>0</v>
      </c>
      <c r="DZ24" s="29">
        <v>934.20921918152897</v>
      </c>
      <c r="EA24" s="20">
        <v>0</v>
      </c>
      <c r="EB24" s="20">
        <v>0</v>
      </c>
      <c r="EC24" s="29">
        <v>1000</v>
      </c>
      <c r="ED24" s="29">
        <v>4000</v>
      </c>
      <c r="EE24" s="29">
        <v>40000</v>
      </c>
      <c r="EF24" s="29">
        <v>3088.1720430107498</v>
      </c>
      <c r="EG24" s="20">
        <v>0</v>
      </c>
      <c r="EH24" s="29">
        <v>5609.7517859985801</v>
      </c>
      <c r="EI24" s="59">
        <v>8.1632653061224497E-2</v>
      </c>
      <c r="EJ24" s="59">
        <v>3.06122448979592E-2</v>
      </c>
      <c r="EK24" s="29">
        <v>900</v>
      </c>
      <c r="EL24" s="29">
        <v>10120</v>
      </c>
      <c r="EM24" s="29">
        <v>13450</v>
      </c>
      <c r="EN24" s="29">
        <v>22200</v>
      </c>
      <c r="EO24" s="29">
        <v>83500</v>
      </c>
      <c r="EP24" s="29">
        <v>18729.9885057471</v>
      </c>
      <c r="EQ24" s="29">
        <v>13765.687727685299</v>
      </c>
      <c r="ER24" s="29">
        <v>300</v>
      </c>
      <c r="ES24" s="29">
        <v>4000</v>
      </c>
      <c r="ET24" s="29">
        <v>5000</v>
      </c>
      <c r="EU24" s="29">
        <v>6000</v>
      </c>
      <c r="EV24" s="29">
        <v>15000</v>
      </c>
      <c r="EW24" s="29">
        <v>4995.9183673469397</v>
      </c>
      <c r="EX24" s="29">
        <v>2426.52517102925</v>
      </c>
      <c r="EY24" s="20">
        <v>0</v>
      </c>
      <c r="EZ24" s="31">
        <v>500</v>
      </c>
      <c r="FA24" s="29">
        <v>1500</v>
      </c>
      <c r="FB24" s="29">
        <v>3000</v>
      </c>
      <c r="FC24" s="29">
        <v>16000</v>
      </c>
      <c r="FD24" s="29">
        <v>2369.8979591836701</v>
      </c>
      <c r="FE24" s="29">
        <v>2670.3482513138201</v>
      </c>
      <c r="FF24" s="31">
        <v>0</v>
      </c>
      <c r="FG24" s="31">
        <v>0</v>
      </c>
      <c r="FH24" s="31">
        <v>100</v>
      </c>
      <c r="FI24" s="31">
        <v>500</v>
      </c>
      <c r="FJ24" s="29">
        <v>5000</v>
      </c>
      <c r="FK24" s="31">
        <v>459.78947368421098</v>
      </c>
      <c r="FL24" s="29">
        <v>815.67617029163898</v>
      </c>
      <c r="FM24" s="20">
        <v>0</v>
      </c>
      <c r="FN24" s="20">
        <v>0</v>
      </c>
      <c r="FO24" s="20">
        <v>0</v>
      </c>
      <c r="FP24" s="29">
        <v>1150</v>
      </c>
      <c r="FQ24" s="29">
        <v>16000</v>
      </c>
      <c r="FR24" s="29">
        <v>1531.91489361702</v>
      </c>
      <c r="FS24" s="29">
        <v>3511.2480630711598</v>
      </c>
      <c r="FT24" s="20">
        <v>0</v>
      </c>
      <c r="FU24" s="29">
        <v>2000</v>
      </c>
      <c r="FV24" s="29">
        <v>3500</v>
      </c>
      <c r="FW24" s="29">
        <v>6750</v>
      </c>
      <c r="FX24" s="29">
        <v>25000</v>
      </c>
      <c r="FY24" s="29">
        <v>5080.6122448979604</v>
      </c>
      <c r="FZ24" s="29">
        <v>4962.7199509959701</v>
      </c>
      <c r="GA24" s="31">
        <v>0</v>
      </c>
      <c r="GB24" s="31">
        <v>100</v>
      </c>
      <c r="GC24" s="31">
        <v>200</v>
      </c>
      <c r="GD24" s="31">
        <v>400</v>
      </c>
      <c r="GE24" s="29">
        <v>2000</v>
      </c>
      <c r="GF24" s="31">
        <v>298.86597938144303</v>
      </c>
      <c r="GG24" s="31">
        <v>389.06103925739097</v>
      </c>
      <c r="GH24" s="20">
        <v>0</v>
      </c>
      <c r="GI24" s="29">
        <v>500</v>
      </c>
      <c r="GJ24" s="29">
        <v>1000</v>
      </c>
      <c r="GK24" s="29">
        <v>1500</v>
      </c>
      <c r="GL24" s="29">
        <v>5000</v>
      </c>
      <c r="GM24" s="31">
        <v>1077.0408163265299</v>
      </c>
      <c r="GN24" s="29">
        <v>831.62889372216603</v>
      </c>
      <c r="GO24" s="31">
        <v>0</v>
      </c>
      <c r="GP24" s="31">
        <v>0</v>
      </c>
      <c r="GQ24" s="31">
        <v>0</v>
      </c>
      <c r="GR24" s="31">
        <v>737.5</v>
      </c>
      <c r="GS24" s="29">
        <v>25000</v>
      </c>
      <c r="GT24" s="31">
        <v>1109.44444444444</v>
      </c>
      <c r="GU24" s="29">
        <v>3689.0202594194302</v>
      </c>
      <c r="GV24" s="31">
        <v>0</v>
      </c>
      <c r="GW24" s="31">
        <v>175</v>
      </c>
      <c r="GX24" s="31">
        <v>300</v>
      </c>
      <c r="GY24" s="29">
        <v>500</v>
      </c>
      <c r="GZ24" s="29">
        <v>3000</v>
      </c>
      <c r="HA24" s="31">
        <v>435.26315789473699</v>
      </c>
      <c r="HB24" s="31">
        <v>510.364579961505</v>
      </c>
      <c r="HC24" s="31">
        <v>0</v>
      </c>
      <c r="HD24" s="31">
        <v>200</v>
      </c>
      <c r="HE24" s="31">
        <v>300</v>
      </c>
      <c r="HF24" s="31">
        <v>500</v>
      </c>
      <c r="HG24" s="29">
        <v>2000</v>
      </c>
      <c r="HH24" s="31">
        <v>399.88775510204101</v>
      </c>
      <c r="HI24" s="31">
        <v>384.53667079840801</v>
      </c>
      <c r="HJ24" s="20">
        <v>0</v>
      </c>
      <c r="HK24" s="31">
        <v>0</v>
      </c>
      <c r="HL24" s="31">
        <v>200</v>
      </c>
      <c r="HM24" s="29">
        <v>600</v>
      </c>
      <c r="HN24" s="29">
        <v>3000</v>
      </c>
      <c r="HO24" s="31">
        <v>462.36559139784902</v>
      </c>
      <c r="HP24" s="31">
        <v>730.53196497255203</v>
      </c>
      <c r="HQ24" s="20">
        <v>0</v>
      </c>
      <c r="HR24" s="20">
        <v>0</v>
      </c>
      <c r="HS24" s="20">
        <v>0</v>
      </c>
      <c r="HT24" s="20">
        <v>0</v>
      </c>
      <c r="HU24" s="29">
        <v>1000</v>
      </c>
      <c r="HV24" s="31">
        <v>20.689655172413801</v>
      </c>
      <c r="HW24" s="31">
        <v>117.27321611229701</v>
      </c>
      <c r="HX24" s="20">
        <v>0</v>
      </c>
      <c r="HY24" s="20">
        <v>0</v>
      </c>
      <c r="HZ24" s="20">
        <v>0</v>
      </c>
      <c r="IA24" s="29">
        <v>1000</v>
      </c>
      <c r="IB24" s="29">
        <v>22000</v>
      </c>
      <c r="IC24" s="31">
        <v>1747.7528089887601</v>
      </c>
      <c r="ID24" s="29">
        <v>4110.2415746326396</v>
      </c>
      <c r="IE24" s="18">
        <v>0.89795918367346905</v>
      </c>
      <c r="IF24" s="20">
        <v>0</v>
      </c>
      <c r="IG24" s="29">
        <v>3000</v>
      </c>
      <c r="IH24" s="81">
        <v>5000</v>
      </c>
      <c r="II24" s="29">
        <v>7750</v>
      </c>
      <c r="IJ24" s="29">
        <v>40000</v>
      </c>
      <c r="IK24" s="29">
        <v>7109.1954022988502</v>
      </c>
      <c r="IL24" s="29">
        <v>5000</v>
      </c>
      <c r="IM24" s="29">
        <v>7052.8673401098304</v>
      </c>
    </row>
    <row r="25" spans="1:247" x14ac:dyDescent="0.3">
      <c r="A25" s="14" t="s">
        <v>23</v>
      </c>
      <c r="B25" s="14"/>
      <c r="C25" s="18">
        <v>0.38461538461538503</v>
      </c>
      <c r="D25" s="18">
        <v>0.105769230769231</v>
      </c>
      <c r="E25" s="18">
        <v>6.7307692307692304E-2</v>
      </c>
      <c r="F25" s="18">
        <v>7.69230769230769E-2</v>
      </c>
      <c r="G25" s="18">
        <v>2.8846153846153803E-2</v>
      </c>
      <c r="H25" s="18">
        <v>1.9230769230769201E-2</v>
      </c>
      <c r="I25" s="18">
        <v>5.7692307692307702E-2</v>
      </c>
      <c r="J25" s="18">
        <v>1.9230769230769201E-2</v>
      </c>
      <c r="K25" s="18">
        <v>2.8846153846153803E-2</v>
      </c>
      <c r="L25" s="18">
        <v>9.6153846153846194E-3</v>
      </c>
      <c r="M25" s="18">
        <v>1.9230769230769201E-2</v>
      </c>
      <c r="N25" s="18">
        <v>0</v>
      </c>
      <c r="O25" s="18">
        <v>7.25806451612903E-2</v>
      </c>
      <c r="P25" s="18">
        <v>0.30081300813008099</v>
      </c>
      <c r="Q25" s="18">
        <v>1.01010101010101E-2</v>
      </c>
      <c r="R25" s="18">
        <v>2.4E-2</v>
      </c>
      <c r="S25" s="59">
        <v>8.0645161290322596E-3</v>
      </c>
      <c r="T25" s="59">
        <v>0</v>
      </c>
      <c r="U25" s="59">
        <v>1.6129032258064498E-2</v>
      </c>
      <c r="V25" s="59">
        <v>3.2258064516128997E-2</v>
      </c>
      <c r="W25" s="59">
        <v>8.0645161290322596E-3</v>
      </c>
      <c r="X25" s="59">
        <v>0</v>
      </c>
      <c r="Y25" s="59">
        <v>0</v>
      </c>
      <c r="Z25" s="59">
        <v>0</v>
      </c>
      <c r="AA25" s="59">
        <v>8.0645161290322596E-3</v>
      </c>
      <c r="AB25" s="59">
        <v>0</v>
      </c>
      <c r="AC25" s="59">
        <v>0</v>
      </c>
      <c r="AD25" s="59">
        <v>0</v>
      </c>
      <c r="AE25" s="59">
        <v>0</v>
      </c>
      <c r="AF25" s="59">
        <v>0</v>
      </c>
      <c r="AG25" s="59">
        <v>0</v>
      </c>
      <c r="AH25" s="59">
        <v>0</v>
      </c>
      <c r="AI25" s="59">
        <v>1.01010101010101E-2</v>
      </c>
      <c r="AJ25" s="59">
        <v>0</v>
      </c>
      <c r="AK25" s="59">
        <v>0</v>
      </c>
      <c r="AL25" s="59">
        <v>0</v>
      </c>
      <c r="AM25" s="59">
        <v>0</v>
      </c>
      <c r="AN25" s="59">
        <v>0</v>
      </c>
      <c r="AO25" s="59">
        <v>8.1300813008130107E-2</v>
      </c>
      <c r="AP25" s="59">
        <v>6.50406504065041E-2</v>
      </c>
      <c r="AQ25" s="59">
        <v>4.8780487804878002E-2</v>
      </c>
      <c r="AR25" s="59">
        <v>8.1300813008130107E-3</v>
      </c>
      <c r="AS25" s="59">
        <v>8.1300813008130107E-3</v>
      </c>
      <c r="AT25" s="59">
        <v>2.4390243902439001E-2</v>
      </c>
      <c r="AU25" s="59">
        <v>1.6260162601626001E-2</v>
      </c>
      <c r="AV25" s="59">
        <v>2.4390243902439001E-2</v>
      </c>
      <c r="AW25" s="59">
        <v>0</v>
      </c>
      <c r="AX25" s="59">
        <v>1.6260162601626001E-2</v>
      </c>
      <c r="AY25" s="59">
        <v>0</v>
      </c>
      <c r="AZ25" s="59">
        <v>0</v>
      </c>
      <c r="BA25" s="59">
        <v>8.0000000000000002E-3</v>
      </c>
      <c r="BB25" s="59">
        <v>0</v>
      </c>
      <c r="BC25" s="59">
        <v>0</v>
      </c>
      <c r="BD25" s="59">
        <v>0</v>
      </c>
      <c r="BE25" s="59">
        <v>1.6E-2</v>
      </c>
      <c r="BF25" s="59">
        <v>0</v>
      </c>
      <c r="BG25" s="59">
        <v>0</v>
      </c>
      <c r="BH25" s="59">
        <v>0</v>
      </c>
      <c r="BI25" s="59">
        <v>0</v>
      </c>
      <c r="BJ25" s="59">
        <v>0</v>
      </c>
      <c r="BK25" s="59">
        <v>7.1428571428571397E-2</v>
      </c>
      <c r="BL25" s="59">
        <v>7.1428571428571397E-2</v>
      </c>
      <c r="BM25" s="59">
        <v>0</v>
      </c>
      <c r="BN25" s="59">
        <v>0</v>
      </c>
      <c r="BO25" s="59">
        <v>0</v>
      </c>
      <c r="BP25" s="59">
        <v>0</v>
      </c>
      <c r="BQ25" s="59">
        <v>0</v>
      </c>
      <c r="BR25" s="59">
        <v>0</v>
      </c>
      <c r="BS25" s="59">
        <v>0</v>
      </c>
      <c r="BT25" s="59">
        <v>7.1428571428571397E-2</v>
      </c>
      <c r="BU25" s="59">
        <v>0</v>
      </c>
      <c r="BV25" s="59">
        <v>0</v>
      </c>
      <c r="BW25" s="59">
        <v>0</v>
      </c>
      <c r="BX25" s="59">
        <v>0</v>
      </c>
      <c r="BY25" s="59">
        <v>0</v>
      </c>
      <c r="BZ25" s="59">
        <v>0</v>
      </c>
      <c r="CA25" s="59">
        <v>0</v>
      </c>
      <c r="CB25" s="59">
        <v>0</v>
      </c>
      <c r="CC25" s="59">
        <v>0</v>
      </c>
      <c r="CD25" s="59">
        <v>0</v>
      </c>
      <c r="CE25" s="59">
        <v>0</v>
      </c>
      <c r="CF25" s="59">
        <v>0</v>
      </c>
      <c r="CG25" s="18">
        <v>5.7692307692307702E-2</v>
      </c>
      <c r="CH25" s="18">
        <v>0.38461538461538503</v>
      </c>
      <c r="CI25" s="18">
        <v>0.105769230769231</v>
      </c>
      <c r="CJ25" s="18">
        <v>4.80769230769231E-2</v>
      </c>
      <c r="CK25" s="18">
        <v>0.27884615384615402</v>
      </c>
      <c r="CL25" s="20">
        <v>0</v>
      </c>
      <c r="CM25" s="20">
        <v>0</v>
      </c>
      <c r="CN25" s="81">
        <v>1000</v>
      </c>
      <c r="CO25" s="29">
        <v>6000</v>
      </c>
      <c r="CP25" s="29">
        <v>39500</v>
      </c>
      <c r="CQ25" s="29">
        <v>4166.8269230769201</v>
      </c>
      <c r="CR25" s="20">
        <v>0</v>
      </c>
      <c r="CS25" s="29">
        <v>6613.18046428862</v>
      </c>
      <c r="CT25" s="18">
        <v>0.61538461538461497</v>
      </c>
      <c r="CU25" s="18">
        <v>0.32692307692307698</v>
      </c>
      <c r="CV25" s="18">
        <v>4.80769230769231E-2</v>
      </c>
      <c r="CW25" s="18">
        <v>9.6153846153846194E-3</v>
      </c>
      <c r="CX25" s="18">
        <v>8.6538461538461495E-2</v>
      </c>
      <c r="CY25" s="18">
        <v>0.61538461538461497</v>
      </c>
      <c r="CZ25" s="18">
        <v>0.29807692307692302</v>
      </c>
      <c r="DA25" s="18">
        <v>7.69230769230769E-2</v>
      </c>
      <c r="DB25" s="18">
        <v>9.6153846153846194E-3</v>
      </c>
      <c r="DC25" s="20">
        <v>0</v>
      </c>
      <c r="DD25" s="20">
        <v>0</v>
      </c>
      <c r="DE25" s="20">
        <v>0</v>
      </c>
      <c r="DF25" s="29">
        <v>3000</v>
      </c>
      <c r="DG25" s="29">
        <v>13000</v>
      </c>
      <c r="DH25" s="29">
        <v>1913.9423076923099</v>
      </c>
      <c r="DI25" s="20">
        <v>0</v>
      </c>
      <c r="DJ25" s="29">
        <v>3310.10850092583</v>
      </c>
      <c r="DK25" s="20">
        <v>0</v>
      </c>
      <c r="DL25" s="20">
        <v>0</v>
      </c>
      <c r="DM25" s="20">
        <v>0</v>
      </c>
      <c r="DN25" s="20">
        <v>0</v>
      </c>
      <c r="DO25" s="29">
        <v>11000</v>
      </c>
      <c r="DP25" s="29">
        <v>721.15384615384596</v>
      </c>
      <c r="DQ25" s="20">
        <v>0</v>
      </c>
      <c r="DR25" s="30">
        <v>2240.2181359166598</v>
      </c>
      <c r="DS25" s="20">
        <v>0</v>
      </c>
      <c r="DT25" s="20">
        <v>0</v>
      </c>
      <c r="DU25" s="20">
        <v>0</v>
      </c>
      <c r="DV25" s="31">
        <v>0</v>
      </c>
      <c r="DW25" s="29">
        <v>12000</v>
      </c>
      <c r="DX25" s="31">
        <v>230.769230769231</v>
      </c>
      <c r="DY25" s="20">
        <v>0</v>
      </c>
      <c r="DZ25" s="29">
        <v>1308.8998510256399</v>
      </c>
      <c r="EA25" s="20">
        <v>0</v>
      </c>
      <c r="EB25" s="20">
        <v>0</v>
      </c>
      <c r="EC25" s="20">
        <v>0</v>
      </c>
      <c r="ED25" s="29">
        <v>500</v>
      </c>
      <c r="EE25" s="29">
        <v>35000</v>
      </c>
      <c r="EF25" s="29">
        <v>1300.9615384615399</v>
      </c>
      <c r="EG25" s="20">
        <v>0</v>
      </c>
      <c r="EH25" s="29">
        <v>4109.03563184223</v>
      </c>
      <c r="EI25" s="59">
        <v>0.30769230769230799</v>
      </c>
      <c r="EJ25" s="59">
        <v>0.11538461538461499</v>
      </c>
      <c r="EK25" s="29">
        <v>3200</v>
      </c>
      <c r="EL25" s="29">
        <v>8067.5</v>
      </c>
      <c r="EM25" s="29">
        <v>11800</v>
      </c>
      <c r="EN25" s="29">
        <v>19387.5</v>
      </c>
      <c r="EO25" s="29">
        <v>49800</v>
      </c>
      <c r="EP25" s="29">
        <v>14660.961538461501</v>
      </c>
      <c r="EQ25" s="29">
        <v>8530.7224929037202</v>
      </c>
      <c r="ER25" s="29">
        <v>300</v>
      </c>
      <c r="ES25" s="29">
        <v>3000</v>
      </c>
      <c r="ET25" s="29">
        <v>4000</v>
      </c>
      <c r="EU25" s="29">
        <v>6000</v>
      </c>
      <c r="EV25" s="29">
        <v>15000</v>
      </c>
      <c r="EW25" s="29">
        <v>4632.6923076923104</v>
      </c>
      <c r="EX25" s="29">
        <v>2372.5960673028699</v>
      </c>
      <c r="EY25" s="20">
        <v>0</v>
      </c>
      <c r="EZ25" s="31">
        <v>237.5</v>
      </c>
      <c r="FA25" s="29">
        <v>1000</v>
      </c>
      <c r="FB25" s="29">
        <v>2000</v>
      </c>
      <c r="FC25" s="29">
        <v>15000</v>
      </c>
      <c r="FD25" s="29">
        <v>1713.75</v>
      </c>
      <c r="FE25" s="29">
        <v>2347.1470753243998</v>
      </c>
      <c r="FF25" s="31">
        <v>0</v>
      </c>
      <c r="FG25" s="31">
        <v>0</v>
      </c>
      <c r="FH25" s="31">
        <v>125</v>
      </c>
      <c r="FI25" s="29">
        <v>1000</v>
      </c>
      <c r="FJ25" s="29">
        <v>8000</v>
      </c>
      <c r="FK25" s="31">
        <v>895.19230769230796</v>
      </c>
      <c r="FL25" s="29">
        <v>1733.5529377268599</v>
      </c>
      <c r="FM25" s="20">
        <v>0</v>
      </c>
      <c r="FN25" s="20">
        <v>0</v>
      </c>
      <c r="FO25" s="20">
        <v>0</v>
      </c>
      <c r="FP25" s="20">
        <v>0</v>
      </c>
      <c r="FQ25" s="29">
        <v>19000</v>
      </c>
      <c r="FR25" s="29">
        <v>770.19230769230796</v>
      </c>
      <c r="FS25" s="29">
        <v>2278.13071931994</v>
      </c>
      <c r="FT25" s="20">
        <v>0</v>
      </c>
      <c r="FU25" s="20">
        <v>0</v>
      </c>
      <c r="FV25" s="29">
        <v>1500</v>
      </c>
      <c r="FW25" s="29">
        <v>5000</v>
      </c>
      <c r="FX25" s="29">
        <v>15000</v>
      </c>
      <c r="FY25" s="29">
        <v>2717.3076923076901</v>
      </c>
      <c r="FZ25" s="29">
        <v>3341.0783186855601</v>
      </c>
      <c r="GA25" s="31">
        <v>0</v>
      </c>
      <c r="GB25" s="31">
        <v>0</v>
      </c>
      <c r="GC25" s="31">
        <v>0</v>
      </c>
      <c r="GD25" s="31">
        <v>200</v>
      </c>
      <c r="GE25" s="29">
        <v>1500</v>
      </c>
      <c r="GF25" s="31">
        <v>166.63461538461499</v>
      </c>
      <c r="GG25" s="31">
        <v>280.30361686052697</v>
      </c>
      <c r="GH25" s="20">
        <v>0</v>
      </c>
      <c r="GI25" s="29">
        <v>600</v>
      </c>
      <c r="GJ25" s="29">
        <v>1000</v>
      </c>
      <c r="GK25" s="29">
        <v>1500</v>
      </c>
      <c r="GL25" s="29">
        <v>5000</v>
      </c>
      <c r="GM25" s="31">
        <v>1216.3461538461499</v>
      </c>
      <c r="GN25" s="29">
        <v>907.55839919325797</v>
      </c>
      <c r="GO25" s="31">
        <v>0</v>
      </c>
      <c r="GP25" s="31">
        <v>0</v>
      </c>
      <c r="GQ25" s="31">
        <v>0</v>
      </c>
      <c r="GR25" s="31">
        <v>0</v>
      </c>
      <c r="GS25" s="29">
        <v>13000</v>
      </c>
      <c r="GT25" s="31">
        <v>429.80769230769198</v>
      </c>
      <c r="GU25" s="29">
        <v>1551.00216945335</v>
      </c>
      <c r="GV25" s="31">
        <v>0</v>
      </c>
      <c r="GW25" s="31">
        <v>0</v>
      </c>
      <c r="GX25" s="31">
        <v>200</v>
      </c>
      <c r="GY25" s="29">
        <v>500</v>
      </c>
      <c r="GZ25" s="29">
        <v>7000</v>
      </c>
      <c r="HA25" s="31">
        <v>413.75</v>
      </c>
      <c r="HB25" s="31">
        <v>799.49642828154697</v>
      </c>
      <c r="HC25" s="31">
        <v>0</v>
      </c>
      <c r="HD25" s="31">
        <v>137.5</v>
      </c>
      <c r="HE25" s="31">
        <v>300</v>
      </c>
      <c r="HF25" s="31">
        <v>500</v>
      </c>
      <c r="HG25" s="29">
        <v>3000</v>
      </c>
      <c r="HH25" s="31">
        <v>366.82692307692298</v>
      </c>
      <c r="HI25" s="31">
        <v>399.49060871637101</v>
      </c>
      <c r="HJ25" s="20">
        <v>0</v>
      </c>
      <c r="HK25" s="31">
        <v>200</v>
      </c>
      <c r="HL25" s="31">
        <v>500</v>
      </c>
      <c r="HM25" s="29">
        <v>1000</v>
      </c>
      <c r="HN25" s="29">
        <v>4000</v>
      </c>
      <c r="HO25" s="31">
        <v>719.23076923076906</v>
      </c>
      <c r="HP25" s="31">
        <v>767.04918426584504</v>
      </c>
      <c r="HQ25" s="20">
        <v>0</v>
      </c>
      <c r="HR25" s="20">
        <v>0</v>
      </c>
      <c r="HS25" s="20">
        <v>0</v>
      </c>
      <c r="HT25" s="20">
        <v>0</v>
      </c>
      <c r="HU25" s="20">
        <v>0</v>
      </c>
      <c r="HV25" s="31">
        <v>0</v>
      </c>
      <c r="HW25" s="31">
        <v>0</v>
      </c>
      <c r="HX25" s="20">
        <v>0</v>
      </c>
      <c r="HY25" s="20">
        <v>0</v>
      </c>
      <c r="HZ25" s="20">
        <v>0</v>
      </c>
      <c r="IA25" s="20">
        <v>200</v>
      </c>
      <c r="IB25" s="29">
        <v>10000</v>
      </c>
      <c r="IC25" s="31">
        <v>619.23076923076906</v>
      </c>
      <c r="ID25" s="29">
        <v>1496.6030742192499</v>
      </c>
      <c r="IE25" s="18">
        <v>0.875</v>
      </c>
      <c r="IF25" s="20">
        <v>0</v>
      </c>
      <c r="IG25" s="29">
        <v>2250</v>
      </c>
      <c r="IH25" s="81">
        <v>4500</v>
      </c>
      <c r="II25" s="29">
        <v>10000</v>
      </c>
      <c r="IJ25" s="29">
        <v>40000</v>
      </c>
      <c r="IK25" s="29">
        <v>6854.9450549450503</v>
      </c>
      <c r="IL25" s="29">
        <v>5000</v>
      </c>
      <c r="IM25" s="29">
        <v>7600.2085312950303</v>
      </c>
    </row>
    <row r="26" spans="1:247" x14ac:dyDescent="0.3">
      <c r="A26" s="14" t="s">
        <v>24</v>
      </c>
      <c r="B26" s="14"/>
      <c r="C26" s="18">
        <v>0.34343434343434304</v>
      </c>
      <c r="D26" s="18">
        <v>0.14141414141414099</v>
      </c>
      <c r="E26" s="18">
        <v>7.0707070707070704E-2</v>
      </c>
      <c r="F26" s="18">
        <v>6.0606060606060594E-2</v>
      </c>
      <c r="G26" s="18">
        <v>0</v>
      </c>
      <c r="H26" s="18">
        <v>1.01010101010101E-2</v>
      </c>
      <c r="I26" s="18">
        <v>3.0303030303030297E-2</v>
      </c>
      <c r="J26" s="18">
        <v>2.02020202020202E-2</v>
      </c>
      <c r="K26" s="18">
        <v>2.02020202020202E-2</v>
      </c>
      <c r="L26" s="18">
        <v>1.01010101010101E-2</v>
      </c>
      <c r="M26" s="18">
        <v>0</v>
      </c>
      <c r="N26" s="18">
        <v>0</v>
      </c>
      <c r="O26" s="18">
        <v>2.2988505747126398E-2</v>
      </c>
      <c r="P26" s="18">
        <v>0.32407407407407396</v>
      </c>
      <c r="Q26" s="18">
        <v>0</v>
      </c>
      <c r="R26" s="18">
        <v>4.2735042735042701E-2</v>
      </c>
      <c r="S26" s="59">
        <v>1.1494252873563199E-2</v>
      </c>
      <c r="T26" s="59">
        <v>0</v>
      </c>
      <c r="U26" s="59">
        <v>0</v>
      </c>
      <c r="V26" s="59">
        <v>0</v>
      </c>
      <c r="W26" s="59">
        <v>0</v>
      </c>
      <c r="X26" s="59">
        <v>0</v>
      </c>
      <c r="Y26" s="59">
        <v>0</v>
      </c>
      <c r="Z26" s="59">
        <v>1.1494252873563199E-2</v>
      </c>
      <c r="AA26" s="59">
        <v>0</v>
      </c>
      <c r="AB26" s="59">
        <v>0</v>
      </c>
      <c r="AC26" s="59">
        <v>0</v>
      </c>
      <c r="AD26" s="59">
        <v>0</v>
      </c>
      <c r="AE26" s="59">
        <v>0</v>
      </c>
      <c r="AF26" s="59">
        <v>0</v>
      </c>
      <c r="AG26" s="59">
        <v>0</v>
      </c>
      <c r="AH26" s="59">
        <v>0</v>
      </c>
      <c r="AI26" s="59">
        <v>0</v>
      </c>
      <c r="AJ26" s="59">
        <v>0</v>
      </c>
      <c r="AK26" s="59">
        <v>0</v>
      </c>
      <c r="AL26" s="59">
        <v>0</v>
      </c>
      <c r="AM26" s="59">
        <v>0</v>
      </c>
      <c r="AN26" s="59">
        <v>0</v>
      </c>
      <c r="AO26" s="59">
        <v>0.13888888888888901</v>
      </c>
      <c r="AP26" s="59">
        <v>7.4074074074074098E-2</v>
      </c>
      <c r="AQ26" s="59">
        <v>5.5555555555555601E-2</v>
      </c>
      <c r="AR26" s="59">
        <v>0</v>
      </c>
      <c r="AS26" s="59">
        <v>9.2592592592592605E-3</v>
      </c>
      <c r="AT26" s="59">
        <v>0</v>
      </c>
      <c r="AU26" s="59">
        <v>9.2592592592592605E-3</v>
      </c>
      <c r="AV26" s="59">
        <v>1.85185185185185E-2</v>
      </c>
      <c r="AW26" s="59">
        <v>9.2592592592592605E-3</v>
      </c>
      <c r="AX26" s="59">
        <v>0</v>
      </c>
      <c r="AY26" s="59">
        <v>0</v>
      </c>
      <c r="AZ26" s="59">
        <v>8.5470085470085496E-3</v>
      </c>
      <c r="BA26" s="59">
        <v>0</v>
      </c>
      <c r="BB26" s="59">
        <v>0</v>
      </c>
      <c r="BC26" s="59">
        <v>0</v>
      </c>
      <c r="BD26" s="59">
        <v>0</v>
      </c>
      <c r="BE26" s="59">
        <v>2.5641025641025599E-2</v>
      </c>
      <c r="BF26" s="59">
        <v>8.5470085470085496E-3</v>
      </c>
      <c r="BG26" s="59">
        <v>0</v>
      </c>
      <c r="BH26" s="59">
        <v>0</v>
      </c>
      <c r="BI26" s="59">
        <v>0</v>
      </c>
      <c r="BJ26" s="59">
        <v>0</v>
      </c>
      <c r="BK26" s="59">
        <v>0.125</v>
      </c>
      <c r="BL26" s="59">
        <v>0</v>
      </c>
      <c r="BM26" s="59">
        <v>0</v>
      </c>
      <c r="BN26" s="59">
        <v>0</v>
      </c>
      <c r="BO26" s="59">
        <v>0</v>
      </c>
      <c r="BP26" s="59">
        <v>0</v>
      </c>
      <c r="BQ26" s="59">
        <v>6.25E-2</v>
      </c>
      <c r="BR26" s="59">
        <v>6.25E-2</v>
      </c>
      <c r="BS26" s="59">
        <v>0</v>
      </c>
      <c r="BT26" s="59">
        <v>0</v>
      </c>
      <c r="BU26" s="59">
        <v>0</v>
      </c>
      <c r="BV26" s="59">
        <v>0</v>
      </c>
      <c r="BW26" s="59">
        <v>0</v>
      </c>
      <c r="BX26" s="59">
        <v>0</v>
      </c>
      <c r="BY26" s="59">
        <v>0</v>
      </c>
      <c r="BZ26" s="59">
        <v>0</v>
      </c>
      <c r="CA26" s="59">
        <v>0</v>
      </c>
      <c r="CB26" s="59">
        <v>0</v>
      </c>
      <c r="CC26" s="59">
        <v>0</v>
      </c>
      <c r="CD26" s="59">
        <v>0</v>
      </c>
      <c r="CE26" s="59">
        <v>0</v>
      </c>
      <c r="CF26" s="59">
        <v>0</v>
      </c>
      <c r="CG26" s="18">
        <v>7.0707070707070704E-2</v>
      </c>
      <c r="CH26" s="18">
        <v>0.34343434343434304</v>
      </c>
      <c r="CI26" s="18">
        <v>7.0707070707070704E-2</v>
      </c>
      <c r="CJ26" s="18">
        <v>7.0707070707070704E-2</v>
      </c>
      <c r="CK26" s="18">
        <v>0.23232323232323199</v>
      </c>
      <c r="CL26" s="20">
        <v>0</v>
      </c>
      <c r="CM26" s="20">
        <v>0</v>
      </c>
      <c r="CN26" s="81">
        <v>1700</v>
      </c>
      <c r="CO26" s="29">
        <v>5000</v>
      </c>
      <c r="CP26" s="29">
        <v>75500</v>
      </c>
      <c r="CQ26" s="29">
        <v>4169.69696969697</v>
      </c>
      <c r="CR26" s="20">
        <v>0</v>
      </c>
      <c r="CS26" s="29">
        <v>8731.5456067494597</v>
      </c>
      <c r="CT26" s="18">
        <v>0.65656565656565702</v>
      </c>
      <c r="CU26" s="18">
        <v>0.30303030303030298</v>
      </c>
      <c r="CV26" s="18">
        <v>4.0404040404040401E-2</v>
      </c>
      <c r="CW26" s="18">
        <v>0</v>
      </c>
      <c r="CX26" s="18">
        <v>6.0606060606060594E-2</v>
      </c>
      <c r="CY26" s="18">
        <v>0.65656565656565702</v>
      </c>
      <c r="CZ26" s="18">
        <v>0.28282828282828304</v>
      </c>
      <c r="DA26" s="18">
        <v>5.0505050505050504E-2</v>
      </c>
      <c r="DB26" s="18">
        <v>1.01010101010101E-2</v>
      </c>
      <c r="DC26" s="20">
        <v>0</v>
      </c>
      <c r="DD26" s="20">
        <v>0</v>
      </c>
      <c r="DE26" s="20">
        <v>0</v>
      </c>
      <c r="DF26" s="29">
        <v>2000</v>
      </c>
      <c r="DG26" s="29">
        <v>20500</v>
      </c>
      <c r="DH26" s="29">
        <v>1969.69696969697</v>
      </c>
      <c r="DI26" s="20">
        <v>0</v>
      </c>
      <c r="DJ26" s="29">
        <v>4116.3549991059099</v>
      </c>
      <c r="DK26" s="20">
        <v>0</v>
      </c>
      <c r="DL26" s="20">
        <v>0</v>
      </c>
      <c r="DM26" s="20">
        <v>0</v>
      </c>
      <c r="DN26" s="20">
        <v>0</v>
      </c>
      <c r="DO26" s="29">
        <v>55000</v>
      </c>
      <c r="DP26" s="29">
        <v>843.43434343434296</v>
      </c>
      <c r="DQ26" s="20">
        <v>0</v>
      </c>
      <c r="DR26" s="30">
        <v>5650.37765788869</v>
      </c>
      <c r="DS26" s="20">
        <v>0</v>
      </c>
      <c r="DT26" s="20">
        <v>0</v>
      </c>
      <c r="DU26" s="20">
        <v>0</v>
      </c>
      <c r="DV26" s="31">
        <v>0</v>
      </c>
      <c r="DW26" s="29">
        <v>8000</v>
      </c>
      <c r="DX26" s="31">
        <v>237.37373737373699</v>
      </c>
      <c r="DY26" s="20">
        <v>0</v>
      </c>
      <c r="DZ26" s="29">
        <v>1114.2477886023701</v>
      </c>
      <c r="EA26" s="20">
        <v>0</v>
      </c>
      <c r="EB26" s="20">
        <v>0</v>
      </c>
      <c r="EC26" s="20">
        <v>0</v>
      </c>
      <c r="ED26" s="20">
        <v>0</v>
      </c>
      <c r="EE26" s="29">
        <v>18500</v>
      </c>
      <c r="EF26" s="29">
        <v>1119.1919191919201</v>
      </c>
      <c r="EG26" s="20">
        <v>0</v>
      </c>
      <c r="EH26" s="29">
        <v>2927.4101100780399</v>
      </c>
      <c r="EI26" s="59">
        <v>0.28282828282828304</v>
      </c>
      <c r="EJ26" s="59">
        <v>0.13131313131313099</v>
      </c>
      <c r="EK26" s="29">
        <v>2500</v>
      </c>
      <c r="EL26" s="29">
        <v>7100</v>
      </c>
      <c r="EM26" s="29">
        <v>10500</v>
      </c>
      <c r="EN26" s="29">
        <v>16400</v>
      </c>
      <c r="EO26" s="29">
        <v>49850</v>
      </c>
      <c r="EP26" s="29">
        <v>12690.1030927835</v>
      </c>
      <c r="EQ26" s="29">
        <v>8066.1699005327901</v>
      </c>
      <c r="ER26" s="20">
        <v>0</v>
      </c>
      <c r="ES26" s="29">
        <v>3000</v>
      </c>
      <c r="ET26" s="29">
        <v>4000</v>
      </c>
      <c r="EU26" s="29">
        <v>5000</v>
      </c>
      <c r="EV26" s="29">
        <v>20000</v>
      </c>
      <c r="EW26" s="29">
        <v>4456.56565656566</v>
      </c>
      <c r="EX26" s="29">
        <v>3137.17543621392</v>
      </c>
      <c r="EY26" s="20">
        <v>0</v>
      </c>
      <c r="EZ26" s="31">
        <v>0</v>
      </c>
      <c r="FA26" s="29">
        <v>500</v>
      </c>
      <c r="FB26" s="29">
        <v>1500</v>
      </c>
      <c r="FC26" s="29">
        <v>10000</v>
      </c>
      <c r="FD26" s="29">
        <v>1313.6363636363601</v>
      </c>
      <c r="FE26" s="29">
        <v>2018.09187233753</v>
      </c>
      <c r="FF26" s="31">
        <v>0</v>
      </c>
      <c r="FG26" s="31">
        <v>0</v>
      </c>
      <c r="FH26" s="31">
        <v>0</v>
      </c>
      <c r="FI26" s="31">
        <v>200</v>
      </c>
      <c r="FJ26" s="29">
        <v>2000</v>
      </c>
      <c r="FK26" s="31">
        <v>211.71717171717199</v>
      </c>
      <c r="FL26" s="29">
        <v>435.55041509551802</v>
      </c>
      <c r="FM26" s="20">
        <v>0</v>
      </c>
      <c r="FN26" s="20">
        <v>0</v>
      </c>
      <c r="FO26" s="20">
        <v>0</v>
      </c>
      <c r="FP26" s="20">
        <v>0</v>
      </c>
      <c r="FQ26" s="29">
        <v>6000</v>
      </c>
      <c r="FR26" s="29">
        <v>306.70103092783501</v>
      </c>
      <c r="FS26" s="29">
        <v>801.80879065383101</v>
      </c>
      <c r="FT26" s="20">
        <v>0</v>
      </c>
      <c r="FU26" s="29">
        <v>1000</v>
      </c>
      <c r="FV26" s="29">
        <v>3000</v>
      </c>
      <c r="FW26" s="29">
        <v>5000</v>
      </c>
      <c r="FX26" s="29">
        <v>15000</v>
      </c>
      <c r="FY26" s="29">
        <v>3262.6262626262601</v>
      </c>
      <c r="FZ26" s="29">
        <v>2980.7746513549801</v>
      </c>
      <c r="GA26" s="31">
        <v>0</v>
      </c>
      <c r="GB26" s="31">
        <v>0</v>
      </c>
      <c r="GC26" s="31">
        <v>0</v>
      </c>
      <c r="GD26" s="31">
        <v>0</v>
      </c>
      <c r="GE26" s="29">
        <v>1000</v>
      </c>
      <c r="GF26" s="31">
        <v>104.545454545455</v>
      </c>
      <c r="GG26" s="31">
        <v>226.56382948557501</v>
      </c>
      <c r="GH26" s="20">
        <v>0</v>
      </c>
      <c r="GI26" s="29">
        <v>250</v>
      </c>
      <c r="GJ26" s="29">
        <v>600</v>
      </c>
      <c r="GK26" s="29">
        <v>1100</v>
      </c>
      <c r="GL26" s="29">
        <v>5000</v>
      </c>
      <c r="GM26" s="31">
        <v>968.68686868686905</v>
      </c>
      <c r="GN26" s="29">
        <v>1119.7117399313499</v>
      </c>
      <c r="GO26" s="31">
        <v>0</v>
      </c>
      <c r="GP26" s="31">
        <v>0</v>
      </c>
      <c r="GQ26" s="31">
        <v>0</v>
      </c>
      <c r="GR26" s="31">
        <v>0</v>
      </c>
      <c r="GS26" s="29">
        <v>5000</v>
      </c>
      <c r="GT26" s="31">
        <v>260.60606060606102</v>
      </c>
      <c r="GU26" s="29">
        <v>780.60915274588604</v>
      </c>
      <c r="GV26" s="31">
        <v>0</v>
      </c>
      <c r="GW26" s="31">
        <v>0</v>
      </c>
      <c r="GX26" s="31">
        <v>300</v>
      </c>
      <c r="GY26" s="29">
        <v>500</v>
      </c>
      <c r="GZ26" s="29">
        <v>4000</v>
      </c>
      <c r="HA26" s="31">
        <v>415.75757575757598</v>
      </c>
      <c r="HB26" s="31">
        <v>620.24532820603304</v>
      </c>
      <c r="HC26" s="31">
        <v>0</v>
      </c>
      <c r="HD26" s="31">
        <v>100</v>
      </c>
      <c r="HE26" s="31">
        <v>250</v>
      </c>
      <c r="HF26" s="31">
        <v>500</v>
      </c>
      <c r="HG26" s="29">
        <v>5000</v>
      </c>
      <c r="HH26" s="31">
        <v>380.50505050505097</v>
      </c>
      <c r="HI26" s="31">
        <v>589.77230773768304</v>
      </c>
      <c r="HJ26" s="20">
        <v>0</v>
      </c>
      <c r="HK26" s="31">
        <v>0</v>
      </c>
      <c r="HL26" s="31">
        <v>0</v>
      </c>
      <c r="HM26" s="29">
        <v>400</v>
      </c>
      <c r="HN26" s="29">
        <v>4000</v>
      </c>
      <c r="HO26" s="31">
        <v>336.36363636363598</v>
      </c>
      <c r="HP26" s="31">
        <v>626.00197976060201</v>
      </c>
      <c r="HQ26" s="20">
        <v>0</v>
      </c>
      <c r="HR26" s="20">
        <v>0</v>
      </c>
      <c r="HS26" s="20">
        <v>0</v>
      </c>
      <c r="HT26" s="20">
        <v>0</v>
      </c>
      <c r="HU26" s="20">
        <v>0</v>
      </c>
      <c r="HV26" s="31">
        <v>0</v>
      </c>
      <c r="HW26" s="31">
        <v>0</v>
      </c>
      <c r="HX26" s="20">
        <v>0</v>
      </c>
      <c r="HY26" s="20">
        <v>0</v>
      </c>
      <c r="HZ26" s="20">
        <v>0</v>
      </c>
      <c r="IA26" s="20">
        <v>0</v>
      </c>
      <c r="IB26" s="29">
        <v>10000</v>
      </c>
      <c r="IC26" s="31">
        <v>639.39393939393904</v>
      </c>
      <c r="ID26" s="29">
        <v>1639.7995261876799</v>
      </c>
      <c r="IE26" s="18">
        <v>0.7575757575757579</v>
      </c>
      <c r="IF26" s="20">
        <v>0</v>
      </c>
      <c r="IG26" s="29">
        <v>1750</v>
      </c>
      <c r="IH26" s="81">
        <v>4000</v>
      </c>
      <c r="II26" s="29">
        <v>7500</v>
      </c>
      <c r="IJ26" s="29">
        <v>30000</v>
      </c>
      <c r="IK26" s="29">
        <v>6492.5333333333301</v>
      </c>
      <c r="IL26" s="29">
        <v>5000</v>
      </c>
      <c r="IM26" s="29">
        <v>7378.0247289434401</v>
      </c>
    </row>
    <row r="27" spans="1:247" x14ac:dyDescent="0.3">
      <c r="A27" s="14" t="s">
        <v>25</v>
      </c>
      <c r="B27" s="14"/>
      <c r="C27" s="18">
        <v>0.48453608247422703</v>
      </c>
      <c r="D27" s="18">
        <v>0.11340206185567001</v>
      </c>
      <c r="E27" s="18">
        <v>8.2474226804123696E-2</v>
      </c>
      <c r="F27" s="18">
        <v>0.14432989690721601</v>
      </c>
      <c r="G27" s="18">
        <v>0</v>
      </c>
      <c r="H27" s="18">
        <v>0</v>
      </c>
      <c r="I27" s="18">
        <v>3.0927835051546403E-2</v>
      </c>
      <c r="J27" s="18">
        <v>0.15463917525773199</v>
      </c>
      <c r="K27" s="18">
        <v>1.03092783505155E-2</v>
      </c>
      <c r="L27" s="18">
        <v>0</v>
      </c>
      <c r="M27" s="18">
        <v>2.06185567010309E-2</v>
      </c>
      <c r="N27" s="18">
        <v>0</v>
      </c>
      <c r="O27" s="18">
        <v>2.8301886792452803E-2</v>
      </c>
      <c r="P27" s="18">
        <v>0.48598130841121501</v>
      </c>
      <c r="Q27" s="18">
        <v>0</v>
      </c>
      <c r="R27" s="18">
        <v>1.86915887850467E-2</v>
      </c>
      <c r="S27" s="59">
        <v>0</v>
      </c>
      <c r="T27" s="59">
        <v>0</v>
      </c>
      <c r="U27" s="59">
        <v>9.4339622641509396E-3</v>
      </c>
      <c r="V27" s="59">
        <v>0</v>
      </c>
      <c r="W27" s="59">
        <v>0</v>
      </c>
      <c r="X27" s="59">
        <v>0</v>
      </c>
      <c r="Y27" s="59">
        <v>0</v>
      </c>
      <c r="Z27" s="59">
        <v>9.4339622641509396E-3</v>
      </c>
      <c r="AA27" s="59">
        <v>0</v>
      </c>
      <c r="AB27" s="59">
        <v>0</v>
      </c>
      <c r="AC27" s="59">
        <v>0</v>
      </c>
      <c r="AD27" s="59">
        <v>0</v>
      </c>
      <c r="AE27" s="59">
        <v>0</v>
      </c>
      <c r="AF27" s="59">
        <v>0</v>
      </c>
      <c r="AG27" s="59">
        <v>0</v>
      </c>
      <c r="AH27" s="59">
        <v>0</v>
      </c>
      <c r="AI27" s="59">
        <v>0</v>
      </c>
      <c r="AJ27" s="59">
        <v>0</v>
      </c>
      <c r="AK27" s="59">
        <v>0</v>
      </c>
      <c r="AL27" s="59">
        <v>0</v>
      </c>
      <c r="AM27" s="59">
        <v>0</v>
      </c>
      <c r="AN27" s="59">
        <v>0</v>
      </c>
      <c r="AO27" s="59">
        <v>9.34579439252336E-2</v>
      </c>
      <c r="AP27" s="59">
        <v>7.4766355140186896E-2</v>
      </c>
      <c r="AQ27" s="59">
        <v>0.13084112149532701</v>
      </c>
      <c r="AR27" s="59">
        <v>0</v>
      </c>
      <c r="AS27" s="59">
        <v>0</v>
      </c>
      <c r="AT27" s="59">
        <v>1.86915887850467E-2</v>
      </c>
      <c r="AU27" s="59">
        <v>0.14953271028037401</v>
      </c>
      <c r="AV27" s="59">
        <v>0</v>
      </c>
      <c r="AW27" s="59">
        <v>0</v>
      </c>
      <c r="AX27" s="59">
        <v>1.86915887850467E-2</v>
      </c>
      <c r="AY27" s="59">
        <v>0</v>
      </c>
      <c r="AZ27" s="59">
        <v>9.3457943925233603E-3</v>
      </c>
      <c r="BA27" s="59">
        <v>0</v>
      </c>
      <c r="BB27" s="59">
        <v>0</v>
      </c>
      <c r="BC27" s="59">
        <v>0</v>
      </c>
      <c r="BD27" s="59">
        <v>0</v>
      </c>
      <c r="BE27" s="59">
        <v>9.3457943925233603E-3</v>
      </c>
      <c r="BF27" s="59">
        <v>0</v>
      </c>
      <c r="BG27" s="59">
        <v>0</v>
      </c>
      <c r="BH27" s="59">
        <v>0</v>
      </c>
      <c r="BI27" s="59">
        <v>0</v>
      </c>
      <c r="BJ27" s="59">
        <v>0</v>
      </c>
      <c r="BK27" s="59">
        <v>0</v>
      </c>
      <c r="BL27" s="59">
        <v>0</v>
      </c>
      <c r="BM27" s="59">
        <v>9.0909090909090898E-2</v>
      </c>
      <c r="BN27" s="59">
        <v>0</v>
      </c>
      <c r="BO27" s="59">
        <v>0</v>
      </c>
      <c r="BP27" s="59">
        <v>0</v>
      </c>
      <c r="BQ27" s="59">
        <v>9.0909090909090898E-2</v>
      </c>
      <c r="BR27" s="59">
        <v>0</v>
      </c>
      <c r="BS27" s="59">
        <v>0</v>
      </c>
      <c r="BT27" s="59">
        <v>0</v>
      </c>
      <c r="BU27" s="59">
        <v>0</v>
      </c>
      <c r="BV27" s="59">
        <v>0</v>
      </c>
      <c r="BW27" s="59">
        <v>0</v>
      </c>
      <c r="BX27" s="59">
        <v>0</v>
      </c>
      <c r="BY27" s="59">
        <v>0</v>
      </c>
      <c r="BZ27" s="59">
        <v>0</v>
      </c>
      <c r="CA27" s="59">
        <v>0</v>
      </c>
      <c r="CB27" s="59">
        <v>0</v>
      </c>
      <c r="CC27" s="59">
        <v>0</v>
      </c>
      <c r="CD27" s="59">
        <v>0</v>
      </c>
      <c r="CE27" s="59">
        <v>0</v>
      </c>
      <c r="CF27" s="59">
        <v>0</v>
      </c>
      <c r="CG27" s="18">
        <v>9.2783505154639206E-2</v>
      </c>
      <c r="CH27" s="18">
        <v>0.48453608247422703</v>
      </c>
      <c r="CI27" s="18">
        <v>8.2474226804123696E-2</v>
      </c>
      <c r="CJ27" s="18">
        <v>6.1855670103092807E-2</v>
      </c>
      <c r="CK27" s="18">
        <v>0.45360824742268002</v>
      </c>
      <c r="CL27" s="20">
        <v>0</v>
      </c>
      <c r="CM27" s="20">
        <v>500</v>
      </c>
      <c r="CN27" s="81">
        <v>3000</v>
      </c>
      <c r="CO27" s="29">
        <v>8000</v>
      </c>
      <c r="CP27" s="29">
        <v>17000</v>
      </c>
      <c r="CQ27" s="29">
        <v>4637.1134020618601</v>
      </c>
      <c r="CR27" s="20">
        <v>0</v>
      </c>
      <c r="CS27" s="29">
        <v>4584.8100557626904</v>
      </c>
      <c r="CT27" s="18">
        <v>0.51546391752577303</v>
      </c>
      <c r="CU27" s="18">
        <v>0.39175257731958801</v>
      </c>
      <c r="CV27" s="18">
        <v>9.2783505154639206E-2</v>
      </c>
      <c r="CW27" s="18">
        <v>0</v>
      </c>
      <c r="CX27" s="18">
        <v>0.10309278350515499</v>
      </c>
      <c r="CY27" s="18">
        <v>0.51546391752577303</v>
      </c>
      <c r="CZ27" s="18">
        <v>0.38144329896907203</v>
      </c>
      <c r="DA27" s="18">
        <v>0.10309278350515499</v>
      </c>
      <c r="DB27" s="18">
        <v>0</v>
      </c>
      <c r="DC27" s="20">
        <v>0</v>
      </c>
      <c r="DD27" s="20">
        <v>0</v>
      </c>
      <c r="DE27" s="20">
        <v>0</v>
      </c>
      <c r="DF27" s="29">
        <v>5000</v>
      </c>
      <c r="DG27" s="29">
        <v>14500</v>
      </c>
      <c r="DH27" s="29">
        <v>2858.76288659794</v>
      </c>
      <c r="DI27" s="20">
        <v>0</v>
      </c>
      <c r="DJ27" s="29">
        <v>3921.1167780291398</v>
      </c>
      <c r="DK27" s="20">
        <v>0</v>
      </c>
      <c r="DL27" s="20">
        <v>0</v>
      </c>
      <c r="DM27" s="20">
        <v>0</v>
      </c>
      <c r="DN27" s="20">
        <v>0</v>
      </c>
      <c r="DO27" s="29">
        <v>10000</v>
      </c>
      <c r="DP27" s="29">
        <v>559.52380952380997</v>
      </c>
      <c r="DQ27" s="20">
        <v>0</v>
      </c>
      <c r="DR27" s="30">
        <v>1858.56007533874</v>
      </c>
      <c r="DS27" s="20">
        <v>0</v>
      </c>
      <c r="DT27" s="20">
        <v>0</v>
      </c>
      <c r="DU27" s="20">
        <v>0</v>
      </c>
      <c r="DV27" s="31">
        <v>0</v>
      </c>
      <c r="DW27" s="29">
        <v>6000</v>
      </c>
      <c r="DX27" s="31">
        <v>226.19047619047601</v>
      </c>
      <c r="DY27" s="20">
        <v>0</v>
      </c>
      <c r="DZ27" s="29">
        <v>1013.1804924442901</v>
      </c>
      <c r="EA27" s="20">
        <v>0</v>
      </c>
      <c r="EB27" s="20">
        <v>0</v>
      </c>
      <c r="EC27" s="20">
        <v>0</v>
      </c>
      <c r="ED27" s="29">
        <v>2000</v>
      </c>
      <c r="EE27" s="29">
        <v>8000</v>
      </c>
      <c r="EF27" s="29">
        <v>1183.3333333333301</v>
      </c>
      <c r="EG27" s="20">
        <v>0</v>
      </c>
      <c r="EH27" s="29">
        <v>1711.83914502122</v>
      </c>
      <c r="EI27" s="59">
        <v>0.164948453608247</v>
      </c>
      <c r="EJ27" s="59">
        <v>7.2164948453608199E-2</v>
      </c>
      <c r="EK27" s="29">
        <v>900</v>
      </c>
      <c r="EL27" s="29">
        <v>8000</v>
      </c>
      <c r="EM27" s="29">
        <v>11000</v>
      </c>
      <c r="EN27" s="29">
        <v>17200</v>
      </c>
      <c r="EO27" s="29">
        <v>38800</v>
      </c>
      <c r="EP27" s="29">
        <v>13230.8641975309</v>
      </c>
      <c r="EQ27" s="29">
        <v>8248.4338206611792</v>
      </c>
      <c r="ER27" s="29">
        <v>500</v>
      </c>
      <c r="ES27" s="29">
        <v>3000</v>
      </c>
      <c r="ET27" s="29">
        <v>4000</v>
      </c>
      <c r="EU27" s="29">
        <v>6000</v>
      </c>
      <c r="EV27" s="29">
        <v>15000</v>
      </c>
      <c r="EW27" s="29">
        <v>4396.9072164948502</v>
      </c>
      <c r="EX27" s="29">
        <v>2355.1120642236001</v>
      </c>
      <c r="EY27" s="20">
        <v>0</v>
      </c>
      <c r="EZ27" s="31">
        <v>0</v>
      </c>
      <c r="FA27" s="29">
        <v>1000</v>
      </c>
      <c r="FB27" s="29">
        <v>2125</v>
      </c>
      <c r="FC27" s="29">
        <v>10000</v>
      </c>
      <c r="FD27" s="29">
        <v>1760.9375</v>
      </c>
      <c r="FE27" s="29">
        <v>2220.1849511032301</v>
      </c>
      <c r="FF27" s="31">
        <v>0</v>
      </c>
      <c r="FG27" s="31">
        <v>0</v>
      </c>
      <c r="FH27" s="31">
        <v>0</v>
      </c>
      <c r="FI27" s="31">
        <v>300</v>
      </c>
      <c r="FJ27" s="29">
        <v>5000</v>
      </c>
      <c r="FK27" s="31">
        <v>321.42857142857099</v>
      </c>
      <c r="FL27" s="29">
        <v>736.28734039031804</v>
      </c>
      <c r="FM27" s="20">
        <v>0</v>
      </c>
      <c r="FN27" s="20">
        <v>0</v>
      </c>
      <c r="FO27" s="20">
        <v>0</v>
      </c>
      <c r="FP27" s="20">
        <v>750</v>
      </c>
      <c r="FQ27" s="29">
        <v>7500</v>
      </c>
      <c r="FR27" s="29">
        <v>617.03296703296701</v>
      </c>
      <c r="FS27" s="29">
        <v>1291.3649062613299</v>
      </c>
      <c r="FT27" s="20">
        <v>0</v>
      </c>
      <c r="FU27" s="29">
        <v>500</v>
      </c>
      <c r="FV27" s="29">
        <v>2500</v>
      </c>
      <c r="FW27" s="29">
        <v>5000</v>
      </c>
      <c r="FX27" s="29">
        <v>10000</v>
      </c>
      <c r="FY27" s="29">
        <v>2836.8421052631602</v>
      </c>
      <c r="FZ27" s="29">
        <v>2392.6773320340499</v>
      </c>
      <c r="GA27" s="31">
        <v>0</v>
      </c>
      <c r="GB27" s="31">
        <v>0</v>
      </c>
      <c r="GC27" s="31">
        <v>100</v>
      </c>
      <c r="GD27" s="31">
        <v>300</v>
      </c>
      <c r="GE27" s="29">
        <v>2000</v>
      </c>
      <c r="GF27" s="31">
        <v>209.444444444444</v>
      </c>
      <c r="GG27" s="31">
        <v>333.17458766788502</v>
      </c>
      <c r="GH27" s="20">
        <v>0</v>
      </c>
      <c r="GI27" s="29">
        <v>200</v>
      </c>
      <c r="GJ27" s="29">
        <v>500</v>
      </c>
      <c r="GK27" s="29">
        <v>1300</v>
      </c>
      <c r="GL27" s="29">
        <v>12000</v>
      </c>
      <c r="GM27" s="31">
        <v>1017.70833333333</v>
      </c>
      <c r="GN27" s="29">
        <v>1538.84746972782</v>
      </c>
      <c r="GO27" s="31">
        <v>0</v>
      </c>
      <c r="GP27" s="31">
        <v>0</v>
      </c>
      <c r="GQ27" s="31">
        <v>200</v>
      </c>
      <c r="GR27" s="31">
        <v>675</v>
      </c>
      <c r="GS27" s="29">
        <v>7000</v>
      </c>
      <c r="GT27" s="31">
        <v>713.33333333333303</v>
      </c>
      <c r="GU27" s="29">
        <v>1367.2904395436301</v>
      </c>
      <c r="GV27" s="31">
        <v>0</v>
      </c>
      <c r="GW27" s="31">
        <v>112.5</v>
      </c>
      <c r="GX27" s="31">
        <v>300</v>
      </c>
      <c r="GY27" s="29">
        <v>500</v>
      </c>
      <c r="GZ27" s="29">
        <v>4000</v>
      </c>
      <c r="HA27" s="31">
        <v>461.70212765957399</v>
      </c>
      <c r="HB27" s="31">
        <v>574.756869210888</v>
      </c>
      <c r="HC27" s="31">
        <v>0</v>
      </c>
      <c r="HD27" s="31">
        <v>100</v>
      </c>
      <c r="HE27" s="31">
        <v>300</v>
      </c>
      <c r="HF27" s="31">
        <v>550</v>
      </c>
      <c r="HG27" s="29">
        <v>3000</v>
      </c>
      <c r="HH27" s="31">
        <v>454.21052631578902</v>
      </c>
      <c r="HI27" s="31">
        <v>527.57288282902505</v>
      </c>
      <c r="HJ27" s="20">
        <v>0</v>
      </c>
      <c r="HK27" s="31">
        <v>0</v>
      </c>
      <c r="HL27" s="31">
        <v>300</v>
      </c>
      <c r="HM27" s="29">
        <v>700</v>
      </c>
      <c r="HN27" s="29">
        <v>3000</v>
      </c>
      <c r="HO27" s="31">
        <v>441.57894736842098</v>
      </c>
      <c r="HP27" s="31">
        <v>541.50365077937499</v>
      </c>
      <c r="HQ27" s="20">
        <v>0</v>
      </c>
      <c r="HR27" s="20">
        <v>0</v>
      </c>
      <c r="HS27" s="20">
        <v>0</v>
      </c>
      <c r="HT27" s="20">
        <v>0</v>
      </c>
      <c r="HU27" s="20">
        <v>0</v>
      </c>
      <c r="HV27" s="31">
        <v>0</v>
      </c>
      <c r="HW27" s="31">
        <v>0</v>
      </c>
      <c r="HX27" s="20">
        <v>0</v>
      </c>
      <c r="HY27" s="20">
        <v>0</v>
      </c>
      <c r="HZ27" s="20">
        <v>0</v>
      </c>
      <c r="IA27" s="29">
        <v>1000</v>
      </c>
      <c r="IB27" s="29">
        <v>8000</v>
      </c>
      <c r="IC27" s="31">
        <v>698.91304347826099</v>
      </c>
      <c r="ID27" s="29">
        <v>1338.97570866668</v>
      </c>
      <c r="IE27" s="18">
        <v>0.85567010309278302</v>
      </c>
      <c r="IF27" s="20">
        <v>0</v>
      </c>
      <c r="IG27" s="29">
        <v>1500</v>
      </c>
      <c r="IH27" s="81">
        <v>3000</v>
      </c>
      <c r="II27" s="29">
        <v>5000</v>
      </c>
      <c r="IJ27" s="29">
        <v>20000</v>
      </c>
      <c r="IK27" s="29">
        <v>3666.6666666666702</v>
      </c>
      <c r="IL27" s="29">
        <v>3000</v>
      </c>
      <c r="IM27" s="29">
        <v>3364.8179742743901</v>
      </c>
    </row>
    <row r="28" spans="1:247" x14ac:dyDescent="0.3">
      <c r="A28" s="14" t="s">
        <v>26</v>
      </c>
      <c r="B28" s="14"/>
      <c r="C28" s="18">
        <v>0.30612244897959201</v>
      </c>
      <c r="D28" s="18">
        <v>9.1836734693877597E-2</v>
      </c>
      <c r="E28" s="18">
        <v>6.1224489795918401E-2</v>
      </c>
      <c r="F28" s="18">
        <v>8.1632653061224497E-2</v>
      </c>
      <c r="G28" s="18">
        <v>1.0204081632653099E-2</v>
      </c>
      <c r="H28" s="18">
        <v>0</v>
      </c>
      <c r="I28" s="18">
        <v>2.04081632653061E-2</v>
      </c>
      <c r="J28" s="18">
        <v>5.1020408163265293E-2</v>
      </c>
      <c r="K28" s="18">
        <v>1.0204081632653099E-2</v>
      </c>
      <c r="L28" s="18">
        <v>0</v>
      </c>
      <c r="M28" s="18">
        <v>0</v>
      </c>
      <c r="N28" s="18">
        <v>0</v>
      </c>
      <c r="O28" s="18">
        <v>1.4084507042253501E-2</v>
      </c>
      <c r="P28" s="18">
        <v>0.27777777777777801</v>
      </c>
      <c r="Q28" s="18">
        <v>1.2345679012345701E-2</v>
      </c>
      <c r="R28" s="18">
        <v>1.7094017094017099E-2</v>
      </c>
      <c r="S28" s="59">
        <v>0</v>
      </c>
      <c r="T28" s="59">
        <v>1.4084507042253501E-2</v>
      </c>
      <c r="U28" s="59">
        <v>0</v>
      </c>
      <c r="V28" s="59">
        <v>0</v>
      </c>
      <c r="W28" s="59">
        <v>0</v>
      </c>
      <c r="X28" s="59">
        <v>0</v>
      </c>
      <c r="Y28" s="59">
        <v>0</v>
      </c>
      <c r="Z28" s="59">
        <v>0</v>
      </c>
      <c r="AA28" s="59">
        <v>0</v>
      </c>
      <c r="AB28" s="59">
        <v>0</v>
      </c>
      <c r="AC28" s="59">
        <v>0</v>
      </c>
      <c r="AD28" s="59">
        <v>0</v>
      </c>
      <c r="AE28" s="59">
        <v>0</v>
      </c>
      <c r="AF28" s="59">
        <v>0</v>
      </c>
      <c r="AG28" s="59">
        <v>0</v>
      </c>
      <c r="AH28" s="59">
        <v>0</v>
      </c>
      <c r="AI28" s="59">
        <v>1.2345679012345701E-2</v>
      </c>
      <c r="AJ28" s="59">
        <v>0</v>
      </c>
      <c r="AK28" s="59">
        <v>0</v>
      </c>
      <c r="AL28" s="59">
        <v>0</v>
      </c>
      <c r="AM28" s="59">
        <v>0</v>
      </c>
      <c r="AN28" s="59">
        <v>0</v>
      </c>
      <c r="AO28" s="59">
        <v>9.2592592592592601E-2</v>
      </c>
      <c r="AP28" s="59">
        <v>4.6296296296296301E-2</v>
      </c>
      <c r="AQ28" s="59">
        <v>7.4074074074074098E-2</v>
      </c>
      <c r="AR28" s="59">
        <v>9.2592592592592605E-3</v>
      </c>
      <c r="AS28" s="59">
        <v>0</v>
      </c>
      <c r="AT28" s="59">
        <v>0</v>
      </c>
      <c r="AU28" s="59">
        <v>4.6296296296296301E-2</v>
      </c>
      <c r="AV28" s="59">
        <v>9.2592592592592605E-3</v>
      </c>
      <c r="AW28" s="59">
        <v>0</v>
      </c>
      <c r="AX28" s="59">
        <v>0</v>
      </c>
      <c r="AY28" s="59">
        <v>0</v>
      </c>
      <c r="AZ28" s="59">
        <v>0</v>
      </c>
      <c r="BA28" s="59">
        <v>0</v>
      </c>
      <c r="BB28" s="59">
        <v>0</v>
      </c>
      <c r="BC28" s="59">
        <v>0</v>
      </c>
      <c r="BD28" s="59">
        <v>0</v>
      </c>
      <c r="BE28" s="59">
        <v>1.7094017094017099E-2</v>
      </c>
      <c r="BF28" s="59">
        <v>0</v>
      </c>
      <c r="BG28" s="59">
        <v>0</v>
      </c>
      <c r="BH28" s="59">
        <v>0</v>
      </c>
      <c r="BI28" s="59">
        <v>0</v>
      </c>
      <c r="BJ28" s="59">
        <v>0</v>
      </c>
      <c r="BK28" s="59">
        <v>7.1428571428571397E-2</v>
      </c>
      <c r="BL28" s="59">
        <v>0</v>
      </c>
      <c r="BM28" s="59">
        <v>0</v>
      </c>
      <c r="BN28" s="59">
        <v>0</v>
      </c>
      <c r="BO28" s="59">
        <v>0</v>
      </c>
      <c r="BP28" s="59">
        <v>0</v>
      </c>
      <c r="BQ28" s="59">
        <v>0</v>
      </c>
      <c r="BR28" s="59">
        <v>0</v>
      </c>
      <c r="BS28" s="59">
        <v>0</v>
      </c>
      <c r="BT28" s="59">
        <v>0</v>
      </c>
      <c r="BU28" s="59">
        <v>0</v>
      </c>
      <c r="BV28" s="59">
        <v>0</v>
      </c>
      <c r="BW28" s="59">
        <v>0</v>
      </c>
      <c r="BX28" s="59">
        <v>0</v>
      </c>
      <c r="BY28" s="59">
        <v>0</v>
      </c>
      <c r="BZ28" s="59">
        <v>0</v>
      </c>
      <c r="CA28" s="59">
        <v>0</v>
      </c>
      <c r="CB28" s="59">
        <v>0</v>
      </c>
      <c r="CC28" s="59">
        <v>0</v>
      </c>
      <c r="CD28" s="59">
        <v>0</v>
      </c>
      <c r="CE28" s="59">
        <v>0</v>
      </c>
      <c r="CF28" s="59">
        <v>0</v>
      </c>
      <c r="CG28" s="18">
        <v>5.1020408163265293E-2</v>
      </c>
      <c r="CH28" s="18">
        <v>0.30612244897959201</v>
      </c>
      <c r="CI28" s="18">
        <v>6.1224489795918401E-2</v>
      </c>
      <c r="CJ28" s="18">
        <v>6.1224489795918401E-2</v>
      </c>
      <c r="CK28" s="18">
        <v>0.42857142857142899</v>
      </c>
      <c r="CL28" s="20">
        <v>0</v>
      </c>
      <c r="CM28" s="20">
        <v>0</v>
      </c>
      <c r="CN28" s="81">
        <v>2500</v>
      </c>
      <c r="CO28" s="29">
        <v>5000</v>
      </c>
      <c r="CP28" s="29">
        <v>80000</v>
      </c>
      <c r="CQ28" s="29">
        <v>5183.6734693877597</v>
      </c>
      <c r="CR28" s="20">
        <v>0</v>
      </c>
      <c r="CS28" s="29">
        <v>10076.498060865601</v>
      </c>
      <c r="CT28" s="18">
        <v>0.69387755102040805</v>
      </c>
      <c r="CU28" s="18">
        <v>0.28571428571428603</v>
      </c>
      <c r="CV28" s="18">
        <v>2.04081632653061E-2</v>
      </c>
      <c r="CW28" s="18">
        <v>0</v>
      </c>
      <c r="CX28" s="18">
        <v>4.08163265306122E-2</v>
      </c>
      <c r="CY28" s="18">
        <v>0.69387755102040805</v>
      </c>
      <c r="CZ28" s="18">
        <v>0.26530612244898</v>
      </c>
      <c r="DA28" s="18">
        <v>4.08163265306122E-2</v>
      </c>
      <c r="DB28" s="18">
        <v>0</v>
      </c>
      <c r="DC28" s="20">
        <v>0</v>
      </c>
      <c r="DD28" s="20">
        <v>0</v>
      </c>
      <c r="DE28" s="20">
        <v>0</v>
      </c>
      <c r="DF28" s="29">
        <v>2000</v>
      </c>
      <c r="DG28" s="29">
        <v>27000</v>
      </c>
      <c r="DH28" s="29">
        <v>1768.36734693878</v>
      </c>
      <c r="DI28" s="20">
        <v>0</v>
      </c>
      <c r="DJ28" s="29">
        <v>4223.8790238351903</v>
      </c>
      <c r="DK28" s="20">
        <v>0</v>
      </c>
      <c r="DL28" s="20">
        <v>0</v>
      </c>
      <c r="DM28" s="20">
        <v>0</v>
      </c>
      <c r="DN28" s="20">
        <v>0</v>
      </c>
      <c r="DO28" s="29">
        <v>25000</v>
      </c>
      <c r="DP28" s="29">
        <v>525.51020408163299</v>
      </c>
      <c r="DQ28" s="20">
        <v>0</v>
      </c>
      <c r="DR28" s="30">
        <v>2988.2695480239699</v>
      </c>
      <c r="DS28" s="20">
        <v>0</v>
      </c>
      <c r="DT28" s="20">
        <v>0</v>
      </c>
      <c r="DU28" s="20">
        <v>0</v>
      </c>
      <c r="DV28" s="31">
        <v>0</v>
      </c>
      <c r="DW28" s="29">
        <v>80000</v>
      </c>
      <c r="DX28" s="31">
        <v>1071.42857142857</v>
      </c>
      <c r="DY28" s="20">
        <v>0</v>
      </c>
      <c r="DZ28" s="29">
        <v>8233.6999236667398</v>
      </c>
      <c r="EA28" s="20">
        <v>0</v>
      </c>
      <c r="EB28" s="20">
        <v>0</v>
      </c>
      <c r="EC28" s="20">
        <v>0</v>
      </c>
      <c r="ED28" s="29">
        <v>2000</v>
      </c>
      <c r="EE28" s="29">
        <v>40000</v>
      </c>
      <c r="EF28" s="29">
        <v>1818.36734693878</v>
      </c>
      <c r="EG28" s="20">
        <v>0</v>
      </c>
      <c r="EH28" s="29">
        <v>4595.5457353760603</v>
      </c>
      <c r="EI28" s="59">
        <v>0.15306122448979601</v>
      </c>
      <c r="EJ28" s="59">
        <v>0.13265306122449</v>
      </c>
      <c r="EK28" s="29">
        <v>600</v>
      </c>
      <c r="EL28" s="29">
        <v>6192.5</v>
      </c>
      <c r="EM28" s="29">
        <v>10455</v>
      </c>
      <c r="EN28" s="29">
        <v>16465</v>
      </c>
      <c r="EO28" s="29">
        <v>44054</v>
      </c>
      <c r="EP28" s="29">
        <v>12907.3979591837</v>
      </c>
      <c r="EQ28" s="29">
        <v>8883.3206695664394</v>
      </c>
      <c r="ER28" s="29">
        <v>300</v>
      </c>
      <c r="ES28" s="29">
        <v>3000</v>
      </c>
      <c r="ET28" s="29">
        <v>4000</v>
      </c>
      <c r="EU28" s="29">
        <v>6000</v>
      </c>
      <c r="EV28" s="29">
        <v>15000</v>
      </c>
      <c r="EW28" s="29">
        <v>4417.3469387755104</v>
      </c>
      <c r="EX28" s="29">
        <v>2547.0834548195098</v>
      </c>
      <c r="EY28" s="20">
        <v>0</v>
      </c>
      <c r="EZ28" s="31">
        <v>200</v>
      </c>
      <c r="FA28" s="29">
        <v>700</v>
      </c>
      <c r="FB28" s="29">
        <v>2000</v>
      </c>
      <c r="FC28" s="29">
        <v>12000</v>
      </c>
      <c r="FD28" s="29">
        <v>1476.7346938775499</v>
      </c>
      <c r="FE28" s="29">
        <v>2119.8919324285598</v>
      </c>
      <c r="FF28" s="31">
        <v>0</v>
      </c>
      <c r="FG28" s="31">
        <v>0</v>
      </c>
      <c r="FH28" s="31">
        <v>0</v>
      </c>
      <c r="FI28" s="31">
        <v>100</v>
      </c>
      <c r="FJ28" s="29">
        <v>6000</v>
      </c>
      <c r="FK28" s="31">
        <v>166.42857142857099</v>
      </c>
      <c r="FL28" s="29">
        <v>640.32731642883095</v>
      </c>
      <c r="FM28" s="20">
        <v>0</v>
      </c>
      <c r="FN28" s="20">
        <v>0</v>
      </c>
      <c r="FO28" s="20">
        <v>0</v>
      </c>
      <c r="FP28" s="20">
        <v>500</v>
      </c>
      <c r="FQ28" s="29">
        <v>12000</v>
      </c>
      <c r="FR28" s="29">
        <v>803.57142857142901</v>
      </c>
      <c r="FS28" s="29">
        <v>1969.9710867102201</v>
      </c>
      <c r="FT28" s="20">
        <v>0</v>
      </c>
      <c r="FU28" s="20">
        <v>0</v>
      </c>
      <c r="FV28" s="29">
        <v>2000</v>
      </c>
      <c r="FW28" s="29">
        <v>4000</v>
      </c>
      <c r="FX28" s="29">
        <v>20000</v>
      </c>
      <c r="FY28" s="29">
        <v>3140.3061224489802</v>
      </c>
      <c r="FZ28" s="29">
        <v>3921.3311578662701</v>
      </c>
      <c r="GA28" s="31">
        <v>0</v>
      </c>
      <c r="GB28" s="31">
        <v>0</v>
      </c>
      <c r="GC28" s="31">
        <v>0</v>
      </c>
      <c r="GD28" s="31">
        <v>100</v>
      </c>
      <c r="GE28" s="29">
        <v>1000</v>
      </c>
      <c r="GF28" s="31">
        <v>93.265306122449005</v>
      </c>
      <c r="GG28" s="31">
        <v>181.294176331053</v>
      </c>
      <c r="GH28" s="20">
        <v>0</v>
      </c>
      <c r="GI28" s="29">
        <v>300</v>
      </c>
      <c r="GJ28" s="29">
        <v>600</v>
      </c>
      <c r="GK28" s="29">
        <v>1075</v>
      </c>
      <c r="GL28" s="29">
        <v>4000</v>
      </c>
      <c r="GM28" s="31">
        <v>823.46938775510205</v>
      </c>
      <c r="GN28" s="29">
        <v>797.16650531589698</v>
      </c>
      <c r="GO28" s="31">
        <v>0</v>
      </c>
      <c r="GP28" s="31">
        <v>0</v>
      </c>
      <c r="GQ28" s="31">
        <v>0</v>
      </c>
      <c r="GR28" s="31">
        <v>75</v>
      </c>
      <c r="GS28" s="29">
        <v>3500</v>
      </c>
      <c r="GT28" s="31">
        <v>299.48979591836701</v>
      </c>
      <c r="GU28" s="29">
        <v>695.06711453588196</v>
      </c>
      <c r="GV28" s="31">
        <v>0</v>
      </c>
      <c r="GW28" s="31">
        <v>0</v>
      </c>
      <c r="GX28" s="31">
        <v>200</v>
      </c>
      <c r="GY28" s="29">
        <v>500</v>
      </c>
      <c r="GZ28" s="29">
        <v>2000</v>
      </c>
      <c r="HA28" s="31">
        <v>337.65306122448999</v>
      </c>
      <c r="HB28" s="31">
        <v>438.55620904929299</v>
      </c>
      <c r="HC28" s="31">
        <v>0</v>
      </c>
      <c r="HD28" s="31">
        <v>100</v>
      </c>
      <c r="HE28" s="31">
        <v>300</v>
      </c>
      <c r="HF28" s="31">
        <v>500</v>
      </c>
      <c r="HG28" s="29">
        <v>2000</v>
      </c>
      <c r="HH28" s="31">
        <v>351.17346938775501</v>
      </c>
      <c r="HI28" s="31">
        <v>350.08220022979799</v>
      </c>
      <c r="HJ28" s="20">
        <v>0</v>
      </c>
      <c r="HK28" s="31">
        <v>0</v>
      </c>
      <c r="HL28" s="31">
        <v>100</v>
      </c>
      <c r="HM28" s="29">
        <v>350</v>
      </c>
      <c r="HN28" s="29">
        <v>2000</v>
      </c>
      <c r="HO28" s="31">
        <v>228.57142857142901</v>
      </c>
      <c r="HP28" s="31">
        <v>313.44444911405299</v>
      </c>
      <c r="HQ28" s="20">
        <v>0</v>
      </c>
      <c r="HR28" s="20">
        <v>0</v>
      </c>
      <c r="HS28" s="20">
        <v>0</v>
      </c>
      <c r="HT28" s="20">
        <v>0</v>
      </c>
      <c r="HU28" s="20">
        <v>0</v>
      </c>
      <c r="HV28" s="31">
        <v>0</v>
      </c>
      <c r="HW28" s="31">
        <v>0</v>
      </c>
      <c r="HX28" s="20">
        <v>0</v>
      </c>
      <c r="HY28" s="20">
        <v>0</v>
      </c>
      <c r="HZ28" s="20">
        <v>0</v>
      </c>
      <c r="IA28" s="20">
        <v>300</v>
      </c>
      <c r="IB28" s="29">
        <v>11500</v>
      </c>
      <c r="IC28" s="31">
        <v>769.38775510204096</v>
      </c>
      <c r="ID28" s="29">
        <v>2064.1969139697699</v>
      </c>
      <c r="IE28" s="18">
        <v>0.70408163265306101</v>
      </c>
      <c r="IF28" s="20">
        <v>0</v>
      </c>
      <c r="IG28" s="29">
        <v>1500</v>
      </c>
      <c r="IH28" s="81">
        <v>2500</v>
      </c>
      <c r="II28" s="29">
        <v>6000</v>
      </c>
      <c r="IJ28" s="29">
        <v>70000</v>
      </c>
      <c r="IK28" s="29">
        <v>6573.9130434782601</v>
      </c>
      <c r="IL28" s="29">
        <v>2000</v>
      </c>
      <c r="IM28" s="29">
        <v>11832.217386713501</v>
      </c>
    </row>
    <row r="29" spans="1:247" x14ac:dyDescent="0.3">
      <c r="A29" s="14" t="s">
        <v>27</v>
      </c>
      <c r="B29" s="14"/>
      <c r="C29" s="18">
        <v>0.27619047619047599</v>
      </c>
      <c r="D29" s="18">
        <v>0.133333333333333</v>
      </c>
      <c r="E29" s="18">
        <v>3.8095238095238099E-2</v>
      </c>
      <c r="F29" s="18">
        <v>3.8095238095238099E-2</v>
      </c>
      <c r="G29" s="18">
        <v>0</v>
      </c>
      <c r="H29" s="18">
        <v>0</v>
      </c>
      <c r="I29" s="18">
        <v>0</v>
      </c>
      <c r="J29" s="18">
        <v>5.7142857142857099E-2</v>
      </c>
      <c r="K29" s="18">
        <v>9.5238095238095195E-3</v>
      </c>
      <c r="L29" s="18">
        <v>9.5238095238095195E-3</v>
      </c>
      <c r="M29" s="18">
        <v>0</v>
      </c>
      <c r="N29" s="18">
        <v>0</v>
      </c>
      <c r="O29" s="18">
        <v>3.7499999999999999E-2</v>
      </c>
      <c r="P29" s="18">
        <v>0.23966942148760301</v>
      </c>
      <c r="Q29" s="18">
        <v>0</v>
      </c>
      <c r="R29" s="18">
        <v>0</v>
      </c>
      <c r="S29" s="59">
        <v>1.2500000000000001E-2</v>
      </c>
      <c r="T29" s="59">
        <v>0</v>
      </c>
      <c r="U29" s="59">
        <v>1.2500000000000001E-2</v>
      </c>
      <c r="V29" s="59">
        <v>0</v>
      </c>
      <c r="W29" s="59">
        <v>0</v>
      </c>
      <c r="X29" s="59">
        <v>0</v>
      </c>
      <c r="Y29" s="59">
        <v>1.2500000000000001E-2</v>
      </c>
      <c r="Z29" s="59">
        <v>0</v>
      </c>
      <c r="AA29" s="59">
        <v>0</v>
      </c>
      <c r="AB29" s="59">
        <v>0</v>
      </c>
      <c r="AC29" s="59">
        <v>0</v>
      </c>
      <c r="AD29" s="59">
        <v>0</v>
      </c>
      <c r="AE29" s="59">
        <v>0</v>
      </c>
      <c r="AF29" s="59">
        <v>0</v>
      </c>
      <c r="AG29" s="59">
        <v>0</v>
      </c>
      <c r="AH29" s="59">
        <v>0</v>
      </c>
      <c r="AI29" s="59">
        <v>0</v>
      </c>
      <c r="AJ29" s="59">
        <v>0</v>
      </c>
      <c r="AK29" s="59">
        <v>0</v>
      </c>
      <c r="AL29" s="59">
        <v>0</v>
      </c>
      <c r="AM29" s="59">
        <v>0</v>
      </c>
      <c r="AN29" s="59">
        <v>0</v>
      </c>
      <c r="AO29" s="59">
        <v>0.107438016528926</v>
      </c>
      <c r="AP29" s="59">
        <v>4.9586776859504099E-2</v>
      </c>
      <c r="AQ29" s="59">
        <v>2.4793388429752098E-2</v>
      </c>
      <c r="AR29" s="59">
        <v>0</v>
      </c>
      <c r="AS29" s="59">
        <v>0</v>
      </c>
      <c r="AT29" s="59">
        <v>0</v>
      </c>
      <c r="AU29" s="59">
        <v>4.1322314049586799E-2</v>
      </c>
      <c r="AV29" s="59">
        <v>8.2644628099173608E-3</v>
      </c>
      <c r="AW29" s="59">
        <v>8.2644628099173608E-3</v>
      </c>
      <c r="AX29" s="59">
        <v>0</v>
      </c>
      <c r="AY29" s="59">
        <v>0</v>
      </c>
      <c r="AZ29" s="59">
        <v>0</v>
      </c>
      <c r="BA29" s="59">
        <v>0</v>
      </c>
      <c r="BB29" s="59">
        <v>0</v>
      </c>
      <c r="BC29" s="59">
        <v>0</v>
      </c>
      <c r="BD29" s="59">
        <v>0</v>
      </c>
      <c r="BE29" s="59">
        <v>0</v>
      </c>
      <c r="BF29" s="59">
        <v>0</v>
      </c>
      <c r="BG29" s="59">
        <v>0</v>
      </c>
      <c r="BH29" s="59">
        <v>0</v>
      </c>
      <c r="BI29" s="59">
        <v>0</v>
      </c>
      <c r="BJ29" s="59">
        <v>0</v>
      </c>
      <c r="BK29" s="59">
        <v>0</v>
      </c>
      <c r="BL29" s="59">
        <v>0</v>
      </c>
      <c r="BM29" s="59">
        <v>0</v>
      </c>
      <c r="BN29" s="59">
        <v>0</v>
      </c>
      <c r="BO29" s="59">
        <v>0</v>
      </c>
      <c r="BP29" s="59">
        <v>0</v>
      </c>
      <c r="BQ29" s="59">
        <v>0</v>
      </c>
      <c r="BR29" s="59">
        <v>0</v>
      </c>
      <c r="BS29" s="59">
        <v>0</v>
      </c>
      <c r="BT29" s="59">
        <v>0</v>
      </c>
      <c r="BU29" s="59">
        <v>0</v>
      </c>
      <c r="BV29" s="59">
        <v>0</v>
      </c>
      <c r="BW29" s="59">
        <v>0</v>
      </c>
      <c r="BX29" s="59">
        <v>0</v>
      </c>
      <c r="BY29" s="59">
        <v>0</v>
      </c>
      <c r="BZ29" s="59">
        <v>0</v>
      </c>
      <c r="CA29" s="59">
        <v>0</v>
      </c>
      <c r="CB29" s="59">
        <v>0</v>
      </c>
      <c r="CC29" s="59">
        <v>0</v>
      </c>
      <c r="CD29" s="59">
        <v>0</v>
      </c>
      <c r="CE29" s="59">
        <v>0</v>
      </c>
      <c r="CF29" s="59">
        <v>0</v>
      </c>
      <c r="CG29" s="18">
        <v>3.8095238095238099E-2</v>
      </c>
      <c r="CH29" s="18">
        <v>0.27619047619047599</v>
      </c>
      <c r="CI29" s="18">
        <v>8.5714285714285687E-2</v>
      </c>
      <c r="CJ29" s="18">
        <v>3.8095238095238099E-2</v>
      </c>
      <c r="CK29" s="18">
        <v>0.18095238095238098</v>
      </c>
      <c r="CL29" s="20">
        <v>0</v>
      </c>
      <c r="CM29" s="20">
        <v>0</v>
      </c>
      <c r="CN29" s="81">
        <v>500</v>
      </c>
      <c r="CO29" s="29">
        <v>5000</v>
      </c>
      <c r="CP29" s="29">
        <v>25000</v>
      </c>
      <c r="CQ29" s="29">
        <v>3083.8095238095202</v>
      </c>
      <c r="CR29" s="20">
        <v>0</v>
      </c>
      <c r="CS29" s="29">
        <v>4775.2189601332502</v>
      </c>
      <c r="CT29" s="18">
        <v>0.7238095238095239</v>
      </c>
      <c r="CU29" s="18">
        <v>0.266666666666667</v>
      </c>
      <c r="CV29" s="18">
        <v>9.5238095238095195E-3</v>
      </c>
      <c r="CW29" s="18">
        <v>0</v>
      </c>
      <c r="CX29" s="18">
        <v>2.8571428571428598E-2</v>
      </c>
      <c r="CY29" s="18">
        <v>0.7238095238095239</v>
      </c>
      <c r="CZ29" s="18">
        <v>0.24761904761904799</v>
      </c>
      <c r="DA29" s="18">
        <v>2.8571428571428598E-2</v>
      </c>
      <c r="DB29" s="18">
        <v>0</v>
      </c>
      <c r="DC29" s="20">
        <v>0</v>
      </c>
      <c r="DD29" s="20">
        <v>0</v>
      </c>
      <c r="DE29" s="20">
        <v>0</v>
      </c>
      <c r="DF29" s="29">
        <v>1000</v>
      </c>
      <c r="DG29" s="29">
        <v>12500</v>
      </c>
      <c r="DH29" s="29">
        <v>1347.61904761905</v>
      </c>
      <c r="DI29" s="20">
        <v>0</v>
      </c>
      <c r="DJ29" s="29">
        <v>2715.8047128052599</v>
      </c>
      <c r="DK29" s="20">
        <v>0</v>
      </c>
      <c r="DL29" s="20">
        <v>0</v>
      </c>
      <c r="DM29" s="20">
        <v>0</v>
      </c>
      <c r="DN29" s="20">
        <v>0</v>
      </c>
      <c r="DO29" s="29">
        <v>20000</v>
      </c>
      <c r="DP29" s="29">
        <v>952.38095238095195</v>
      </c>
      <c r="DQ29" s="20">
        <v>0</v>
      </c>
      <c r="DR29" s="30">
        <v>3603.9000038978902</v>
      </c>
      <c r="DS29" s="20">
        <v>0</v>
      </c>
      <c r="DT29" s="20">
        <v>0</v>
      </c>
      <c r="DU29" s="20">
        <v>0</v>
      </c>
      <c r="DV29" s="31">
        <v>0</v>
      </c>
      <c r="DW29" s="29">
        <v>3000</v>
      </c>
      <c r="DX29" s="31">
        <v>76.190476190476204</v>
      </c>
      <c r="DY29" s="20">
        <v>0</v>
      </c>
      <c r="DZ29" s="29">
        <v>414.75753100312699</v>
      </c>
      <c r="EA29" s="20">
        <v>0</v>
      </c>
      <c r="EB29" s="20">
        <v>0</v>
      </c>
      <c r="EC29" s="20">
        <v>0</v>
      </c>
      <c r="ED29" s="20">
        <v>0</v>
      </c>
      <c r="EE29" s="29">
        <v>12000</v>
      </c>
      <c r="EF29" s="29">
        <v>707.61904761904805</v>
      </c>
      <c r="EG29" s="20">
        <v>0</v>
      </c>
      <c r="EH29" s="29">
        <v>2010.0562199416199</v>
      </c>
      <c r="EI29" s="59">
        <v>0.22857142857142901</v>
      </c>
      <c r="EJ29" s="59">
        <v>0.266666666666667</v>
      </c>
      <c r="EK29" s="29">
        <v>1600</v>
      </c>
      <c r="EL29" s="29">
        <v>7700</v>
      </c>
      <c r="EM29" s="29">
        <v>10700</v>
      </c>
      <c r="EN29" s="29">
        <v>16100</v>
      </c>
      <c r="EO29" s="29">
        <v>77700</v>
      </c>
      <c r="EP29" s="29">
        <v>13779.714285714301</v>
      </c>
      <c r="EQ29" s="29">
        <v>10028.0584685348</v>
      </c>
      <c r="ER29" s="29">
        <v>500</v>
      </c>
      <c r="ES29" s="29">
        <v>3000</v>
      </c>
      <c r="ET29" s="29">
        <v>4000</v>
      </c>
      <c r="EU29" s="29">
        <v>5000</v>
      </c>
      <c r="EV29" s="29">
        <v>45000</v>
      </c>
      <c r="EW29" s="29">
        <v>4800</v>
      </c>
      <c r="EX29" s="29">
        <v>4608.9169426900498</v>
      </c>
      <c r="EY29" s="20">
        <v>0</v>
      </c>
      <c r="EZ29" s="31">
        <v>0</v>
      </c>
      <c r="FA29" s="29">
        <v>700</v>
      </c>
      <c r="FB29" s="29">
        <v>2000</v>
      </c>
      <c r="FC29" s="29">
        <v>15000</v>
      </c>
      <c r="FD29" s="29">
        <v>1501.9047619047601</v>
      </c>
      <c r="FE29" s="29">
        <v>2176.3139688111401</v>
      </c>
      <c r="FF29" s="31">
        <v>0</v>
      </c>
      <c r="FG29" s="31">
        <v>0</v>
      </c>
      <c r="FH29" s="31">
        <v>0</v>
      </c>
      <c r="FI29" s="31">
        <v>100</v>
      </c>
      <c r="FJ29" s="29">
        <v>8000</v>
      </c>
      <c r="FK29" s="31">
        <v>211.80952380952399</v>
      </c>
      <c r="FL29" s="29">
        <v>925.29078688434004</v>
      </c>
      <c r="FM29" s="20">
        <v>0</v>
      </c>
      <c r="FN29" s="20">
        <v>0</v>
      </c>
      <c r="FO29" s="20">
        <v>0</v>
      </c>
      <c r="FP29" s="20">
        <v>0</v>
      </c>
      <c r="FQ29" s="29">
        <v>10000</v>
      </c>
      <c r="FR29" s="29">
        <v>478.57142857142901</v>
      </c>
      <c r="FS29" s="29">
        <v>1417.65748587335</v>
      </c>
      <c r="FT29" s="20">
        <v>0</v>
      </c>
      <c r="FU29" s="29">
        <v>1000</v>
      </c>
      <c r="FV29" s="29">
        <v>2000</v>
      </c>
      <c r="FW29" s="29">
        <v>4500</v>
      </c>
      <c r="FX29" s="29">
        <v>10000</v>
      </c>
      <c r="FY29" s="29">
        <v>2870.4761904761899</v>
      </c>
      <c r="FZ29" s="29">
        <v>2365.1282210128702</v>
      </c>
      <c r="GA29" s="31">
        <v>0</v>
      </c>
      <c r="GB29" s="31">
        <v>0</v>
      </c>
      <c r="GC29" s="31">
        <v>0</v>
      </c>
      <c r="GD29" s="31">
        <v>0</v>
      </c>
      <c r="GE29" s="29">
        <v>1000</v>
      </c>
      <c r="GF29" s="31">
        <v>95.714285714285694</v>
      </c>
      <c r="GG29" s="31">
        <v>201.550991557477</v>
      </c>
      <c r="GH29" s="20">
        <v>0</v>
      </c>
      <c r="GI29" s="29">
        <v>500</v>
      </c>
      <c r="GJ29" s="29">
        <v>1000</v>
      </c>
      <c r="GK29" s="29">
        <v>1500</v>
      </c>
      <c r="GL29" s="29">
        <v>3000</v>
      </c>
      <c r="GM29" s="31">
        <v>1218.0952380952399</v>
      </c>
      <c r="GN29" s="29">
        <v>805.24494032524899</v>
      </c>
      <c r="GO29" s="31">
        <v>0</v>
      </c>
      <c r="GP29" s="31">
        <v>0</v>
      </c>
      <c r="GQ29" s="31">
        <v>0</v>
      </c>
      <c r="GR29" s="31">
        <v>0</v>
      </c>
      <c r="GS29" s="29">
        <v>6000</v>
      </c>
      <c r="GT29" s="31">
        <v>168.09523809523799</v>
      </c>
      <c r="GU29" s="29">
        <v>683.77922555751104</v>
      </c>
      <c r="GV29" s="31">
        <v>0</v>
      </c>
      <c r="GW29" s="31">
        <v>0</v>
      </c>
      <c r="GX29" s="31">
        <v>200</v>
      </c>
      <c r="GY29" s="29">
        <v>500</v>
      </c>
      <c r="GZ29" s="29">
        <v>2000</v>
      </c>
      <c r="HA29" s="31">
        <v>285.71428571428601</v>
      </c>
      <c r="HB29" s="31">
        <v>355.567956132961</v>
      </c>
      <c r="HC29" s="31">
        <v>0</v>
      </c>
      <c r="HD29" s="31">
        <v>200</v>
      </c>
      <c r="HE29" s="31">
        <v>300</v>
      </c>
      <c r="HF29" s="31">
        <v>500</v>
      </c>
      <c r="HG29" s="29">
        <v>2200</v>
      </c>
      <c r="HH29" s="31">
        <v>390.28571428571399</v>
      </c>
      <c r="HI29" s="31">
        <v>404.91560645602198</v>
      </c>
      <c r="HJ29" s="20">
        <v>0</v>
      </c>
      <c r="HK29" s="31">
        <v>300</v>
      </c>
      <c r="HL29" s="31">
        <v>500</v>
      </c>
      <c r="HM29" s="29">
        <v>1000</v>
      </c>
      <c r="HN29" s="29">
        <v>4000</v>
      </c>
      <c r="HO29" s="31">
        <v>680.95238095238096</v>
      </c>
      <c r="HP29" s="31">
        <v>682.73280589780097</v>
      </c>
      <c r="HQ29" s="20">
        <v>0</v>
      </c>
      <c r="HR29" s="20">
        <v>0</v>
      </c>
      <c r="HS29" s="20">
        <v>0</v>
      </c>
      <c r="HT29" s="20">
        <v>0</v>
      </c>
      <c r="HU29" s="20">
        <v>0</v>
      </c>
      <c r="HV29" s="31">
        <v>0</v>
      </c>
      <c r="HW29" s="31">
        <v>0</v>
      </c>
      <c r="HX29" s="20">
        <v>0</v>
      </c>
      <c r="HY29" s="20">
        <v>0</v>
      </c>
      <c r="HZ29" s="20">
        <v>0</v>
      </c>
      <c r="IA29" s="20">
        <v>0</v>
      </c>
      <c r="IB29" s="29">
        <v>50000</v>
      </c>
      <c r="IC29" s="31">
        <v>1078.0952380952399</v>
      </c>
      <c r="ID29" s="29">
        <v>5165.6033408942503</v>
      </c>
      <c r="IE29" s="18">
        <v>0.64761904761904798</v>
      </c>
      <c r="IF29" s="20">
        <v>0</v>
      </c>
      <c r="IG29" s="29">
        <v>2000</v>
      </c>
      <c r="IH29" s="81">
        <v>3250</v>
      </c>
      <c r="II29" s="29">
        <v>7000</v>
      </c>
      <c r="IJ29" s="29">
        <v>35000</v>
      </c>
      <c r="IK29" s="29">
        <v>5991.1764705882397</v>
      </c>
      <c r="IL29" s="29">
        <v>2000</v>
      </c>
      <c r="IM29" s="29">
        <v>7344.0550695045704</v>
      </c>
    </row>
    <row r="30" spans="1:247" x14ac:dyDescent="0.3">
      <c r="A30" s="14" t="s">
        <v>28</v>
      </c>
      <c r="B30" s="14"/>
      <c r="C30" s="18">
        <v>0.23711340206185599</v>
      </c>
      <c r="D30" s="18">
        <v>7.2164948453608199E-2</v>
      </c>
      <c r="E30" s="18">
        <v>7.2164948453608199E-2</v>
      </c>
      <c r="F30" s="18">
        <v>4.1237113402061897E-2</v>
      </c>
      <c r="G30" s="18">
        <v>2.06185567010309E-2</v>
      </c>
      <c r="H30" s="18">
        <v>0</v>
      </c>
      <c r="I30" s="18">
        <v>0</v>
      </c>
      <c r="J30" s="18">
        <v>1.03092783505155E-2</v>
      </c>
      <c r="K30" s="18">
        <v>3.0927835051546403E-2</v>
      </c>
      <c r="L30" s="18">
        <v>0</v>
      </c>
      <c r="M30" s="18">
        <v>0</v>
      </c>
      <c r="N30" s="18">
        <v>0</v>
      </c>
      <c r="O30" s="18">
        <v>3.9215686274509796E-2</v>
      </c>
      <c r="P30" s="18">
        <v>0.162162162162162</v>
      </c>
      <c r="Q30" s="18">
        <v>1.3157894736842099E-2</v>
      </c>
      <c r="R30" s="18">
        <v>8.6956521739130401E-3</v>
      </c>
      <c r="S30" s="59">
        <v>0</v>
      </c>
      <c r="T30" s="59">
        <v>0</v>
      </c>
      <c r="U30" s="59">
        <v>0</v>
      </c>
      <c r="V30" s="59">
        <v>9.8039215686274491E-3</v>
      </c>
      <c r="W30" s="59">
        <v>0</v>
      </c>
      <c r="X30" s="59">
        <v>0</v>
      </c>
      <c r="Y30" s="59">
        <v>9.8039215686274491E-3</v>
      </c>
      <c r="Z30" s="59">
        <v>1.9607843137254898E-2</v>
      </c>
      <c r="AA30" s="59">
        <v>0</v>
      </c>
      <c r="AB30" s="59">
        <v>0</v>
      </c>
      <c r="AC30" s="59">
        <v>0</v>
      </c>
      <c r="AD30" s="59">
        <v>1.3157894736842099E-2</v>
      </c>
      <c r="AE30" s="59">
        <v>0</v>
      </c>
      <c r="AF30" s="59">
        <v>0</v>
      </c>
      <c r="AG30" s="59">
        <v>0</v>
      </c>
      <c r="AH30" s="59">
        <v>0</v>
      </c>
      <c r="AI30" s="59">
        <v>0</v>
      </c>
      <c r="AJ30" s="59">
        <v>0</v>
      </c>
      <c r="AK30" s="59">
        <v>0</v>
      </c>
      <c r="AL30" s="59">
        <v>0</v>
      </c>
      <c r="AM30" s="59">
        <v>0</v>
      </c>
      <c r="AN30" s="59">
        <v>0</v>
      </c>
      <c r="AO30" s="59">
        <v>5.4054054054054099E-2</v>
      </c>
      <c r="AP30" s="59">
        <v>5.4054054054054099E-2</v>
      </c>
      <c r="AQ30" s="59">
        <v>3.6036036036036001E-2</v>
      </c>
      <c r="AR30" s="59">
        <v>9.0090090090090107E-3</v>
      </c>
      <c r="AS30" s="59">
        <v>0</v>
      </c>
      <c r="AT30" s="59">
        <v>0</v>
      </c>
      <c r="AU30" s="59">
        <v>0</v>
      </c>
      <c r="AV30" s="59">
        <v>9.0090090090090107E-3</v>
      </c>
      <c r="AW30" s="59">
        <v>0</v>
      </c>
      <c r="AX30" s="59">
        <v>0</v>
      </c>
      <c r="AY30" s="59">
        <v>0</v>
      </c>
      <c r="AZ30" s="59">
        <v>0</v>
      </c>
      <c r="BA30" s="59">
        <v>8.6956521739130401E-3</v>
      </c>
      <c r="BB30" s="59">
        <v>0</v>
      </c>
      <c r="BC30" s="59">
        <v>0</v>
      </c>
      <c r="BD30" s="59">
        <v>0</v>
      </c>
      <c r="BE30" s="59">
        <v>0</v>
      </c>
      <c r="BF30" s="59">
        <v>0</v>
      </c>
      <c r="BG30" s="59">
        <v>0</v>
      </c>
      <c r="BH30" s="59">
        <v>0</v>
      </c>
      <c r="BI30" s="59">
        <v>0</v>
      </c>
      <c r="BJ30" s="59">
        <v>0</v>
      </c>
      <c r="BK30" s="59">
        <v>0</v>
      </c>
      <c r="BL30" s="59">
        <v>0</v>
      </c>
      <c r="BM30" s="59">
        <v>4.7619047619047603E-2</v>
      </c>
      <c r="BN30" s="59">
        <v>0</v>
      </c>
      <c r="BO30" s="59">
        <v>0</v>
      </c>
      <c r="BP30" s="59">
        <v>0</v>
      </c>
      <c r="BQ30" s="59">
        <v>0</v>
      </c>
      <c r="BR30" s="59">
        <v>0</v>
      </c>
      <c r="BS30" s="59">
        <v>0</v>
      </c>
      <c r="BT30" s="59">
        <v>0</v>
      </c>
      <c r="BU30" s="59">
        <v>0</v>
      </c>
      <c r="BV30" s="59">
        <v>0</v>
      </c>
      <c r="BW30" s="59">
        <v>0</v>
      </c>
      <c r="BX30" s="59">
        <v>0</v>
      </c>
      <c r="BY30" s="59">
        <v>0</v>
      </c>
      <c r="BZ30" s="59">
        <v>0</v>
      </c>
      <c r="CA30" s="59">
        <v>0</v>
      </c>
      <c r="CB30" s="59">
        <v>0</v>
      </c>
      <c r="CC30" s="59">
        <v>0</v>
      </c>
      <c r="CD30" s="59">
        <v>0</v>
      </c>
      <c r="CE30" s="59">
        <v>0</v>
      </c>
      <c r="CF30" s="59">
        <v>0</v>
      </c>
      <c r="CG30" s="18">
        <v>4.1237113402061897E-2</v>
      </c>
      <c r="CH30" s="18">
        <v>0.22680412371134001</v>
      </c>
      <c r="CI30" s="18">
        <v>8.2474226804123696E-2</v>
      </c>
      <c r="CJ30" s="18">
        <v>0.123711340206186</v>
      </c>
      <c r="CK30" s="18">
        <v>0.48453608247422703</v>
      </c>
      <c r="CL30" s="20">
        <v>0</v>
      </c>
      <c r="CM30" s="20">
        <v>0</v>
      </c>
      <c r="CN30" s="81">
        <v>1500</v>
      </c>
      <c r="CO30" s="29">
        <v>6000</v>
      </c>
      <c r="CP30" s="29">
        <v>26000</v>
      </c>
      <c r="CQ30" s="29">
        <v>3737.1134020618601</v>
      </c>
      <c r="CR30" s="20">
        <v>0</v>
      </c>
      <c r="CS30" s="29">
        <v>4985.3811202444003</v>
      </c>
      <c r="CT30" s="18">
        <v>0.76288659793814406</v>
      </c>
      <c r="CU30" s="18">
        <v>0.22680412371134001</v>
      </c>
      <c r="CV30" s="18">
        <v>1.03092783505155E-2</v>
      </c>
      <c r="CW30" s="18">
        <v>0</v>
      </c>
      <c r="CX30" s="18">
        <v>1.03092783505155E-2</v>
      </c>
      <c r="CY30" s="18">
        <v>0.76288659793814406</v>
      </c>
      <c r="CZ30" s="18">
        <v>0.22680412371134001</v>
      </c>
      <c r="DA30" s="18">
        <v>1.03092783505155E-2</v>
      </c>
      <c r="DB30" s="18">
        <v>0</v>
      </c>
      <c r="DC30" s="20">
        <v>0</v>
      </c>
      <c r="DD30" s="20">
        <v>0</v>
      </c>
      <c r="DE30" s="20">
        <v>0</v>
      </c>
      <c r="DF30" s="20">
        <v>0</v>
      </c>
      <c r="DG30" s="29">
        <v>12000</v>
      </c>
      <c r="DH30" s="29">
        <v>807.21649484536101</v>
      </c>
      <c r="DI30" s="20">
        <v>0</v>
      </c>
      <c r="DJ30" s="29">
        <v>2077.2200685190801</v>
      </c>
      <c r="DK30" s="20">
        <v>0</v>
      </c>
      <c r="DL30" s="20">
        <v>0</v>
      </c>
      <c r="DM30" s="20">
        <v>0</v>
      </c>
      <c r="DN30" s="20">
        <v>0</v>
      </c>
      <c r="DO30" s="29">
        <v>15000</v>
      </c>
      <c r="DP30" s="29">
        <v>721.64948453608201</v>
      </c>
      <c r="DQ30" s="20">
        <v>0</v>
      </c>
      <c r="DR30" s="30">
        <v>2710.8665129177998</v>
      </c>
      <c r="DS30" s="20">
        <v>0</v>
      </c>
      <c r="DT30" s="20">
        <v>0</v>
      </c>
      <c r="DU30" s="20">
        <v>0</v>
      </c>
      <c r="DV30" s="31">
        <v>0</v>
      </c>
      <c r="DW30" s="29">
        <v>15000</v>
      </c>
      <c r="DX30" s="31">
        <v>447.42268041237099</v>
      </c>
      <c r="DY30" s="20">
        <v>0</v>
      </c>
      <c r="DZ30" s="29">
        <v>1939.8288575448</v>
      </c>
      <c r="EA30" s="20">
        <v>0</v>
      </c>
      <c r="EB30" s="20">
        <v>0</v>
      </c>
      <c r="EC30" s="20">
        <v>0</v>
      </c>
      <c r="ED30" s="29">
        <v>3000</v>
      </c>
      <c r="EE30" s="29">
        <v>10000</v>
      </c>
      <c r="EF30" s="29">
        <v>1760.8247422680399</v>
      </c>
      <c r="EG30" s="20">
        <v>0</v>
      </c>
      <c r="EH30" s="29">
        <v>2478.7663556794</v>
      </c>
      <c r="EI30" s="59">
        <v>0.22680412371134001</v>
      </c>
      <c r="EJ30" s="59">
        <v>9.2783505154639206E-2</v>
      </c>
      <c r="EK30" s="29">
        <v>3500</v>
      </c>
      <c r="EL30" s="29">
        <v>11387.5</v>
      </c>
      <c r="EM30" s="29">
        <v>17050</v>
      </c>
      <c r="EN30" s="29">
        <v>24275</v>
      </c>
      <c r="EO30" s="29">
        <v>72500</v>
      </c>
      <c r="EP30" s="29">
        <v>19832.5</v>
      </c>
      <c r="EQ30" s="29">
        <v>13325.5701961541</v>
      </c>
      <c r="ER30" s="29">
        <v>500</v>
      </c>
      <c r="ES30" s="29">
        <v>3000</v>
      </c>
      <c r="ET30" s="29">
        <v>4000</v>
      </c>
      <c r="EU30" s="29">
        <v>6000</v>
      </c>
      <c r="EV30" s="29">
        <v>25000</v>
      </c>
      <c r="EW30" s="29">
        <v>5197.9381443298998</v>
      </c>
      <c r="EX30" s="29">
        <v>3753.6643036461501</v>
      </c>
      <c r="EY30" s="20">
        <v>0</v>
      </c>
      <c r="EZ30" s="31">
        <v>500</v>
      </c>
      <c r="FA30" s="29">
        <v>1200</v>
      </c>
      <c r="FB30" s="29">
        <v>3000</v>
      </c>
      <c r="FC30" s="29">
        <v>25000</v>
      </c>
      <c r="FD30" s="29">
        <v>2370.1030927835</v>
      </c>
      <c r="FE30" s="29">
        <v>3572.9062909991299</v>
      </c>
      <c r="FF30" s="31">
        <v>0</v>
      </c>
      <c r="FG30" s="31">
        <v>0</v>
      </c>
      <c r="FH30" s="31">
        <v>0</v>
      </c>
      <c r="FI30" s="31">
        <v>500</v>
      </c>
      <c r="FJ30" s="29">
        <v>23000</v>
      </c>
      <c r="FK30" s="31">
        <v>889.58762886597901</v>
      </c>
      <c r="FL30" s="29">
        <v>2913.2627461625698</v>
      </c>
      <c r="FM30" s="20">
        <v>0</v>
      </c>
      <c r="FN30" s="20">
        <v>0</v>
      </c>
      <c r="FO30" s="20">
        <v>100</v>
      </c>
      <c r="FP30" s="29">
        <v>3125</v>
      </c>
      <c r="FQ30" s="29">
        <v>12000</v>
      </c>
      <c r="FR30" s="29">
        <v>1906.7708333333301</v>
      </c>
      <c r="FS30" s="29">
        <v>2910.4676762160102</v>
      </c>
      <c r="FT30" s="20">
        <v>0</v>
      </c>
      <c r="FU30" s="29">
        <v>1700</v>
      </c>
      <c r="FV30" s="29">
        <v>4000</v>
      </c>
      <c r="FW30" s="29">
        <v>6000</v>
      </c>
      <c r="FX30" s="29">
        <v>35000</v>
      </c>
      <c r="FY30" s="29">
        <v>4581.4432989690704</v>
      </c>
      <c r="FZ30" s="29">
        <v>4679.4170287037196</v>
      </c>
      <c r="GA30" s="31">
        <v>0</v>
      </c>
      <c r="GB30" s="31">
        <v>0</v>
      </c>
      <c r="GC30" s="31">
        <v>30</v>
      </c>
      <c r="GD30" s="31">
        <v>200</v>
      </c>
      <c r="GE30" s="29">
        <v>1000</v>
      </c>
      <c r="GF30" s="31">
        <v>141.03092783505201</v>
      </c>
      <c r="GG30" s="31">
        <v>230.24210326705801</v>
      </c>
      <c r="GH30" s="20">
        <v>0</v>
      </c>
      <c r="GI30" s="29">
        <v>500</v>
      </c>
      <c r="GJ30" s="29">
        <v>1000</v>
      </c>
      <c r="GK30" s="29">
        <v>2000</v>
      </c>
      <c r="GL30" s="29">
        <v>4500</v>
      </c>
      <c r="GM30" s="31">
        <v>1326.80412371134</v>
      </c>
      <c r="GN30" s="29">
        <v>1027.8938280043701</v>
      </c>
      <c r="GO30" s="31">
        <v>0</v>
      </c>
      <c r="GP30" s="31">
        <v>0</v>
      </c>
      <c r="GQ30" s="31">
        <v>200</v>
      </c>
      <c r="GR30" s="29">
        <v>1000</v>
      </c>
      <c r="GS30" s="29">
        <v>7000</v>
      </c>
      <c r="GT30" s="31">
        <v>757.73195876288696</v>
      </c>
      <c r="GU30" s="29">
        <v>1268.2488789950401</v>
      </c>
      <c r="GV30" s="31">
        <v>0</v>
      </c>
      <c r="GW30" s="31">
        <v>0</v>
      </c>
      <c r="GX30" s="31">
        <v>300</v>
      </c>
      <c r="GY30" s="29">
        <v>500</v>
      </c>
      <c r="GZ30" s="29">
        <v>8000</v>
      </c>
      <c r="HA30" s="31">
        <v>502.57731958762901</v>
      </c>
      <c r="HB30" s="31">
        <v>963.94294258715001</v>
      </c>
      <c r="HC30" s="31">
        <v>0</v>
      </c>
      <c r="HD30" s="31">
        <v>0</v>
      </c>
      <c r="HE30" s="31">
        <v>300</v>
      </c>
      <c r="HF30" s="31">
        <v>600</v>
      </c>
      <c r="HG30" s="29">
        <v>3000</v>
      </c>
      <c r="HH30" s="31">
        <v>483.50515463917498</v>
      </c>
      <c r="HI30" s="31">
        <v>574.57963118902796</v>
      </c>
      <c r="HJ30" s="20">
        <v>0</v>
      </c>
      <c r="HK30" s="31">
        <v>0</v>
      </c>
      <c r="HL30" s="31">
        <v>0</v>
      </c>
      <c r="HM30" s="29">
        <v>500</v>
      </c>
      <c r="HN30" s="29">
        <v>2000</v>
      </c>
      <c r="HO30" s="31">
        <v>360.309278350515</v>
      </c>
      <c r="HP30" s="31">
        <v>520.313314280138</v>
      </c>
      <c r="HQ30" s="20">
        <v>0</v>
      </c>
      <c r="HR30" s="20">
        <v>0</v>
      </c>
      <c r="HS30" s="20">
        <v>0</v>
      </c>
      <c r="HT30" s="20">
        <v>0</v>
      </c>
      <c r="HU30" s="20">
        <v>0</v>
      </c>
      <c r="HV30" s="31">
        <v>0</v>
      </c>
      <c r="HW30" s="31">
        <v>0</v>
      </c>
      <c r="HX30" s="20">
        <v>0</v>
      </c>
      <c r="HY30" s="20">
        <v>0</v>
      </c>
      <c r="HZ30" s="20">
        <v>0</v>
      </c>
      <c r="IA30" s="29">
        <v>1500</v>
      </c>
      <c r="IB30" s="29">
        <v>30000</v>
      </c>
      <c r="IC30" s="31">
        <v>1257.7319587628899</v>
      </c>
      <c r="ID30" s="29">
        <v>3462.2017035029598</v>
      </c>
      <c r="IE30" s="18">
        <v>0.85567010309278302</v>
      </c>
      <c r="IF30" s="20">
        <v>0</v>
      </c>
      <c r="IG30" s="29">
        <v>3000</v>
      </c>
      <c r="IH30" s="81">
        <v>6000</v>
      </c>
      <c r="II30" s="29">
        <v>10000</v>
      </c>
      <c r="IJ30" s="29">
        <v>30000</v>
      </c>
      <c r="IK30" s="29">
        <v>7643.3734939758997</v>
      </c>
      <c r="IL30" s="29">
        <v>7000</v>
      </c>
      <c r="IM30" s="29">
        <v>6637.3884221219196</v>
      </c>
    </row>
    <row r="31" spans="1:247" x14ac:dyDescent="0.3">
      <c r="A31" s="14" t="s">
        <v>29</v>
      </c>
      <c r="B31" s="14"/>
      <c r="C31" s="18">
        <v>0.34482758620689702</v>
      </c>
      <c r="D31" s="18">
        <v>6.8965517241379296E-2</v>
      </c>
      <c r="E31" s="18">
        <v>9.1954022988505704E-2</v>
      </c>
      <c r="F31" s="18">
        <v>2.2988505747126398E-2</v>
      </c>
      <c r="G31" s="18">
        <v>0</v>
      </c>
      <c r="H31" s="18">
        <v>0</v>
      </c>
      <c r="I31" s="18">
        <v>3.4482758620689703E-2</v>
      </c>
      <c r="J31" s="18">
        <v>9.1954022988505704E-2</v>
      </c>
      <c r="K31" s="18">
        <v>2.2988505747126398E-2</v>
      </c>
      <c r="L31" s="18">
        <v>0</v>
      </c>
      <c r="M31" s="18">
        <v>3.4482758620689703E-2</v>
      </c>
      <c r="N31" s="18">
        <v>0</v>
      </c>
      <c r="O31" s="18">
        <v>1.2345679012345701E-2</v>
      </c>
      <c r="P31" s="18">
        <v>0.25</v>
      </c>
      <c r="Q31" s="18">
        <v>1.1764705882352899E-2</v>
      </c>
      <c r="R31" s="18">
        <v>4.85436893203883E-2</v>
      </c>
      <c r="S31" s="59">
        <v>0</v>
      </c>
      <c r="T31" s="59">
        <v>0</v>
      </c>
      <c r="U31" s="59">
        <v>0</v>
      </c>
      <c r="V31" s="59">
        <v>0</v>
      </c>
      <c r="W31" s="59">
        <v>0</v>
      </c>
      <c r="X31" s="59">
        <v>0</v>
      </c>
      <c r="Y31" s="59">
        <v>0</v>
      </c>
      <c r="Z31" s="59">
        <v>1.2345679012345701E-2</v>
      </c>
      <c r="AA31" s="59">
        <v>0</v>
      </c>
      <c r="AB31" s="59">
        <v>0</v>
      </c>
      <c r="AC31" s="59">
        <v>0</v>
      </c>
      <c r="AD31" s="59">
        <v>0</v>
      </c>
      <c r="AE31" s="59">
        <v>0</v>
      </c>
      <c r="AF31" s="59">
        <v>0</v>
      </c>
      <c r="AG31" s="59">
        <v>0</v>
      </c>
      <c r="AH31" s="59">
        <v>0</v>
      </c>
      <c r="AI31" s="59">
        <v>1.1764705882352899E-2</v>
      </c>
      <c r="AJ31" s="59">
        <v>0</v>
      </c>
      <c r="AK31" s="59">
        <v>0</v>
      </c>
      <c r="AL31" s="59">
        <v>0</v>
      </c>
      <c r="AM31" s="59">
        <v>0</v>
      </c>
      <c r="AN31" s="59">
        <v>0</v>
      </c>
      <c r="AO31" s="59">
        <v>4.6296296296296301E-2</v>
      </c>
      <c r="AP31" s="59">
        <v>7.4074074074074098E-2</v>
      </c>
      <c r="AQ31" s="59">
        <v>1.85185185185185E-2</v>
      </c>
      <c r="AR31" s="59">
        <v>0</v>
      </c>
      <c r="AS31" s="59">
        <v>0</v>
      </c>
      <c r="AT31" s="59">
        <v>0</v>
      </c>
      <c r="AU31" s="59">
        <v>7.4074074074074098E-2</v>
      </c>
      <c r="AV31" s="59">
        <v>9.2592592592592605E-3</v>
      </c>
      <c r="AW31" s="59">
        <v>0</v>
      </c>
      <c r="AX31" s="59">
        <v>2.7777777777777801E-2</v>
      </c>
      <c r="AY31" s="59">
        <v>0</v>
      </c>
      <c r="AZ31" s="59">
        <v>9.7087378640776708E-3</v>
      </c>
      <c r="BA31" s="59">
        <v>9.7087378640776708E-3</v>
      </c>
      <c r="BB31" s="59">
        <v>0</v>
      </c>
      <c r="BC31" s="59">
        <v>0</v>
      </c>
      <c r="BD31" s="59">
        <v>0</v>
      </c>
      <c r="BE31" s="59">
        <v>1.94174757281553E-2</v>
      </c>
      <c r="BF31" s="59">
        <v>0</v>
      </c>
      <c r="BG31" s="59">
        <v>0</v>
      </c>
      <c r="BH31" s="59">
        <v>0</v>
      </c>
      <c r="BI31" s="59">
        <v>9.7087378640776708E-3</v>
      </c>
      <c r="BJ31" s="59">
        <v>0</v>
      </c>
      <c r="BK31" s="59">
        <v>0</v>
      </c>
      <c r="BL31" s="59">
        <v>0</v>
      </c>
      <c r="BM31" s="59">
        <v>0</v>
      </c>
      <c r="BN31" s="59">
        <v>0</v>
      </c>
      <c r="BO31" s="59">
        <v>0</v>
      </c>
      <c r="BP31" s="59">
        <v>0</v>
      </c>
      <c r="BQ31" s="59">
        <v>0</v>
      </c>
      <c r="BR31" s="59">
        <v>0</v>
      </c>
      <c r="BS31" s="59">
        <v>0</v>
      </c>
      <c r="BT31" s="59">
        <v>5.8823529411764698E-2</v>
      </c>
      <c r="BU31" s="59">
        <v>0</v>
      </c>
      <c r="BV31" s="59">
        <v>0</v>
      </c>
      <c r="BW31" s="59">
        <v>0</v>
      </c>
      <c r="BX31" s="59">
        <v>0</v>
      </c>
      <c r="BY31" s="59">
        <v>0</v>
      </c>
      <c r="BZ31" s="59">
        <v>0</v>
      </c>
      <c r="CA31" s="59">
        <v>0</v>
      </c>
      <c r="CB31" s="59">
        <v>0</v>
      </c>
      <c r="CC31" s="59">
        <v>0</v>
      </c>
      <c r="CD31" s="59">
        <v>0</v>
      </c>
      <c r="CE31" s="59">
        <v>0</v>
      </c>
      <c r="CF31" s="59">
        <v>0</v>
      </c>
      <c r="CG31" s="18">
        <v>6.8965517241379296E-2</v>
      </c>
      <c r="CH31" s="18">
        <v>0.34482758620689702</v>
      </c>
      <c r="CI31" s="18">
        <v>0.10344827586206901</v>
      </c>
      <c r="CJ31" s="18">
        <v>4.5977011494252901E-2</v>
      </c>
      <c r="CK31" s="18">
        <v>0.41379310344827602</v>
      </c>
      <c r="CL31" s="20">
        <v>0</v>
      </c>
      <c r="CM31" s="20">
        <v>0</v>
      </c>
      <c r="CN31" s="81">
        <v>3000</v>
      </c>
      <c r="CO31" s="29">
        <v>5000</v>
      </c>
      <c r="CP31" s="29">
        <v>69000</v>
      </c>
      <c r="CQ31" s="29">
        <v>5129.3103448275897</v>
      </c>
      <c r="CR31" s="20">
        <v>0</v>
      </c>
      <c r="CS31" s="29">
        <v>9288.5511916431606</v>
      </c>
      <c r="CT31" s="18">
        <v>0.64367816091954</v>
      </c>
      <c r="CU31" s="18">
        <v>0.33333333333333298</v>
      </c>
      <c r="CV31" s="18">
        <v>2.2988505747126398E-2</v>
      </c>
      <c r="CW31" s="18">
        <v>0</v>
      </c>
      <c r="CX31" s="18">
        <v>3.4482758620689703E-2</v>
      </c>
      <c r="CY31" s="18">
        <v>0.65517241379310309</v>
      </c>
      <c r="CZ31" s="18">
        <v>0.31034482758620702</v>
      </c>
      <c r="DA31" s="18">
        <v>2.2988505747126398E-2</v>
      </c>
      <c r="DB31" s="18">
        <v>1.1494252873563199E-2</v>
      </c>
      <c r="DC31" s="20">
        <v>0</v>
      </c>
      <c r="DD31" s="20">
        <v>0</v>
      </c>
      <c r="DE31" s="20">
        <v>0</v>
      </c>
      <c r="DF31" s="29">
        <v>2000</v>
      </c>
      <c r="DG31" s="29">
        <v>35500</v>
      </c>
      <c r="DH31" s="29">
        <v>1985.05747126437</v>
      </c>
      <c r="DI31" s="20">
        <v>0</v>
      </c>
      <c r="DJ31" s="29">
        <v>4870.04438009558</v>
      </c>
      <c r="DK31" s="20">
        <v>0</v>
      </c>
      <c r="DL31" s="20">
        <v>0</v>
      </c>
      <c r="DM31" s="20">
        <v>0</v>
      </c>
      <c r="DN31" s="20">
        <v>0</v>
      </c>
      <c r="DO31" s="29">
        <v>12000</v>
      </c>
      <c r="DP31" s="29">
        <v>716.09195402298803</v>
      </c>
      <c r="DQ31" s="20">
        <v>0</v>
      </c>
      <c r="DR31" s="30">
        <v>2414.7739825488802</v>
      </c>
      <c r="DS31" s="20">
        <v>0</v>
      </c>
      <c r="DT31" s="20">
        <v>0</v>
      </c>
      <c r="DU31" s="20">
        <v>0</v>
      </c>
      <c r="DV31" s="31">
        <v>0</v>
      </c>
      <c r="DW31" s="29">
        <v>10000</v>
      </c>
      <c r="DX31" s="31">
        <v>166.666666666667</v>
      </c>
      <c r="DY31" s="20">
        <v>0</v>
      </c>
      <c r="DZ31" s="29">
        <v>1109.3332028920599</v>
      </c>
      <c r="EA31" s="20">
        <v>0</v>
      </c>
      <c r="EB31" s="20">
        <v>0</v>
      </c>
      <c r="EC31" s="20">
        <v>0</v>
      </c>
      <c r="ED31" s="29">
        <v>2500</v>
      </c>
      <c r="EE31" s="29">
        <v>60000</v>
      </c>
      <c r="EF31" s="29">
        <v>2261.4942528735601</v>
      </c>
      <c r="EG31" s="20">
        <v>0</v>
      </c>
      <c r="EH31" s="29">
        <v>7251.6986829126699</v>
      </c>
      <c r="EI31" s="59">
        <v>0.195402298850575</v>
      </c>
      <c r="EJ31" s="59">
        <v>9.1954022988505704E-2</v>
      </c>
      <c r="EK31" s="29">
        <v>2400</v>
      </c>
      <c r="EL31" s="29">
        <v>9100</v>
      </c>
      <c r="EM31" s="29">
        <v>15000</v>
      </c>
      <c r="EN31" s="29">
        <v>22450</v>
      </c>
      <c r="EO31" s="29">
        <v>84400</v>
      </c>
      <c r="EP31" s="29">
        <v>18223.804597701099</v>
      </c>
      <c r="EQ31" s="29">
        <v>13712.2316817479</v>
      </c>
      <c r="ER31" s="29">
        <v>200</v>
      </c>
      <c r="ES31" s="29">
        <v>3000</v>
      </c>
      <c r="ET31" s="29">
        <v>4000</v>
      </c>
      <c r="EU31" s="29">
        <v>6000</v>
      </c>
      <c r="EV31" s="29">
        <v>15000</v>
      </c>
      <c r="EW31" s="29">
        <v>5100</v>
      </c>
      <c r="EX31" s="29">
        <v>3093.3913052573598</v>
      </c>
      <c r="EY31" s="20">
        <v>0</v>
      </c>
      <c r="EZ31" s="31">
        <v>125</v>
      </c>
      <c r="FA31" s="29">
        <v>1000</v>
      </c>
      <c r="FB31" s="29">
        <v>3000</v>
      </c>
      <c r="FC31" s="29">
        <v>35000</v>
      </c>
      <c r="FD31" s="29">
        <v>2169.5402298850599</v>
      </c>
      <c r="FE31" s="29">
        <v>4194.4755771787204</v>
      </c>
      <c r="FF31" s="31">
        <v>0</v>
      </c>
      <c r="FG31" s="31">
        <v>0</v>
      </c>
      <c r="FH31" s="31">
        <v>0</v>
      </c>
      <c r="FI31" s="31">
        <v>300</v>
      </c>
      <c r="FJ31" s="29">
        <v>12000</v>
      </c>
      <c r="FK31" s="31">
        <v>682.06896551724105</v>
      </c>
      <c r="FL31" s="29">
        <v>2014.63548433044</v>
      </c>
      <c r="FM31" s="20">
        <v>0</v>
      </c>
      <c r="FN31" s="20">
        <v>0</v>
      </c>
      <c r="FO31" s="20">
        <v>0</v>
      </c>
      <c r="FP31" s="29">
        <v>2750</v>
      </c>
      <c r="FQ31" s="29">
        <v>20000</v>
      </c>
      <c r="FR31" s="29">
        <v>1754.5977011494299</v>
      </c>
      <c r="FS31" s="29">
        <v>3203.76442990433</v>
      </c>
      <c r="FT31" s="20">
        <v>0</v>
      </c>
      <c r="FU31" s="20">
        <v>0</v>
      </c>
      <c r="FV31" s="29">
        <v>2000</v>
      </c>
      <c r="FW31" s="29">
        <v>5000</v>
      </c>
      <c r="FX31" s="29">
        <v>20000</v>
      </c>
      <c r="FY31" s="29">
        <v>3531.9540229885101</v>
      </c>
      <c r="FZ31" s="29">
        <v>4602.2334919189598</v>
      </c>
      <c r="GA31" s="31">
        <v>0</v>
      </c>
      <c r="GB31" s="31">
        <v>0</v>
      </c>
      <c r="GC31" s="31">
        <v>100</v>
      </c>
      <c r="GD31" s="31">
        <v>225</v>
      </c>
      <c r="GE31" s="29">
        <v>2000</v>
      </c>
      <c r="GF31" s="31">
        <v>186.32183908045999</v>
      </c>
      <c r="GG31" s="31">
        <v>300.69344252572898</v>
      </c>
      <c r="GH31" s="20">
        <v>0</v>
      </c>
      <c r="GI31" s="29">
        <v>1100</v>
      </c>
      <c r="GJ31" s="29">
        <v>1500</v>
      </c>
      <c r="GK31" s="29">
        <v>2000</v>
      </c>
      <c r="GL31" s="29">
        <v>12000</v>
      </c>
      <c r="GM31" s="31">
        <v>1760.3448275862099</v>
      </c>
      <c r="GN31" s="29">
        <v>1385.2029053584999</v>
      </c>
      <c r="GO31" s="31">
        <v>0</v>
      </c>
      <c r="GP31" s="31">
        <v>0</v>
      </c>
      <c r="GQ31" s="31">
        <v>0</v>
      </c>
      <c r="GR31" s="31">
        <v>500</v>
      </c>
      <c r="GS31" s="29">
        <v>2500</v>
      </c>
      <c r="GT31" s="31">
        <v>338.39080459770099</v>
      </c>
      <c r="GU31" s="29">
        <v>612.04360986744905</v>
      </c>
      <c r="GV31" s="31">
        <v>0</v>
      </c>
      <c r="GW31" s="31">
        <v>0</v>
      </c>
      <c r="GX31" s="31">
        <v>300</v>
      </c>
      <c r="GY31" s="29">
        <v>500</v>
      </c>
      <c r="GZ31" s="29">
        <v>3000</v>
      </c>
      <c r="HA31" s="31">
        <v>426.32183908045999</v>
      </c>
      <c r="HB31" s="31">
        <v>532.40593653874203</v>
      </c>
      <c r="HC31" s="31">
        <v>0</v>
      </c>
      <c r="HD31" s="31">
        <v>200</v>
      </c>
      <c r="HE31" s="31">
        <v>400</v>
      </c>
      <c r="HF31" s="31">
        <v>600</v>
      </c>
      <c r="HG31" s="29">
        <v>5001</v>
      </c>
      <c r="HH31" s="31">
        <v>528.74712643678197</v>
      </c>
      <c r="HI31" s="31">
        <v>663.60628945515396</v>
      </c>
      <c r="HJ31" s="20">
        <v>0</v>
      </c>
      <c r="HK31" s="31">
        <v>300</v>
      </c>
      <c r="HL31" s="31">
        <v>500</v>
      </c>
      <c r="HM31" s="29">
        <v>1350</v>
      </c>
      <c r="HN31" s="29">
        <v>3000</v>
      </c>
      <c r="HO31" s="31">
        <v>878.85057471264395</v>
      </c>
      <c r="HP31" s="31">
        <v>810.69654989836204</v>
      </c>
      <c r="HQ31" s="20">
        <v>0</v>
      </c>
      <c r="HR31" s="20">
        <v>0</v>
      </c>
      <c r="HS31" s="20">
        <v>0</v>
      </c>
      <c r="HT31" s="20">
        <v>0</v>
      </c>
      <c r="HU31" s="20">
        <v>500</v>
      </c>
      <c r="HV31" s="31">
        <v>11.4942528735632</v>
      </c>
      <c r="HW31" s="31">
        <v>75.3677609140084</v>
      </c>
      <c r="HX31" s="20">
        <v>0</v>
      </c>
      <c r="HY31" s="20">
        <v>0</v>
      </c>
      <c r="HZ31" s="20">
        <v>0</v>
      </c>
      <c r="IA31" s="20">
        <v>850</v>
      </c>
      <c r="IB31" s="29">
        <v>15000</v>
      </c>
      <c r="IC31" s="31">
        <v>855.17241379310303</v>
      </c>
      <c r="ID31" s="29">
        <v>2051.2479820541698</v>
      </c>
      <c r="IE31" s="18">
        <v>0.75862068965517193</v>
      </c>
      <c r="IF31" s="20">
        <v>0</v>
      </c>
      <c r="IG31" s="29">
        <v>3000</v>
      </c>
      <c r="IH31" s="81">
        <v>4750</v>
      </c>
      <c r="II31" s="29">
        <v>7000</v>
      </c>
      <c r="IJ31" s="29">
        <v>80000</v>
      </c>
      <c r="IK31" s="29">
        <v>7561.3636363636397</v>
      </c>
      <c r="IL31" s="29">
        <v>3000</v>
      </c>
      <c r="IM31" s="29">
        <v>11177.7622483715</v>
      </c>
    </row>
    <row r="32" spans="1:247" x14ac:dyDescent="0.3">
      <c r="A32" s="14" t="s">
        <v>30</v>
      </c>
      <c r="B32" s="14"/>
      <c r="C32" s="18">
        <v>0.35416666666666702</v>
      </c>
      <c r="D32" s="18">
        <v>0.1875</v>
      </c>
      <c r="E32" s="18">
        <v>5.2083333333333301E-2</v>
      </c>
      <c r="F32" s="18">
        <v>4.1666666666666699E-2</v>
      </c>
      <c r="G32" s="18">
        <v>0</v>
      </c>
      <c r="H32" s="18">
        <v>0</v>
      </c>
      <c r="I32" s="18">
        <v>1.0416666666666701E-2</v>
      </c>
      <c r="J32" s="18">
        <v>6.25E-2</v>
      </c>
      <c r="K32" s="18">
        <v>0</v>
      </c>
      <c r="L32" s="18">
        <v>0</v>
      </c>
      <c r="M32" s="18">
        <v>2.0833333333333301E-2</v>
      </c>
      <c r="N32" s="18">
        <v>0</v>
      </c>
      <c r="O32" s="18">
        <v>3.4090909090909102E-2</v>
      </c>
      <c r="P32" s="18">
        <v>0.32692307692307698</v>
      </c>
      <c r="Q32" s="18">
        <v>0</v>
      </c>
      <c r="R32" s="18">
        <v>0</v>
      </c>
      <c r="S32" s="59">
        <v>1.13636363636364E-2</v>
      </c>
      <c r="T32" s="59">
        <v>1.13636363636364E-2</v>
      </c>
      <c r="U32" s="59">
        <v>0</v>
      </c>
      <c r="V32" s="59">
        <v>0</v>
      </c>
      <c r="W32" s="59">
        <v>0</v>
      </c>
      <c r="X32" s="59">
        <v>0</v>
      </c>
      <c r="Y32" s="59">
        <v>0</v>
      </c>
      <c r="Z32" s="59">
        <v>0</v>
      </c>
      <c r="AA32" s="59">
        <v>0</v>
      </c>
      <c r="AB32" s="59">
        <v>1.13636363636364E-2</v>
      </c>
      <c r="AC32" s="59">
        <v>0</v>
      </c>
      <c r="AD32" s="59">
        <v>0</v>
      </c>
      <c r="AE32" s="59">
        <v>0</v>
      </c>
      <c r="AF32" s="59">
        <v>0</v>
      </c>
      <c r="AG32" s="59">
        <v>0</v>
      </c>
      <c r="AH32" s="59">
        <v>0</v>
      </c>
      <c r="AI32" s="59">
        <v>0</v>
      </c>
      <c r="AJ32" s="59">
        <v>0</v>
      </c>
      <c r="AK32" s="59">
        <v>0</v>
      </c>
      <c r="AL32" s="59">
        <v>0</v>
      </c>
      <c r="AM32" s="59">
        <v>0</v>
      </c>
      <c r="AN32" s="59">
        <v>0</v>
      </c>
      <c r="AO32" s="59">
        <v>0.16346153846153799</v>
      </c>
      <c r="AP32" s="59">
        <v>4.80769230769231E-2</v>
      </c>
      <c r="AQ32" s="59">
        <v>3.8461538461538498E-2</v>
      </c>
      <c r="AR32" s="59">
        <v>0</v>
      </c>
      <c r="AS32" s="59">
        <v>0</v>
      </c>
      <c r="AT32" s="59">
        <v>9.6153846153846194E-3</v>
      </c>
      <c r="AU32" s="59">
        <v>5.7692307692307702E-2</v>
      </c>
      <c r="AV32" s="59">
        <v>0</v>
      </c>
      <c r="AW32" s="59">
        <v>0</v>
      </c>
      <c r="AX32" s="59">
        <v>9.6153846153846194E-3</v>
      </c>
      <c r="AY32" s="59">
        <v>0</v>
      </c>
      <c r="AZ32" s="59">
        <v>0</v>
      </c>
      <c r="BA32" s="59">
        <v>0</v>
      </c>
      <c r="BB32" s="59">
        <v>0</v>
      </c>
      <c r="BC32" s="59">
        <v>0</v>
      </c>
      <c r="BD32" s="59">
        <v>0</v>
      </c>
      <c r="BE32" s="59">
        <v>0</v>
      </c>
      <c r="BF32" s="59">
        <v>0</v>
      </c>
      <c r="BG32" s="59">
        <v>0</v>
      </c>
      <c r="BH32" s="59">
        <v>0</v>
      </c>
      <c r="BI32" s="59">
        <v>0</v>
      </c>
      <c r="BJ32" s="59">
        <v>0</v>
      </c>
      <c r="BK32" s="59">
        <v>0</v>
      </c>
      <c r="BL32" s="59">
        <v>0</v>
      </c>
      <c r="BM32" s="59">
        <v>0</v>
      </c>
      <c r="BN32" s="59">
        <v>0</v>
      </c>
      <c r="BO32" s="59">
        <v>0</v>
      </c>
      <c r="BP32" s="59">
        <v>0</v>
      </c>
      <c r="BQ32" s="59">
        <v>0</v>
      </c>
      <c r="BR32" s="59">
        <v>0</v>
      </c>
      <c r="BS32" s="59">
        <v>0</v>
      </c>
      <c r="BT32" s="59">
        <v>0</v>
      </c>
      <c r="BU32" s="59">
        <v>0</v>
      </c>
      <c r="BV32" s="59">
        <v>0</v>
      </c>
      <c r="BW32" s="59">
        <v>0</v>
      </c>
      <c r="BX32" s="59">
        <v>0</v>
      </c>
      <c r="BY32" s="59">
        <v>0</v>
      </c>
      <c r="BZ32" s="59">
        <v>0</v>
      </c>
      <c r="CA32" s="59">
        <v>0</v>
      </c>
      <c r="CB32" s="59">
        <v>0</v>
      </c>
      <c r="CC32" s="59">
        <v>0</v>
      </c>
      <c r="CD32" s="59">
        <v>0</v>
      </c>
      <c r="CE32" s="59">
        <v>0</v>
      </c>
      <c r="CF32" s="59">
        <v>0</v>
      </c>
      <c r="CG32" s="18">
        <v>3.125E-2</v>
      </c>
      <c r="CH32" s="18">
        <v>0.35416666666666702</v>
      </c>
      <c r="CI32" s="18">
        <v>3.125E-2</v>
      </c>
      <c r="CJ32" s="18">
        <v>4.1666666666666699E-2</v>
      </c>
      <c r="CK32" s="18">
        <v>0.46875</v>
      </c>
      <c r="CL32" s="20">
        <v>0</v>
      </c>
      <c r="CM32" s="20">
        <v>0</v>
      </c>
      <c r="CN32" s="81">
        <v>2350</v>
      </c>
      <c r="CO32" s="29">
        <v>6000</v>
      </c>
      <c r="CP32" s="29">
        <v>19000</v>
      </c>
      <c r="CQ32" s="29">
        <v>3563.5416666666702</v>
      </c>
      <c r="CR32" s="20">
        <v>0</v>
      </c>
      <c r="CS32" s="29">
        <v>4145.1587434948697</v>
      </c>
      <c r="CT32" s="18">
        <v>0.64583333333333304</v>
      </c>
      <c r="CU32" s="18">
        <v>0.33333333333333298</v>
      </c>
      <c r="CV32" s="18">
        <v>2.0833333333333301E-2</v>
      </c>
      <c r="CW32" s="18">
        <v>0</v>
      </c>
      <c r="CX32" s="18">
        <v>3.125E-2</v>
      </c>
      <c r="CY32" s="18">
        <v>0.64583333333333304</v>
      </c>
      <c r="CZ32" s="18">
        <v>0.32291666666666702</v>
      </c>
      <c r="DA32" s="18">
        <v>3.125E-2</v>
      </c>
      <c r="DB32" s="18">
        <v>0</v>
      </c>
      <c r="DC32" s="20">
        <v>0</v>
      </c>
      <c r="DD32" s="20">
        <v>0</v>
      </c>
      <c r="DE32" s="20">
        <v>0</v>
      </c>
      <c r="DF32" s="29">
        <v>2625</v>
      </c>
      <c r="DG32" s="29">
        <v>19000</v>
      </c>
      <c r="DH32" s="29">
        <v>1865.625</v>
      </c>
      <c r="DI32" s="20">
        <v>0</v>
      </c>
      <c r="DJ32" s="29">
        <v>3550.5026515899599</v>
      </c>
      <c r="DK32" s="20">
        <v>0</v>
      </c>
      <c r="DL32" s="20">
        <v>0</v>
      </c>
      <c r="DM32" s="20">
        <v>0</v>
      </c>
      <c r="DN32" s="20">
        <v>0</v>
      </c>
      <c r="DO32" s="29">
        <v>17000</v>
      </c>
      <c r="DP32" s="29">
        <v>281.25</v>
      </c>
      <c r="DQ32" s="20">
        <v>0</v>
      </c>
      <c r="DR32" s="30">
        <v>1917.80096107907</v>
      </c>
      <c r="DS32" s="20">
        <v>0</v>
      </c>
      <c r="DT32" s="20">
        <v>0</v>
      </c>
      <c r="DU32" s="20">
        <v>0</v>
      </c>
      <c r="DV32" s="31">
        <v>0</v>
      </c>
      <c r="DW32" s="29">
        <v>5000</v>
      </c>
      <c r="DX32" s="31">
        <v>88.5416666666667</v>
      </c>
      <c r="DY32" s="20">
        <v>0</v>
      </c>
      <c r="DZ32" s="29">
        <v>557.22428474427795</v>
      </c>
      <c r="EA32" s="20">
        <v>0</v>
      </c>
      <c r="EB32" s="20">
        <v>0</v>
      </c>
      <c r="EC32" s="20">
        <v>0</v>
      </c>
      <c r="ED32" s="29">
        <v>2000</v>
      </c>
      <c r="EE32" s="29">
        <v>10000</v>
      </c>
      <c r="EF32" s="29">
        <v>1328.125</v>
      </c>
      <c r="EG32" s="20">
        <v>0</v>
      </c>
      <c r="EH32" s="29">
        <v>2219.3267412011501</v>
      </c>
      <c r="EI32" s="59">
        <v>0.22916666666666699</v>
      </c>
      <c r="EJ32" s="59">
        <v>0.104166666666667</v>
      </c>
      <c r="EK32" s="29">
        <v>150</v>
      </c>
      <c r="EL32" s="29">
        <v>5775</v>
      </c>
      <c r="EM32" s="29">
        <v>10175</v>
      </c>
      <c r="EN32" s="29">
        <v>15350</v>
      </c>
      <c r="EO32" s="29">
        <v>47500</v>
      </c>
      <c r="EP32" s="29">
        <v>11655.53125</v>
      </c>
      <c r="EQ32" s="29">
        <v>8522.2389718752893</v>
      </c>
      <c r="ER32" s="20">
        <v>0</v>
      </c>
      <c r="ES32" s="29">
        <v>2375</v>
      </c>
      <c r="ET32" s="29">
        <v>3000</v>
      </c>
      <c r="EU32" s="29">
        <v>5000</v>
      </c>
      <c r="EV32" s="29">
        <v>10000</v>
      </c>
      <c r="EW32" s="29">
        <v>3945.8333333333298</v>
      </c>
      <c r="EX32" s="29">
        <v>2281.3623199938502</v>
      </c>
      <c r="EY32" s="20">
        <v>0</v>
      </c>
      <c r="EZ32" s="31">
        <v>0</v>
      </c>
      <c r="FA32" s="29">
        <v>500</v>
      </c>
      <c r="FB32" s="29">
        <v>2000</v>
      </c>
      <c r="FC32" s="29">
        <v>10000</v>
      </c>
      <c r="FD32" s="29">
        <v>1216.6666666666699</v>
      </c>
      <c r="FE32" s="29">
        <v>1719.5113544974399</v>
      </c>
      <c r="FF32" s="31">
        <v>0</v>
      </c>
      <c r="FG32" s="31">
        <v>0</v>
      </c>
      <c r="FH32" s="31">
        <v>50</v>
      </c>
      <c r="FI32" s="31">
        <v>200</v>
      </c>
      <c r="FJ32" s="29">
        <v>4000</v>
      </c>
      <c r="FK32" s="31">
        <v>221.041666666667</v>
      </c>
      <c r="FL32" s="29">
        <v>560.07420404361403</v>
      </c>
      <c r="FM32" s="20">
        <v>0</v>
      </c>
      <c r="FN32" s="20">
        <v>0</v>
      </c>
      <c r="FO32" s="20">
        <v>0</v>
      </c>
      <c r="FP32" s="20">
        <v>0</v>
      </c>
      <c r="FQ32" s="29">
        <v>4000</v>
      </c>
      <c r="FR32" s="29">
        <v>315.10416666666703</v>
      </c>
      <c r="FS32" s="29">
        <v>817.63844125263302</v>
      </c>
      <c r="FT32" s="20">
        <v>0</v>
      </c>
      <c r="FU32" s="20">
        <v>0</v>
      </c>
      <c r="FV32" s="29">
        <v>2000</v>
      </c>
      <c r="FW32" s="29">
        <v>3000</v>
      </c>
      <c r="FX32" s="29">
        <v>20000</v>
      </c>
      <c r="FY32" s="29">
        <v>2519.2708333333298</v>
      </c>
      <c r="FZ32" s="29">
        <v>3390.6323722532802</v>
      </c>
      <c r="GA32" s="31">
        <v>0</v>
      </c>
      <c r="GB32" s="31">
        <v>0</v>
      </c>
      <c r="GC32" s="31">
        <v>100</v>
      </c>
      <c r="GD32" s="31">
        <v>300</v>
      </c>
      <c r="GE32" s="29">
        <v>3000</v>
      </c>
      <c r="GF32" s="31">
        <v>244.6875</v>
      </c>
      <c r="GG32" s="31">
        <v>446.87441571548101</v>
      </c>
      <c r="GH32" s="20">
        <v>0</v>
      </c>
      <c r="GI32" s="29">
        <v>475</v>
      </c>
      <c r="GJ32" s="29">
        <v>1000</v>
      </c>
      <c r="GK32" s="29">
        <v>1500</v>
      </c>
      <c r="GL32" s="29">
        <v>5000</v>
      </c>
      <c r="GM32" s="31">
        <v>1066.6666666666699</v>
      </c>
      <c r="GN32" s="29">
        <v>928.88350260057302</v>
      </c>
      <c r="GO32" s="31">
        <v>0</v>
      </c>
      <c r="GP32" s="31">
        <v>0</v>
      </c>
      <c r="GQ32" s="31">
        <v>0</v>
      </c>
      <c r="GR32" s="31">
        <v>300</v>
      </c>
      <c r="GS32" s="29">
        <v>6500</v>
      </c>
      <c r="GT32" s="31">
        <v>443.54166666666703</v>
      </c>
      <c r="GU32" s="29">
        <v>1142.6902505805899</v>
      </c>
      <c r="GV32" s="31">
        <v>0</v>
      </c>
      <c r="GW32" s="31">
        <v>0</v>
      </c>
      <c r="GX32" s="31">
        <v>150</v>
      </c>
      <c r="GY32" s="29">
        <v>300</v>
      </c>
      <c r="GZ32" s="29">
        <v>700</v>
      </c>
      <c r="HA32" s="31">
        <v>162.604166666667</v>
      </c>
      <c r="HB32" s="31">
        <v>180.14172661176201</v>
      </c>
      <c r="HC32" s="31">
        <v>0</v>
      </c>
      <c r="HD32" s="31">
        <v>100</v>
      </c>
      <c r="HE32" s="31">
        <v>200</v>
      </c>
      <c r="HF32" s="31">
        <v>300</v>
      </c>
      <c r="HG32" s="29">
        <v>3000</v>
      </c>
      <c r="HH32" s="31">
        <v>306.26041666666703</v>
      </c>
      <c r="HI32" s="31">
        <v>429.082724076462</v>
      </c>
      <c r="HJ32" s="20">
        <v>0</v>
      </c>
      <c r="HK32" s="31">
        <v>200</v>
      </c>
      <c r="HL32" s="31">
        <v>450</v>
      </c>
      <c r="HM32" s="29">
        <v>750</v>
      </c>
      <c r="HN32" s="29">
        <v>4000</v>
      </c>
      <c r="HO32" s="31">
        <v>677.39583333333303</v>
      </c>
      <c r="HP32" s="31">
        <v>794.46008782087404</v>
      </c>
      <c r="HQ32" s="20">
        <v>0</v>
      </c>
      <c r="HR32" s="20">
        <v>0</v>
      </c>
      <c r="HS32" s="20">
        <v>0</v>
      </c>
      <c r="HT32" s="20">
        <v>0</v>
      </c>
      <c r="HU32" s="20">
        <v>0</v>
      </c>
      <c r="HV32" s="31">
        <v>0</v>
      </c>
      <c r="HW32" s="31">
        <v>0</v>
      </c>
      <c r="HX32" s="20">
        <v>0</v>
      </c>
      <c r="HY32" s="20">
        <v>0</v>
      </c>
      <c r="HZ32" s="20">
        <v>0</v>
      </c>
      <c r="IA32" s="20">
        <v>225</v>
      </c>
      <c r="IB32" s="29">
        <v>8000</v>
      </c>
      <c r="IC32" s="31">
        <v>536.45833333333303</v>
      </c>
      <c r="ID32" s="29">
        <v>1335.0434482712301</v>
      </c>
      <c r="IE32" s="18">
        <v>0.89583333333333304</v>
      </c>
      <c r="IF32" s="20">
        <v>0</v>
      </c>
      <c r="IG32" s="29">
        <v>1625</v>
      </c>
      <c r="IH32" s="81">
        <v>2250</v>
      </c>
      <c r="II32" s="29">
        <v>5000</v>
      </c>
      <c r="IJ32" s="29">
        <v>32000</v>
      </c>
      <c r="IK32" s="29">
        <v>4002.3255813953501</v>
      </c>
      <c r="IL32" s="29">
        <v>2000</v>
      </c>
      <c r="IM32" s="29">
        <v>4668.0132250477</v>
      </c>
    </row>
    <row r="33" spans="1:247" x14ac:dyDescent="0.3">
      <c r="A33" s="14" t="s">
        <v>31</v>
      </c>
      <c r="B33" s="14"/>
      <c r="C33" s="18">
        <v>0.298969072164948</v>
      </c>
      <c r="D33" s="18">
        <v>7.2164948453608199E-2</v>
      </c>
      <c r="E33" s="18">
        <v>2.06185567010309E-2</v>
      </c>
      <c r="F33" s="18">
        <v>5.1546391752577296E-2</v>
      </c>
      <c r="G33" s="18">
        <v>0</v>
      </c>
      <c r="H33" s="18">
        <v>2.06185567010309E-2</v>
      </c>
      <c r="I33" s="18">
        <v>4.1237113402061897E-2</v>
      </c>
      <c r="J33" s="18">
        <v>6.1855670103092807E-2</v>
      </c>
      <c r="K33" s="18">
        <v>1.03092783505155E-2</v>
      </c>
      <c r="L33" s="18">
        <v>1.03092783505155E-2</v>
      </c>
      <c r="M33" s="18">
        <v>2.06185567010309E-2</v>
      </c>
      <c r="N33" s="18">
        <v>0</v>
      </c>
      <c r="O33" s="18">
        <v>4.1666666666666699E-2</v>
      </c>
      <c r="P33" s="18">
        <v>0.230769230769231</v>
      </c>
      <c r="Q33" s="18">
        <v>0</v>
      </c>
      <c r="R33" s="18">
        <v>2.6315789473684199E-2</v>
      </c>
      <c r="S33" s="59">
        <v>0</v>
      </c>
      <c r="T33" s="59">
        <v>1.0416666666666701E-2</v>
      </c>
      <c r="U33" s="59">
        <v>2.0833333333333301E-2</v>
      </c>
      <c r="V33" s="59">
        <v>0</v>
      </c>
      <c r="W33" s="59">
        <v>0</v>
      </c>
      <c r="X33" s="59">
        <v>0</v>
      </c>
      <c r="Y33" s="59">
        <v>0</v>
      </c>
      <c r="Z33" s="59">
        <v>1.0416666666666701E-2</v>
      </c>
      <c r="AA33" s="59">
        <v>0</v>
      </c>
      <c r="AB33" s="59">
        <v>0</v>
      </c>
      <c r="AC33" s="59">
        <v>0</v>
      </c>
      <c r="AD33" s="59">
        <v>0</v>
      </c>
      <c r="AE33" s="59">
        <v>0</v>
      </c>
      <c r="AF33" s="59">
        <v>0</v>
      </c>
      <c r="AG33" s="59">
        <v>0</v>
      </c>
      <c r="AH33" s="59">
        <v>0</v>
      </c>
      <c r="AI33" s="59">
        <v>0</v>
      </c>
      <c r="AJ33" s="59">
        <v>0</v>
      </c>
      <c r="AK33" s="59">
        <v>0</v>
      </c>
      <c r="AL33" s="59">
        <v>0</v>
      </c>
      <c r="AM33" s="59">
        <v>0</v>
      </c>
      <c r="AN33" s="59">
        <v>0</v>
      </c>
      <c r="AO33" s="59">
        <v>5.1282051282051301E-2</v>
      </c>
      <c r="AP33" s="59">
        <v>1.7094017094017099E-2</v>
      </c>
      <c r="AQ33" s="59">
        <v>2.5641025641025599E-2</v>
      </c>
      <c r="AR33" s="59">
        <v>0</v>
      </c>
      <c r="AS33" s="59">
        <v>1.7094017094017099E-2</v>
      </c>
      <c r="AT33" s="59">
        <v>1.7094017094017099E-2</v>
      </c>
      <c r="AU33" s="59">
        <v>5.1282051282051301E-2</v>
      </c>
      <c r="AV33" s="59">
        <v>8.5470085470085496E-3</v>
      </c>
      <c r="AW33" s="59">
        <v>8.5470085470085496E-3</v>
      </c>
      <c r="AX33" s="59">
        <v>1.7094017094017099E-2</v>
      </c>
      <c r="AY33" s="59">
        <v>0</v>
      </c>
      <c r="AZ33" s="59">
        <v>8.7719298245613996E-3</v>
      </c>
      <c r="BA33" s="59">
        <v>0</v>
      </c>
      <c r="BB33" s="59">
        <v>0</v>
      </c>
      <c r="BC33" s="59">
        <v>0</v>
      </c>
      <c r="BD33" s="59">
        <v>0</v>
      </c>
      <c r="BE33" s="59">
        <v>1.7543859649122799E-2</v>
      </c>
      <c r="BF33" s="59">
        <v>0</v>
      </c>
      <c r="BG33" s="59">
        <v>0</v>
      </c>
      <c r="BH33" s="59">
        <v>0</v>
      </c>
      <c r="BI33" s="59">
        <v>0</v>
      </c>
      <c r="BJ33" s="59">
        <v>0</v>
      </c>
      <c r="BK33" s="59">
        <v>0</v>
      </c>
      <c r="BL33" s="59">
        <v>0</v>
      </c>
      <c r="BM33" s="59">
        <v>0</v>
      </c>
      <c r="BN33" s="59">
        <v>0</v>
      </c>
      <c r="BO33" s="59">
        <v>0</v>
      </c>
      <c r="BP33" s="59">
        <v>0</v>
      </c>
      <c r="BQ33" s="59">
        <v>0.05</v>
      </c>
      <c r="BR33" s="59">
        <v>0</v>
      </c>
      <c r="BS33" s="59">
        <v>0</v>
      </c>
      <c r="BT33" s="59">
        <v>0</v>
      </c>
      <c r="BU33" s="59">
        <v>0</v>
      </c>
      <c r="BV33" s="59">
        <v>0</v>
      </c>
      <c r="BW33" s="59">
        <v>0</v>
      </c>
      <c r="BX33" s="59">
        <v>0</v>
      </c>
      <c r="BY33" s="59">
        <v>0</v>
      </c>
      <c r="BZ33" s="59">
        <v>0</v>
      </c>
      <c r="CA33" s="59">
        <v>0</v>
      </c>
      <c r="CB33" s="59">
        <v>0</v>
      </c>
      <c r="CC33" s="59">
        <v>0</v>
      </c>
      <c r="CD33" s="59">
        <v>0</v>
      </c>
      <c r="CE33" s="59">
        <v>0</v>
      </c>
      <c r="CF33" s="59">
        <v>0</v>
      </c>
      <c r="CG33" s="18">
        <v>2.06185567010309E-2</v>
      </c>
      <c r="CH33" s="18">
        <v>0.28865979381443302</v>
      </c>
      <c r="CI33" s="18">
        <v>0.10309278350515499</v>
      </c>
      <c r="CJ33" s="18">
        <v>0.134020618556701</v>
      </c>
      <c r="CK33" s="18">
        <v>0.32989690721649501</v>
      </c>
      <c r="CL33" s="20">
        <v>0</v>
      </c>
      <c r="CM33" s="20">
        <v>0</v>
      </c>
      <c r="CN33" s="81">
        <v>2000</v>
      </c>
      <c r="CO33" s="29">
        <v>5000</v>
      </c>
      <c r="CP33" s="29">
        <v>22000</v>
      </c>
      <c r="CQ33" s="29">
        <v>3619.5876288659802</v>
      </c>
      <c r="CR33" s="20">
        <v>0</v>
      </c>
      <c r="CS33" s="29">
        <v>4390.08445190356</v>
      </c>
      <c r="CT33" s="18">
        <v>0.70103092783505105</v>
      </c>
      <c r="CU33" s="18">
        <v>0.247422680412371</v>
      </c>
      <c r="CV33" s="18">
        <v>5.1546391752577296E-2</v>
      </c>
      <c r="CW33" s="18">
        <v>0</v>
      </c>
      <c r="CX33" s="18">
        <v>5.1546391752577296E-2</v>
      </c>
      <c r="CY33" s="18">
        <v>0.70103092783505105</v>
      </c>
      <c r="CZ33" s="18">
        <v>0.247422680412371</v>
      </c>
      <c r="DA33" s="18">
        <v>5.1546391752577296E-2</v>
      </c>
      <c r="DB33" s="18">
        <v>0</v>
      </c>
      <c r="DC33" s="20">
        <v>0</v>
      </c>
      <c r="DD33" s="20">
        <v>0</v>
      </c>
      <c r="DE33" s="20">
        <v>0</v>
      </c>
      <c r="DF33" s="29">
        <v>2000</v>
      </c>
      <c r="DG33" s="29">
        <v>12000</v>
      </c>
      <c r="DH33" s="29">
        <v>1306.18556701031</v>
      </c>
      <c r="DI33" s="20">
        <v>0</v>
      </c>
      <c r="DJ33" s="29">
        <v>2669.1842711846498</v>
      </c>
      <c r="DK33" s="20">
        <v>0</v>
      </c>
      <c r="DL33" s="20">
        <v>0</v>
      </c>
      <c r="DM33" s="20">
        <v>0</v>
      </c>
      <c r="DN33" s="20">
        <v>0</v>
      </c>
      <c r="DO33" s="29">
        <v>10000</v>
      </c>
      <c r="DP33" s="29">
        <v>458.76288659793801</v>
      </c>
      <c r="DQ33" s="20">
        <v>0</v>
      </c>
      <c r="DR33" s="30">
        <v>1562.3668328132501</v>
      </c>
      <c r="DS33" s="20">
        <v>0</v>
      </c>
      <c r="DT33" s="20">
        <v>0</v>
      </c>
      <c r="DU33" s="20">
        <v>0</v>
      </c>
      <c r="DV33" s="31">
        <v>0</v>
      </c>
      <c r="DW33" s="29">
        <v>3000</v>
      </c>
      <c r="DX33" s="31">
        <v>201.03092783505201</v>
      </c>
      <c r="DY33" s="20">
        <v>0</v>
      </c>
      <c r="DZ33" s="29">
        <v>593.62846920457901</v>
      </c>
      <c r="EA33" s="20">
        <v>0</v>
      </c>
      <c r="EB33" s="20">
        <v>0</v>
      </c>
      <c r="EC33" s="20">
        <v>0</v>
      </c>
      <c r="ED33" s="29">
        <v>2000</v>
      </c>
      <c r="EE33" s="29">
        <v>16000</v>
      </c>
      <c r="EF33" s="29">
        <v>1653.6082474226801</v>
      </c>
      <c r="EG33" s="20">
        <v>0</v>
      </c>
      <c r="EH33" s="29">
        <v>3259.18771372018</v>
      </c>
      <c r="EI33" s="59">
        <v>0.23711340206185599</v>
      </c>
      <c r="EJ33" s="59">
        <v>0.10309278350515499</v>
      </c>
      <c r="EK33" s="29">
        <v>3400</v>
      </c>
      <c r="EL33" s="29">
        <v>9262.5</v>
      </c>
      <c r="EM33" s="29">
        <v>14200</v>
      </c>
      <c r="EN33" s="29">
        <v>20012.5</v>
      </c>
      <c r="EO33" s="29">
        <v>57500</v>
      </c>
      <c r="EP33" s="29">
        <v>16960</v>
      </c>
      <c r="EQ33" s="29">
        <v>10964.919296210701</v>
      </c>
      <c r="ER33" s="20">
        <v>0</v>
      </c>
      <c r="ES33" s="29">
        <v>3000</v>
      </c>
      <c r="ET33" s="29">
        <v>4000</v>
      </c>
      <c r="EU33" s="29">
        <v>6000</v>
      </c>
      <c r="EV33" s="29">
        <v>15000</v>
      </c>
      <c r="EW33" s="29">
        <v>4736.5591397849503</v>
      </c>
      <c r="EX33" s="29">
        <v>2817.44507088297</v>
      </c>
      <c r="EY33" s="20">
        <v>0</v>
      </c>
      <c r="EZ33" s="31">
        <v>0</v>
      </c>
      <c r="FA33" s="29">
        <v>1500</v>
      </c>
      <c r="FB33" s="29">
        <v>3000</v>
      </c>
      <c r="FC33" s="29">
        <v>20000</v>
      </c>
      <c r="FD33" s="29">
        <v>2184.8958333333298</v>
      </c>
      <c r="FE33" s="29">
        <v>3059.7223798355699</v>
      </c>
      <c r="FF33" s="31">
        <v>0</v>
      </c>
      <c r="FG33" s="31">
        <v>0</v>
      </c>
      <c r="FH33" s="31">
        <v>0</v>
      </c>
      <c r="FI33" s="31">
        <v>300</v>
      </c>
      <c r="FJ33" s="29">
        <v>3000</v>
      </c>
      <c r="FK33" s="31">
        <v>261.64948453608201</v>
      </c>
      <c r="FL33" s="29">
        <v>592.37987603038403</v>
      </c>
      <c r="FM33" s="20">
        <v>0</v>
      </c>
      <c r="FN33" s="20">
        <v>0</v>
      </c>
      <c r="FO33" s="20">
        <v>0</v>
      </c>
      <c r="FP33" s="20">
        <v>0</v>
      </c>
      <c r="FQ33" s="29">
        <v>30000</v>
      </c>
      <c r="FR33" s="29">
        <v>1075.2577319587599</v>
      </c>
      <c r="FS33" s="29">
        <v>3450.39342345656</v>
      </c>
      <c r="FT33" s="20">
        <v>0</v>
      </c>
      <c r="FU33" s="29">
        <v>2000</v>
      </c>
      <c r="FV33" s="29">
        <v>3500</v>
      </c>
      <c r="FW33" s="29">
        <v>5500</v>
      </c>
      <c r="FX33" s="29">
        <v>50000</v>
      </c>
      <c r="FY33" s="29">
        <v>5022.6315789473701</v>
      </c>
      <c r="FZ33" s="29">
        <v>6267.8458769572499</v>
      </c>
      <c r="GA33" s="31">
        <v>0</v>
      </c>
      <c r="GB33" s="31">
        <v>0</v>
      </c>
      <c r="GC33" s="31">
        <v>0</v>
      </c>
      <c r="GD33" s="31">
        <v>200</v>
      </c>
      <c r="GE33" s="29">
        <v>2000</v>
      </c>
      <c r="GF33" s="31">
        <v>167.52577319587601</v>
      </c>
      <c r="GG33" s="31">
        <v>371.09362848162198</v>
      </c>
      <c r="GH33" s="20">
        <v>0</v>
      </c>
      <c r="GI33" s="29">
        <v>1000</v>
      </c>
      <c r="GJ33" s="29">
        <v>1500</v>
      </c>
      <c r="GK33" s="29">
        <v>2200</v>
      </c>
      <c r="GL33" s="29">
        <v>6000</v>
      </c>
      <c r="GM33" s="31">
        <v>1772.1649484536099</v>
      </c>
      <c r="GN33" s="29">
        <v>1244.5290498184099</v>
      </c>
      <c r="GO33" s="31">
        <v>0</v>
      </c>
      <c r="GP33" s="31">
        <v>0</v>
      </c>
      <c r="GQ33" s="31">
        <v>0</v>
      </c>
      <c r="GR33" s="31">
        <v>0</v>
      </c>
      <c r="GS33" s="29">
        <v>5000</v>
      </c>
      <c r="GT33" s="31">
        <v>293.47826086956502</v>
      </c>
      <c r="GU33" s="29">
        <v>737.80255076668095</v>
      </c>
      <c r="GV33" s="31">
        <v>0</v>
      </c>
      <c r="GW33" s="31">
        <v>0</v>
      </c>
      <c r="GX33" s="31">
        <v>200</v>
      </c>
      <c r="GY33" s="29">
        <v>600</v>
      </c>
      <c r="GZ33" s="29">
        <v>3000</v>
      </c>
      <c r="HA33" s="31">
        <v>476.80412371134003</v>
      </c>
      <c r="HB33" s="31">
        <v>674.61647498126797</v>
      </c>
      <c r="HC33" s="31">
        <v>0</v>
      </c>
      <c r="HD33" s="31">
        <v>200</v>
      </c>
      <c r="HE33" s="31">
        <v>500</v>
      </c>
      <c r="HF33" s="31">
        <v>650</v>
      </c>
      <c r="HG33" s="29">
        <v>2500</v>
      </c>
      <c r="HH33" s="31">
        <v>538.94736842105306</v>
      </c>
      <c r="HI33" s="31">
        <v>499.74349523554099</v>
      </c>
      <c r="HJ33" s="20">
        <v>0</v>
      </c>
      <c r="HK33" s="31">
        <v>0</v>
      </c>
      <c r="HL33" s="31">
        <v>300</v>
      </c>
      <c r="HM33" s="29">
        <v>600</v>
      </c>
      <c r="HN33" s="29">
        <v>3000</v>
      </c>
      <c r="HO33" s="31">
        <v>597.872340425532</v>
      </c>
      <c r="HP33" s="31">
        <v>882.25989434078099</v>
      </c>
      <c r="HQ33" s="20">
        <v>0</v>
      </c>
      <c r="HR33" s="20">
        <v>0</v>
      </c>
      <c r="HS33" s="20">
        <v>0</v>
      </c>
      <c r="HT33" s="20">
        <v>0</v>
      </c>
      <c r="HU33" s="20">
        <v>0</v>
      </c>
      <c r="HV33" s="31">
        <v>0</v>
      </c>
      <c r="HW33" s="31">
        <v>0</v>
      </c>
      <c r="HX33" s="20">
        <v>0</v>
      </c>
      <c r="HY33" s="20">
        <v>0</v>
      </c>
      <c r="HZ33" s="20">
        <v>0</v>
      </c>
      <c r="IA33" s="20">
        <v>0</v>
      </c>
      <c r="IB33" s="29">
        <v>12000</v>
      </c>
      <c r="IC33" s="31">
        <v>803.09278350515501</v>
      </c>
      <c r="ID33" s="29">
        <v>2155.1031301815301</v>
      </c>
      <c r="IE33" s="18">
        <v>0.731958762886598</v>
      </c>
      <c r="IF33" s="20">
        <v>0</v>
      </c>
      <c r="IG33" s="29">
        <v>2000</v>
      </c>
      <c r="IH33" s="81">
        <v>5000</v>
      </c>
      <c r="II33" s="29">
        <v>10000</v>
      </c>
      <c r="IJ33" s="29">
        <v>54000</v>
      </c>
      <c r="IK33" s="29">
        <v>8321.1267605633802</v>
      </c>
      <c r="IL33" s="29">
        <v>5000</v>
      </c>
      <c r="IM33" s="29">
        <v>10124.664586937601</v>
      </c>
    </row>
    <row r="34" spans="1:247" x14ac:dyDescent="0.3">
      <c r="A34" s="14" t="s">
        <v>32</v>
      </c>
      <c r="B34" s="14"/>
      <c r="C34" s="18">
        <v>0.71276595744680804</v>
      </c>
      <c r="D34" s="18">
        <v>0.13829787234042601</v>
      </c>
      <c r="E34" s="18">
        <v>3.1914893617021295E-2</v>
      </c>
      <c r="F34" s="18">
        <v>8.5106382978723402E-2</v>
      </c>
      <c r="G34" s="18">
        <v>2.1276595744680899E-2</v>
      </c>
      <c r="H34" s="18">
        <v>2.1276595744680899E-2</v>
      </c>
      <c r="I34" s="18">
        <v>0.12765957446808499</v>
      </c>
      <c r="J34" s="18">
        <v>0.25531914893616997</v>
      </c>
      <c r="K34" s="18">
        <v>6.382978723404259E-2</v>
      </c>
      <c r="L34" s="18">
        <v>2.1276595744680899E-2</v>
      </c>
      <c r="M34" s="18">
        <v>1.0638297872340401E-2</v>
      </c>
      <c r="N34" s="18">
        <v>0</v>
      </c>
      <c r="O34" s="18">
        <v>2.02020202020202E-2</v>
      </c>
      <c r="P34" s="18">
        <v>0.53781512605042003</v>
      </c>
      <c r="Q34" s="18">
        <v>9.5238095238095195E-3</v>
      </c>
      <c r="R34" s="18">
        <v>6.2937062937062901E-2</v>
      </c>
      <c r="S34" s="59">
        <v>0</v>
      </c>
      <c r="T34" s="59">
        <v>0</v>
      </c>
      <c r="U34" s="59">
        <v>0</v>
      </c>
      <c r="V34" s="59">
        <v>0</v>
      </c>
      <c r="W34" s="59">
        <v>0</v>
      </c>
      <c r="X34" s="59">
        <v>0</v>
      </c>
      <c r="Y34" s="59">
        <v>1.01010101010101E-2</v>
      </c>
      <c r="Z34" s="59">
        <v>1.01010101010101E-2</v>
      </c>
      <c r="AA34" s="59">
        <v>0</v>
      </c>
      <c r="AB34" s="59">
        <v>0</v>
      </c>
      <c r="AC34" s="59">
        <v>0</v>
      </c>
      <c r="AD34" s="59">
        <v>9.5238095238095195E-3</v>
      </c>
      <c r="AE34" s="59">
        <v>0</v>
      </c>
      <c r="AF34" s="59">
        <v>0</v>
      </c>
      <c r="AG34" s="59">
        <v>0</v>
      </c>
      <c r="AH34" s="59">
        <v>0</v>
      </c>
      <c r="AI34" s="59">
        <v>0</v>
      </c>
      <c r="AJ34" s="59">
        <v>0</v>
      </c>
      <c r="AK34" s="59">
        <v>0</v>
      </c>
      <c r="AL34" s="59">
        <v>0</v>
      </c>
      <c r="AM34" s="59">
        <v>0</v>
      </c>
      <c r="AN34" s="59">
        <v>0</v>
      </c>
      <c r="AO34" s="59">
        <v>9.2436974789915999E-2</v>
      </c>
      <c r="AP34" s="59">
        <v>1.6806722689075598E-2</v>
      </c>
      <c r="AQ34" s="59">
        <v>7.5630252100840303E-2</v>
      </c>
      <c r="AR34" s="59">
        <v>1.6806722689075598E-2</v>
      </c>
      <c r="AS34" s="59">
        <v>1.6806722689075598E-2</v>
      </c>
      <c r="AT34" s="59">
        <v>5.0420168067226899E-2</v>
      </c>
      <c r="AU34" s="59">
        <v>0.184873949579832</v>
      </c>
      <c r="AV34" s="59">
        <v>4.2016806722689107E-2</v>
      </c>
      <c r="AW34" s="59">
        <v>1.6806722689075598E-2</v>
      </c>
      <c r="AX34" s="59">
        <v>8.40336134453782E-3</v>
      </c>
      <c r="AY34" s="59">
        <v>0</v>
      </c>
      <c r="AZ34" s="59">
        <v>6.9930069930069904E-3</v>
      </c>
      <c r="BA34" s="59">
        <v>6.9930069930069904E-3</v>
      </c>
      <c r="BB34" s="59">
        <v>0</v>
      </c>
      <c r="BC34" s="59">
        <v>0</v>
      </c>
      <c r="BD34" s="59">
        <v>0</v>
      </c>
      <c r="BE34" s="59">
        <v>4.1958041958042001E-2</v>
      </c>
      <c r="BF34" s="59">
        <v>6.9930069930069904E-3</v>
      </c>
      <c r="BG34" s="59">
        <v>0</v>
      </c>
      <c r="BH34" s="59">
        <v>0</v>
      </c>
      <c r="BI34" s="59">
        <v>0</v>
      </c>
      <c r="BJ34" s="59">
        <v>0</v>
      </c>
      <c r="BK34" s="59">
        <v>0</v>
      </c>
      <c r="BL34" s="59">
        <v>0.1</v>
      </c>
      <c r="BM34" s="59">
        <v>0</v>
      </c>
      <c r="BN34" s="59">
        <v>0</v>
      </c>
      <c r="BO34" s="59">
        <v>0.1</v>
      </c>
      <c r="BP34" s="59">
        <v>0</v>
      </c>
      <c r="BQ34" s="59">
        <v>0.1</v>
      </c>
      <c r="BR34" s="59">
        <v>0</v>
      </c>
      <c r="BS34" s="59">
        <v>0</v>
      </c>
      <c r="BT34" s="59">
        <v>0</v>
      </c>
      <c r="BU34" s="59">
        <v>0</v>
      </c>
      <c r="BV34" s="59">
        <v>0</v>
      </c>
      <c r="BW34" s="59">
        <v>0</v>
      </c>
      <c r="BX34" s="59">
        <v>0</v>
      </c>
      <c r="BY34" s="59">
        <v>0</v>
      </c>
      <c r="BZ34" s="59">
        <v>0</v>
      </c>
      <c r="CA34" s="59">
        <v>0</v>
      </c>
      <c r="CB34" s="59">
        <v>0</v>
      </c>
      <c r="CC34" s="59">
        <v>0</v>
      </c>
      <c r="CD34" s="59">
        <v>0</v>
      </c>
      <c r="CE34" s="59">
        <v>0</v>
      </c>
      <c r="CF34" s="59">
        <v>0</v>
      </c>
      <c r="CG34" s="18">
        <v>3.1914893617021295E-2</v>
      </c>
      <c r="CH34" s="18">
        <v>0.71276595744680804</v>
      </c>
      <c r="CI34" s="18">
        <v>8.5106382978723402E-2</v>
      </c>
      <c r="CJ34" s="18">
        <v>0</v>
      </c>
      <c r="CK34" s="18">
        <v>0.29787234042553201</v>
      </c>
      <c r="CL34" s="20">
        <v>0</v>
      </c>
      <c r="CM34" s="20">
        <v>1500</v>
      </c>
      <c r="CN34" s="81">
        <v>6000</v>
      </c>
      <c r="CO34" s="29">
        <v>10000</v>
      </c>
      <c r="CP34" s="29">
        <v>96000</v>
      </c>
      <c r="CQ34" s="29">
        <v>8990.4255319148906</v>
      </c>
      <c r="CR34" s="20">
        <v>0</v>
      </c>
      <c r="CS34" s="29">
        <v>12729.215140634</v>
      </c>
      <c r="CT34" s="18">
        <v>0.28723404255319201</v>
      </c>
      <c r="CU34" s="18">
        <v>0.61702127659574502</v>
      </c>
      <c r="CV34" s="18">
        <v>8.5106382978723402E-2</v>
      </c>
      <c r="CW34" s="18">
        <v>1.0638297872340401E-2</v>
      </c>
      <c r="CX34" s="18">
        <v>9.5744680851063801E-2</v>
      </c>
      <c r="CY34" s="18">
        <v>0.28723404255319201</v>
      </c>
      <c r="CZ34" s="18">
        <v>0.61702127659574502</v>
      </c>
      <c r="DA34" s="18">
        <v>9.5744680851063801E-2</v>
      </c>
      <c r="DB34" s="18">
        <v>0</v>
      </c>
      <c r="DC34" s="20">
        <v>0</v>
      </c>
      <c r="DD34" s="20">
        <v>0</v>
      </c>
      <c r="DE34" s="29">
        <v>4750</v>
      </c>
      <c r="DF34" s="29">
        <v>8000</v>
      </c>
      <c r="DG34" s="29">
        <v>28000</v>
      </c>
      <c r="DH34" s="29">
        <v>5076.5957446808497</v>
      </c>
      <c r="DI34" s="20">
        <v>0</v>
      </c>
      <c r="DJ34" s="29">
        <v>5222.35528646283</v>
      </c>
      <c r="DK34" s="20">
        <v>0</v>
      </c>
      <c r="DL34" s="20">
        <v>0</v>
      </c>
      <c r="DM34" s="20">
        <v>0</v>
      </c>
      <c r="DN34" s="20">
        <v>0</v>
      </c>
      <c r="DO34" s="29">
        <v>30000</v>
      </c>
      <c r="DP34" s="29">
        <v>1085.1063829787199</v>
      </c>
      <c r="DQ34" s="20">
        <v>0</v>
      </c>
      <c r="DR34" s="30">
        <v>4254.4336758891304</v>
      </c>
      <c r="DS34" s="20">
        <v>0</v>
      </c>
      <c r="DT34" s="20">
        <v>0</v>
      </c>
      <c r="DU34" s="20">
        <v>0</v>
      </c>
      <c r="DV34" s="31">
        <v>0</v>
      </c>
      <c r="DW34" s="31">
        <v>0</v>
      </c>
      <c r="DX34" s="31">
        <v>0</v>
      </c>
      <c r="DY34" s="20">
        <v>0</v>
      </c>
      <c r="DZ34" s="20">
        <v>0</v>
      </c>
      <c r="EA34" s="20">
        <v>0</v>
      </c>
      <c r="EB34" s="20">
        <v>0</v>
      </c>
      <c r="EC34" s="20">
        <v>0</v>
      </c>
      <c r="ED34" s="29">
        <v>1500</v>
      </c>
      <c r="EE34" s="29">
        <v>90000</v>
      </c>
      <c r="EF34" s="29">
        <v>2828.72340425532</v>
      </c>
      <c r="EG34" s="20">
        <v>0</v>
      </c>
      <c r="EH34" s="29">
        <v>10535.7927815412</v>
      </c>
      <c r="EI34" s="59">
        <v>0.10638297872340401</v>
      </c>
      <c r="EJ34" s="59">
        <v>0.10638297872340401</v>
      </c>
      <c r="EK34" s="29">
        <v>1000</v>
      </c>
      <c r="EL34" s="29">
        <v>7812.5</v>
      </c>
      <c r="EM34" s="29">
        <v>10925</v>
      </c>
      <c r="EN34" s="29">
        <v>17225</v>
      </c>
      <c r="EO34" s="29">
        <v>100600</v>
      </c>
      <c r="EP34" s="29">
        <v>13744.7872340426</v>
      </c>
      <c r="EQ34" s="29">
        <v>11936.661672751199</v>
      </c>
      <c r="ER34" s="29">
        <v>400</v>
      </c>
      <c r="ES34" s="29">
        <v>3500</v>
      </c>
      <c r="ET34" s="29">
        <v>5000</v>
      </c>
      <c r="EU34" s="29">
        <v>6000</v>
      </c>
      <c r="EV34" s="29">
        <v>90000</v>
      </c>
      <c r="EW34" s="29">
        <v>6027.6595744680899</v>
      </c>
      <c r="EX34" s="29">
        <v>9077.6388888764905</v>
      </c>
      <c r="EY34" s="20">
        <v>0</v>
      </c>
      <c r="EZ34" s="31">
        <v>12.5</v>
      </c>
      <c r="FA34" s="29">
        <v>1000</v>
      </c>
      <c r="FB34" s="29">
        <v>2150</v>
      </c>
      <c r="FC34" s="29">
        <v>12000</v>
      </c>
      <c r="FD34" s="29">
        <v>1712.23404255319</v>
      </c>
      <c r="FE34" s="29">
        <v>2169.0601275917202</v>
      </c>
      <c r="FF34" s="31">
        <v>0</v>
      </c>
      <c r="FG34" s="31">
        <v>0</v>
      </c>
      <c r="FH34" s="31">
        <v>200</v>
      </c>
      <c r="FI34" s="31">
        <v>575</v>
      </c>
      <c r="FJ34" s="29">
        <v>5000</v>
      </c>
      <c r="FK34" s="31">
        <v>551.91489361702099</v>
      </c>
      <c r="FL34" s="29">
        <v>954.164924086209</v>
      </c>
      <c r="FM34" s="20">
        <v>0</v>
      </c>
      <c r="FN34" s="20">
        <v>0</v>
      </c>
      <c r="FO34" s="20">
        <v>0</v>
      </c>
      <c r="FP34" s="20">
        <v>0</v>
      </c>
      <c r="FQ34" s="29">
        <v>8000</v>
      </c>
      <c r="FR34" s="29">
        <v>560.63829787233999</v>
      </c>
      <c r="FS34" s="29">
        <v>1473.5093130760299</v>
      </c>
      <c r="FT34" s="20">
        <v>0</v>
      </c>
      <c r="FU34" s="20">
        <v>0</v>
      </c>
      <c r="FV34" s="20">
        <v>0</v>
      </c>
      <c r="FW34" s="29">
        <v>1000</v>
      </c>
      <c r="FX34" s="29">
        <v>21000</v>
      </c>
      <c r="FY34" s="29">
        <v>1381.91489361702</v>
      </c>
      <c r="FZ34" s="29">
        <v>3163.5342549001002</v>
      </c>
      <c r="GA34" s="31">
        <v>0</v>
      </c>
      <c r="GB34" s="31">
        <v>52.5</v>
      </c>
      <c r="GC34" s="31">
        <v>150</v>
      </c>
      <c r="GD34" s="31">
        <v>300</v>
      </c>
      <c r="GE34" s="29">
        <v>1000</v>
      </c>
      <c r="GF34" s="31">
        <v>192.127659574468</v>
      </c>
      <c r="GG34" s="31">
        <v>171.73918923529001</v>
      </c>
      <c r="GH34" s="20">
        <v>0</v>
      </c>
      <c r="GI34" s="29">
        <v>600</v>
      </c>
      <c r="GJ34" s="29">
        <v>1000</v>
      </c>
      <c r="GK34" s="29">
        <v>1100</v>
      </c>
      <c r="GL34" s="29">
        <v>3000</v>
      </c>
      <c r="GM34" s="31">
        <v>990.744680851064</v>
      </c>
      <c r="GN34" s="29">
        <v>634.080893319202</v>
      </c>
      <c r="GO34" s="31">
        <v>0</v>
      </c>
      <c r="GP34" s="31">
        <v>0</v>
      </c>
      <c r="GQ34" s="31">
        <v>0</v>
      </c>
      <c r="GR34" s="31">
        <v>0</v>
      </c>
      <c r="GS34" s="29">
        <v>2000</v>
      </c>
      <c r="GT34" s="31">
        <v>223.404255319149</v>
      </c>
      <c r="GU34" s="29">
        <v>483.14060642125202</v>
      </c>
      <c r="GV34" s="31">
        <v>0</v>
      </c>
      <c r="GW34" s="31">
        <v>0</v>
      </c>
      <c r="GX34" s="31">
        <v>250</v>
      </c>
      <c r="GY34" s="29">
        <v>500</v>
      </c>
      <c r="GZ34" s="29">
        <v>5000</v>
      </c>
      <c r="HA34" s="31">
        <v>352.44680851063799</v>
      </c>
      <c r="HB34" s="31">
        <v>577.018078340393</v>
      </c>
      <c r="HC34" s="31">
        <v>0</v>
      </c>
      <c r="HD34" s="31">
        <v>100</v>
      </c>
      <c r="HE34" s="31">
        <v>250</v>
      </c>
      <c r="HF34" s="31">
        <v>400</v>
      </c>
      <c r="HG34" s="29">
        <v>1500</v>
      </c>
      <c r="HH34" s="31">
        <v>301.70212765957399</v>
      </c>
      <c r="HI34" s="31">
        <v>303.781324497909</v>
      </c>
      <c r="HJ34" s="20">
        <v>0</v>
      </c>
      <c r="HK34" s="31">
        <v>250</v>
      </c>
      <c r="HL34" s="31">
        <v>400</v>
      </c>
      <c r="HM34" s="29">
        <v>675</v>
      </c>
      <c r="HN34" s="29">
        <v>3000</v>
      </c>
      <c r="HO34" s="31">
        <v>586.70212765957399</v>
      </c>
      <c r="HP34" s="31">
        <v>643.669567766368</v>
      </c>
      <c r="HQ34" s="20">
        <v>0</v>
      </c>
      <c r="HR34" s="20">
        <v>0</v>
      </c>
      <c r="HS34" s="20">
        <v>0</v>
      </c>
      <c r="HT34" s="20">
        <v>0</v>
      </c>
      <c r="HU34" s="20">
        <v>500</v>
      </c>
      <c r="HV34" s="31">
        <v>5.31914893617021</v>
      </c>
      <c r="HW34" s="31">
        <v>51.571062312939702</v>
      </c>
      <c r="HX34" s="20">
        <v>0</v>
      </c>
      <c r="HY34" s="20">
        <v>0</v>
      </c>
      <c r="HZ34" s="20">
        <v>0</v>
      </c>
      <c r="IA34" s="20">
        <v>0</v>
      </c>
      <c r="IB34" s="29">
        <v>30000</v>
      </c>
      <c r="IC34" s="31">
        <v>857.97872340425499</v>
      </c>
      <c r="ID34" s="29">
        <v>3408.964330408</v>
      </c>
      <c r="IE34" s="18">
        <v>0.7021276595744681</v>
      </c>
      <c r="IF34" s="20">
        <v>0</v>
      </c>
      <c r="IG34" s="29">
        <v>3250</v>
      </c>
      <c r="IH34" s="81">
        <v>10850</v>
      </c>
      <c r="II34" s="29">
        <v>24750</v>
      </c>
      <c r="IJ34" s="29">
        <v>120000</v>
      </c>
      <c r="IK34" s="29">
        <v>21583.333333333299</v>
      </c>
      <c r="IL34" s="29">
        <v>20000</v>
      </c>
      <c r="IM34" s="29">
        <v>27695.134720370799</v>
      </c>
    </row>
    <row r="35" spans="1:247" x14ac:dyDescent="0.3">
      <c r="A35" s="14" t="s">
        <v>50</v>
      </c>
      <c r="B35" s="14"/>
      <c r="C35" s="59">
        <v>0.40426634221458996</v>
      </c>
      <c r="D35" s="59">
        <v>8.1106528175760598E-2</v>
      </c>
      <c r="E35" s="59">
        <v>7.0634484648349108E-2</v>
      </c>
      <c r="F35" s="59">
        <v>5.8660708971331299E-2</v>
      </c>
      <c r="G35" s="59">
        <v>5.7364714065054204E-3</v>
      </c>
      <c r="H35" s="59">
        <v>9.4484597752262506E-3</v>
      </c>
      <c r="I35" s="59">
        <v>2.8679992568915604E-2</v>
      </c>
      <c r="J35" s="59">
        <v>0.11589567318332</v>
      </c>
      <c r="K35" s="59">
        <v>1.51295218825845E-2</v>
      </c>
      <c r="L35" s="59">
        <v>4.2850987006086E-3</v>
      </c>
      <c r="M35" s="59">
        <v>2.7015761942675E-2</v>
      </c>
      <c r="N35" s="18">
        <v>0</v>
      </c>
      <c r="O35" s="57">
        <v>3.0997186706271603E-2</v>
      </c>
      <c r="P35" s="57">
        <v>0.34338120956402696</v>
      </c>
      <c r="Q35" s="57">
        <v>4.40464617492868E-3</v>
      </c>
      <c r="R35" s="57">
        <v>3.2939922997032398E-2</v>
      </c>
      <c r="S35" s="59">
        <v>4.1675182117920902E-3</v>
      </c>
      <c r="T35" s="59">
        <v>5.2264884335093097E-3</v>
      </c>
      <c r="U35" s="59">
        <v>6.1983982417987702E-3</v>
      </c>
      <c r="V35" s="59">
        <v>1.3633016550263599E-3</v>
      </c>
      <c r="W35" s="59">
        <v>1.4217909266069002E-3</v>
      </c>
      <c r="X35" s="59">
        <v>6.3505091535729404E-4</v>
      </c>
      <c r="Y35" s="59">
        <v>5.3186478368695599E-3</v>
      </c>
      <c r="Z35" s="59">
        <v>4.0159378103672202E-3</v>
      </c>
      <c r="AA35" s="59">
        <v>4.1719762043905995E-4</v>
      </c>
      <c r="AB35" s="59">
        <v>1.2095193145519401E-3</v>
      </c>
      <c r="AC35" s="59">
        <v>0</v>
      </c>
      <c r="AD35" s="59">
        <v>9.2115009883731596E-4</v>
      </c>
      <c r="AE35" s="59">
        <v>0</v>
      </c>
      <c r="AF35" s="59">
        <v>0</v>
      </c>
      <c r="AG35" s="59">
        <v>0</v>
      </c>
      <c r="AH35" s="59">
        <v>0</v>
      </c>
      <c r="AI35" s="59">
        <v>2.8422706078879202E-3</v>
      </c>
      <c r="AJ35" s="59">
        <v>6.4122546820344795E-4</v>
      </c>
      <c r="AK35" s="59">
        <v>0</v>
      </c>
      <c r="AL35" s="59">
        <v>0</v>
      </c>
      <c r="AM35" s="59">
        <v>0</v>
      </c>
      <c r="AN35" s="59">
        <v>0</v>
      </c>
      <c r="AO35" s="59">
        <v>6.8132576847544299E-2</v>
      </c>
      <c r="AP35" s="59">
        <v>6.1450655218168705E-2</v>
      </c>
      <c r="AQ35" s="59">
        <v>4.9377495226817697E-2</v>
      </c>
      <c r="AR35" s="59">
        <v>4.6445280468256E-3</v>
      </c>
      <c r="AS35" s="59">
        <v>7.5874575763439497E-3</v>
      </c>
      <c r="AT35" s="59">
        <v>8.5660726811674203E-3</v>
      </c>
      <c r="AU35" s="59">
        <v>9.2397824462459588E-2</v>
      </c>
      <c r="AV35" s="59">
        <v>1.05411620021669E-2</v>
      </c>
      <c r="AW35" s="59">
        <v>3.48150617923064E-3</v>
      </c>
      <c r="AX35" s="59">
        <v>2.29708864958733E-2</v>
      </c>
      <c r="AY35" s="59">
        <v>0</v>
      </c>
      <c r="AZ35" s="59">
        <v>3.5635449899243301E-3</v>
      </c>
      <c r="BA35" s="59">
        <v>1.5769267445425201E-3</v>
      </c>
      <c r="BB35" s="59">
        <v>4.7196534410880002E-4</v>
      </c>
      <c r="BC35" s="59">
        <v>0</v>
      </c>
      <c r="BD35" s="59">
        <v>0</v>
      </c>
      <c r="BE35" s="59">
        <v>1.3328026305518601E-2</v>
      </c>
      <c r="BF35" s="59">
        <v>1.0470717358335799E-2</v>
      </c>
      <c r="BG35" s="59">
        <v>2.9577722117137798E-4</v>
      </c>
      <c r="BH35" s="59">
        <v>0</v>
      </c>
      <c r="BI35" s="59">
        <v>1.6509922730639402E-3</v>
      </c>
      <c r="BJ35" s="59">
        <v>0</v>
      </c>
      <c r="BK35" s="59">
        <v>1.0010142730433699E-2</v>
      </c>
      <c r="BL35" s="59">
        <v>1.9266973858457902E-2</v>
      </c>
      <c r="BM35" s="59">
        <v>2.4127395976356998E-2</v>
      </c>
      <c r="BN35" s="59">
        <v>0</v>
      </c>
      <c r="BO35" s="59">
        <v>3.0750543098478299E-3</v>
      </c>
      <c r="BP35" s="59">
        <v>3.6425843184185801E-3</v>
      </c>
      <c r="BQ35" s="59">
        <v>4.9616000995542996E-2</v>
      </c>
      <c r="BR35" s="59">
        <v>2.9017992628324702E-3</v>
      </c>
      <c r="BS35" s="59">
        <v>0</v>
      </c>
      <c r="BT35" s="59">
        <v>1.2231072932257302E-2</v>
      </c>
      <c r="BU35" s="59">
        <v>0</v>
      </c>
      <c r="BV35" s="59">
        <v>0</v>
      </c>
      <c r="BW35" s="59">
        <v>0</v>
      </c>
      <c r="BX35" s="59">
        <v>0</v>
      </c>
      <c r="BY35" s="59">
        <v>0</v>
      </c>
      <c r="BZ35" s="59">
        <v>0</v>
      </c>
      <c r="CA35" s="59">
        <v>0</v>
      </c>
      <c r="CB35" s="59">
        <v>8.8315581179554004E-3</v>
      </c>
      <c r="CC35" s="59">
        <v>0</v>
      </c>
      <c r="CD35" s="59">
        <v>0</v>
      </c>
      <c r="CE35" s="59">
        <v>8.7275750940746504E-3</v>
      </c>
      <c r="CF35" s="59">
        <v>0</v>
      </c>
      <c r="CG35" s="18">
        <v>6.7434579943979694E-2</v>
      </c>
      <c r="CH35" s="18">
        <v>0.40976608619468202</v>
      </c>
      <c r="CI35" s="18">
        <v>5.9976054872378406E-2</v>
      </c>
      <c r="CJ35" s="18">
        <v>7.23650746363005E-2</v>
      </c>
      <c r="CK35" s="18">
        <v>0.35381341689538504</v>
      </c>
      <c r="CL35" s="31">
        <v>0</v>
      </c>
      <c r="CM35" s="31">
        <v>172.309647252443</v>
      </c>
      <c r="CN35" s="81">
        <v>2088.9598618386799</v>
      </c>
      <c r="CO35" s="29">
        <v>5486.6876945568301</v>
      </c>
      <c r="CP35" s="29">
        <v>36675.411279458203</v>
      </c>
      <c r="CQ35" s="29">
        <v>3961.2289323012601</v>
      </c>
      <c r="CR35" s="31">
        <v>0</v>
      </c>
      <c r="CS35" s="60">
        <v>5817.0050122770399</v>
      </c>
      <c r="CT35" s="18">
        <v>0.59522588743529203</v>
      </c>
      <c r="CU35" s="18">
        <v>0.363489495619636</v>
      </c>
      <c r="CV35" s="18">
        <v>4.0186251509078799E-2</v>
      </c>
      <c r="CW35" s="18">
        <v>1.09836543599358E-3</v>
      </c>
      <c r="CX35" s="18">
        <v>4.7142898896904505E-2</v>
      </c>
      <c r="CY35" s="18">
        <v>0.59573365778540999</v>
      </c>
      <c r="CZ35" s="18">
        <v>0.35712344331768497</v>
      </c>
      <c r="DA35" s="18">
        <v>4.4525476579637804E-2</v>
      </c>
      <c r="DB35" s="18">
        <v>2.6174223172667098E-3</v>
      </c>
      <c r="DC35" s="20">
        <v>0</v>
      </c>
      <c r="DD35" s="20">
        <v>0</v>
      </c>
      <c r="DE35" s="29">
        <v>368.123173620616</v>
      </c>
      <c r="DF35" s="29">
        <v>2455.7111279904102</v>
      </c>
      <c r="DG35" s="29">
        <v>16530.395355010201</v>
      </c>
      <c r="DH35" s="29">
        <v>1874.1609369734699</v>
      </c>
      <c r="DI35" s="20">
        <v>0</v>
      </c>
      <c r="DJ35" s="29">
        <v>3213.7658499303402</v>
      </c>
      <c r="DK35" s="20">
        <v>0</v>
      </c>
      <c r="DL35" s="20">
        <v>0</v>
      </c>
      <c r="DM35" s="20">
        <v>0</v>
      </c>
      <c r="DN35" s="20">
        <v>0</v>
      </c>
      <c r="DO35" s="29">
        <v>20528.465823103201</v>
      </c>
      <c r="DP35" s="29">
        <v>523.51899067152499</v>
      </c>
      <c r="DQ35" s="20">
        <v>0</v>
      </c>
      <c r="DR35" s="29">
        <v>2626.1951606508001</v>
      </c>
      <c r="DS35" s="20">
        <v>0</v>
      </c>
      <c r="DT35" s="20">
        <v>0</v>
      </c>
      <c r="DU35" s="20">
        <v>0</v>
      </c>
      <c r="DV35" s="31">
        <v>19.426970033004501</v>
      </c>
      <c r="DW35" s="31">
        <v>7092.4750132070703</v>
      </c>
      <c r="DX35" s="31">
        <v>175.15092285869699</v>
      </c>
      <c r="DY35" s="20">
        <v>0</v>
      </c>
      <c r="DZ35" s="31">
        <v>874.58729396766296</v>
      </c>
      <c r="EA35" s="20">
        <v>0</v>
      </c>
      <c r="EB35" s="20">
        <v>0</v>
      </c>
      <c r="EC35" s="31">
        <v>47.153267554791697</v>
      </c>
      <c r="ED35" s="60">
        <v>1378.7109073998099</v>
      </c>
      <c r="EE35" s="60">
        <v>21236.824332723801</v>
      </c>
      <c r="EF35" s="60">
        <v>1404.3058920522899</v>
      </c>
      <c r="EG35" s="31">
        <v>0</v>
      </c>
      <c r="EH35" s="60">
        <v>3221.8774604035002</v>
      </c>
      <c r="EI35" s="59">
        <v>0.18489649420018001</v>
      </c>
      <c r="EJ35" s="59">
        <v>0.137629318239853</v>
      </c>
      <c r="EK35" s="29">
        <v>1977.1377926837199</v>
      </c>
      <c r="EL35" s="29">
        <v>7727.52397686937</v>
      </c>
      <c r="EM35" s="29">
        <v>11420.9542442151</v>
      </c>
      <c r="EN35" s="29">
        <v>16871.810584529801</v>
      </c>
      <c r="EO35" s="29">
        <v>56376.231684095699</v>
      </c>
      <c r="EP35" s="29">
        <v>13718.774348639699</v>
      </c>
      <c r="EQ35" s="29">
        <v>9127.9553608554197</v>
      </c>
      <c r="ER35" s="29">
        <v>463.97311991055602</v>
      </c>
      <c r="ES35" s="29">
        <v>2980.5439673272099</v>
      </c>
      <c r="ET35" s="29">
        <v>3958.0999013084602</v>
      </c>
      <c r="EU35" s="29">
        <v>5656.37165326998</v>
      </c>
      <c r="EV35" s="29">
        <v>17228.7114580167</v>
      </c>
      <c r="EW35" s="29">
        <v>4567.0408023118398</v>
      </c>
      <c r="EX35" s="29">
        <v>2710.03101484237</v>
      </c>
      <c r="EY35" s="20">
        <v>0</v>
      </c>
      <c r="EZ35" s="31">
        <v>132.906539276752</v>
      </c>
      <c r="FA35" s="29">
        <v>776.77841548303195</v>
      </c>
      <c r="FB35" s="29">
        <v>1993.28293779552</v>
      </c>
      <c r="FC35" s="29">
        <v>17997.302202612202</v>
      </c>
      <c r="FD35" s="29">
        <v>1620.98149847628</v>
      </c>
      <c r="FE35" s="29">
        <v>2643.0590735113801</v>
      </c>
      <c r="FF35" s="31">
        <v>0</v>
      </c>
      <c r="FG35" s="31">
        <v>0</v>
      </c>
      <c r="FH35" s="31">
        <v>24.058851171292499</v>
      </c>
      <c r="FI35" s="31">
        <v>296.26669020571001</v>
      </c>
      <c r="FJ35" s="29">
        <v>6010.0387636523101</v>
      </c>
      <c r="FK35" s="31">
        <v>363.55770591372902</v>
      </c>
      <c r="FL35" s="29">
        <v>912.79243779297201</v>
      </c>
      <c r="FM35" s="20">
        <v>0</v>
      </c>
      <c r="FN35" s="20">
        <v>0</v>
      </c>
      <c r="FO35" s="31">
        <v>29.496611057287701</v>
      </c>
      <c r="FP35" s="31">
        <v>614.63042354064896</v>
      </c>
      <c r="FQ35" s="29">
        <v>9919.7016341640101</v>
      </c>
      <c r="FR35" s="29">
        <v>706.86144595506505</v>
      </c>
      <c r="FS35" s="29">
        <v>1598.3167428755301</v>
      </c>
      <c r="FT35" s="20">
        <v>0</v>
      </c>
      <c r="FU35" s="31">
        <v>535.47089134104203</v>
      </c>
      <c r="FV35" s="29">
        <v>1844.8099617046901</v>
      </c>
      <c r="FW35" s="29">
        <v>3799.2771237301099</v>
      </c>
      <c r="FX35" s="29">
        <v>19419.854949472199</v>
      </c>
      <c r="FY35" s="29">
        <v>2718.6762317903799</v>
      </c>
      <c r="FZ35" s="29">
        <v>3289.5371698057802</v>
      </c>
      <c r="GA35" s="31">
        <v>0</v>
      </c>
      <c r="GB35" s="31">
        <v>5.1637301667266504</v>
      </c>
      <c r="GC35" s="31">
        <v>48.316488142914899</v>
      </c>
      <c r="GD35" s="31">
        <v>190.00013000660101</v>
      </c>
      <c r="GE35" s="29">
        <v>1672.8572753660201</v>
      </c>
      <c r="GF35" s="31">
        <v>152.519013892722</v>
      </c>
      <c r="GG35" s="31">
        <v>269.202632547034</v>
      </c>
      <c r="GH35" s="20">
        <v>0</v>
      </c>
      <c r="GI35" s="29">
        <v>666.60799620589205</v>
      </c>
      <c r="GJ35" s="29">
        <v>1134.99011302144</v>
      </c>
      <c r="GK35" s="29">
        <v>1736.00423300186</v>
      </c>
      <c r="GL35" s="29">
        <v>6388.9374871597902</v>
      </c>
      <c r="GM35" s="31">
        <v>1318.6194576481</v>
      </c>
      <c r="GN35" s="29">
        <v>1039.8305371833601</v>
      </c>
      <c r="GO35" s="31">
        <v>0</v>
      </c>
      <c r="GP35" s="31">
        <v>0</v>
      </c>
      <c r="GQ35" s="31">
        <v>17.3350534999635</v>
      </c>
      <c r="GR35" s="31">
        <v>293.04505393944498</v>
      </c>
      <c r="GS35" s="29">
        <v>4842.2841517397101</v>
      </c>
      <c r="GT35" s="31">
        <v>343.74338511834299</v>
      </c>
      <c r="GU35" s="29">
        <v>806.75449817880997</v>
      </c>
      <c r="GV35" s="31">
        <v>0</v>
      </c>
      <c r="GW35" s="31">
        <v>27.2034112145443</v>
      </c>
      <c r="GX35" s="31">
        <v>231.09642574801401</v>
      </c>
      <c r="GY35" s="29">
        <v>465.44873721518002</v>
      </c>
      <c r="GZ35" s="29">
        <v>3194.8809029024901</v>
      </c>
      <c r="HA35" s="31">
        <v>357.76497603650103</v>
      </c>
      <c r="HB35" s="31">
        <v>496.70849924095302</v>
      </c>
      <c r="HC35" s="31">
        <v>0</v>
      </c>
      <c r="HD35" s="31">
        <v>118.35383517415301</v>
      </c>
      <c r="HE35" s="31">
        <v>278.398907077844</v>
      </c>
      <c r="HF35" s="31">
        <v>480.76623348687099</v>
      </c>
      <c r="HG35" s="29">
        <v>2511.6060709379599</v>
      </c>
      <c r="HH35" s="31">
        <v>374.10841208504098</v>
      </c>
      <c r="HI35" s="31">
        <v>414.78395311649098</v>
      </c>
      <c r="HJ35" s="20">
        <v>0</v>
      </c>
      <c r="HK35" s="31">
        <v>130.602653616575</v>
      </c>
      <c r="HL35" s="31">
        <v>336.00350374792401</v>
      </c>
      <c r="HM35" s="29">
        <v>764.54835876193795</v>
      </c>
      <c r="HN35" s="29">
        <v>3189.0333968505402</v>
      </c>
      <c r="HO35" s="31">
        <v>574.57461940781604</v>
      </c>
      <c r="HP35" s="31">
        <v>667.39128754919795</v>
      </c>
      <c r="HQ35" s="20">
        <v>0</v>
      </c>
      <c r="HR35" s="20">
        <v>0</v>
      </c>
      <c r="HS35" s="31">
        <v>7.0619086701844997</v>
      </c>
      <c r="HT35" s="31">
        <v>40.0932153726934</v>
      </c>
      <c r="HU35" s="31">
        <v>696.45550866906297</v>
      </c>
      <c r="HV35" s="31">
        <v>33.6480996456431</v>
      </c>
      <c r="HW35" s="31">
        <v>89.443671736447598</v>
      </c>
      <c r="HX35" s="20">
        <v>0</v>
      </c>
      <c r="HY35" s="20">
        <v>0</v>
      </c>
      <c r="HZ35" s="20">
        <v>0</v>
      </c>
      <c r="IA35" s="31">
        <v>349.16757310563497</v>
      </c>
      <c r="IB35" s="29">
        <v>14672.636439784599</v>
      </c>
      <c r="IC35" s="31">
        <v>685.53196929462501</v>
      </c>
      <c r="ID35" s="29">
        <v>1996.0632152031801</v>
      </c>
      <c r="IE35" s="18">
        <v>0.74730668669679101</v>
      </c>
      <c r="IF35" s="20">
        <v>0</v>
      </c>
      <c r="IG35" s="29">
        <v>2020.79027598739</v>
      </c>
      <c r="IH35" s="81">
        <v>4033.30264409249</v>
      </c>
      <c r="II35" s="29">
        <v>7508.3880637337998</v>
      </c>
      <c r="IJ35" s="29">
        <v>40433.046485997198</v>
      </c>
      <c r="IK35" s="29">
        <v>6297.3712349788002</v>
      </c>
      <c r="IL35" s="29">
        <v>4631.0967525481401</v>
      </c>
      <c r="IM35" s="29">
        <v>7389.1695861472899</v>
      </c>
    </row>
    <row r="36" spans="1:247" s="43" customFormat="1" ht="56.25" customHeight="1" x14ac:dyDescent="0.3">
      <c r="A36" s="43" t="s">
        <v>340</v>
      </c>
      <c r="D36" s="86" t="s">
        <v>338</v>
      </c>
      <c r="E36" s="86"/>
      <c r="F36" s="86"/>
      <c r="G36" s="86"/>
      <c r="H36" s="86"/>
      <c r="I36" s="86"/>
      <c r="J36" s="86"/>
      <c r="K36" s="86"/>
      <c r="L36" s="86"/>
      <c r="M36" s="86"/>
      <c r="N36" s="86"/>
      <c r="O36" s="86" t="s">
        <v>441</v>
      </c>
      <c r="P36" s="86"/>
      <c r="Q36" s="86"/>
      <c r="R36" s="86"/>
      <c r="S36" s="86" t="s">
        <v>338</v>
      </c>
      <c r="T36" s="86"/>
      <c r="U36" s="86"/>
      <c r="V36" s="86"/>
      <c r="W36" s="86"/>
      <c r="X36" s="86"/>
      <c r="Y36" s="86"/>
      <c r="Z36" s="86"/>
      <c r="AA36" s="86"/>
      <c r="AB36" s="86"/>
      <c r="AC36" s="86"/>
      <c r="AD36" s="86" t="s">
        <v>338</v>
      </c>
      <c r="AE36" s="86"/>
      <c r="AF36" s="86"/>
      <c r="AG36" s="86"/>
      <c r="AH36" s="86"/>
      <c r="AI36" s="86"/>
      <c r="AJ36" s="86"/>
      <c r="AK36" s="86"/>
      <c r="AL36" s="86"/>
      <c r="AM36" s="86"/>
      <c r="AN36" s="86"/>
      <c r="AO36" s="86" t="s">
        <v>338</v>
      </c>
      <c r="AP36" s="86"/>
      <c r="AQ36" s="86"/>
      <c r="AR36" s="86"/>
      <c r="AS36" s="86"/>
      <c r="AT36" s="86"/>
      <c r="AU36" s="86"/>
      <c r="AV36" s="86"/>
      <c r="AW36" s="86"/>
      <c r="AX36" s="86"/>
      <c r="AY36" s="86"/>
      <c r="AZ36" s="86" t="s">
        <v>338</v>
      </c>
      <c r="BA36" s="86"/>
      <c r="BB36" s="86"/>
      <c r="BC36" s="86"/>
      <c r="BD36" s="86"/>
      <c r="BE36" s="86"/>
      <c r="BF36" s="86"/>
      <c r="BG36" s="86"/>
      <c r="BH36" s="86"/>
      <c r="BI36" s="86"/>
      <c r="BJ36" s="86"/>
      <c r="BK36" s="71"/>
      <c r="BL36" s="71"/>
      <c r="BM36" s="71"/>
      <c r="BN36" s="71"/>
      <c r="BO36" s="71"/>
      <c r="BP36" s="71"/>
      <c r="BQ36" s="71"/>
      <c r="BR36" s="71"/>
      <c r="BS36" s="71"/>
      <c r="BT36" s="71"/>
      <c r="BU36" s="71"/>
      <c r="BV36" s="71"/>
      <c r="BW36" s="71"/>
      <c r="BX36" s="71"/>
      <c r="BY36" s="71"/>
      <c r="BZ36" s="71"/>
      <c r="CA36" s="8"/>
      <c r="CB36" s="71"/>
      <c r="CC36" s="71"/>
      <c r="CD36" s="71"/>
      <c r="CE36" s="71"/>
      <c r="CF36" s="71"/>
    </row>
  </sheetData>
  <mergeCells count="48">
    <mergeCell ref="IF1:IM2"/>
    <mergeCell ref="D36:N36"/>
    <mergeCell ref="O36:R36"/>
    <mergeCell ref="IE1:IE3"/>
    <mergeCell ref="CH1:CK2"/>
    <mergeCell ref="CL1:CS2"/>
    <mergeCell ref="DC1:DJ2"/>
    <mergeCell ref="DK1:DR2"/>
    <mergeCell ref="DS1:DZ2"/>
    <mergeCell ref="EA1:EH2"/>
    <mergeCell ref="EK1:EQ2"/>
    <mergeCell ref="ER1:EX2"/>
    <mergeCell ref="HX1:ID2"/>
    <mergeCell ref="HQ1:HW2"/>
    <mergeCell ref="HJ1:HP2"/>
    <mergeCell ref="HC1:HI2"/>
    <mergeCell ref="GV1:HB2"/>
    <mergeCell ref="GO1:GU2"/>
    <mergeCell ref="GH1:GN2"/>
    <mergeCell ref="GA1:GG2"/>
    <mergeCell ref="FT1:FZ2"/>
    <mergeCell ref="FM1:FS2"/>
    <mergeCell ref="FF1:FL2"/>
    <mergeCell ref="EY1:FE2"/>
    <mergeCell ref="O2:P2"/>
    <mergeCell ref="Q2:R2"/>
    <mergeCell ref="O1:R1"/>
    <mergeCell ref="CG1:CG3"/>
    <mergeCell ref="AO2:AY2"/>
    <mergeCell ref="BK2:BU2"/>
    <mergeCell ref="BV2:CF2"/>
    <mergeCell ref="S1:CF1"/>
    <mergeCell ref="AZ2:BJ2"/>
    <mergeCell ref="CT1:CW2"/>
    <mergeCell ref="CY1:DB2"/>
    <mergeCell ref="CX1:CX3"/>
    <mergeCell ref="EI1:EI3"/>
    <mergeCell ref="A1:A3"/>
    <mergeCell ref="B1:B3"/>
    <mergeCell ref="C1:C3"/>
    <mergeCell ref="D1:N2"/>
    <mergeCell ref="AO36:AY36"/>
    <mergeCell ref="EJ1:EJ3"/>
    <mergeCell ref="AZ36:BJ36"/>
    <mergeCell ref="S36:AC36"/>
    <mergeCell ref="S2:AC2"/>
    <mergeCell ref="AD2:AN2"/>
    <mergeCell ref="AD36:AN3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A6"/>
  <sheetViews>
    <sheetView zoomScale="80" zoomScaleNormal="80" workbookViewId="0">
      <pane xSplit="1" ySplit="3" topLeftCell="B4" activePane="bottomRight" state="frozen"/>
      <selection pane="topRight" activeCell="B1" sqref="B1"/>
      <selection pane="bottomLeft" activeCell="A4" sqref="A4"/>
      <selection pane="bottomRight" activeCell="GO10" sqref="GO10"/>
    </sheetView>
  </sheetViews>
  <sheetFormatPr defaultColWidth="9" defaultRowHeight="16.5" x14ac:dyDescent="0.3"/>
  <cols>
    <col min="1" max="1" width="9" style="1"/>
    <col min="2" max="2" width="11.5703125" style="1" customWidth="1"/>
    <col min="3" max="12" width="15.28515625" style="1" customWidth="1"/>
    <col min="13" max="104" width="9" style="1"/>
    <col min="105" max="113" width="10.5703125" style="1" customWidth="1"/>
    <col min="114" max="125" width="9" style="1"/>
    <col min="126" max="128" width="9" style="1" customWidth="1"/>
    <col min="129" max="131" width="9" style="1"/>
    <col min="132" max="134" width="12.140625" style="1" customWidth="1"/>
    <col min="135" max="137" width="12.28515625" style="1" customWidth="1"/>
    <col min="138" max="147" width="14.28515625" style="1" customWidth="1"/>
    <col min="148" max="148" width="9" style="1"/>
    <col min="149" max="149" width="18.85546875" style="1" customWidth="1"/>
    <col min="150" max="150" width="13.140625" style="1" customWidth="1"/>
    <col min="151" max="157" width="9" style="1"/>
    <col min="158" max="158" width="10.28515625" style="1" customWidth="1"/>
    <col min="159" max="162" width="9" style="1"/>
    <col min="163" max="163" width="17" style="1" customWidth="1"/>
    <col min="164" max="165" width="9" style="1"/>
    <col min="166" max="166" width="12.28515625" style="1" customWidth="1"/>
    <col min="167" max="179" width="9" style="1"/>
    <col min="180" max="180" width="10.42578125" style="1" customWidth="1"/>
    <col min="181" max="184" width="9" style="1"/>
    <col min="185" max="185" width="15.140625" style="1" customWidth="1"/>
    <col min="186" max="187" width="9" style="1"/>
    <col min="188" max="188" width="12.42578125" style="1" customWidth="1"/>
    <col min="189" max="194" width="9" style="1"/>
    <col min="195" max="195" width="17.140625" style="1" customWidth="1"/>
    <col min="196" max="201" width="11" style="2" customWidth="1"/>
    <col min="202" max="202" width="14.140625" style="2" customWidth="1"/>
    <col min="203" max="208" width="11" style="2" customWidth="1"/>
    <col min="209" max="211" width="9" style="1"/>
    <col min="212" max="212" width="11" style="1" customWidth="1"/>
    <col min="213" max="214" width="9" style="1"/>
    <col min="215" max="215" width="13.140625" style="1" customWidth="1"/>
    <col min="216" max="220" width="9" style="1"/>
    <col min="221" max="221" width="18" style="1" customWidth="1"/>
    <col min="222" max="229" width="10.85546875" style="1" customWidth="1"/>
    <col min="230" max="231" width="17.7109375" style="1" customWidth="1"/>
    <col min="232" max="235" width="10.85546875" style="1" customWidth="1"/>
    <col min="236" max="16384" width="9" style="1"/>
  </cols>
  <sheetData>
    <row r="1" spans="1:235" ht="19.5" customHeight="1" x14ac:dyDescent="0.3">
      <c r="A1" s="134" t="s">
        <v>333</v>
      </c>
      <c r="B1" s="90" t="s">
        <v>109</v>
      </c>
      <c r="C1" s="90" t="s">
        <v>407</v>
      </c>
      <c r="D1" s="90"/>
      <c r="E1" s="90"/>
      <c r="F1" s="90"/>
      <c r="G1" s="90"/>
      <c r="H1" s="90"/>
      <c r="I1" s="90"/>
      <c r="J1" s="90"/>
      <c r="K1" s="90"/>
      <c r="L1" s="90"/>
      <c r="M1" s="91" t="s">
        <v>442</v>
      </c>
      <c r="N1" s="91"/>
      <c r="O1" s="91"/>
      <c r="P1" s="91"/>
      <c r="Q1" s="91"/>
      <c r="R1" s="91"/>
      <c r="S1" s="91"/>
      <c r="T1" s="91"/>
      <c r="U1" s="91"/>
      <c r="V1" s="91"/>
      <c r="W1" s="91"/>
      <c r="X1" s="91"/>
      <c r="Y1" s="91"/>
      <c r="Z1" s="91"/>
      <c r="AA1" s="90" t="s">
        <v>443</v>
      </c>
      <c r="AB1" s="90"/>
      <c r="AC1" s="90"/>
      <c r="AD1" s="90"/>
      <c r="AE1" s="90"/>
      <c r="AF1" s="90"/>
      <c r="AG1" s="90"/>
      <c r="AH1" s="90"/>
      <c r="AI1" s="90"/>
      <c r="AJ1" s="90"/>
      <c r="AK1" s="90"/>
      <c r="AL1" s="90"/>
      <c r="AM1" s="90"/>
      <c r="AN1" s="90" t="s">
        <v>444</v>
      </c>
      <c r="AO1" s="90"/>
      <c r="AP1" s="90"/>
      <c r="AQ1" s="90"/>
      <c r="AR1" s="90"/>
      <c r="AS1" s="90"/>
      <c r="AT1" s="90"/>
      <c r="AU1" s="90"/>
      <c r="AV1" s="90"/>
      <c r="AW1" s="90"/>
      <c r="AX1" s="90"/>
      <c r="AY1" s="90"/>
      <c r="AZ1" s="90"/>
      <c r="BA1" s="90" t="s">
        <v>445</v>
      </c>
      <c r="BB1" s="90"/>
      <c r="BC1" s="90"/>
      <c r="BD1" s="90"/>
      <c r="BE1" s="90"/>
      <c r="BF1" s="90"/>
      <c r="BG1" s="90"/>
      <c r="BH1" s="90"/>
      <c r="BI1" s="90"/>
      <c r="BJ1" s="90"/>
      <c r="BK1" s="90"/>
      <c r="BL1" s="90"/>
      <c r="BM1" s="90"/>
      <c r="BN1" s="90" t="s">
        <v>446</v>
      </c>
      <c r="BO1" s="90"/>
      <c r="BP1" s="90"/>
      <c r="BQ1" s="90"/>
      <c r="BR1" s="90"/>
      <c r="BS1" s="90"/>
      <c r="BT1" s="90"/>
      <c r="BU1" s="90"/>
      <c r="BV1" s="90"/>
      <c r="BW1" s="90"/>
      <c r="BX1" s="90"/>
      <c r="BY1" s="90"/>
      <c r="BZ1" s="90"/>
      <c r="CA1" s="90" t="s">
        <v>447</v>
      </c>
      <c r="CB1" s="90"/>
      <c r="CC1" s="90"/>
      <c r="CD1" s="90"/>
      <c r="CE1" s="90"/>
      <c r="CF1" s="90"/>
      <c r="CG1" s="90"/>
      <c r="CH1" s="90"/>
      <c r="CI1" s="90"/>
      <c r="CJ1" s="90"/>
      <c r="CK1" s="90"/>
      <c r="CL1" s="90"/>
      <c r="CM1" s="90"/>
      <c r="CN1" s="90" t="s">
        <v>448</v>
      </c>
      <c r="CO1" s="90"/>
      <c r="CP1" s="90"/>
      <c r="CQ1" s="90"/>
      <c r="CR1" s="90"/>
      <c r="CS1" s="90"/>
      <c r="CT1" s="90"/>
      <c r="CU1" s="90"/>
      <c r="CV1" s="90"/>
      <c r="CW1" s="90"/>
      <c r="CX1" s="90"/>
      <c r="CY1" s="90"/>
      <c r="CZ1" s="90"/>
      <c r="DA1" s="90" t="s">
        <v>379</v>
      </c>
      <c r="DB1" s="90"/>
      <c r="DC1" s="90"/>
      <c r="DD1" s="90"/>
      <c r="DE1" s="90"/>
      <c r="DF1" s="90"/>
      <c r="DG1" s="90"/>
      <c r="DH1" s="90"/>
      <c r="DI1" s="90"/>
      <c r="DJ1" s="90" t="s">
        <v>380</v>
      </c>
      <c r="DK1" s="90"/>
      <c r="DL1" s="90"/>
      <c r="DM1" s="90"/>
      <c r="DN1" s="90"/>
      <c r="DO1" s="90"/>
      <c r="DP1" s="90" t="s">
        <v>381</v>
      </c>
      <c r="DQ1" s="90"/>
      <c r="DR1" s="90"/>
      <c r="DS1" s="90"/>
      <c r="DT1" s="90"/>
      <c r="DU1" s="90"/>
      <c r="DV1" s="90" t="s">
        <v>382</v>
      </c>
      <c r="DW1" s="90"/>
      <c r="DX1" s="90"/>
      <c r="DY1" s="90" t="s">
        <v>384</v>
      </c>
      <c r="DZ1" s="90"/>
      <c r="EA1" s="90"/>
      <c r="EB1" s="90" t="s">
        <v>383</v>
      </c>
      <c r="EC1" s="90"/>
      <c r="ED1" s="90"/>
      <c r="EE1" s="90" t="s">
        <v>386</v>
      </c>
      <c r="EF1" s="90"/>
      <c r="EG1" s="90"/>
      <c r="EH1" s="90" t="s">
        <v>337</v>
      </c>
      <c r="EI1" s="90"/>
      <c r="EJ1" s="90"/>
      <c r="EK1" s="90"/>
      <c r="EL1" s="90"/>
      <c r="EM1" s="90"/>
      <c r="EN1" s="90"/>
      <c r="EO1" s="90"/>
      <c r="EP1" s="90"/>
      <c r="EQ1" s="90"/>
      <c r="ER1" s="90"/>
      <c r="ES1" s="90" t="s">
        <v>426</v>
      </c>
      <c r="ET1" s="90" t="s">
        <v>427</v>
      </c>
      <c r="EU1" s="91" t="s">
        <v>428</v>
      </c>
      <c r="EV1" s="91"/>
      <c r="EW1" s="91"/>
      <c r="EX1" s="91"/>
      <c r="EY1" s="91"/>
      <c r="EZ1" s="91"/>
      <c r="FA1" s="91"/>
      <c r="FB1" s="91"/>
      <c r="FC1" s="91"/>
      <c r="FD1" s="91"/>
      <c r="FE1" s="91"/>
      <c r="FF1" s="91"/>
      <c r="FG1" s="91"/>
      <c r="FH1" s="91"/>
      <c r="FI1" s="91"/>
      <c r="FJ1" s="91"/>
      <c r="FK1" s="91"/>
      <c r="FL1" s="91"/>
      <c r="FM1" s="91"/>
      <c r="FN1" s="91"/>
      <c r="FO1" s="91"/>
      <c r="FP1" s="91"/>
      <c r="FQ1" s="91" t="s">
        <v>429</v>
      </c>
      <c r="FR1" s="91"/>
      <c r="FS1" s="91"/>
      <c r="FT1" s="91"/>
      <c r="FU1" s="91"/>
      <c r="FV1" s="91"/>
      <c r="FW1" s="91"/>
      <c r="FX1" s="91"/>
      <c r="FY1" s="91"/>
      <c r="FZ1" s="91"/>
      <c r="GA1" s="91"/>
      <c r="GB1" s="91"/>
      <c r="GC1" s="91"/>
      <c r="GD1" s="91"/>
      <c r="GE1" s="91"/>
      <c r="GF1" s="91"/>
      <c r="GG1" s="91"/>
      <c r="GH1" s="91"/>
      <c r="GI1" s="91"/>
      <c r="GJ1" s="91"/>
      <c r="GK1" s="91"/>
      <c r="GL1" s="91"/>
      <c r="GM1" s="90" t="s">
        <v>430</v>
      </c>
      <c r="GN1" s="90" t="s">
        <v>431</v>
      </c>
      <c r="GO1" s="90"/>
      <c r="GP1" s="90"/>
      <c r="GQ1" s="90"/>
      <c r="GR1" s="90"/>
      <c r="GS1" s="90"/>
      <c r="GT1" s="90"/>
      <c r="GU1" s="90"/>
      <c r="GV1" s="90"/>
      <c r="GW1" s="90"/>
      <c r="GX1" s="90"/>
      <c r="GY1" s="90"/>
      <c r="GZ1" s="90"/>
      <c r="HA1" s="90" t="s">
        <v>432</v>
      </c>
      <c r="HB1" s="90"/>
      <c r="HC1" s="90"/>
      <c r="HD1" s="90"/>
      <c r="HE1" s="90"/>
      <c r="HF1" s="90"/>
      <c r="HG1" s="90"/>
      <c r="HH1" s="90"/>
      <c r="HI1" s="90"/>
      <c r="HJ1" s="90"/>
      <c r="HK1" s="90"/>
      <c r="HL1" s="90"/>
      <c r="HM1" s="90" t="s">
        <v>433</v>
      </c>
      <c r="HN1" s="90" t="s">
        <v>434</v>
      </c>
      <c r="HO1" s="90"/>
      <c r="HP1" s="90"/>
      <c r="HQ1" s="90"/>
      <c r="HR1" s="90"/>
      <c r="HS1" s="90"/>
      <c r="HT1" s="90"/>
      <c r="HU1" s="90"/>
      <c r="HV1" s="90"/>
      <c r="HW1" s="90"/>
      <c r="HX1" s="90"/>
      <c r="HY1" s="90"/>
      <c r="HZ1" s="90"/>
      <c r="IA1" s="90"/>
    </row>
    <row r="2" spans="1:235" ht="19.5" customHeight="1" x14ac:dyDescent="0.3">
      <c r="A2" s="135"/>
      <c r="B2" s="90"/>
      <c r="C2" s="90"/>
      <c r="D2" s="90"/>
      <c r="E2" s="90"/>
      <c r="F2" s="90"/>
      <c r="G2" s="90"/>
      <c r="H2" s="90"/>
      <c r="I2" s="90"/>
      <c r="J2" s="90"/>
      <c r="K2" s="90"/>
      <c r="L2" s="90"/>
      <c r="M2" s="91"/>
      <c r="N2" s="91"/>
      <c r="O2" s="91"/>
      <c r="P2" s="91"/>
      <c r="Q2" s="91"/>
      <c r="R2" s="91"/>
      <c r="S2" s="91"/>
      <c r="T2" s="91"/>
      <c r="U2" s="91"/>
      <c r="V2" s="91"/>
      <c r="W2" s="91"/>
      <c r="X2" s="91"/>
      <c r="Y2" s="91"/>
      <c r="Z2" s="91"/>
      <c r="AA2" s="90"/>
      <c r="AB2" s="90"/>
      <c r="AC2" s="90"/>
      <c r="AD2" s="90"/>
      <c r="AE2" s="90"/>
      <c r="AF2" s="90"/>
      <c r="AG2" s="90"/>
      <c r="AH2" s="90"/>
      <c r="AI2" s="90"/>
      <c r="AJ2" s="90"/>
      <c r="AK2" s="90"/>
      <c r="AL2" s="90"/>
      <c r="AM2" s="90"/>
      <c r="AN2" s="90"/>
      <c r="AO2" s="90"/>
      <c r="AP2" s="90"/>
      <c r="AQ2" s="90"/>
      <c r="AR2" s="90"/>
      <c r="AS2" s="90"/>
      <c r="AT2" s="90"/>
      <c r="AU2" s="90"/>
      <c r="AV2" s="90"/>
      <c r="AW2" s="90"/>
      <c r="AX2" s="90"/>
      <c r="AY2" s="90"/>
      <c r="AZ2" s="90"/>
      <c r="BA2" s="90"/>
      <c r="BB2" s="90"/>
      <c r="BC2" s="90"/>
      <c r="BD2" s="90"/>
      <c r="BE2" s="90"/>
      <c r="BF2" s="90"/>
      <c r="BG2" s="90"/>
      <c r="BH2" s="90"/>
      <c r="BI2" s="90"/>
      <c r="BJ2" s="90"/>
      <c r="BK2" s="90"/>
      <c r="BL2" s="90"/>
      <c r="BM2" s="90"/>
      <c r="BN2" s="90"/>
      <c r="BO2" s="90"/>
      <c r="BP2" s="90"/>
      <c r="BQ2" s="90"/>
      <c r="BR2" s="90"/>
      <c r="BS2" s="90"/>
      <c r="BT2" s="90"/>
      <c r="BU2" s="90"/>
      <c r="BV2" s="90"/>
      <c r="BW2" s="90"/>
      <c r="BX2" s="90"/>
      <c r="BY2" s="90"/>
      <c r="BZ2" s="90"/>
      <c r="CA2" s="90"/>
      <c r="CB2" s="90"/>
      <c r="CC2" s="90"/>
      <c r="CD2" s="90"/>
      <c r="CE2" s="90"/>
      <c r="CF2" s="90"/>
      <c r="CG2" s="90"/>
      <c r="CH2" s="90"/>
      <c r="CI2" s="90"/>
      <c r="CJ2" s="90"/>
      <c r="CK2" s="90"/>
      <c r="CL2" s="90"/>
      <c r="CM2" s="90"/>
      <c r="CN2" s="90"/>
      <c r="CO2" s="90"/>
      <c r="CP2" s="90"/>
      <c r="CQ2" s="90"/>
      <c r="CR2" s="90"/>
      <c r="CS2" s="90"/>
      <c r="CT2" s="90"/>
      <c r="CU2" s="90"/>
      <c r="CV2" s="90"/>
      <c r="CW2" s="90"/>
      <c r="CX2" s="90"/>
      <c r="CY2" s="90"/>
      <c r="CZ2" s="90"/>
      <c r="DA2" s="90"/>
      <c r="DB2" s="90"/>
      <c r="DC2" s="90"/>
      <c r="DD2" s="90"/>
      <c r="DE2" s="90"/>
      <c r="DF2" s="90"/>
      <c r="DG2" s="90"/>
      <c r="DH2" s="90"/>
      <c r="DI2" s="90"/>
      <c r="DJ2" s="90"/>
      <c r="DK2" s="90"/>
      <c r="DL2" s="90"/>
      <c r="DM2" s="90"/>
      <c r="DN2" s="90"/>
      <c r="DO2" s="90"/>
      <c r="DP2" s="90"/>
      <c r="DQ2" s="90"/>
      <c r="DR2" s="90"/>
      <c r="DS2" s="90"/>
      <c r="DT2" s="90"/>
      <c r="DU2" s="90"/>
      <c r="DV2" s="90"/>
      <c r="DW2" s="90"/>
      <c r="DX2" s="90"/>
      <c r="DY2" s="90"/>
      <c r="DZ2" s="90"/>
      <c r="EA2" s="90"/>
      <c r="EB2" s="90"/>
      <c r="EC2" s="90"/>
      <c r="ED2" s="90"/>
      <c r="EE2" s="90"/>
      <c r="EF2" s="90"/>
      <c r="EG2" s="90"/>
      <c r="EH2" s="90"/>
      <c r="EI2" s="90"/>
      <c r="EJ2" s="90"/>
      <c r="EK2" s="90"/>
      <c r="EL2" s="90"/>
      <c r="EM2" s="90"/>
      <c r="EN2" s="90"/>
      <c r="EO2" s="90"/>
      <c r="EP2" s="90"/>
      <c r="EQ2" s="90"/>
      <c r="ER2" s="90"/>
      <c r="ES2" s="90"/>
      <c r="ET2" s="90"/>
      <c r="EU2" s="91"/>
      <c r="EV2" s="91"/>
      <c r="EW2" s="91"/>
      <c r="EX2" s="91"/>
      <c r="EY2" s="91"/>
      <c r="EZ2" s="91"/>
      <c r="FA2" s="91"/>
      <c r="FB2" s="91"/>
      <c r="FC2" s="91"/>
      <c r="FD2" s="91"/>
      <c r="FE2" s="91"/>
      <c r="FF2" s="91"/>
      <c r="FG2" s="91"/>
      <c r="FH2" s="91"/>
      <c r="FI2" s="91"/>
      <c r="FJ2" s="91"/>
      <c r="FK2" s="91"/>
      <c r="FL2" s="91"/>
      <c r="FM2" s="91"/>
      <c r="FN2" s="91"/>
      <c r="FO2" s="91"/>
      <c r="FP2" s="91"/>
      <c r="FQ2" s="91"/>
      <c r="FR2" s="91"/>
      <c r="FS2" s="91"/>
      <c r="FT2" s="91"/>
      <c r="FU2" s="91"/>
      <c r="FV2" s="91"/>
      <c r="FW2" s="91"/>
      <c r="FX2" s="91"/>
      <c r="FY2" s="91"/>
      <c r="FZ2" s="91"/>
      <c r="GA2" s="91"/>
      <c r="GB2" s="91"/>
      <c r="GC2" s="91"/>
      <c r="GD2" s="91"/>
      <c r="GE2" s="91"/>
      <c r="GF2" s="91"/>
      <c r="GG2" s="91"/>
      <c r="GH2" s="91"/>
      <c r="GI2" s="91"/>
      <c r="GJ2" s="91"/>
      <c r="GK2" s="91"/>
      <c r="GL2" s="91"/>
      <c r="GM2" s="90"/>
      <c r="GN2" s="90"/>
      <c r="GO2" s="90"/>
      <c r="GP2" s="90"/>
      <c r="GQ2" s="90"/>
      <c r="GR2" s="90"/>
      <c r="GS2" s="90"/>
      <c r="GT2" s="90"/>
      <c r="GU2" s="90"/>
      <c r="GV2" s="90"/>
      <c r="GW2" s="90"/>
      <c r="GX2" s="90"/>
      <c r="GY2" s="90"/>
      <c r="GZ2" s="90"/>
      <c r="HA2" s="90"/>
      <c r="HB2" s="90"/>
      <c r="HC2" s="90"/>
      <c r="HD2" s="90"/>
      <c r="HE2" s="90"/>
      <c r="HF2" s="90"/>
      <c r="HG2" s="90"/>
      <c r="HH2" s="90"/>
      <c r="HI2" s="90"/>
      <c r="HJ2" s="90"/>
      <c r="HK2" s="90"/>
      <c r="HL2" s="90"/>
      <c r="HM2" s="90"/>
      <c r="HN2" s="90"/>
      <c r="HO2" s="90"/>
      <c r="HP2" s="90"/>
      <c r="HQ2" s="90"/>
      <c r="HR2" s="90"/>
      <c r="HS2" s="90"/>
      <c r="HT2" s="90"/>
      <c r="HU2" s="90"/>
      <c r="HV2" s="90"/>
      <c r="HW2" s="90"/>
      <c r="HX2" s="90"/>
      <c r="HY2" s="90"/>
      <c r="HZ2" s="90"/>
      <c r="IA2" s="90"/>
    </row>
    <row r="3" spans="1:235" ht="53.25" customHeight="1" x14ac:dyDescent="0.3">
      <c r="A3" s="136"/>
      <c r="B3" s="90"/>
      <c r="C3" s="28" t="s">
        <v>101</v>
      </c>
      <c r="D3" s="28" t="s">
        <v>102</v>
      </c>
      <c r="E3" s="28" t="s">
        <v>103</v>
      </c>
      <c r="F3" s="28" t="s">
        <v>104</v>
      </c>
      <c r="G3" s="28" t="s">
        <v>105</v>
      </c>
      <c r="H3" s="28" t="s">
        <v>106</v>
      </c>
      <c r="I3" s="28" t="s">
        <v>107</v>
      </c>
      <c r="J3" s="28" t="s">
        <v>66</v>
      </c>
      <c r="K3" s="28" t="s">
        <v>108</v>
      </c>
      <c r="L3" s="28" t="s">
        <v>77</v>
      </c>
      <c r="M3" s="27" t="s">
        <v>129</v>
      </c>
      <c r="N3" s="27" t="s">
        <v>133</v>
      </c>
      <c r="O3" s="27" t="s">
        <v>130</v>
      </c>
      <c r="P3" s="27" t="s">
        <v>134</v>
      </c>
      <c r="Q3" s="27" t="s">
        <v>132</v>
      </c>
      <c r="R3" s="27" t="s">
        <v>135</v>
      </c>
      <c r="S3" s="27" t="s">
        <v>136</v>
      </c>
      <c r="T3" s="27" t="s">
        <v>137</v>
      </c>
      <c r="U3" s="27" t="s">
        <v>138</v>
      </c>
      <c r="V3" s="27" t="s">
        <v>139</v>
      </c>
      <c r="W3" s="27" t="s">
        <v>140</v>
      </c>
      <c r="X3" s="27" t="s">
        <v>141</v>
      </c>
      <c r="Y3" s="27" t="s">
        <v>142</v>
      </c>
      <c r="Z3" s="27" t="s">
        <v>66</v>
      </c>
      <c r="AA3" s="27" t="s">
        <v>157</v>
      </c>
      <c r="AB3" s="27" t="s">
        <v>158</v>
      </c>
      <c r="AC3" s="27" t="s">
        <v>159</v>
      </c>
      <c r="AD3" s="27" t="s">
        <v>160</v>
      </c>
      <c r="AE3" s="27" t="s">
        <v>161</v>
      </c>
      <c r="AF3" s="27" t="s">
        <v>162</v>
      </c>
      <c r="AG3" s="27" t="s">
        <v>163</v>
      </c>
      <c r="AH3" s="27" t="s">
        <v>164</v>
      </c>
      <c r="AI3" s="27" t="s">
        <v>165</v>
      </c>
      <c r="AJ3" s="27" t="s">
        <v>166</v>
      </c>
      <c r="AK3" s="27" t="s">
        <v>108</v>
      </c>
      <c r="AL3" s="27" t="s">
        <v>67</v>
      </c>
      <c r="AM3" s="27" t="s">
        <v>66</v>
      </c>
      <c r="AN3" s="27" t="s">
        <v>157</v>
      </c>
      <c r="AO3" s="27" t="s">
        <v>158</v>
      </c>
      <c r="AP3" s="27" t="s">
        <v>159</v>
      </c>
      <c r="AQ3" s="27" t="s">
        <v>160</v>
      </c>
      <c r="AR3" s="27" t="s">
        <v>161</v>
      </c>
      <c r="AS3" s="27" t="s">
        <v>162</v>
      </c>
      <c r="AT3" s="27" t="s">
        <v>163</v>
      </c>
      <c r="AU3" s="27" t="s">
        <v>164</v>
      </c>
      <c r="AV3" s="27" t="s">
        <v>165</v>
      </c>
      <c r="AW3" s="27" t="s">
        <v>166</v>
      </c>
      <c r="AX3" s="27" t="s">
        <v>108</v>
      </c>
      <c r="AY3" s="27" t="s">
        <v>67</v>
      </c>
      <c r="AZ3" s="27" t="s">
        <v>66</v>
      </c>
      <c r="BA3" s="27" t="s">
        <v>157</v>
      </c>
      <c r="BB3" s="27" t="s">
        <v>158</v>
      </c>
      <c r="BC3" s="27" t="s">
        <v>159</v>
      </c>
      <c r="BD3" s="27" t="s">
        <v>160</v>
      </c>
      <c r="BE3" s="27" t="s">
        <v>161</v>
      </c>
      <c r="BF3" s="27" t="s">
        <v>162</v>
      </c>
      <c r="BG3" s="27" t="s">
        <v>163</v>
      </c>
      <c r="BH3" s="27" t="s">
        <v>164</v>
      </c>
      <c r="BI3" s="27" t="s">
        <v>165</v>
      </c>
      <c r="BJ3" s="27" t="s">
        <v>166</v>
      </c>
      <c r="BK3" s="27" t="s">
        <v>108</v>
      </c>
      <c r="BL3" s="27" t="s">
        <v>67</v>
      </c>
      <c r="BM3" s="27" t="s">
        <v>66</v>
      </c>
      <c r="BN3" s="27" t="s">
        <v>157</v>
      </c>
      <c r="BO3" s="27" t="s">
        <v>158</v>
      </c>
      <c r="BP3" s="27" t="s">
        <v>159</v>
      </c>
      <c r="BQ3" s="27" t="s">
        <v>160</v>
      </c>
      <c r="BR3" s="27" t="s">
        <v>161</v>
      </c>
      <c r="BS3" s="27" t="s">
        <v>162</v>
      </c>
      <c r="BT3" s="27" t="s">
        <v>163</v>
      </c>
      <c r="BU3" s="27" t="s">
        <v>164</v>
      </c>
      <c r="BV3" s="27" t="s">
        <v>165</v>
      </c>
      <c r="BW3" s="27" t="s">
        <v>166</v>
      </c>
      <c r="BX3" s="27" t="s">
        <v>108</v>
      </c>
      <c r="BY3" s="27" t="s">
        <v>67</v>
      </c>
      <c r="BZ3" s="27" t="s">
        <v>66</v>
      </c>
      <c r="CA3" s="27" t="s">
        <v>167</v>
      </c>
      <c r="CB3" s="27" t="s">
        <v>168</v>
      </c>
      <c r="CC3" s="27" t="s">
        <v>169</v>
      </c>
      <c r="CD3" s="27" t="s">
        <v>170</v>
      </c>
      <c r="CE3" s="27" t="s">
        <v>177</v>
      </c>
      <c r="CF3" s="27" t="s">
        <v>171</v>
      </c>
      <c r="CG3" s="27" t="s">
        <v>172</v>
      </c>
      <c r="CH3" s="27" t="s">
        <v>173</v>
      </c>
      <c r="CI3" s="27" t="s">
        <v>174</v>
      </c>
      <c r="CJ3" s="27" t="s">
        <v>175</v>
      </c>
      <c r="CK3" s="27" t="s">
        <v>176</v>
      </c>
      <c r="CL3" s="27" t="s">
        <v>67</v>
      </c>
      <c r="CM3" s="27" t="s">
        <v>66</v>
      </c>
      <c r="CN3" s="27" t="s">
        <v>167</v>
      </c>
      <c r="CO3" s="27" t="s">
        <v>168</v>
      </c>
      <c r="CP3" s="27" t="s">
        <v>169</v>
      </c>
      <c r="CQ3" s="27" t="s">
        <v>170</v>
      </c>
      <c r="CR3" s="27" t="s">
        <v>177</v>
      </c>
      <c r="CS3" s="27" t="s">
        <v>171</v>
      </c>
      <c r="CT3" s="27" t="s">
        <v>172</v>
      </c>
      <c r="CU3" s="27" t="s">
        <v>173</v>
      </c>
      <c r="CV3" s="27" t="s">
        <v>174</v>
      </c>
      <c r="CW3" s="27" t="s">
        <v>175</v>
      </c>
      <c r="CX3" s="27" t="s">
        <v>176</v>
      </c>
      <c r="CY3" s="27" t="s">
        <v>67</v>
      </c>
      <c r="CZ3" s="27" t="s">
        <v>66</v>
      </c>
      <c r="DA3" s="27" t="s">
        <v>178</v>
      </c>
      <c r="DB3" s="27" t="s">
        <v>110</v>
      </c>
      <c r="DC3" s="27" t="s">
        <v>179</v>
      </c>
      <c r="DD3" s="27" t="s">
        <v>180</v>
      </c>
      <c r="DE3" s="27" t="s">
        <v>181</v>
      </c>
      <c r="DF3" s="27" t="s">
        <v>182</v>
      </c>
      <c r="DG3" s="27" t="s">
        <v>183</v>
      </c>
      <c r="DH3" s="27" t="s">
        <v>108</v>
      </c>
      <c r="DI3" s="27" t="s">
        <v>66</v>
      </c>
      <c r="DJ3" s="27" t="s">
        <v>184</v>
      </c>
      <c r="DK3" s="27" t="s">
        <v>185</v>
      </c>
      <c r="DL3" s="27" t="s">
        <v>186</v>
      </c>
      <c r="DM3" s="27" t="s">
        <v>187</v>
      </c>
      <c r="DN3" s="27" t="s">
        <v>188</v>
      </c>
      <c r="DO3" s="27" t="s">
        <v>189</v>
      </c>
      <c r="DP3" s="27" t="s">
        <v>184</v>
      </c>
      <c r="DQ3" s="27" t="s">
        <v>185</v>
      </c>
      <c r="DR3" s="27" t="s">
        <v>186</v>
      </c>
      <c r="DS3" s="27" t="s">
        <v>187</v>
      </c>
      <c r="DT3" s="27" t="s">
        <v>188</v>
      </c>
      <c r="DU3" s="27" t="s">
        <v>189</v>
      </c>
      <c r="DV3" s="28" t="s">
        <v>47</v>
      </c>
      <c r="DW3" s="26" t="s">
        <v>48</v>
      </c>
      <c r="DX3" s="26" t="s">
        <v>111</v>
      </c>
      <c r="DY3" s="28" t="s">
        <v>47</v>
      </c>
      <c r="DZ3" s="26" t="s">
        <v>48</v>
      </c>
      <c r="EA3" s="26" t="s">
        <v>111</v>
      </c>
      <c r="EB3" s="28" t="s">
        <v>47</v>
      </c>
      <c r="EC3" s="26" t="s">
        <v>48</v>
      </c>
      <c r="ED3" s="26" t="s">
        <v>111</v>
      </c>
      <c r="EE3" s="28" t="s">
        <v>47</v>
      </c>
      <c r="EF3" s="26" t="s">
        <v>48</v>
      </c>
      <c r="EG3" s="26" t="s">
        <v>111</v>
      </c>
      <c r="EH3" s="28" t="s">
        <v>190</v>
      </c>
      <c r="EI3" s="28" t="s">
        <v>191</v>
      </c>
      <c r="EJ3" s="28" t="s">
        <v>192</v>
      </c>
      <c r="EK3" s="28" t="s">
        <v>193</v>
      </c>
      <c r="EL3" s="28" t="s">
        <v>194</v>
      </c>
      <c r="EM3" s="28" t="s">
        <v>195</v>
      </c>
      <c r="EN3" s="28" t="s">
        <v>198</v>
      </c>
      <c r="EO3" s="28" t="s">
        <v>196</v>
      </c>
      <c r="EP3" s="28" t="s">
        <v>199</v>
      </c>
      <c r="EQ3" s="28" t="s">
        <v>67</v>
      </c>
      <c r="ER3" s="28" t="s">
        <v>66</v>
      </c>
      <c r="ES3" s="90"/>
      <c r="ET3" s="90"/>
      <c r="EU3" s="27" t="s">
        <v>200</v>
      </c>
      <c r="EV3" s="27" t="s">
        <v>201</v>
      </c>
      <c r="EW3" s="27" t="s">
        <v>180</v>
      </c>
      <c r="EX3" s="27" t="s">
        <v>202</v>
      </c>
      <c r="EY3" s="27" t="s">
        <v>203</v>
      </c>
      <c r="EZ3" s="27" t="s">
        <v>204</v>
      </c>
      <c r="FA3" s="27" t="s">
        <v>140</v>
      </c>
      <c r="FB3" s="27" t="s">
        <v>205</v>
      </c>
      <c r="FC3" s="27" t="s">
        <v>206</v>
      </c>
      <c r="FD3" s="27" t="s">
        <v>207</v>
      </c>
      <c r="FE3" s="27" t="s">
        <v>208</v>
      </c>
      <c r="FF3" s="27" t="s">
        <v>209</v>
      </c>
      <c r="FG3" s="27" t="s">
        <v>210</v>
      </c>
      <c r="FH3" s="27" t="s">
        <v>211</v>
      </c>
      <c r="FI3" s="27" t="s">
        <v>212</v>
      </c>
      <c r="FJ3" s="27" t="s">
        <v>213</v>
      </c>
      <c r="FK3" s="27" t="s">
        <v>214</v>
      </c>
      <c r="FL3" s="27" t="s">
        <v>215</v>
      </c>
      <c r="FM3" s="27" t="s">
        <v>216</v>
      </c>
      <c r="FN3" s="27" t="s">
        <v>217</v>
      </c>
      <c r="FO3" s="27" t="s">
        <v>66</v>
      </c>
      <c r="FP3" s="27" t="s">
        <v>67</v>
      </c>
      <c r="FQ3" s="27" t="s">
        <v>200</v>
      </c>
      <c r="FR3" s="27" t="s">
        <v>201</v>
      </c>
      <c r="FS3" s="27" t="s">
        <v>180</v>
      </c>
      <c r="FT3" s="27" t="s">
        <v>202</v>
      </c>
      <c r="FU3" s="27" t="s">
        <v>203</v>
      </c>
      <c r="FV3" s="27" t="s">
        <v>204</v>
      </c>
      <c r="FW3" s="27" t="s">
        <v>140</v>
      </c>
      <c r="FX3" s="27" t="s">
        <v>205</v>
      </c>
      <c r="FY3" s="27" t="s">
        <v>206</v>
      </c>
      <c r="FZ3" s="27" t="s">
        <v>207</v>
      </c>
      <c r="GA3" s="27" t="s">
        <v>208</v>
      </c>
      <c r="GB3" s="27" t="s">
        <v>209</v>
      </c>
      <c r="GC3" s="27" t="s">
        <v>210</v>
      </c>
      <c r="GD3" s="27" t="s">
        <v>211</v>
      </c>
      <c r="GE3" s="27" t="s">
        <v>212</v>
      </c>
      <c r="GF3" s="27" t="s">
        <v>213</v>
      </c>
      <c r="GG3" s="27" t="s">
        <v>214</v>
      </c>
      <c r="GH3" s="27" t="s">
        <v>215</v>
      </c>
      <c r="GI3" s="27" t="s">
        <v>216</v>
      </c>
      <c r="GJ3" s="27" t="s">
        <v>217</v>
      </c>
      <c r="GK3" s="27" t="s">
        <v>66</v>
      </c>
      <c r="GL3" s="27" t="s">
        <v>67</v>
      </c>
      <c r="GM3" s="90"/>
      <c r="GN3" s="28" t="s">
        <v>218</v>
      </c>
      <c r="GO3" s="28" t="s">
        <v>219</v>
      </c>
      <c r="GP3" s="28" t="s">
        <v>220</v>
      </c>
      <c r="GQ3" s="28" t="s">
        <v>221</v>
      </c>
      <c r="GR3" s="28" t="s">
        <v>222</v>
      </c>
      <c r="GS3" s="28" t="s">
        <v>223</v>
      </c>
      <c r="GT3" s="28" t="s">
        <v>224</v>
      </c>
      <c r="GU3" s="28" t="s">
        <v>225</v>
      </c>
      <c r="GV3" s="28" t="s">
        <v>226</v>
      </c>
      <c r="GW3" s="28" t="s">
        <v>227</v>
      </c>
      <c r="GX3" s="28" t="s">
        <v>228</v>
      </c>
      <c r="GY3" s="28" t="s">
        <v>66</v>
      </c>
      <c r="GZ3" s="28" t="s">
        <v>108</v>
      </c>
      <c r="HA3" s="28" t="s">
        <v>218</v>
      </c>
      <c r="HB3" s="28" t="s">
        <v>219</v>
      </c>
      <c r="HC3" s="28" t="s">
        <v>220</v>
      </c>
      <c r="HD3" s="28" t="s">
        <v>221</v>
      </c>
      <c r="HE3" s="28" t="s">
        <v>222</v>
      </c>
      <c r="HF3" s="28" t="s">
        <v>223</v>
      </c>
      <c r="HG3" s="28" t="s">
        <v>224</v>
      </c>
      <c r="HH3" s="28" t="s">
        <v>225</v>
      </c>
      <c r="HI3" s="28" t="s">
        <v>226</v>
      </c>
      <c r="HJ3" s="28" t="s">
        <v>227</v>
      </c>
      <c r="HK3" s="28" t="s">
        <v>228</v>
      </c>
      <c r="HL3" s="28" t="s">
        <v>66</v>
      </c>
      <c r="HM3" s="90"/>
      <c r="HN3" s="27" t="s">
        <v>229</v>
      </c>
      <c r="HO3" s="27" t="s">
        <v>230</v>
      </c>
      <c r="HP3" s="27" t="s">
        <v>231</v>
      </c>
      <c r="HQ3" s="27" t="s">
        <v>232</v>
      </c>
      <c r="HR3" s="27" t="s">
        <v>233</v>
      </c>
      <c r="HS3" s="27" t="s">
        <v>234</v>
      </c>
      <c r="HT3" s="27" t="s">
        <v>235</v>
      </c>
      <c r="HU3" s="27" t="s">
        <v>236</v>
      </c>
      <c r="HV3" s="27" t="s">
        <v>237</v>
      </c>
      <c r="HW3" s="27" t="s">
        <v>238</v>
      </c>
      <c r="HX3" s="27" t="s">
        <v>239</v>
      </c>
      <c r="HY3" s="27" t="s">
        <v>66</v>
      </c>
      <c r="HZ3" s="27" t="s">
        <v>240</v>
      </c>
      <c r="IA3" s="27" t="s">
        <v>241</v>
      </c>
    </row>
    <row r="4" spans="1:235" x14ac:dyDescent="0.3">
      <c r="A4" s="20" t="s">
        <v>45</v>
      </c>
      <c r="B4" s="20">
        <v>1602</v>
      </c>
      <c r="C4" s="57">
        <v>0.24574849534058402</v>
      </c>
      <c r="D4" s="57">
        <v>2.0931026227612799E-2</v>
      </c>
      <c r="E4" s="57">
        <v>1.7531219340813798E-2</v>
      </c>
      <c r="F4" s="57">
        <v>0.24574849534058402</v>
      </c>
      <c r="G4" s="57">
        <v>0.151890660815375</v>
      </c>
      <c r="H4" s="57">
        <v>3.6727682999076199E-3</v>
      </c>
      <c r="I4" s="57">
        <v>7.0490720655703401E-2</v>
      </c>
      <c r="J4" s="57">
        <v>0.13421637955082499</v>
      </c>
      <c r="K4" s="57">
        <v>0.52256967500603402</v>
      </c>
      <c r="L4" s="57">
        <v>3.2169843313286902E-3</v>
      </c>
      <c r="M4" s="57">
        <v>0.55654387550335993</v>
      </c>
      <c r="N4" s="57">
        <v>0.188072104449924</v>
      </c>
      <c r="O4" s="57">
        <v>0.44833763131149501</v>
      </c>
      <c r="P4" s="57">
        <v>8.3085865486775004E-2</v>
      </c>
      <c r="Q4" s="57">
        <v>0.54096856922900205</v>
      </c>
      <c r="R4" s="57">
        <v>1.4239839761997199E-2</v>
      </c>
      <c r="S4" s="57">
        <v>2.2051331099799398E-2</v>
      </c>
      <c r="T4" s="57">
        <v>0.106176360559035</v>
      </c>
      <c r="U4" s="57">
        <v>1.4806215371108E-2</v>
      </c>
      <c r="V4" s="57">
        <v>4.4790705062917102E-2</v>
      </c>
      <c r="W4" s="57">
        <v>2.5367203638365999E-3</v>
      </c>
      <c r="X4" s="57">
        <v>0.13211208025294599</v>
      </c>
      <c r="Y4" s="57">
        <v>0.79099465991115192</v>
      </c>
      <c r="Z4" s="57">
        <v>4.0481615315069594E-2</v>
      </c>
      <c r="AA4" s="57">
        <v>3.8013512313224201E-3</v>
      </c>
      <c r="AB4" s="57">
        <v>2.72735548312345E-2</v>
      </c>
      <c r="AC4" s="57">
        <v>3.3628392495129805E-2</v>
      </c>
      <c r="AD4" s="57">
        <v>1.3758425149036199E-3</v>
      </c>
      <c r="AE4" s="57">
        <v>8.3387271971463589E-3</v>
      </c>
      <c r="AF4" s="57">
        <v>8.4451003441391604E-3</v>
      </c>
      <c r="AG4" s="57">
        <v>2.1623281028572998E-3</v>
      </c>
      <c r="AH4" s="57">
        <v>3.4172058481198503E-2</v>
      </c>
      <c r="AI4" s="57">
        <v>1.91571323332408E-2</v>
      </c>
      <c r="AJ4" s="57">
        <v>4.1506172344408197E-3</v>
      </c>
      <c r="AK4" s="57">
        <v>0.84106970086806498</v>
      </c>
      <c r="AL4" s="57">
        <v>7.9562316124412391E-2</v>
      </c>
      <c r="AM4" s="57">
        <v>3.5445780201320295E-4</v>
      </c>
      <c r="AN4" s="57">
        <v>1.9800549442949199E-2</v>
      </c>
      <c r="AO4" s="57">
        <v>0.35602754864320801</v>
      </c>
      <c r="AP4" s="57">
        <v>6.4510158424946396E-2</v>
      </c>
      <c r="AQ4" s="57">
        <v>3.04457951663708E-2</v>
      </c>
      <c r="AR4" s="57">
        <v>0.19708703372436101</v>
      </c>
      <c r="AS4" s="57">
        <v>0.32972136749441</v>
      </c>
      <c r="AT4" s="57">
        <v>7.8582128930087206E-3</v>
      </c>
      <c r="AU4" s="57">
        <v>5.5916348037224797E-2</v>
      </c>
      <c r="AV4" s="57">
        <v>1.8979526178996699E-2</v>
      </c>
      <c r="AW4" s="57">
        <v>2.0552306526730301E-2</v>
      </c>
      <c r="AX4" s="57">
        <v>0.50771948730908401</v>
      </c>
      <c r="AY4" s="57">
        <v>7.6318642038496906E-2</v>
      </c>
      <c r="AZ4" s="57">
        <v>0</v>
      </c>
      <c r="BA4" s="57">
        <v>8.8386179716872897E-3</v>
      </c>
      <c r="BB4" s="57">
        <v>0.19805845903251199</v>
      </c>
      <c r="BC4" s="57">
        <v>0.30848568102132901</v>
      </c>
      <c r="BD4" s="57">
        <v>1.3502148335123101E-2</v>
      </c>
      <c r="BE4" s="57">
        <v>0.12351065201111601</v>
      </c>
      <c r="BF4" s="57">
        <v>8.2646199411931909E-2</v>
      </c>
      <c r="BG4" s="57">
        <v>0.19776856228511899</v>
      </c>
      <c r="BH4" s="57">
        <v>0.125081441661231</v>
      </c>
      <c r="BI4" s="57">
        <v>5.7009523466248498E-2</v>
      </c>
      <c r="BJ4" s="57">
        <v>5.5622514700732493E-3</v>
      </c>
      <c r="BK4" s="57">
        <v>0.49041621242190603</v>
      </c>
      <c r="BL4" s="57">
        <v>1.7503968572860899E-2</v>
      </c>
      <c r="BM4" s="57">
        <v>0</v>
      </c>
      <c r="BN4" s="57">
        <v>2.3895334913147201E-2</v>
      </c>
      <c r="BO4" s="57">
        <v>0.46428848145837398</v>
      </c>
      <c r="BP4" s="57">
        <v>0.16094108396382401</v>
      </c>
      <c r="BQ4" s="57">
        <v>4.3854451529457904E-2</v>
      </c>
      <c r="BR4" s="57">
        <v>0.27520279306768797</v>
      </c>
      <c r="BS4" s="57">
        <v>0.42361797118515804</v>
      </c>
      <c r="BT4" s="57">
        <v>0.156081734528009</v>
      </c>
      <c r="BU4" s="57">
        <v>8.071841183880879E-2</v>
      </c>
      <c r="BV4" s="57">
        <v>2.6578001041207101E-2</v>
      </c>
      <c r="BW4" s="57">
        <v>2.6060393591321798E-2</v>
      </c>
      <c r="BX4" s="57">
        <v>0.38716349661291199</v>
      </c>
      <c r="BY4" s="57">
        <v>1.87269956694706E-2</v>
      </c>
      <c r="BZ4" s="57">
        <v>0</v>
      </c>
      <c r="CA4" s="57">
        <v>1.4429173599705601E-2</v>
      </c>
      <c r="CB4" s="57">
        <v>0.29190037185131901</v>
      </c>
      <c r="CC4" s="57">
        <v>6.2391678505692404E-2</v>
      </c>
      <c r="CD4" s="57">
        <v>8.8885854411150395E-3</v>
      </c>
      <c r="CE4" s="57">
        <v>0.16637350348261201</v>
      </c>
      <c r="CF4" s="57">
        <v>0.597633085271989</v>
      </c>
      <c r="CG4" s="57">
        <v>0.228401205131611</v>
      </c>
      <c r="CH4" s="57">
        <v>8.6911562914658898E-3</v>
      </c>
      <c r="CI4" s="57">
        <v>1.3903266403605199E-2</v>
      </c>
      <c r="CJ4" s="57">
        <v>2.9911978618969701E-2</v>
      </c>
      <c r="CK4" s="57">
        <v>0.242300763445017</v>
      </c>
      <c r="CL4" s="57">
        <v>3.6515310443227506E-2</v>
      </c>
      <c r="CM4" s="57">
        <v>1.7689211765773302E-2</v>
      </c>
      <c r="CN4" s="57">
        <v>3.8213310619785196E-2</v>
      </c>
      <c r="CO4" s="57">
        <v>0.13719741326240101</v>
      </c>
      <c r="CP4" s="57">
        <v>2.25113689690714E-2</v>
      </c>
      <c r="CQ4" s="57">
        <v>0.21114551486379798</v>
      </c>
      <c r="CR4" s="57">
        <v>0.11688649306622599</v>
      </c>
      <c r="CS4" s="57">
        <v>0.466746925700877</v>
      </c>
      <c r="CT4" s="57">
        <v>0.19691145301722301</v>
      </c>
      <c r="CU4" s="57">
        <v>0.42892533315507597</v>
      </c>
      <c r="CV4" s="57">
        <v>7.3616680835780601E-2</v>
      </c>
      <c r="CW4" s="57">
        <v>5.2201020528407902E-2</v>
      </c>
      <c r="CX4" s="57">
        <v>0.18950562396651902</v>
      </c>
      <c r="CY4" s="57">
        <v>4.0603289812371796E-2</v>
      </c>
      <c r="CZ4" s="57">
        <v>2.3828749811066999E-3</v>
      </c>
      <c r="DA4" s="57">
        <v>5.1904945721373601E-2</v>
      </c>
      <c r="DB4" s="57">
        <v>7.3415559739569994E-2</v>
      </c>
      <c r="DC4" s="57">
        <v>0.93429709688676499</v>
      </c>
      <c r="DD4" s="57">
        <v>3.2081207742472501E-2</v>
      </c>
      <c r="DE4" s="57">
        <v>1.04348643132762E-2</v>
      </c>
      <c r="DF4" s="57">
        <v>3.7385874339830601E-2</v>
      </c>
      <c r="DG4" s="57">
        <v>6.2070036520702502E-3</v>
      </c>
      <c r="DH4" s="57">
        <v>2.1916140178444697E-2</v>
      </c>
      <c r="DI4" s="57">
        <v>1.3009218678485E-2</v>
      </c>
      <c r="DJ4" s="57">
        <v>2.1551597590047197E-2</v>
      </c>
      <c r="DK4" s="57">
        <v>0.22622222058907501</v>
      </c>
      <c r="DL4" s="57">
        <v>1.1303366863008099E-2</v>
      </c>
      <c r="DM4" s="57">
        <v>0</v>
      </c>
      <c r="DN4" s="57">
        <v>0.74092281495786905</v>
      </c>
      <c r="DO4" s="57">
        <v>0</v>
      </c>
      <c r="DP4" s="57">
        <v>0.24669390637779798</v>
      </c>
      <c r="DQ4" s="57">
        <v>0.746517665609159</v>
      </c>
      <c r="DR4" s="57">
        <v>2.0175102989312601E-3</v>
      </c>
      <c r="DS4" s="57">
        <v>0</v>
      </c>
      <c r="DT4" s="57">
        <v>4.7709177141118395E-3</v>
      </c>
      <c r="DU4" s="57">
        <v>0</v>
      </c>
      <c r="DV4" s="57">
        <v>0.79653188066638192</v>
      </c>
      <c r="DW4" s="57">
        <v>0.18524555950631</v>
      </c>
      <c r="DX4" s="57">
        <v>1.8222559827308499E-2</v>
      </c>
      <c r="DY4" s="57">
        <v>0.65028182080161401</v>
      </c>
      <c r="DZ4" s="57">
        <v>0.28573503441659404</v>
      </c>
      <c r="EA4" s="57">
        <v>6.3983144781791609E-2</v>
      </c>
      <c r="EB4" s="57">
        <v>0.59310628965812096</v>
      </c>
      <c r="EC4" s="57">
        <v>0.40291023622602401</v>
      </c>
      <c r="ED4" s="57">
        <v>3.9834741158558899E-3</v>
      </c>
      <c r="EE4" s="57">
        <v>0.175239954276563</v>
      </c>
      <c r="EF4" s="57">
        <v>0.82354805119576691</v>
      </c>
      <c r="EG4" s="57">
        <v>1.2119945276702899E-3</v>
      </c>
      <c r="EH4" s="57">
        <v>0.523729546439619</v>
      </c>
      <c r="EI4" s="57">
        <v>0.72360774563041008</v>
      </c>
      <c r="EJ4" s="57">
        <v>0.45450304931493302</v>
      </c>
      <c r="EK4" s="57">
        <v>0.13033654459021501</v>
      </c>
      <c r="EL4" s="57">
        <v>0.120172997721765</v>
      </c>
      <c r="EM4" s="57">
        <v>5.4444623468004501E-3</v>
      </c>
      <c r="EN4" s="57">
        <v>1.0641423233675499E-3</v>
      </c>
      <c r="EO4" s="57">
        <v>0.27603977963656501</v>
      </c>
      <c r="EP4" s="57">
        <v>7.48330657130023E-2</v>
      </c>
      <c r="EQ4" s="57">
        <v>9.7946353730254503E-3</v>
      </c>
      <c r="ER4" s="57">
        <v>0</v>
      </c>
      <c r="ES4" s="57">
        <v>0.6625832989141669</v>
      </c>
      <c r="ET4" s="18">
        <v>0.86429179366322395</v>
      </c>
      <c r="EU4" s="57">
        <v>0.91646767625523395</v>
      </c>
      <c r="EV4" s="57">
        <v>0.28970372396776101</v>
      </c>
      <c r="EW4" s="57">
        <v>1.5845051808213398E-2</v>
      </c>
      <c r="EX4" s="57">
        <v>4.9191508641170502E-3</v>
      </c>
      <c r="EY4" s="57">
        <v>1.3034886208205001E-2</v>
      </c>
      <c r="EZ4" s="57">
        <v>7.20041484528656E-3</v>
      </c>
      <c r="FA4" s="57">
        <v>8.7913772971985604E-3</v>
      </c>
      <c r="FB4" s="57">
        <v>0</v>
      </c>
      <c r="FC4" s="57">
        <v>3.7798149412445102E-2</v>
      </c>
      <c r="FD4" s="57">
        <v>0</v>
      </c>
      <c r="FE4" s="57">
        <v>0.13963050911965399</v>
      </c>
      <c r="FF4" s="57">
        <v>0</v>
      </c>
      <c r="FG4" s="57">
        <v>1.0783860916594199E-2</v>
      </c>
      <c r="FH4" s="57">
        <v>1.16558134565314E-4</v>
      </c>
      <c r="FI4" s="57">
        <v>0</v>
      </c>
      <c r="FJ4" s="57">
        <v>0.57222453334115897</v>
      </c>
      <c r="FK4" s="57">
        <v>0</v>
      </c>
      <c r="FL4" s="57">
        <v>5.7190740086187101E-3</v>
      </c>
      <c r="FM4" s="57">
        <v>3.1011737031606899E-2</v>
      </c>
      <c r="FN4" s="57">
        <v>9.0263110656240396E-3</v>
      </c>
      <c r="FO4" s="57">
        <v>1.1777778802248701E-3</v>
      </c>
      <c r="FP4" s="57">
        <v>1.18437078059037E-2</v>
      </c>
      <c r="FQ4" s="57">
        <v>0.74149733387817907</v>
      </c>
      <c r="FR4" s="57">
        <v>0.19047697473497699</v>
      </c>
      <c r="FS4" s="57">
        <v>4.9545024433975101E-3</v>
      </c>
      <c r="FT4" s="57">
        <v>1.12155906631482E-3</v>
      </c>
      <c r="FU4" s="57">
        <v>3.9873192114771895E-3</v>
      </c>
      <c r="FV4" s="57">
        <v>1.5170003224566201E-3</v>
      </c>
      <c r="FW4" s="57">
        <v>2.3564140333408399E-3</v>
      </c>
      <c r="FX4" s="57">
        <v>0</v>
      </c>
      <c r="FY4" s="57">
        <v>3.4487417727633501E-2</v>
      </c>
      <c r="FZ4" s="57">
        <v>0</v>
      </c>
      <c r="GA4" s="57">
        <v>9.2677714817377299E-2</v>
      </c>
      <c r="GB4" s="57">
        <v>0</v>
      </c>
      <c r="GC4" s="57">
        <v>8.6245925549624999E-3</v>
      </c>
      <c r="GD4" s="57">
        <v>0</v>
      </c>
      <c r="GE4" s="57">
        <v>0</v>
      </c>
      <c r="GF4" s="57">
        <v>0.32308803880800396</v>
      </c>
      <c r="GG4" s="57">
        <v>0</v>
      </c>
      <c r="GH4" s="57">
        <v>2.0457699682919898E-3</v>
      </c>
      <c r="GI4" s="57">
        <v>9.7424510188236207E-3</v>
      </c>
      <c r="GJ4" s="57">
        <v>3.0620467322639202E-3</v>
      </c>
      <c r="GK4" s="57">
        <v>1.1777778802248701E-3</v>
      </c>
      <c r="GL4" s="57">
        <v>7.0284810558074909E-2</v>
      </c>
      <c r="GM4" s="57">
        <v>0.50972202283954604</v>
      </c>
      <c r="GN4" s="58">
        <v>1.0300052007842099E-2</v>
      </c>
      <c r="GO4" s="58">
        <v>3.3346605249082402E-2</v>
      </c>
      <c r="GP4" s="58">
        <v>0.49754577032774799</v>
      </c>
      <c r="GQ4" s="58">
        <v>2.6725097955231002E-2</v>
      </c>
      <c r="GR4" s="58">
        <v>1.8014426286336399E-2</v>
      </c>
      <c r="GS4" s="58">
        <v>2.93264554543427E-2</v>
      </c>
      <c r="GT4" s="58">
        <v>4.1156152335420897E-3</v>
      </c>
      <c r="GU4" s="58">
        <v>0</v>
      </c>
      <c r="GV4" s="58">
        <v>1.4930614610892201E-3</v>
      </c>
      <c r="GW4" s="58">
        <v>0</v>
      </c>
      <c r="GX4" s="58">
        <v>2.7874428953403602E-3</v>
      </c>
      <c r="GY4" s="58">
        <v>1.5412277640861598E-3</v>
      </c>
      <c r="GZ4" s="58">
        <v>7.5517588384181697E-4</v>
      </c>
      <c r="HA4" s="57">
        <v>0</v>
      </c>
      <c r="HB4" s="57">
        <v>9.75057782007181E-4</v>
      </c>
      <c r="HC4" s="57">
        <v>0.236312093257669</v>
      </c>
      <c r="HD4" s="57">
        <v>2.0885047494482701E-3</v>
      </c>
      <c r="HE4" s="57">
        <v>2.9192329322751099E-3</v>
      </c>
      <c r="HF4" s="57">
        <v>8.9369591641139405E-4</v>
      </c>
      <c r="HG4" s="57">
        <v>5.8019892638638197E-4</v>
      </c>
      <c r="HH4" s="57">
        <v>0</v>
      </c>
      <c r="HI4" s="57">
        <v>0</v>
      </c>
      <c r="HJ4" s="57">
        <v>0</v>
      </c>
      <c r="HK4" s="57">
        <v>0</v>
      </c>
      <c r="HL4" s="57">
        <v>0</v>
      </c>
      <c r="HM4" s="57">
        <v>0.80663507380828103</v>
      </c>
      <c r="HN4" s="57">
        <v>0.162089384968679</v>
      </c>
      <c r="HO4" s="57">
        <v>7.9539856464423006E-2</v>
      </c>
      <c r="HP4" s="57">
        <v>3.9301513844364699E-2</v>
      </c>
      <c r="HQ4" s="57">
        <v>0</v>
      </c>
      <c r="HR4" s="57">
        <v>1.5165265237401899E-2</v>
      </c>
      <c r="HS4" s="57">
        <v>1.8562923965497599E-3</v>
      </c>
      <c r="HT4" s="57">
        <v>3.1528358086434802E-4</v>
      </c>
      <c r="HU4" s="57">
        <v>3.1105355494118902E-4</v>
      </c>
      <c r="HV4" s="57">
        <v>3.9595467566808399E-3</v>
      </c>
      <c r="HW4" s="57">
        <v>7.1384316009580695E-3</v>
      </c>
      <c r="HX4" s="57">
        <v>1.0646081164279099E-3</v>
      </c>
      <c r="HY4" s="57">
        <v>0</v>
      </c>
      <c r="HZ4" s="57">
        <v>0.72502398933643608</v>
      </c>
      <c r="IA4" s="57">
        <v>6.1804059754558705E-4</v>
      </c>
    </row>
    <row r="5" spans="1:235" x14ac:dyDescent="0.3">
      <c r="A5" s="20" t="s">
        <v>46</v>
      </c>
      <c r="B5" s="20">
        <v>1569</v>
      </c>
      <c r="C5" s="57">
        <v>0.15347547743009599</v>
      </c>
      <c r="D5" s="57">
        <v>9.5072341963714103E-3</v>
      </c>
      <c r="E5" s="57">
        <v>3.96517219574248E-2</v>
      </c>
      <c r="F5" s="57">
        <v>0.18675110074252999</v>
      </c>
      <c r="G5" s="57">
        <v>0.167580698721953</v>
      </c>
      <c r="H5" s="57">
        <v>1.9587682058521402E-2</v>
      </c>
      <c r="I5" s="57">
        <v>0.116610076757534</v>
      </c>
      <c r="J5" s="57">
        <v>0.16874383270634299</v>
      </c>
      <c r="K5" s="57">
        <v>0.50691107414302505</v>
      </c>
      <c r="L5" s="57">
        <v>6.8882103922733298E-3</v>
      </c>
      <c r="M5" s="57">
        <v>0.51015457975638401</v>
      </c>
      <c r="N5" s="57">
        <v>0.12285220112586399</v>
      </c>
      <c r="O5" s="57">
        <v>0.50491597588067305</v>
      </c>
      <c r="P5" s="57">
        <v>0.144640222590951</v>
      </c>
      <c r="Q5" s="57">
        <v>0.60073594510475303</v>
      </c>
      <c r="R5" s="57">
        <v>1.8623808725582999E-2</v>
      </c>
      <c r="S5" s="57">
        <v>1.31316559144648E-2</v>
      </c>
      <c r="T5" s="57">
        <v>9.8416023912879402E-2</v>
      </c>
      <c r="U5" s="57">
        <v>2.9729608371372798E-2</v>
      </c>
      <c r="V5" s="57">
        <v>4.0996900316455004E-2</v>
      </c>
      <c r="W5" s="57">
        <v>3.6905015772231695E-3</v>
      </c>
      <c r="X5" s="57">
        <v>9.5769872422188096E-2</v>
      </c>
      <c r="Y5" s="57">
        <v>0.70103450809402601</v>
      </c>
      <c r="Z5" s="57">
        <v>3.8980568142328899E-2</v>
      </c>
      <c r="AA5" s="57">
        <v>3.1136059228394197E-3</v>
      </c>
      <c r="AB5" s="57">
        <v>0.10211275083259901</v>
      </c>
      <c r="AC5" s="57">
        <v>7.3880816127288307E-2</v>
      </c>
      <c r="AD5" s="57">
        <v>1.8516061665789799E-2</v>
      </c>
      <c r="AE5" s="57">
        <v>5.90673409172233E-2</v>
      </c>
      <c r="AF5" s="57">
        <v>4.0356343804993103E-2</v>
      </c>
      <c r="AG5" s="57">
        <v>8.3652590714411706E-3</v>
      </c>
      <c r="AH5" s="57">
        <v>7.8320342115453703E-2</v>
      </c>
      <c r="AI5" s="57">
        <v>4.7504680760497298E-2</v>
      </c>
      <c r="AJ5" s="57">
        <v>4.4140361839212598E-3</v>
      </c>
      <c r="AK5" s="57">
        <v>0.71340589257444809</v>
      </c>
      <c r="AL5" s="57">
        <v>3.3664082218699799E-2</v>
      </c>
      <c r="AM5" s="57">
        <v>0</v>
      </c>
      <c r="AN5" s="57">
        <v>2.3726716434525098E-2</v>
      </c>
      <c r="AO5" s="57">
        <v>0.41812789942484102</v>
      </c>
      <c r="AP5" s="57">
        <v>5.43459034703931E-2</v>
      </c>
      <c r="AQ5" s="57">
        <v>5.8890794980491996E-2</v>
      </c>
      <c r="AR5" s="57">
        <v>0.27310431656899498</v>
      </c>
      <c r="AS5" s="57">
        <v>0.32263728437879702</v>
      </c>
      <c r="AT5" s="57">
        <v>1.1217753372215099E-2</v>
      </c>
      <c r="AU5" s="57">
        <v>7.4251735529538301E-2</v>
      </c>
      <c r="AV5" s="57">
        <v>2.1801981838100903E-2</v>
      </c>
      <c r="AW5" s="57">
        <v>2.8251785796929801E-2</v>
      </c>
      <c r="AX5" s="57">
        <v>0.39206889412757695</v>
      </c>
      <c r="AY5" s="57">
        <v>2.1850346087690199E-2</v>
      </c>
      <c r="AZ5" s="57">
        <v>0</v>
      </c>
      <c r="BA5" s="57">
        <v>5.1179894528677605E-3</v>
      </c>
      <c r="BB5" s="57">
        <v>0.22458334164538701</v>
      </c>
      <c r="BC5" s="57">
        <v>0.26533353060682402</v>
      </c>
      <c r="BD5" s="57">
        <v>4.9701271935485201E-2</v>
      </c>
      <c r="BE5" s="57">
        <v>7.3273329590015396E-2</v>
      </c>
      <c r="BF5" s="57">
        <v>4.0343403056342604E-2</v>
      </c>
      <c r="BG5" s="57">
        <v>0.17953240572648599</v>
      </c>
      <c r="BH5" s="57">
        <v>0.15702963382054499</v>
      </c>
      <c r="BI5" s="57">
        <v>0.110845198149428</v>
      </c>
      <c r="BJ5" s="57">
        <v>6.4113672606696103E-3</v>
      </c>
      <c r="BK5" s="57">
        <v>0.41396926138936702</v>
      </c>
      <c r="BL5" s="57">
        <v>2.5216291784074796E-2</v>
      </c>
      <c r="BM5" s="57">
        <v>0</v>
      </c>
      <c r="BN5" s="57">
        <v>3.3439986940053998E-2</v>
      </c>
      <c r="BO5" s="57">
        <v>0.487387797023697</v>
      </c>
      <c r="BP5" s="57">
        <v>7.1140165131102703E-2</v>
      </c>
      <c r="BQ5" s="57">
        <v>6.9285811456989699E-2</v>
      </c>
      <c r="BR5" s="57">
        <v>0.33612188231863799</v>
      </c>
      <c r="BS5" s="57">
        <v>0.35319459726151203</v>
      </c>
      <c r="BT5" s="57">
        <v>0.15764424209640399</v>
      </c>
      <c r="BU5" s="57">
        <v>7.2049138518289396E-2</v>
      </c>
      <c r="BV5" s="57">
        <v>2.4600800433855201E-2</v>
      </c>
      <c r="BW5" s="57">
        <v>5.2213158167367497E-2</v>
      </c>
      <c r="BX5" s="57">
        <v>0.285446281908528</v>
      </c>
      <c r="BY5" s="57">
        <v>2.0921182624872799E-2</v>
      </c>
      <c r="BZ5" s="57">
        <v>0</v>
      </c>
      <c r="CA5" s="57">
        <v>3.9223007054336498E-2</v>
      </c>
      <c r="CB5" s="57">
        <v>0.239783456608236</v>
      </c>
      <c r="CC5" s="57">
        <v>0.125720614663969</v>
      </c>
      <c r="CD5" s="57">
        <v>9.1280459191965799E-2</v>
      </c>
      <c r="CE5" s="57">
        <v>0.343106880839673</v>
      </c>
      <c r="CF5" s="57">
        <v>0.37324220689968796</v>
      </c>
      <c r="CG5" s="57">
        <v>0.17570808307264399</v>
      </c>
      <c r="CH5" s="57">
        <v>7.5799700993518402E-3</v>
      </c>
      <c r="CI5" s="57">
        <v>1.98042695226208E-2</v>
      </c>
      <c r="CJ5" s="57">
        <v>1.92715065999771E-2</v>
      </c>
      <c r="CK5" s="57">
        <v>0.22927226077726101</v>
      </c>
      <c r="CL5" s="57">
        <v>6.1506063213770099E-2</v>
      </c>
      <c r="CM5" s="57">
        <v>1.3306675437476901E-2</v>
      </c>
      <c r="CN5" s="57">
        <v>7.9519440357562893E-2</v>
      </c>
      <c r="CO5" s="57">
        <v>0.10733556928011399</v>
      </c>
      <c r="CP5" s="57">
        <v>4.2105277464655796E-2</v>
      </c>
      <c r="CQ5" s="57">
        <v>0.17597653886223599</v>
      </c>
      <c r="CR5" s="57">
        <v>0.139564646127016</v>
      </c>
      <c r="CS5" s="57">
        <v>0.29019251916425598</v>
      </c>
      <c r="CT5" s="57">
        <v>0.106095109500477</v>
      </c>
      <c r="CU5" s="57">
        <v>0.38794767743120501</v>
      </c>
      <c r="CV5" s="57">
        <v>6.2379077896851098E-2</v>
      </c>
      <c r="CW5" s="57">
        <v>6.3577346860138897E-2</v>
      </c>
      <c r="CX5" s="57">
        <v>0.21796218732485401</v>
      </c>
      <c r="CY5" s="57">
        <v>7.4597498148668007E-2</v>
      </c>
      <c r="CZ5" s="57">
        <v>1.2160375020675599E-2</v>
      </c>
      <c r="DA5" s="57">
        <v>6.3257315206809106E-2</v>
      </c>
      <c r="DB5" s="57">
        <v>0.10203445357874999</v>
      </c>
      <c r="DC5" s="57">
        <v>0.87304693343512796</v>
      </c>
      <c r="DD5" s="57">
        <v>2.1813861040429199E-2</v>
      </c>
      <c r="DE5" s="57">
        <v>1.98777022569731E-2</v>
      </c>
      <c r="DF5" s="57">
        <v>3.1389880828942396E-2</v>
      </c>
      <c r="DG5" s="57">
        <v>3.28564711060935E-2</v>
      </c>
      <c r="DH5" s="57">
        <v>2.3635638552190402E-2</v>
      </c>
      <c r="DI5" s="57">
        <v>2.2500397389130398E-3</v>
      </c>
      <c r="DJ5" s="57">
        <v>1.7925807186581599E-2</v>
      </c>
      <c r="DK5" s="57">
        <v>0.143628688576109</v>
      </c>
      <c r="DL5" s="57">
        <v>1.6085153918324799E-2</v>
      </c>
      <c r="DM5" s="57">
        <v>7.7197744837833801E-3</v>
      </c>
      <c r="DN5" s="57">
        <v>0.81433863285476304</v>
      </c>
      <c r="DO5" s="57">
        <v>3.0194298043860598E-4</v>
      </c>
      <c r="DP5" s="57">
        <v>0.15684749985753499</v>
      </c>
      <c r="DQ5" s="57">
        <v>0.83022670550799504</v>
      </c>
      <c r="DR5" s="57">
        <v>5.2704505427411397E-3</v>
      </c>
      <c r="DS5" s="57">
        <v>7.4658794984250407E-4</v>
      </c>
      <c r="DT5" s="57">
        <v>6.9087561418862097E-3</v>
      </c>
      <c r="DU5" s="57">
        <v>0</v>
      </c>
      <c r="DV5" s="57">
        <v>0.68116294709639502</v>
      </c>
      <c r="DW5" s="57">
        <v>0.29169556434748201</v>
      </c>
      <c r="DX5" s="57">
        <v>2.7141488556122903E-2</v>
      </c>
      <c r="DY5" s="57">
        <v>0.52261835600300899</v>
      </c>
      <c r="DZ5" s="57">
        <v>0.41709126482908199</v>
      </c>
      <c r="EA5" s="57">
        <v>6.0290379167908803E-2</v>
      </c>
      <c r="EB5" s="57">
        <v>0.467792478013971</v>
      </c>
      <c r="EC5" s="57">
        <v>0.52689150210152402</v>
      </c>
      <c r="ED5" s="57">
        <v>5.3160198845044401E-3</v>
      </c>
      <c r="EE5" s="57">
        <v>0.197835428983511</v>
      </c>
      <c r="EF5" s="57">
        <v>0.80117595023586508</v>
      </c>
      <c r="EG5" s="57">
        <v>9.8862078062342089E-4</v>
      </c>
      <c r="EH5" s="57">
        <v>0.49035870172805301</v>
      </c>
      <c r="EI5" s="57">
        <v>0.80412900378678398</v>
      </c>
      <c r="EJ5" s="57">
        <v>0.29459478564270297</v>
      </c>
      <c r="EK5" s="57">
        <v>6.4455306262847401E-2</v>
      </c>
      <c r="EL5" s="57">
        <v>0.144040958252106</v>
      </c>
      <c r="EM5" s="57">
        <v>1.4459596490605301E-3</v>
      </c>
      <c r="EN5" s="57">
        <v>1.1812709517776901E-2</v>
      </c>
      <c r="EO5" s="57">
        <v>0.17984083551403099</v>
      </c>
      <c r="EP5" s="57">
        <v>0.14811457992388999</v>
      </c>
      <c r="EQ5" s="57">
        <v>1.2524999898414499E-2</v>
      </c>
      <c r="ER5" s="57">
        <v>0</v>
      </c>
      <c r="ES5" s="57">
        <v>0.53545350107836498</v>
      </c>
      <c r="ET5" s="18">
        <v>0.80263577065912195</v>
      </c>
      <c r="EU5" s="57">
        <v>0.88917877400376499</v>
      </c>
      <c r="EV5" s="57">
        <v>0.45574533881270596</v>
      </c>
      <c r="EW5" s="57">
        <v>1.3720415974852801E-2</v>
      </c>
      <c r="EX5" s="57">
        <v>2.87129005127509E-2</v>
      </c>
      <c r="EY5" s="57">
        <v>2.3328881844706002E-2</v>
      </c>
      <c r="EZ5" s="57">
        <v>5.7854488198126495E-3</v>
      </c>
      <c r="FA5" s="57">
        <v>4.2578974575401699E-3</v>
      </c>
      <c r="FB5" s="57">
        <v>7.4481154217399999E-4</v>
      </c>
      <c r="FC5" s="57">
        <v>1.5211690974495399E-2</v>
      </c>
      <c r="FD5" s="57">
        <v>0</v>
      </c>
      <c r="FE5" s="57">
        <v>0.13614007494656799</v>
      </c>
      <c r="FF5" s="57">
        <v>5.7782863215418302E-3</v>
      </c>
      <c r="FG5" s="57">
        <v>1.6659650521513799E-2</v>
      </c>
      <c r="FH5" s="57">
        <v>0</v>
      </c>
      <c r="FI5" s="57">
        <v>0</v>
      </c>
      <c r="FJ5" s="57">
        <v>0.41026036957256101</v>
      </c>
      <c r="FK5" s="57">
        <v>2.2500397389130398E-3</v>
      </c>
      <c r="FL5" s="57">
        <v>1.1617516135345E-2</v>
      </c>
      <c r="FM5" s="57">
        <v>3.1986074097830899E-2</v>
      </c>
      <c r="FN5" s="57">
        <v>9.0646382320636893E-3</v>
      </c>
      <c r="FO5" s="57">
        <v>0</v>
      </c>
      <c r="FP5" s="57">
        <v>3.0472083595990396E-2</v>
      </c>
      <c r="FQ5" s="57">
        <v>0.71136299221732202</v>
      </c>
      <c r="FR5" s="57">
        <v>0.26440432468168201</v>
      </c>
      <c r="FS5" s="57">
        <v>2.4479641510088E-3</v>
      </c>
      <c r="FT5" s="57">
        <v>9.6711995147479596E-3</v>
      </c>
      <c r="FU5" s="57">
        <v>9.5705951650242403E-3</v>
      </c>
      <c r="FV5" s="57">
        <v>2.2500397389130398E-3</v>
      </c>
      <c r="FW5" s="57">
        <v>2.4963813999853701E-3</v>
      </c>
      <c r="FX5" s="57">
        <v>7.4481154217399999E-4</v>
      </c>
      <c r="FY5" s="57">
        <v>8.0322411146324605E-3</v>
      </c>
      <c r="FZ5" s="57">
        <v>0</v>
      </c>
      <c r="GA5" s="57">
        <v>8.6020293948361998E-2</v>
      </c>
      <c r="GB5" s="57">
        <v>2.2379874418590102E-3</v>
      </c>
      <c r="GC5" s="57">
        <v>1.0330697697173602E-2</v>
      </c>
      <c r="GD5" s="57">
        <v>0</v>
      </c>
      <c r="GE5" s="57">
        <v>0</v>
      </c>
      <c r="GF5" s="57">
        <v>0.22500573530054802</v>
      </c>
      <c r="GG5" s="57">
        <v>7.5001324630434791E-4</v>
      </c>
      <c r="GH5" s="57">
        <v>2.3486001985336597E-3</v>
      </c>
      <c r="GI5" s="57">
        <v>9.20629774059065E-3</v>
      </c>
      <c r="GJ5" s="57">
        <v>0</v>
      </c>
      <c r="GK5" s="57">
        <v>0</v>
      </c>
      <c r="GL5" s="57">
        <v>5.5136198382782498E-2</v>
      </c>
      <c r="GM5" s="57">
        <v>0.58652506996135401</v>
      </c>
      <c r="GN5" s="58">
        <v>7.8686538914595899E-3</v>
      </c>
      <c r="GO5" s="58">
        <v>1.96421333293527E-2</v>
      </c>
      <c r="GP5" s="58">
        <v>0.54799877214306791</v>
      </c>
      <c r="GQ5" s="58">
        <v>7.0912662370799698E-2</v>
      </c>
      <c r="GR5" s="58">
        <v>5.7357957524377993E-2</v>
      </c>
      <c r="GS5" s="58">
        <v>4.1877324374661996E-2</v>
      </c>
      <c r="GT5" s="58">
        <v>1.2520040867936399E-2</v>
      </c>
      <c r="GU5" s="58">
        <v>0</v>
      </c>
      <c r="GV5" s="58">
        <v>2.57101504249624E-2</v>
      </c>
      <c r="GW5" s="58">
        <v>3.3749616513501202E-3</v>
      </c>
      <c r="GX5" s="58">
        <v>2.6319028754916797E-2</v>
      </c>
      <c r="GY5" s="58">
        <v>0</v>
      </c>
      <c r="GZ5" s="58">
        <v>0</v>
      </c>
      <c r="HA5" s="57">
        <v>6.95946402756184E-4</v>
      </c>
      <c r="HB5" s="57">
        <v>3.9238303789227002E-3</v>
      </c>
      <c r="HC5" s="57">
        <v>0.24406831798065798</v>
      </c>
      <c r="HD5" s="57">
        <v>5.5943864111215099E-3</v>
      </c>
      <c r="HE5" s="57">
        <v>1.1720885536762799E-2</v>
      </c>
      <c r="HF5" s="57">
        <v>8.352010788167729E-3</v>
      </c>
      <c r="HG5" s="57">
        <v>7.4658794984250407E-4</v>
      </c>
      <c r="HH5" s="57">
        <v>0</v>
      </c>
      <c r="HI5" s="57">
        <v>4.5986431593810105E-3</v>
      </c>
      <c r="HJ5" s="57">
        <v>7.4658794984250407E-4</v>
      </c>
      <c r="HK5" s="57">
        <v>5.6632929471777305E-4</v>
      </c>
      <c r="HL5" s="57">
        <v>0</v>
      </c>
      <c r="HM5" s="57">
        <v>0.784514035483729</v>
      </c>
      <c r="HN5" s="57">
        <v>0.19187795553739298</v>
      </c>
      <c r="HO5" s="57">
        <v>2.8445370293081501E-2</v>
      </c>
      <c r="HP5" s="57">
        <v>7.80428459611795E-3</v>
      </c>
      <c r="HQ5" s="57">
        <v>0</v>
      </c>
      <c r="HR5" s="57">
        <v>1.2570317238215301E-3</v>
      </c>
      <c r="HS5" s="57">
        <v>6.9457203858598908E-3</v>
      </c>
      <c r="HT5" s="57">
        <v>4.49279102731696E-4</v>
      </c>
      <c r="HU5" s="57">
        <v>4.36428613967417E-3</v>
      </c>
      <c r="HV5" s="57">
        <v>1.4761562488727899E-2</v>
      </c>
      <c r="HW5" s="57">
        <v>6.3852628612781105E-3</v>
      </c>
      <c r="HX5" s="57">
        <v>1.54044619154498E-3</v>
      </c>
      <c r="HY5" s="57">
        <v>0</v>
      </c>
      <c r="HZ5" s="57">
        <v>0.74982341090650295</v>
      </c>
      <c r="IA5" s="57">
        <v>1.5758439735240298E-2</v>
      </c>
    </row>
    <row r="6" spans="1:235" s="38" customFormat="1" x14ac:dyDescent="0.3">
      <c r="A6" s="38" t="s">
        <v>340</v>
      </c>
      <c r="C6" s="117" t="s">
        <v>338</v>
      </c>
      <c r="D6" s="117"/>
      <c r="E6" s="117"/>
      <c r="F6" s="117"/>
      <c r="G6" s="117"/>
      <c r="H6" s="117"/>
      <c r="I6" s="117"/>
      <c r="J6" s="117"/>
      <c r="K6" s="117"/>
      <c r="L6" s="117"/>
      <c r="M6" s="117" t="s">
        <v>338</v>
      </c>
      <c r="N6" s="117"/>
      <c r="O6" s="117"/>
      <c r="P6" s="117"/>
      <c r="Q6" s="117"/>
      <c r="R6" s="117"/>
      <c r="S6" s="117"/>
      <c r="T6" s="117"/>
      <c r="U6" s="117"/>
      <c r="V6" s="117"/>
      <c r="W6" s="117"/>
      <c r="X6" s="117"/>
      <c r="Y6" s="117"/>
      <c r="Z6" s="117"/>
      <c r="AA6" s="117" t="s">
        <v>338</v>
      </c>
      <c r="AB6" s="117"/>
      <c r="AC6" s="117"/>
      <c r="AD6" s="117"/>
      <c r="AE6" s="117"/>
      <c r="AF6" s="117"/>
      <c r="AG6" s="117"/>
      <c r="AH6" s="117"/>
      <c r="AI6" s="117"/>
      <c r="AJ6" s="117"/>
      <c r="AK6" s="117"/>
      <c r="AL6" s="117"/>
      <c r="AM6" s="117"/>
      <c r="AN6" s="117" t="s">
        <v>338</v>
      </c>
      <c r="AO6" s="117"/>
      <c r="AP6" s="117"/>
      <c r="AQ6" s="117"/>
      <c r="AR6" s="117"/>
      <c r="AS6" s="117"/>
      <c r="AT6" s="117"/>
      <c r="AU6" s="117"/>
      <c r="AV6" s="117"/>
      <c r="AW6" s="117"/>
      <c r="AX6" s="117"/>
      <c r="AY6" s="117"/>
      <c r="AZ6" s="117"/>
      <c r="BA6" s="117" t="s">
        <v>338</v>
      </c>
      <c r="BB6" s="117"/>
      <c r="BC6" s="117"/>
      <c r="BD6" s="117"/>
      <c r="BE6" s="117"/>
      <c r="BF6" s="117"/>
      <c r="BG6" s="117"/>
      <c r="BH6" s="117"/>
      <c r="BI6" s="117"/>
      <c r="BJ6" s="117"/>
      <c r="BK6" s="117"/>
      <c r="BL6" s="117"/>
      <c r="BM6" s="117"/>
      <c r="BN6" s="117" t="s">
        <v>338</v>
      </c>
      <c r="BO6" s="117"/>
      <c r="BP6" s="117"/>
      <c r="BQ6" s="117"/>
      <c r="BR6" s="117"/>
      <c r="BS6" s="117"/>
      <c r="BT6" s="117"/>
      <c r="BU6" s="117"/>
      <c r="BV6" s="117"/>
      <c r="BW6" s="117"/>
      <c r="BX6" s="117"/>
      <c r="BY6" s="117"/>
      <c r="BZ6" s="117"/>
      <c r="CA6" s="117" t="s">
        <v>338</v>
      </c>
      <c r="CB6" s="117"/>
      <c r="CC6" s="117"/>
      <c r="CD6" s="117"/>
      <c r="CE6" s="117"/>
      <c r="CF6" s="117"/>
      <c r="CG6" s="117"/>
      <c r="CH6" s="117"/>
      <c r="CI6" s="117"/>
      <c r="CJ6" s="117"/>
      <c r="CK6" s="117"/>
      <c r="CL6" s="117"/>
      <c r="CM6" s="117"/>
      <c r="CN6" s="117" t="s">
        <v>338</v>
      </c>
      <c r="CO6" s="117"/>
      <c r="CP6" s="117"/>
      <c r="CQ6" s="117"/>
      <c r="CR6" s="117"/>
      <c r="CS6" s="117"/>
      <c r="CT6" s="117"/>
      <c r="CU6" s="117"/>
      <c r="CV6" s="117"/>
      <c r="CW6" s="117"/>
      <c r="CX6" s="117"/>
      <c r="CY6" s="117"/>
      <c r="CZ6" s="117"/>
      <c r="DA6" s="117" t="s">
        <v>338</v>
      </c>
      <c r="DB6" s="117"/>
      <c r="DC6" s="117"/>
      <c r="DD6" s="117"/>
      <c r="DE6" s="117"/>
      <c r="DF6" s="117"/>
      <c r="DG6" s="117"/>
      <c r="DH6" s="117"/>
      <c r="DI6" s="117"/>
      <c r="EH6" s="117" t="s">
        <v>338</v>
      </c>
      <c r="EI6" s="117"/>
      <c r="EJ6" s="117"/>
      <c r="EK6" s="117"/>
      <c r="EL6" s="117"/>
      <c r="EM6" s="117"/>
      <c r="EN6" s="117"/>
      <c r="EO6" s="117"/>
      <c r="EP6" s="117"/>
      <c r="EQ6" s="117"/>
      <c r="ER6" s="117"/>
      <c r="EU6" s="117" t="s">
        <v>338</v>
      </c>
      <c r="EV6" s="117"/>
      <c r="EW6" s="117"/>
      <c r="EX6" s="117"/>
      <c r="EY6" s="117"/>
      <c r="EZ6" s="117"/>
      <c r="FA6" s="117"/>
      <c r="FB6" s="117"/>
      <c r="FC6" s="117"/>
      <c r="FD6" s="117"/>
      <c r="FE6" s="117"/>
      <c r="FF6" s="117"/>
      <c r="FG6" s="117"/>
      <c r="FH6" s="117"/>
      <c r="FI6" s="117"/>
      <c r="FJ6" s="117"/>
      <c r="FK6" s="117"/>
      <c r="FL6" s="117"/>
      <c r="FM6" s="117"/>
      <c r="FN6" s="117"/>
      <c r="FO6" s="117"/>
      <c r="FP6" s="117"/>
      <c r="FQ6" s="117" t="s">
        <v>338</v>
      </c>
      <c r="FR6" s="117"/>
      <c r="FS6" s="117"/>
      <c r="FT6" s="117"/>
      <c r="FU6" s="117"/>
      <c r="FV6" s="117"/>
      <c r="FW6" s="117"/>
      <c r="FX6" s="117"/>
      <c r="FY6" s="117"/>
      <c r="FZ6" s="117"/>
      <c r="GA6" s="117"/>
      <c r="GB6" s="117"/>
      <c r="GC6" s="117"/>
      <c r="GD6" s="117"/>
      <c r="GE6" s="117"/>
      <c r="GF6" s="117"/>
      <c r="GG6" s="117"/>
      <c r="GH6" s="117"/>
      <c r="GI6" s="117"/>
      <c r="GJ6" s="117"/>
      <c r="GK6" s="117"/>
      <c r="GL6" s="117"/>
      <c r="GN6" s="127" t="s">
        <v>344</v>
      </c>
      <c r="GO6" s="127"/>
      <c r="GP6" s="127"/>
      <c r="GQ6" s="127"/>
      <c r="GR6" s="127"/>
      <c r="GS6" s="127"/>
      <c r="GT6" s="127"/>
      <c r="GU6" s="127"/>
      <c r="GV6" s="127"/>
      <c r="GW6" s="127"/>
      <c r="GX6" s="127"/>
      <c r="GY6" s="127"/>
      <c r="GZ6" s="127"/>
      <c r="HA6" s="127" t="s">
        <v>344</v>
      </c>
      <c r="HB6" s="127"/>
      <c r="HC6" s="127"/>
      <c r="HD6" s="127"/>
      <c r="HE6" s="127"/>
      <c r="HF6" s="127"/>
      <c r="HG6" s="127"/>
      <c r="HH6" s="127"/>
      <c r="HI6" s="127"/>
      <c r="HJ6" s="127"/>
      <c r="HK6" s="127"/>
      <c r="HL6" s="127"/>
      <c r="HM6" s="127"/>
      <c r="HN6" s="117" t="s">
        <v>338</v>
      </c>
      <c r="HO6" s="117"/>
      <c r="HP6" s="117"/>
      <c r="HQ6" s="117"/>
      <c r="HR6" s="117"/>
      <c r="HS6" s="117"/>
      <c r="HT6" s="117"/>
      <c r="HU6" s="117"/>
      <c r="HV6" s="117"/>
      <c r="HW6" s="117"/>
      <c r="HX6" s="117"/>
      <c r="HY6" s="117"/>
      <c r="HZ6" s="117"/>
      <c r="IA6" s="117"/>
    </row>
  </sheetData>
  <mergeCells count="42">
    <mergeCell ref="HA6:HM6"/>
    <mergeCell ref="HN6:IA6"/>
    <mergeCell ref="CN6:CZ6"/>
    <mergeCell ref="DA6:DI6"/>
    <mergeCell ref="EH6:ER6"/>
    <mergeCell ref="EU6:FP6"/>
    <mergeCell ref="FQ6:GL6"/>
    <mergeCell ref="HM1:HM3"/>
    <mergeCell ref="HN1:IA2"/>
    <mergeCell ref="A1:A3"/>
    <mergeCell ref="C6:L6"/>
    <mergeCell ref="M6:Z6"/>
    <mergeCell ref="AA6:AM6"/>
    <mergeCell ref="AN6:AZ6"/>
    <mergeCell ref="BA6:BM6"/>
    <mergeCell ref="BN6:BZ6"/>
    <mergeCell ref="CA6:CM6"/>
    <mergeCell ref="EU1:FP2"/>
    <mergeCell ref="FQ1:GL2"/>
    <mergeCell ref="GM1:GM3"/>
    <mergeCell ref="GN1:GZ2"/>
    <mergeCell ref="HA1:HL2"/>
    <mergeCell ref="GN6:GZ6"/>
    <mergeCell ref="ET1:ET3"/>
    <mergeCell ref="DA1:DI2"/>
    <mergeCell ref="DJ1:DO2"/>
    <mergeCell ref="DP1:DU2"/>
    <mergeCell ref="DV1:DX2"/>
    <mergeCell ref="DY1:EA2"/>
    <mergeCell ref="EB1:ED2"/>
    <mergeCell ref="EE1:EG2"/>
    <mergeCell ref="EH1:ER2"/>
    <mergeCell ref="ES1:ES3"/>
    <mergeCell ref="CN1:CZ2"/>
    <mergeCell ref="B1:B3"/>
    <mergeCell ref="M1:Z2"/>
    <mergeCell ref="C1:L2"/>
    <mergeCell ref="AA1:AM2"/>
    <mergeCell ref="AN1:AZ2"/>
    <mergeCell ref="BA1:BM2"/>
    <mergeCell ref="BN1:BZ2"/>
    <mergeCell ref="CA1:CM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workbookViewId="0">
      <selection activeCell="D13" sqref="D13"/>
    </sheetView>
  </sheetViews>
  <sheetFormatPr defaultRowHeight="16.5" x14ac:dyDescent="0.25"/>
  <cols>
    <col min="1" max="1" width="11.5703125" style="12" bestFit="1" customWidth="1"/>
    <col min="2" max="2" width="12" style="12" bestFit="1" customWidth="1"/>
  </cols>
  <sheetData>
    <row r="1" spans="1:2" ht="15" customHeight="1" x14ac:dyDescent="0.25">
      <c r="A1" s="84" t="s">
        <v>0</v>
      </c>
      <c r="B1" s="84" t="s">
        <v>522</v>
      </c>
    </row>
    <row r="2" spans="1:2" ht="15" customHeight="1" x14ac:dyDescent="0.25">
      <c r="A2" s="84"/>
      <c r="B2" s="84"/>
    </row>
    <row r="3" spans="1:2" ht="15" customHeight="1" x14ac:dyDescent="0.25">
      <c r="A3" s="84"/>
      <c r="B3" s="84"/>
    </row>
    <row r="4" spans="1:2" x14ac:dyDescent="0.25">
      <c r="A4" s="14" t="s">
        <v>2</v>
      </c>
      <c r="B4" s="14">
        <v>1.2256685215821901</v>
      </c>
    </row>
    <row r="5" spans="1:2" x14ac:dyDescent="0.25">
      <c r="A5" s="14" t="s">
        <v>3</v>
      </c>
      <c r="B5" s="14">
        <v>1.1771903119022999</v>
      </c>
    </row>
    <row r="6" spans="1:2" x14ac:dyDescent="0.25">
      <c r="A6" s="14" t="s">
        <v>4</v>
      </c>
      <c r="B6" s="14">
        <v>0.77960155016855304</v>
      </c>
    </row>
    <row r="7" spans="1:2" x14ac:dyDescent="0.25">
      <c r="A7" s="14" t="s">
        <v>5</v>
      </c>
      <c r="B7" s="14">
        <v>1.5315838487142399</v>
      </c>
    </row>
    <row r="8" spans="1:2" x14ac:dyDescent="0.25">
      <c r="A8" s="14" t="s">
        <v>6</v>
      </c>
      <c r="B8" s="14">
        <v>1.13316711159573</v>
      </c>
    </row>
    <row r="9" spans="1:2" x14ac:dyDescent="0.25">
      <c r="A9" s="14" t="s">
        <v>7</v>
      </c>
      <c r="B9" s="14">
        <v>1.8455571326515301</v>
      </c>
    </row>
    <row r="10" spans="1:2" x14ac:dyDescent="0.25">
      <c r="A10" s="14" t="s">
        <v>8</v>
      </c>
      <c r="B10" s="14">
        <v>0.78317684721655201</v>
      </c>
    </row>
    <row r="11" spans="1:2" x14ac:dyDescent="0.25">
      <c r="A11" s="14" t="s">
        <v>9</v>
      </c>
      <c r="B11" s="14">
        <v>0.56672439697156196</v>
      </c>
    </row>
    <row r="12" spans="1:2" x14ac:dyDescent="0.25">
      <c r="A12" s="14" t="s">
        <v>10</v>
      </c>
      <c r="B12" s="14">
        <v>1.04936474862269</v>
      </c>
    </row>
    <row r="13" spans="1:2" x14ac:dyDescent="0.25">
      <c r="A13" s="14" t="s">
        <v>11</v>
      </c>
      <c r="B13" s="14">
        <v>0.61891925366928202</v>
      </c>
    </row>
    <row r="14" spans="1:2" x14ac:dyDescent="0.25">
      <c r="A14" s="14" t="s">
        <v>12</v>
      </c>
      <c r="B14" s="14">
        <v>1.4797305717293701</v>
      </c>
    </row>
    <row r="15" spans="1:2" x14ac:dyDescent="0.25">
      <c r="A15" s="14" t="s">
        <v>13</v>
      </c>
      <c r="B15" s="14">
        <v>1.5374324950810401</v>
      </c>
    </row>
    <row r="16" spans="1:2" x14ac:dyDescent="0.25">
      <c r="A16" s="14" t="s">
        <v>14</v>
      </c>
      <c r="B16" s="14">
        <v>0.20757628404928199</v>
      </c>
    </row>
    <row r="17" spans="1:2" x14ac:dyDescent="0.25">
      <c r="A17" s="14" t="s">
        <v>15</v>
      </c>
      <c r="B17" s="14">
        <v>0.491827621547617</v>
      </c>
    </row>
    <row r="18" spans="1:2" x14ac:dyDescent="0.25">
      <c r="A18" s="14" t="s">
        <v>16</v>
      </c>
      <c r="B18" s="14">
        <v>0.59835745052257305</v>
      </c>
    </row>
    <row r="19" spans="1:2" x14ac:dyDescent="0.25">
      <c r="A19" s="14" t="s">
        <v>17</v>
      </c>
      <c r="B19" s="14">
        <v>0.44210747955766999</v>
      </c>
    </row>
    <row r="20" spans="1:2" x14ac:dyDescent="0.25">
      <c r="A20" s="14" t="s">
        <v>18</v>
      </c>
      <c r="B20" s="14">
        <v>1.1815350679300101</v>
      </c>
    </row>
    <row r="21" spans="1:2" x14ac:dyDescent="0.25">
      <c r="A21" s="14" t="s">
        <v>19</v>
      </c>
      <c r="B21" s="14">
        <v>0.23156815561237301</v>
      </c>
    </row>
    <row r="22" spans="1:2" x14ac:dyDescent="0.25">
      <c r="A22" s="14" t="s">
        <v>20</v>
      </c>
      <c r="B22" s="14">
        <v>1.1427229216246599</v>
      </c>
    </row>
    <row r="23" spans="1:2" x14ac:dyDescent="0.25">
      <c r="A23" s="14" t="s">
        <v>21</v>
      </c>
      <c r="B23" s="14">
        <v>0.43357165356118199</v>
      </c>
    </row>
    <row r="24" spans="1:2" x14ac:dyDescent="0.25">
      <c r="A24" s="14" t="s">
        <v>22</v>
      </c>
      <c r="B24" s="14">
        <v>1.1192875405539</v>
      </c>
    </row>
    <row r="25" spans="1:2" x14ac:dyDescent="0.25">
      <c r="A25" s="14" t="s">
        <v>23</v>
      </c>
      <c r="B25" s="14">
        <v>0.875106291287296</v>
      </c>
    </row>
    <row r="26" spans="1:2" x14ac:dyDescent="0.25">
      <c r="A26" s="14" t="s">
        <v>24</v>
      </c>
      <c r="B26" s="14">
        <v>1.4641414901002801</v>
      </c>
    </row>
    <row r="27" spans="1:2" x14ac:dyDescent="0.25">
      <c r="A27" s="14" t="s">
        <v>25</v>
      </c>
      <c r="B27" s="14">
        <v>1.2275204549788901</v>
      </c>
    </row>
    <row r="28" spans="1:2" x14ac:dyDescent="0.25">
      <c r="A28" s="14" t="s">
        <v>26</v>
      </c>
      <c r="B28" s="14">
        <v>0.98205315514685299</v>
      </c>
    </row>
    <row r="29" spans="1:2" x14ac:dyDescent="0.25">
      <c r="A29" s="14" t="s">
        <v>27</v>
      </c>
      <c r="B29" s="14">
        <v>0.87237379054494402</v>
      </c>
    </row>
    <row r="30" spans="1:2" x14ac:dyDescent="0.25">
      <c r="A30" s="14" t="s">
        <v>28</v>
      </c>
      <c r="B30" s="14">
        <v>1.5058021282170999</v>
      </c>
    </row>
    <row r="31" spans="1:2" x14ac:dyDescent="0.25">
      <c r="A31" s="14" t="s">
        <v>29</v>
      </c>
      <c r="B31" s="14">
        <v>1.3930999908377899</v>
      </c>
    </row>
    <row r="32" spans="1:2" x14ac:dyDescent="0.25">
      <c r="A32" s="14" t="s">
        <v>30</v>
      </c>
      <c r="B32" s="14">
        <v>1.2523955670025599</v>
      </c>
    </row>
    <row r="33" spans="1:2" x14ac:dyDescent="0.25">
      <c r="A33" s="14" t="s">
        <v>31</v>
      </c>
      <c r="B33" s="14">
        <v>1.41631932869527</v>
      </c>
    </row>
    <row r="34" spans="1:2" x14ac:dyDescent="0.25">
      <c r="A34" s="14" t="s">
        <v>32</v>
      </c>
      <c r="B34" s="14">
        <v>0.96972477064220197</v>
      </c>
    </row>
    <row r="35" spans="1:2" x14ac:dyDescent="0.25">
      <c r="A35" s="14" t="s">
        <v>521</v>
      </c>
      <c r="B35" s="14">
        <v>1.0172647720102399</v>
      </c>
    </row>
    <row r="36" spans="1:2" x14ac:dyDescent="0.25">
      <c r="A36" s="35"/>
      <c r="B36" s="35"/>
    </row>
  </sheetData>
  <mergeCells count="2">
    <mergeCell ref="A1:A3"/>
    <mergeCell ref="B1:B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5"/>
  <sheetViews>
    <sheetView workbookViewId="0">
      <pane xSplit="1" ySplit="1" topLeftCell="B2" activePane="bottomRight" state="frozen"/>
      <selection pane="topRight" activeCell="B1" sqref="B1"/>
      <selection pane="bottomLeft" activeCell="A2" sqref="A2"/>
      <selection pane="bottomRight" activeCell="C112" sqref="C112"/>
    </sheetView>
  </sheetViews>
  <sheetFormatPr defaultColWidth="9" defaultRowHeight="16.5" x14ac:dyDescent="0.25"/>
  <cols>
    <col min="1" max="1" width="31.28515625" style="5" customWidth="1"/>
    <col min="2" max="2" width="54" style="5" customWidth="1"/>
    <col min="3" max="3" width="74.28515625" style="5" customWidth="1"/>
    <col min="4" max="4" width="14.140625" style="5" customWidth="1"/>
    <col min="5" max="5" width="34" style="5" customWidth="1"/>
    <col min="6" max="16384" width="9" style="5"/>
  </cols>
  <sheetData>
    <row r="1" spans="1:5" ht="33" x14ac:dyDescent="0.25">
      <c r="A1" s="10" t="s">
        <v>246</v>
      </c>
      <c r="B1" s="10" t="s">
        <v>247</v>
      </c>
      <c r="C1" s="10" t="s">
        <v>250</v>
      </c>
      <c r="D1" s="10" t="s">
        <v>252</v>
      </c>
      <c r="E1" s="10" t="s">
        <v>331</v>
      </c>
    </row>
    <row r="2" spans="1:5" x14ac:dyDescent="0.25">
      <c r="A2" s="5" t="s">
        <v>249</v>
      </c>
      <c r="C2" s="5" t="s">
        <v>43</v>
      </c>
      <c r="D2" s="5" t="s">
        <v>254</v>
      </c>
    </row>
    <row r="3" spans="1:5" x14ac:dyDescent="0.25">
      <c r="A3" s="5" t="s">
        <v>249</v>
      </c>
      <c r="C3" s="5" t="s">
        <v>345</v>
      </c>
      <c r="D3" s="5" t="s">
        <v>253</v>
      </c>
    </row>
    <row r="4" spans="1:5" x14ac:dyDescent="0.25">
      <c r="A4" s="5" t="s">
        <v>249</v>
      </c>
      <c r="C4" s="5" t="s">
        <v>44</v>
      </c>
      <c r="D4" s="5" t="s">
        <v>253</v>
      </c>
    </row>
    <row r="5" spans="1:5" x14ac:dyDescent="0.25">
      <c r="A5" s="5" t="s">
        <v>249</v>
      </c>
      <c r="C5" s="5" t="s">
        <v>459</v>
      </c>
      <c r="D5" s="5" t="s">
        <v>253</v>
      </c>
    </row>
    <row r="6" spans="1:5" x14ac:dyDescent="0.25">
      <c r="A6" s="5" t="s">
        <v>249</v>
      </c>
      <c r="C6" s="5" t="s">
        <v>51</v>
      </c>
      <c r="D6" s="5" t="s">
        <v>253</v>
      </c>
    </row>
    <row r="7" spans="1:5" x14ac:dyDescent="0.25">
      <c r="A7" s="5" t="s">
        <v>249</v>
      </c>
      <c r="C7" s="5" t="s">
        <v>373</v>
      </c>
      <c r="D7" s="5" t="s">
        <v>254</v>
      </c>
    </row>
    <row r="8" spans="1:5" x14ac:dyDescent="0.25">
      <c r="A8" s="5" t="s">
        <v>249</v>
      </c>
      <c r="C8" s="5" t="s">
        <v>49</v>
      </c>
      <c r="D8" s="5" t="s">
        <v>254</v>
      </c>
    </row>
    <row r="9" spans="1:5" x14ac:dyDescent="0.25">
      <c r="A9" s="5" t="s">
        <v>249</v>
      </c>
      <c r="C9" s="5" t="s">
        <v>455</v>
      </c>
      <c r="D9" s="5" t="s">
        <v>253</v>
      </c>
    </row>
    <row r="10" spans="1:5" x14ac:dyDescent="0.25">
      <c r="A10" s="5" t="s">
        <v>249</v>
      </c>
      <c r="C10" s="5" t="s">
        <v>541</v>
      </c>
      <c r="D10" s="5" t="s">
        <v>254</v>
      </c>
    </row>
    <row r="11" spans="1:5" x14ac:dyDescent="0.25">
      <c r="A11" s="5" t="s">
        <v>249</v>
      </c>
      <c r="B11" s="5" t="s">
        <v>251</v>
      </c>
      <c r="C11" s="5" t="s">
        <v>460</v>
      </c>
      <c r="D11" s="5" t="s">
        <v>253</v>
      </c>
    </row>
    <row r="12" spans="1:5" x14ac:dyDescent="0.25">
      <c r="A12" s="5" t="s">
        <v>249</v>
      </c>
      <c r="B12" s="5" t="s">
        <v>251</v>
      </c>
      <c r="C12" s="5" t="s">
        <v>461</v>
      </c>
      <c r="D12" s="5" t="s">
        <v>253</v>
      </c>
    </row>
    <row r="13" spans="1:5" x14ac:dyDescent="0.25">
      <c r="A13" s="5" t="s">
        <v>249</v>
      </c>
      <c r="B13" s="5" t="s">
        <v>251</v>
      </c>
      <c r="C13" s="5" t="s">
        <v>536</v>
      </c>
      <c r="D13" s="5" t="s">
        <v>254</v>
      </c>
    </row>
    <row r="14" spans="1:5" x14ac:dyDescent="0.25">
      <c r="A14" s="5" t="s">
        <v>249</v>
      </c>
      <c r="B14" s="5" t="s">
        <v>251</v>
      </c>
      <c r="C14" s="5" t="s">
        <v>537</v>
      </c>
      <c r="D14" s="5" t="s">
        <v>254</v>
      </c>
    </row>
    <row r="15" spans="1:5" x14ac:dyDescent="0.25">
      <c r="A15" s="5" t="s">
        <v>249</v>
      </c>
      <c r="B15" s="5" t="s">
        <v>251</v>
      </c>
      <c r="C15" s="5" t="s">
        <v>538</v>
      </c>
      <c r="D15" s="5" t="s">
        <v>254</v>
      </c>
    </row>
    <row r="16" spans="1:5" x14ac:dyDescent="0.25">
      <c r="C16" s="5" t="s">
        <v>539</v>
      </c>
      <c r="D16" s="5" t="s">
        <v>254</v>
      </c>
    </row>
    <row r="17" spans="1:5" x14ac:dyDescent="0.25">
      <c r="C17" s="72" t="s">
        <v>540</v>
      </c>
      <c r="D17" s="5" t="s">
        <v>254</v>
      </c>
    </row>
    <row r="18" spans="1:5" x14ac:dyDescent="0.25">
      <c r="A18" s="5" t="s">
        <v>249</v>
      </c>
      <c r="B18" s="5" t="s">
        <v>248</v>
      </c>
      <c r="C18" s="5" t="s">
        <v>462</v>
      </c>
      <c r="D18" s="5" t="s">
        <v>253</v>
      </c>
    </row>
    <row r="19" spans="1:5" x14ac:dyDescent="0.25">
      <c r="A19" s="5" t="s">
        <v>249</v>
      </c>
      <c r="B19" s="5" t="s">
        <v>248</v>
      </c>
      <c r="C19" s="5" t="s">
        <v>463</v>
      </c>
      <c r="D19" s="5" t="s">
        <v>253</v>
      </c>
    </row>
    <row r="20" spans="1:5" ht="33" x14ac:dyDescent="0.25">
      <c r="A20" s="5" t="s">
        <v>255</v>
      </c>
      <c r="B20" s="5" t="s">
        <v>256</v>
      </c>
      <c r="C20" s="5" t="s">
        <v>464</v>
      </c>
      <c r="D20" s="5" t="s">
        <v>253</v>
      </c>
    </row>
    <row r="21" spans="1:5" ht="33" x14ac:dyDescent="0.25">
      <c r="A21" s="5" t="s">
        <v>255</v>
      </c>
      <c r="B21" s="5" t="s">
        <v>257</v>
      </c>
      <c r="C21" s="5" t="s">
        <v>465</v>
      </c>
      <c r="D21" s="5" t="s">
        <v>253</v>
      </c>
    </row>
    <row r="22" spans="1:5" ht="33" x14ac:dyDescent="0.25">
      <c r="A22" s="5" t="s">
        <v>255</v>
      </c>
      <c r="B22" s="5" t="s">
        <v>258</v>
      </c>
      <c r="C22" s="5" t="s">
        <v>466</v>
      </c>
      <c r="D22" s="5" t="s">
        <v>253</v>
      </c>
    </row>
    <row r="23" spans="1:5" ht="33" x14ac:dyDescent="0.25">
      <c r="A23" s="5" t="s">
        <v>255</v>
      </c>
      <c r="B23" s="5" t="s">
        <v>259</v>
      </c>
      <c r="C23" s="5" t="s">
        <v>467</v>
      </c>
      <c r="D23" s="5" t="s">
        <v>254</v>
      </c>
      <c r="E23" s="5" t="s">
        <v>47</v>
      </c>
    </row>
    <row r="24" spans="1:5" ht="33" x14ac:dyDescent="0.25">
      <c r="A24" s="5" t="s">
        <v>255</v>
      </c>
      <c r="B24" s="5" t="s">
        <v>259</v>
      </c>
      <c r="C24" s="5" t="s">
        <v>468</v>
      </c>
      <c r="D24" s="5" t="s">
        <v>254</v>
      </c>
      <c r="E24" s="5" t="s">
        <v>47</v>
      </c>
    </row>
    <row r="25" spans="1:5" ht="33" x14ac:dyDescent="0.25">
      <c r="A25" s="5" t="s">
        <v>255</v>
      </c>
      <c r="B25" s="5" t="s">
        <v>259</v>
      </c>
      <c r="C25" s="5" t="s">
        <v>469</v>
      </c>
      <c r="D25" s="5" t="s">
        <v>254</v>
      </c>
      <c r="E25" s="5" t="s">
        <v>47</v>
      </c>
    </row>
    <row r="26" spans="1:5" ht="33" x14ac:dyDescent="0.25">
      <c r="A26" s="5" t="s">
        <v>255</v>
      </c>
      <c r="B26" s="5" t="s">
        <v>259</v>
      </c>
      <c r="C26" s="5" t="s">
        <v>470</v>
      </c>
      <c r="D26" s="5" t="s">
        <v>254</v>
      </c>
      <c r="E26" s="5" t="s">
        <v>47</v>
      </c>
    </row>
    <row r="27" spans="1:5" ht="33" x14ac:dyDescent="0.25">
      <c r="A27" s="5" t="s">
        <v>255</v>
      </c>
      <c r="B27" s="5" t="s">
        <v>260</v>
      </c>
      <c r="C27" s="5" t="s">
        <v>545</v>
      </c>
      <c r="D27" s="5" t="s">
        <v>254</v>
      </c>
      <c r="E27" s="5" t="s">
        <v>47</v>
      </c>
    </row>
    <row r="28" spans="1:5" ht="33" x14ac:dyDescent="0.25">
      <c r="A28" s="5" t="s">
        <v>255</v>
      </c>
      <c r="B28" s="5" t="s">
        <v>260</v>
      </c>
      <c r="C28" s="5" t="s">
        <v>546</v>
      </c>
      <c r="D28" s="5" t="s">
        <v>254</v>
      </c>
      <c r="E28" s="5" t="s">
        <v>47</v>
      </c>
    </row>
    <row r="29" spans="1:5" ht="33" x14ac:dyDescent="0.25">
      <c r="A29" s="5" t="s">
        <v>255</v>
      </c>
      <c r="B29" s="5" t="s">
        <v>261</v>
      </c>
      <c r="C29" s="5" t="s">
        <v>499</v>
      </c>
      <c r="D29" s="5" t="s">
        <v>254</v>
      </c>
      <c r="E29" s="5" t="s">
        <v>47</v>
      </c>
    </row>
    <row r="30" spans="1:5" ht="33" x14ac:dyDescent="0.25">
      <c r="A30" s="5" t="s">
        <v>255</v>
      </c>
      <c r="B30" s="5" t="s">
        <v>262</v>
      </c>
      <c r="C30" s="5" t="s">
        <v>544</v>
      </c>
      <c r="D30" s="5" t="s">
        <v>254</v>
      </c>
      <c r="E30" s="5" t="s">
        <v>47</v>
      </c>
    </row>
    <row r="31" spans="1:5" ht="33" x14ac:dyDescent="0.25">
      <c r="A31" s="5" t="s">
        <v>255</v>
      </c>
      <c r="B31" s="5" t="s">
        <v>263</v>
      </c>
      <c r="C31" s="5" t="s">
        <v>502</v>
      </c>
      <c r="D31" s="5" t="s">
        <v>254</v>
      </c>
      <c r="E31" s="5" t="s">
        <v>47</v>
      </c>
    </row>
    <row r="32" spans="1:5" ht="33" x14ac:dyDescent="0.25">
      <c r="A32" s="5" t="s">
        <v>255</v>
      </c>
      <c r="B32" s="5" t="s">
        <v>264</v>
      </c>
      <c r="C32" s="5" t="s">
        <v>382</v>
      </c>
      <c r="D32" s="5" t="s">
        <v>254</v>
      </c>
      <c r="E32" s="5" t="s">
        <v>47</v>
      </c>
    </row>
    <row r="33" spans="1:5" ht="33" x14ac:dyDescent="0.25">
      <c r="A33" s="5" t="s">
        <v>255</v>
      </c>
      <c r="B33" s="5" t="s">
        <v>265</v>
      </c>
      <c r="C33" s="5" t="s">
        <v>384</v>
      </c>
      <c r="D33" s="5" t="s">
        <v>254</v>
      </c>
      <c r="E33" s="5" t="s">
        <v>47</v>
      </c>
    </row>
    <row r="34" spans="1:5" ht="33" x14ac:dyDescent="0.25">
      <c r="A34" s="5" t="s">
        <v>255</v>
      </c>
      <c r="B34" s="5" t="s">
        <v>265</v>
      </c>
      <c r="C34" s="5" t="s">
        <v>383</v>
      </c>
      <c r="D34" s="5" t="s">
        <v>254</v>
      </c>
      <c r="E34" s="5" t="s">
        <v>47</v>
      </c>
    </row>
    <row r="35" spans="1:5" ht="49.5" x14ac:dyDescent="0.25">
      <c r="A35" s="5" t="s">
        <v>255</v>
      </c>
      <c r="B35" s="5" t="s">
        <v>265</v>
      </c>
      <c r="C35" s="5" t="s">
        <v>332</v>
      </c>
      <c r="D35" s="5" t="s">
        <v>254</v>
      </c>
    </row>
    <row r="36" spans="1:5" ht="33" x14ac:dyDescent="0.25">
      <c r="A36" s="5" t="s">
        <v>255</v>
      </c>
      <c r="B36" s="5" t="s">
        <v>266</v>
      </c>
      <c r="C36" s="5" t="s">
        <v>342</v>
      </c>
      <c r="D36" s="5" t="s">
        <v>253</v>
      </c>
    </row>
    <row r="37" spans="1:5" ht="33" x14ac:dyDescent="0.25">
      <c r="A37" s="5" t="s">
        <v>255</v>
      </c>
      <c r="B37" s="5" t="s">
        <v>266</v>
      </c>
      <c r="C37" s="5" t="s">
        <v>547</v>
      </c>
      <c r="D37" s="5" t="s">
        <v>253</v>
      </c>
    </row>
    <row r="38" spans="1:5" ht="49.5" x14ac:dyDescent="0.25">
      <c r="A38" s="5" t="s">
        <v>255</v>
      </c>
      <c r="B38" s="5" t="s">
        <v>266</v>
      </c>
      <c r="C38" s="5" t="s">
        <v>385</v>
      </c>
      <c r="D38" s="5" t="s">
        <v>254</v>
      </c>
    </row>
    <row r="39" spans="1:5" ht="33" x14ac:dyDescent="0.25">
      <c r="A39" s="5" t="s">
        <v>255</v>
      </c>
      <c r="B39" s="5" t="s">
        <v>266</v>
      </c>
      <c r="C39" s="5" t="s">
        <v>471</v>
      </c>
      <c r="D39" s="5" t="s">
        <v>253</v>
      </c>
    </row>
    <row r="40" spans="1:5" ht="33" x14ac:dyDescent="0.25">
      <c r="A40" s="5" t="s">
        <v>255</v>
      </c>
      <c r="B40" s="5" t="s">
        <v>267</v>
      </c>
      <c r="C40" s="5" t="s">
        <v>501</v>
      </c>
      <c r="D40" s="5" t="s">
        <v>254</v>
      </c>
      <c r="E40" s="5" t="s">
        <v>47</v>
      </c>
    </row>
    <row r="41" spans="1:5" x14ac:dyDescent="0.25">
      <c r="A41" s="5" t="s">
        <v>255</v>
      </c>
      <c r="B41" s="5" t="s">
        <v>268</v>
      </c>
      <c r="C41" s="5" t="s">
        <v>454</v>
      </c>
      <c r="D41" s="5" t="s">
        <v>254</v>
      </c>
    </row>
    <row r="42" spans="1:5" x14ac:dyDescent="0.25">
      <c r="A42" s="5" t="s">
        <v>269</v>
      </c>
      <c r="B42" s="5" t="s">
        <v>270</v>
      </c>
      <c r="C42" s="5" t="s">
        <v>472</v>
      </c>
      <c r="D42" s="5" t="s">
        <v>253</v>
      </c>
    </row>
    <row r="43" spans="1:5" ht="33" x14ac:dyDescent="0.25">
      <c r="A43" s="5" t="s">
        <v>269</v>
      </c>
      <c r="B43" s="5" t="s">
        <v>270</v>
      </c>
      <c r="C43" s="5" t="s">
        <v>396</v>
      </c>
      <c r="D43" s="5" t="s">
        <v>254</v>
      </c>
    </row>
    <row r="44" spans="1:5" ht="33" x14ac:dyDescent="0.25">
      <c r="A44" s="5" t="s">
        <v>269</v>
      </c>
      <c r="B44" s="5" t="s">
        <v>271</v>
      </c>
      <c r="C44" s="5" t="s">
        <v>473</v>
      </c>
      <c r="D44" s="5" t="s">
        <v>253</v>
      </c>
    </row>
    <row r="45" spans="1:5" ht="33" x14ac:dyDescent="0.25">
      <c r="A45" s="5" t="s">
        <v>269</v>
      </c>
      <c r="B45" s="5" t="s">
        <v>271</v>
      </c>
      <c r="C45" s="5" t="s">
        <v>397</v>
      </c>
      <c r="D45" s="5" t="s">
        <v>254</v>
      </c>
    </row>
    <row r="46" spans="1:5" ht="33" x14ac:dyDescent="0.25">
      <c r="A46" s="5" t="s">
        <v>269</v>
      </c>
      <c r="B46" s="5" t="s">
        <v>272</v>
      </c>
      <c r="C46" s="5" t="s">
        <v>474</v>
      </c>
      <c r="D46" s="5" t="s">
        <v>253</v>
      </c>
    </row>
    <row r="47" spans="1:5" ht="33" x14ac:dyDescent="0.25">
      <c r="A47" s="5" t="s">
        <v>269</v>
      </c>
      <c r="B47" s="5" t="s">
        <v>272</v>
      </c>
      <c r="C47" s="5" t="s">
        <v>398</v>
      </c>
      <c r="D47" s="5" t="s">
        <v>254</v>
      </c>
    </row>
    <row r="48" spans="1:5" ht="33" x14ac:dyDescent="0.25">
      <c r="A48" s="5" t="s">
        <v>269</v>
      </c>
      <c r="B48" s="5" t="s">
        <v>273</v>
      </c>
      <c r="C48" s="5" t="s">
        <v>475</v>
      </c>
      <c r="D48" s="5" t="s">
        <v>253</v>
      </c>
    </row>
    <row r="49" spans="1:5" ht="33" x14ac:dyDescent="0.25">
      <c r="A49" s="5" t="s">
        <v>269</v>
      </c>
      <c r="B49" s="5" t="s">
        <v>274</v>
      </c>
      <c r="C49" s="5" t="s">
        <v>476</v>
      </c>
      <c r="D49" s="5" t="s">
        <v>253</v>
      </c>
    </row>
    <row r="50" spans="1:5" ht="33" x14ac:dyDescent="0.25">
      <c r="A50" s="5" t="s">
        <v>269</v>
      </c>
      <c r="C50" s="5" t="s">
        <v>477</v>
      </c>
      <c r="D50" s="5" t="s">
        <v>253</v>
      </c>
    </row>
    <row r="51" spans="1:5" ht="33" x14ac:dyDescent="0.25">
      <c r="A51" s="5" t="s">
        <v>269</v>
      </c>
      <c r="C51" s="5" t="s">
        <v>405</v>
      </c>
      <c r="D51" s="5" t="s">
        <v>253</v>
      </c>
    </row>
    <row r="52" spans="1:5" ht="49.5" x14ac:dyDescent="0.25">
      <c r="A52" s="5" t="s">
        <v>269</v>
      </c>
      <c r="C52" s="5" t="s">
        <v>478</v>
      </c>
      <c r="D52" s="5" t="s">
        <v>253</v>
      </c>
    </row>
    <row r="53" spans="1:5" ht="49.5" x14ac:dyDescent="0.25">
      <c r="A53" s="5" t="s">
        <v>269</v>
      </c>
      <c r="C53" s="5" t="s">
        <v>504</v>
      </c>
      <c r="D53" s="5" t="s">
        <v>253</v>
      </c>
    </row>
    <row r="54" spans="1:5" ht="33" x14ac:dyDescent="0.25">
      <c r="A54" s="5" t="s">
        <v>269</v>
      </c>
      <c r="B54" s="5" t="s">
        <v>275</v>
      </c>
      <c r="C54" s="5" t="s">
        <v>479</v>
      </c>
      <c r="D54" s="5" t="s">
        <v>254</v>
      </c>
      <c r="E54" s="5" t="s">
        <v>47</v>
      </c>
    </row>
    <row r="55" spans="1:5" ht="49.5" x14ac:dyDescent="0.25">
      <c r="A55" s="5" t="s">
        <v>269</v>
      </c>
      <c r="B55" s="5" t="s">
        <v>276</v>
      </c>
      <c r="C55" s="5" t="s">
        <v>503</v>
      </c>
      <c r="D55" s="5" t="s">
        <v>254</v>
      </c>
    </row>
    <row r="56" spans="1:5" x14ac:dyDescent="0.25">
      <c r="A56" s="5" t="s">
        <v>269</v>
      </c>
      <c r="B56" s="2" t="s">
        <v>277</v>
      </c>
      <c r="C56" s="11" t="s">
        <v>278</v>
      </c>
    </row>
    <row r="57" spans="1:5" ht="49.5" x14ac:dyDescent="0.25">
      <c r="A57" s="5" t="s">
        <v>279</v>
      </c>
      <c r="B57" s="5" t="s">
        <v>280</v>
      </c>
      <c r="C57" s="5" t="s">
        <v>411</v>
      </c>
      <c r="D57" s="5" t="s">
        <v>253</v>
      </c>
    </row>
    <row r="58" spans="1:5" ht="33" x14ac:dyDescent="0.25">
      <c r="A58" s="5" t="s">
        <v>279</v>
      </c>
      <c r="B58" s="5" t="s">
        <v>281</v>
      </c>
      <c r="C58" s="5" t="s">
        <v>52</v>
      </c>
      <c r="D58" s="5" t="s">
        <v>253</v>
      </c>
    </row>
    <row r="59" spans="1:5" ht="33" x14ac:dyDescent="0.25">
      <c r="A59" s="5" t="s">
        <v>279</v>
      </c>
      <c r="B59" s="5" t="s">
        <v>282</v>
      </c>
      <c r="C59" s="5" t="s">
        <v>412</v>
      </c>
      <c r="D59" s="5" t="s">
        <v>253</v>
      </c>
    </row>
    <row r="60" spans="1:5" ht="33" x14ac:dyDescent="0.25">
      <c r="A60" s="5" t="s">
        <v>279</v>
      </c>
      <c r="B60" s="5" t="s">
        <v>281</v>
      </c>
      <c r="C60" s="5" t="s">
        <v>52</v>
      </c>
      <c r="D60" s="5" t="s">
        <v>253</v>
      </c>
    </row>
    <row r="61" spans="1:5" x14ac:dyDescent="0.25">
      <c r="A61" s="5" t="s">
        <v>283</v>
      </c>
      <c r="B61" s="5" t="s">
        <v>284</v>
      </c>
      <c r="C61" s="5" t="s">
        <v>413</v>
      </c>
      <c r="D61" s="5" t="s">
        <v>254</v>
      </c>
    </row>
    <row r="62" spans="1:5" x14ac:dyDescent="0.25">
      <c r="A62" s="5" t="s">
        <v>283</v>
      </c>
      <c r="B62" s="5" t="s">
        <v>285</v>
      </c>
      <c r="C62" s="5" t="s">
        <v>414</v>
      </c>
      <c r="D62" s="5" t="s">
        <v>254</v>
      </c>
    </row>
    <row r="63" spans="1:5" ht="33" x14ac:dyDescent="0.25">
      <c r="A63" s="5" t="s">
        <v>283</v>
      </c>
      <c r="B63" s="5" t="s">
        <v>285</v>
      </c>
      <c r="C63" s="5" t="s">
        <v>480</v>
      </c>
      <c r="D63" s="5" t="s">
        <v>254</v>
      </c>
    </row>
    <row r="64" spans="1:5" x14ac:dyDescent="0.25">
      <c r="A64" s="5" t="s">
        <v>283</v>
      </c>
      <c r="B64" s="5" t="s">
        <v>286</v>
      </c>
      <c r="C64" s="5" t="s">
        <v>416</v>
      </c>
      <c r="D64" s="5" t="s">
        <v>254</v>
      </c>
    </row>
    <row r="65" spans="1:5" x14ac:dyDescent="0.25">
      <c r="A65" s="5" t="s">
        <v>283</v>
      </c>
      <c r="B65" s="5" t="s">
        <v>286</v>
      </c>
      <c r="C65" s="5" t="s">
        <v>417</v>
      </c>
      <c r="D65" s="5" t="s">
        <v>254</v>
      </c>
    </row>
    <row r="66" spans="1:5" ht="49.5" x14ac:dyDescent="0.25">
      <c r="A66" s="5" t="s">
        <v>288</v>
      </c>
      <c r="B66" s="5" t="s">
        <v>287</v>
      </c>
      <c r="C66" s="5" t="s">
        <v>418</v>
      </c>
      <c r="D66" s="5" t="s">
        <v>254</v>
      </c>
    </row>
    <row r="67" spans="1:5" ht="49.5" x14ac:dyDescent="0.25">
      <c r="A67" s="5" t="s">
        <v>288</v>
      </c>
      <c r="B67" s="5" t="s">
        <v>287</v>
      </c>
      <c r="C67" s="5" t="s">
        <v>481</v>
      </c>
      <c r="D67" s="5" t="s">
        <v>254</v>
      </c>
    </row>
    <row r="68" spans="1:5" ht="33" x14ac:dyDescent="0.25">
      <c r="A68" s="5" t="s">
        <v>288</v>
      </c>
      <c r="B68" s="5" t="s">
        <v>289</v>
      </c>
      <c r="C68" s="5" t="s">
        <v>482</v>
      </c>
      <c r="D68" s="5" t="s">
        <v>254</v>
      </c>
    </row>
    <row r="69" spans="1:5" x14ac:dyDescent="0.25">
      <c r="A69" s="5" t="s">
        <v>288</v>
      </c>
      <c r="B69" s="5" t="s">
        <v>289</v>
      </c>
      <c r="C69" s="5" t="s">
        <v>483</v>
      </c>
      <c r="D69" s="5" t="s">
        <v>254</v>
      </c>
    </row>
    <row r="70" spans="1:5" x14ac:dyDescent="0.25">
      <c r="A70" s="5" t="s">
        <v>288</v>
      </c>
      <c r="B70" s="5" t="s">
        <v>290</v>
      </c>
      <c r="C70" s="5" t="s">
        <v>423</v>
      </c>
      <c r="D70" s="5" t="s">
        <v>254</v>
      </c>
    </row>
    <row r="71" spans="1:5" x14ac:dyDescent="0.25">
      <c r="A71" s="5" t="s">
        <v>288</v>
      </c>
      <c r="B71" s="5" t="s">
        <v>291</v>
      </c>
      <c r="C71" s="5" t="s">
        <v>484</v>
      </c>
      <c r="D71" s="5" t="s">
        <v>254</v>
      </c>
    </row>
    <row r="72" spans="1:5" ht="33" x14ac:dyDescent="0.25">
      <c r="A72" s="5" t="s">
        <v>288</v>
      </c>
      <c r="B72" s="5" t="s">
        <v>291</v>
      </c>
      <c r="C72" s="5" t="s">
        <v>425</v>
      </c>
      <c r="D72" s="5" t="s">
        <v>254</v>
      </c>
    </row>
    <row r="73" spans="1:5" x14ac:dyDescent="0.25">
      <c r="A73" s="5" t="s">
        <v>288</v>
      </c>
      <c r="B73" s="5" t="s">
        <v>292</v>
      </c>
      <c r="C73" s="5" t="s">
        <v>485</v>
      </c>
      <c r="D73" s="5" t="s">
        <v>254</v>
      </c>
      <c r="E73" s="5" t="s">
        <v>47</v>
      </c>
    </row>
    <row r="74" spans="1:5" ht="33" x14ac:dyDescent="0.25">
      <c r="A74" s="5" t="s">
        <v>288</v>
      </c>
      <c r="B74" s="5" t="s">
        <v>291</v>
      </c>
      <c r="C74" s="5" t="s">
        <v>549</v>
      </c>
      <c r="D74" s="5" t="s">
        <v>254</v>
      </c>
    </row>
    <row r="75" spans="1:5" x14ac:dyDescent="0.25">
      <c r="A75" s="5" t="s">
        <v>288</v>
      </c>
      <c r="B75" s="5" t="s">
        <v>301</v>
      </c>
      <c r="C75" s="5" t="s">
        <v>293</v>
      </c>
      <c r="D75" s="5" t="s">
        <v>254</v>
      </c>
    </row>
    <row r="76" spans="1:5" x14ac:dyDescent="0.25">
      <c r="A76" s="5" t="s">
        <v>288</v>
      </c>
      <c r="B76" s="5" t="s">
        <v>301</v>
      </c>
      <c r="C76" s="5" t="s">
        <v>300</v>
      </c>
      <c r="D76" s="5" t="s">
        <v>254</v>
      </c>
    </row>
    <row r="77" spans="1:5" x14ac:dyDescent="0.25">
      <c r="A77" s="5" t="s">
        <v>288</v>
      </c>
      <c r="B77" s="5" t="s">
        <v>302</v>
      </c>
      <c r="C77" s="11" t="s">
        <v>278</v>
      </c>
    </row>
    <row r="78" spans="1:5" ht="33" x14ac:dyDescent="0.25">
      <c r="A78" s="5" t="s">
        <v>305</v>
      </c>
      <c r="B78" s="5" t="s">
        <v>303</v>
      </c>
      <c r="C78" s="5" t="s">
        <v>197</v>
      </c>
      <c r="D78" s="5" t="s">
        <v>254</v>
      </c>
      <c r="E78" s="5" t="s">
        <v>47</v>
      </c>
    </row>
    <row r="79" spans="1:5" ht="33" x14ac:dyDescent="0.25">
      <c r="A79" s="5" t="s">
        <v>305</v>
      </c>
      <c r="B79" s="5" t="s">
        <v>304</v>
      </c>
      <c r="C79" s="5" t="s">
        <v>197</v>
      </c>
      <c r="D79" s="5" t="s">
        <v>254</v>
      </c>
      <c r="E79" s="5" t="s">
        <v>47</v>
      </c>
    </row>
    <row r="80" spans="1:5" ht="49.5" x14ac:dyDescent="0.25">
      <c r="A80" s="5" t="s">
        <v>305</v>
      </c>
      <c r="B80" s="5" t="s">
        <v>304</v>
      </c>
      <c r="C80" s="5" t="s">
        <v>552</v>
      </c>
      <c r="D80" s="5" t="s">
        <v>254</v>
      </c>
    </row>
    <row r="81" spans="1:5" ht="49.5" x14ac:dyDescent="0.25">
      <c r="A81" s="5" t="s">
        <v>305</v>
      </c>
      <c r="B81" s="5" t="s">
        <v>304</v>
      </c>
      <c r="C81" s="5" t="s">
        <v>553</v>
      </c>
      <c r="D81" s="5" t="s">
        <v>254</v>
      </c>
    </row>
    <row r="82" spans="1:5" ht="33" x14ac:dyDescent="0.25">
      <c r="A82" s="5" t="s">
        <v>305</v>
      </c>
      <c r="B82" s="5" t="s">
        <v>306</v>
      </c>
      <c r="C82" s="5" t="s">
        <v>426</v>
      </c>
      <c r="D82" s="5" t="s">
        <v>254</v>
      </c>
    </row>
    <row r="83" spans="1:5" ht="33" x14ac:dyDescent="0.25">
      <c r="A83" s="5" t="s">
        <v>305</v>
      </c>
      <c r="B83" s="5" t="s">
        <v>307</v>
      </c>
      <c r="C83" s="11" t="s">
        <v>278</v>
      </c>
    </row>
    <row r="84" spans="1:5" ht="49.5" x14ac:dyDescent="0.25">
      <c r="A84" s="2" t="s">
        <v>308</v>
      </c>
      <c r="B84" s="5" t="s">
        <v>309</v>
      </c>
      <c r="C84" s="5" t="s">
        <v>427</v>
      </c>
      <c r="D84" s="5" t="s">
        <v>254</v>
      </c>
      <c r="E84" s="5" t="s">
        <v>47</v>
      </c>
    </row>
    <row r="85" spans="1:5" ht="49.5" x14ac:dyDescent="0.25">
      <c r="A85" s="2" t="s">
        <v>308</v>
      </c>
      <c r="B85" s="5" t="s">
        <v>309</v>
      </c>
      <c r="C85" s="5" t="s">
        <v>486</v>
      </c>
      <c r="D85" s="5" t="s">
        <v>254</v>
      </c>
      <c r="E85" s="5" t="s">
        <v>47</v>
      </c>
    </row>
    <row r="86" spans="1:5" ht="49.5" x14ac:dyDescent="0.25">
      <c r="A86" s="2" t="s">
        <v>308</v>
      </c>
      <c r="B86" s="5" t="s">
        <v>309</v>
      </c>
      <c r="C86" s="5" t="s">
        <v>487</v>
      </c>
      <c r="D86" s="5" t="s">
        <v>254</v>
      </c>
      <c r="E86" s="5" t="s">
        <v>47</v>
      </c>
    </row>
    <row r="87" spans="1:5" ht="33" x14ac:dyDescent="0.25">
      <c r="A87" s="2" t="s">
        <v>308</v>
      </c>
      <c r="B87" s="5" t="s">
        <v>310</v>
      </c>
      <c r="C87" s="5" t="s">
        <v>430</v>
      </c>
      <c r="D87" s="5" t="s">
        <v>254</v>
      </c>
      <c r="E87" s="5" t="s">
        <v>47</v>
      </c>
    </row>
    <row r="88" spans="1:5" ht="33" x14ac:dyDescent="0.25">
      <c r="A88" s="2" t="s">
        <v>308</v>
      </c>
      <c r="B88" s="5" t="s">
        <v>310</v>
      </c>
      <c r="C88" s="5" t="s">
        <v>488</v>
      </c>
      <c r="D88" s="5" t="s">
        <v>254</v>
      </c>
      <c r="E88" s="5" t="s">
        <v>47</v>
      </c>
    </row>
    <row r="89" spans="1:5" ht="33" x14ac:dyDescent="0.25">
      <c r="A89" s="2" t="s">
        <v>308</v>
      </c>
      <c r="B89" s="5" t="s">
        <v>310</v>
      </c>
      <c r="C89" s="5" t="s">
        <v>489</v>
      </c>
      <c r="D89" s="5" t="s">
        <v>254</v>
      </c>
      <c r="E89" s="5" t="s">
        <v>47</v>
      </c>
    </row>
    <row r="90" spans="1:5" ht="33" x14ac:dyDescent="0.25">
      <c r="A90" s="2" t="s">
        <v>308</v>
      </c>
      <c r="B90" s="5" t="s">
        <v>310</v>
      </c>
      <c r="C90" s="5" t="s">
        <v>433</v>
      </c>
      <c r="D90" s="5" t="s">
        <v>254</v>
      </c>
      <c r="E90" s="5" t="s">
        <v>47</v>
      </c>
    </row>
    <row r="91" spans="1:5" ht="33" x14ac:dyDescent="0.25">
      <c r="A91" s="2" t="s">
        <v>308</v>
      </c>
      <c r="B91" s="5" t="s">
        <v>310</v>
      </c>
      <c r="C91" s="5" t="s">
        <v>490</v>
      </c>
      <c r="D91" s="5" t="s">
        <v>254</v>
      </c>
      <c r="E91" s="5" t="s">
        <v>47</v>
      </c>
    </row>
    <row r="92" spans="1:5" ht="33" x14ac:dyDescent="0.25">
      <c r="A92" s="2" t="s">
        <v>308</v>
      </c>
      <c r="B92" s="5" t="s">
        <v>311</v>
      </c>
      <c r="C92" s="5" t="s">
        <v>491</v>
      </c>
      <c r="D92" s="5" t="s">
        <v>254</v>
      </c>
    </row>
    <row r="93" spans="1:5" ht="49.5" x14ac:dyDescent="0.25">
      <c r="A93" s="2" t="s">
        <v>308</v>
      </c>
      <c r="B93" s="5" t="s">
        <v>309</v>
      </c>
      <c r="C93" s="5" t="s">
        <v>534</v>
      </c>
      <c r="D93" s="5" t="s">
        <v>254</v>
      </c>
    </row>
    <row r="94" spans="1:5" ht="33" x14ac:dyDescent="0.25">
      <c r="A94" s="5" t="s">
        <v>312</v>
      </c>
      <c r="B94" s="5" t="s">
        <v>328</v>
      </c>
      <c r="C94" s="5" t="s">
        <v>436</v>
      </c>
      <c r="D94" s="5" t="s">
        <v>254</v>
      </c>
    </row>
    <row r="95" spans="1:5" x14ac:dyDescent="0.25">
      <c r="A95" s="5" t="s">
        <v>312</v>
      </c>
      <c r="B95" s="5" t="s">
        <v>328</v>
      </c>
      <c r="C95" s="5" t="s">
        <v>492</v>
      </c>
      <c r="D95" s="5" t="s">
        <v>254</v>
      </c>
    </row>
    <row r="96" spans="1:5" ht="33" x14ac:dyDescent="0.25">
      <c r="A96" s="5" t="s">
        <v>312</v>
      </c>
      <c r="B96" s="5" t="s">
        <v>328</v>
      </c>
      <c r="C96" s="5" t="s">
        <v>493</v>
      </c>
      <c r="D96" s="5" t="s">
        <v>253</v>
      </c>
    </row>
    <row r="97" spans="1:4" ht="33" x14ac:dyDescent="0.25">
      <c r="A97" s="5" t="s">
        <v>312</v>
      </c>
      <c r="B97" s="5" t="s">
        <v>328</v>
      </c>
      <c r="C97" s="5" t="s">
        <v>494</v>
      </c>
      <c r="D97" s="5" t="s">
        <v>253</v>
      </c>
    </row>
    <row r="98" spans="1:4" ht="33" x14ac:dyDescent="0.25">
      <c r="A98" s="5" t="s">
        <v>312</v>
      </c>
      <c r="C98" s="5" t="s">
        <v>437</v>
      </c>
      <c r="D98" s="5" t="s">
        <v>254</v>
      </c>
    </row>
    <row r="99" spans="1:4" x14ac:dyDescent="0.25">
      <c r="A99" s="5" t="s">
        <v>312</v>
      </c>
      <c r="B99" s="5" t="s">
        <v>328</v>
      </c>
      <c r="C99" s="5" t="s">
        <v>495</v>
      </c>
      <c r="D99" s="5" t="s">
        <v>254</v>
      </c>
    </row>
    <row r="100" spans="1:4" x14ac:dyDescent="0.25">
      <c r="A100" s="5" t="s">
        <v>312</v>
      </c>
      <c r="B100" s="5" t="s">
        <v>328</v>
      </c>
      <c r="C100" s="5" t="s">
        <v>143</v>
      </c>
      <c r="D100" s="5" t="s">
        <v>254</v>
      </c>
    </row>
    <row r="101" spans="1:4" ht="33" x14ac:dyDescent="0.25">
      <c r="A101" s="5" t="s">
        <v>312</v>
      </c>
      <c r="B101" s="5" t="s">
        <v>328</v>
      </c>
      <c r="C101" s="5" t="s">
        <v>528</v>
      </c>
      <c r="D101" s="5" t="s">
        <v>254</v>
      </c>
    </row>
    <row r="102" spans="1:4" ht="33" x14ac:dyDescent="0.25">
      <c r="A102" s="5" t="s">
        <v>312</v>
      </c>
      <c r="B102" s="5" t="s">
        <v>328</v>
      </c>
      <c r="C102" s="5" t="s">
        <v>531</v>
      </c>
      <c r="D102" s="5" t="s">
        <v>254</v>
      </c>
    </row>
    <row r="103" spans="1:4" ht="33" x14ac:dyDescent="0.25">
      <c r="A103" s="5" t="s">
        <v>312</v>
      </c>
      <c r="B103" s="5" t="s">
        <v>328</v>
      </c>
      <c r="C103" s="5" t="s">
        <v>530</v>
      </c>
      <c r="D103" s="5" t="s">
        <v>254</v>
      </c>
    </row>
    <row r="104" spans="1:4" x14ac:dyDescent="0.25">
      <c r="A104" s="5" t="s">
        <v>312</v>
      </c>
      <c r="B104" s="5" t="s">
        <v>328</v>
      </c>
      <c r="C104" s="5" t="s">
        <v>100</v>
      </c>
      <c r="D104" s="5" t="s">
        <v>254</v>
      </c>
    </row>
    <row r="105" spans="1:4" x14ac:dyDescent="0.25">
      <c r="A105" s="5" t="s">
        <v>312</v>
      </c>
      <c r="B105" s="5" t="s">
        <v>328</v>
      </c>
      <c r="C105" s="5" t="s">
        <v>99</v>
      </c>
      <c r="D105" s="5" t="s">
        <v>254</v>
      </c>
    </row>
    <row r="106" spans="1:4" x14ac:dyDescent="0.25">
      <c r="A106" s="5" t="s">
        <v>312</v>
      </c>
      <c r="B106" s="5" t="s">
        <v>328</v>
      </c>
      <c r="C106" s="5" t="s">
        <v>98</v>
      </c>
      <c r="D106" s="5" t="s">
        <v>254</v>
      </c>
    </row>
    <row r="107" spans="1:4" ht="33" x14ac:dyDescent="0.25">
      <c r="A107" s="5" t="s">
        <v>312</v>
      </c>
      <c r="B107" s="5" t="s">
        <v>328</v>
      </c>
      <c r="C107" s="5" t="s">
        <v>97</v>
      </c>
      <c r="D107" s="5" t="s">
        <v>254</v>
      </c>
    </row>
    <row r="108" spans="1:4" ht="33" x14ac:dyDescent="0.25">
      <c r="A108" s="5" t="s">
        <v>312</v>
      </c>
      <c r="B108" s="5" t="s">
        <v>328</v>
      </c>
      <c r="C108" s="5" t="s">
        <v>532</v>
      </c>
      <c r="D108" s="5" t="s">
        <v>254</v>
      </c>
    </row>
    <row r="109" spans="1:4" x14ac:dyDescent="0.25">
      <c r="A109" s="5" t="s">
        <v>312</v>
      </c>
      <c r="B109" s="5" t="s">
        <v>328</v>
      </c>
      <c r="C109" s="5" t="s">
        <v>533</v>
      </c>
      <c r="D109" s="5" t="s">
        <v>254</v>
      </c>
    </row>
    <row r="110" spans="1:4" ht="33" x14ac:dyDescent="0.25">
      <c r="A110" s="5" t="s">
        <v>312</v>
      </c>
      <c r="B110" s="5" t="s">
        <v>329</v>
      </c>
      <c r="C110" s="5" t="s">
        <v>313</v>
      </c>
      <c r="D110" s="5" t="s">
        <v>254</v>
      </c>
    </row>
    <row r="111" spans="1:4" x14ac:dyDescent="0.25">
      <c r="A111" s="5" t="s">
        <v>312</v>
      </c>
      <c r="B111" s="5" t="s">
        <v>329</v>
      </c>
      <c r="C111" s="5" t="s">
        <v>314</v>
      </c>
      <c r="D111" s="5" t="s">
        <v>254</v>
      </c>
    </row>
    <row r="112" spans="1:4" x14ac:dyDescent="0.25">
      <c r="A112" s="5" t="s">
        <v>312</v>
      </c>
      <c r="B112" s="5" t="s">
        <v>329</v>
      </c>
      <c r="C112" s="5" t="s">
        <v>315</v>
      </c>
      <c r="D112" s="5" t="s">
        <v>254</v>
      </c>
    </row>
    <row r="113" spans="1:4" x14ac:dyDescent="0.25">
      <c r="A113" s="5" t="s">
        <v>312</v>
      </c>
      <c r="B113" s="5" t="s">
        <v>329</v>
      </c>
      <c r="C113" s="5" t="s">
        <v>316</v>
      </c>
      <c r="D113" s="5" t="s">
        <v>254</v>
      </c>
    </row>
    <row r="114" spans="1:4" ht="33" x14ac:dyDescent="0.25">
      <c r="A114" s="5" t="s">
        <v>312</v>
      </c>
      <c r="B114" s="5" t="s">
        <v>329</v>
      </c>
      <c r="C114" s="5" t="s">
        <v>317</v>
      </c>
      <c r="D114" s="5" t="s">
        <v>254</v>
      </c>
    </row>
    <row r="115" spans="1:4" x14ac:dyDescent="0.25">
      <c r="A115" s="5" t="s">
        <v>312</v>
      </c>
      <c r="B115" s="5" t="s">
        <v>329</v>
      </c>
      <c r="C115" s="5" t="s">
        <v>318</v>
      </c>
      <c r="D115" s="5" t="s">
        <v>254</v>
      </c>
    </row>
    <row r="116" spans="1:4" ht="33" x14ac:dyDescent="0.25">
      <c r="A116" s="5" t="s">
        <v>312</v>
      </c>
      <c r="B116" s="5" t="s">
        <v>329</v>
      </c>
      <c r="C116" s="5" t="s">
        <v>319</v>
      </c>
      <c r="D116" s="5" t="s">
        <v>254</v>
      </c>
    </row>
    <row r="117" spans="1:4" ht="33" x14ac:dyDescent="0.25">
      <c r="A117" s="5" t="s">
        <v>312</v>
      </c>
      <c r="B117" s="5" t="s">
        <v>329</v>
      </c>
      <c r="C117" s="5" t="s">
        <v>320</v>
      </c>
      <c r="D117" s="5" t="s">
        <v>254</v>
      </c>
    </row>
    <row r="118" spans="1:4" ht="33" x14ac:dyDescent="0.25">
      <c r="A118" s="5" t="s">
        <v>312</v>
      </c>
      <c r="B118" s="5" t="s">
        <v>329</v>
      </c>
      <c r="C118" s="5" t="s">
        <v>321</v>
      </c>
      <c r="D118" s="5" t="s">
        <v>254</v>
      </c>
    </row>
    <row r="119" spans="1:4" x14ac:dyDescent="0.25">
      <c r="A119" s="5" t="s">
        <v>312</v>
      </c>
      <c r="B119" s="5" t="s">
        <v>329</v>
      </c>
      <c r="C119" s="5" t="s">
        <v>322</v>
      </c>
      <c r="D119" s="5" t="s">
        <v>254</v>
      </c>
    </row>
    <row r="120" spans="1:4" ht="33" x14ac:dyDescent="0.25">
      <c r="A120" s="5" t="s">
        <v>312</v>
      </c>
      <c r="B120" s="5" t="s">
        <v>329</v>
      </c>
      <c r="C120" s="5" t="s">
        <v>323</v>
      </c>
      <c r="D120" s="5" t="s">
        <v>254</v>
      </c>
    </row>
    <row r="121" spans="1:4" x14ac:dyDescent="0.25">
      <c r="A121" s="5" t="s">
        <v>312</v>
      </c>
      <c r="B121" s="5" t="s">
        <v>329</v>
      </c>
      <c r="C121" s="5" t="s">
        <v>324</v>
      </c>
      <c r="D121" s="5" t="s">
        <v>254</v>
      </c>
    </row>
    <row r="122" spans="1:4" x14ac:dyDescent="0.25">
      <c r="A122" s="5" t="s">
        <v>312</v>
      </c>
      <c r="B122" s="5" t="s">
        <v>329</v>
      </c>
      <c r="C122" s="5" t="s">
        <v>326</v>
      </c>
      <c r="D122" s="5" t="s">
        <v>254</v>
      </c>
    </row>
    <row r="123" spans="1:4" x14ac:dyDescent="0.25">
      <c r="A123" s="5" t="s">
        <v>312</v>
      </c>
      <c r="B123" s="5" t="s">
        <v>329</v>
      </c>
      <c r="C123" s="5" t="s">
        <v>327</v>
      </c>
      <c r="D123" s="5" t="s">
        <v>254</v>
      </c>
    </row>
    <row r="124" spans="1:4" x14ac:dyDescent="0.25">
      <c r="A124" s="5" t="s">
        <v>312</v>
      </c>
      <c r="B124" s="5" t="s">
        <v>330</v>
      </c>
      <c r="C124" s="5" t="s">
        <v>438</v>
      </c>
      <c r="D124" s="5" t="s">
        <v>254</v>
      </c>
    </row>
    <row r="125" spans="1:4" x14ac:dyDescent="0.25">
      <c r="A125" s="5" t="s">
        <v>312</v>
      </c>
      <c r="B125" s="5" t="s">
        <v>330</v>
      </c>
      <c r="C125" s="5" t="s">
        <v>156</v>
      </c>
      <c r="D125" s="5" t="s">
        <v>254</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N36"/>
  <sheetViews>
    <sheetView zoomScale="85" zoomScaleNormal="85" workbookViewId="0">
      <pane xSplit="2" ySplit="3" topLeftCell="G31" activePane="bottomRight" state="frozen"/>
      <selection pane="topRight" activeCell="C1" sqref="C1"/>
      <selection pane="bottomLeft" activeCell="A4" sqref="A4"/>
      <selection pane="bottomRight" activeCell="I44" sqref="I44"/>
    </sheetView>
  </sheetViews>
  <sheetFormatPr defaultColWidth="9" defaultRowHeight="16.5" x14ac:dyDescent="0.3"/>
  <cols>
    <col min="1" max="1" width="24.28515625" style="12" customWidth="1"/>
    <col min="2" max="2" width="20.85546875" style="12" customWidth="1"/>
    <col min="3" max="8" width="21.42578125" style="13" customWidth="1"/>
    <col min="9" max="11" width="9" style="13"/>
    <col min="12" max="12" width="27.28515625" style="13" customWidth="1"/>
    <col min="13" max="17" width="18.28515625" style="13" customWidth="1"/>
    <col min="18" max="20" width="18.140625" style="13" customWidth="1"/>
    <col min="21" max="22" width="13" style="13" customWidth="1"/>
    <col min="23" max="16384" width="9" style="13"/>
  </cols>
  <sheetData>
    <row r="1" spans="1:222" s="12" customFormat="1" ht="27.75" customHeight="1" x14ac:dyDescent="0.25">
      <c r="A1" s="84" t="s">
        <v>0</v>
      </c>
      <c r="B1" s="84" t="s">
        <v>1</v>
      </c>
      <c r="C1" s="84" t="s">
        <v>334</v>
      </c>
      <c r="D1" s="87" t="s">
        <v>346</v>
      </c>
      <c r="E1" s="84" t="s">
        <v>335</v>
      </c>
      <c r="F1" s="93" t="s">
        <v>336</v>
      </c>
      <c r="G1" s="93"/>
      <c r="H1" s="84" t="s">
        <v>372</v>
      </c>
      <c r="I1" s="84" t="s">
        <v>373</v>
      </c>
      <c r="J1" s="84"/>
      <c r="K1" s="84" t="s">
        <v>49</v>
      </c>
      <c r="L1" s="84" t="s">
        <v>458</v>
      </c>
      <c r="M1" s="84" t="s">
        <v>535</v>
      </c>
      <c r="N1" s="90" t="s">
        <v>457</v>
      </c>
      <c r="O1" s="90" t="s">
        <v>456</v>
      </c>
      <c r="P1" s="84" t="s">
        <v>536</v>
      </c>
      <c r="Q1" s="84" t="s">
        <v>537</v>
      </c>
      <c r="R1" s="84" t="s">
        <v>538</v>
      </c>
      <c r="S1" s="84" t="s">
        <v>539</v>
      </c>
      <c r="T1" s="84" t="s">
        <v>540</v>
      </c>
      <c r="U1" s="90" t="s">
        <v>374</v>
      </c>
      <c r="V1" s="90"/>
      <c r="W1" s="91" t="s">
        <v>463</v>
      </c>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c r="BG1" s="91"/>
      <c r="BH1" s="91"/>
      <c r="BI1" s="91"/>
      <c r="BJ1" s="91"/>
      <c r="BK1" s="91"/>
      <c r="BL1" s="91"/>
      <c r="BM1" s="91"/>
      <c r="BN1" s="91"/>
      <c r="BO1" s="91"/>
      <c r="BP1" s="91"/>
      <c r="BQ1" s="91"/>
      <c r="BR1" s="91"/>
      <c r="BS1" s="91"/>
      <c r="BT1" s="91"/>
      <c r="BU1" s="91"/>
      <c r="BV1" s="91"/>
      <c r="BW1" s="91"/>
      <c r="BX1" s="91"/>
      <c r="BY1" s="91"/>
      <c r="BZ1" s="91"/>
      <c r="CA1" s="91"/>
      <c r="CB1" s="91"/>
      <c r="CC1" s="91"/>
      <c r="CD1" s="91"/>
      <c r="CE1" s="91"/>
      <c r="CF1" s="91"/>
      <c r="CG1" s="91"/>
      <c r="CH1" s="91"/>
      <c r="CI1" s="91"/>
      <c r="CJ1" s="91"/>
      <c r="CK1" s="91"/>
      <c r="CL1" s="91"/>
      <c r="CM1" s="91"/>
      <c r="CN1" s="91"/>
      <c r="CO1" s="91"/>
      <c r="CP1" s="91"/>
      <c r="CQ1" s="91"/>
      <c r="CR1" s="91"/>
      <c r="CS1" s="91"/>
      <c r="CT1" s="91"/>
      <c r="CU1" s="91"/>
      <c r="CV1" s="91"/>
      <c r="CW1" s="91"/>
      <c r="CX1" s="91"/>
      <c r="CY1" s="91"/>
      <c r="CZ1" s="91"/>
      <c r="DA1" s="91"/>
      <c r="DB1" s="91"/>
      <c r="DC1" s="91"/>
      <c r="DD1" s="91"/>
      <c r="DE1" s="91"/>
      <c r="DF1" s="91"/>
      <c r="DG1" s="91"/>
      <c r="DH1" s="91"/>
      <c r="DI1" s="91"/>
      <c r="DJ1" s="91"/>
      <c r="DK1" s="91"/>
      <c r="DL1" s="91"/>
      <c r="DM1" s="91"/>
      <c r="DN1" s="91"/>
      <c r="DO1" s="91"/>
      <c r="DP1" s="91"/>
      <c r="DQ1" s="91"/>
      <c r="DR1" s="91"/>
      <c r="DS1" s="91"/>
      <c r="DT1" s="91"/>
      <c r="DU1" s="91"/>
      <c r="DV1" s="91"/>
      <c r="DW1" s="91"/>
      <c r="DX1" s="91"/>
      <c r="DY1" s="91"/>
      <c r="DZ1" s="91"/>
      <c r="EA1" s="91"/>
      <c r="EB1" s="91"/>
      <c r="EC1" s="91"/>
      <c r="ED1" s="91"/>
      <c r="EE1" s="91"/>
      <c r="EF1" s="91"/>
      <c r="EG1" s="91"/>
      <c r="EH1" s="91"/>
      <c r="EI1" s="91"/>
      <c r="EJ1" s="91"/>
      <c r="EK1" s="91"/>
      <c r="EL1" s="91"/>
      <c r="EM1" s="91"/>
      <c r="EN1" s="91"/>
      <c r="EO1" s="91"/>
      <c r="EP1" s="91"/>
      <c r="EQ1" s="91"/>
      <c r="ER1" s="91"/>
      <c r="ES1" s="91"/>
      <c r="ET1" s="91"/>
      <c r="EU1" s="91"/>
      <c r="EV1" s="91"/>
      <c r="EW1" s="91"/>
      <c r="EX1" s="91"/>
      <c r="EY1" s="91"/>
      <c r="EZ1" s="91"/>
      <c r="FA1" s="91"/>
      <c r="FB1" s="91"/>
      <c r="FC1" s="91"/>
      <c r="FD1" s="91"/>
      <c r="FE1" s="91"/>
      <c r="FF1" s="91"/>
      <c r="FG1" s="91"/>
      <c r="FH1" s="91"/>
      <c r="FI1" s="91"/>
      <c r="FJ1" s="91"/>
      <c r="FK1" s="91"/>
      <c r="FL1" s="91"/>
      <c r="FM1" s="91"/>
      <c r="FN1" s="91"/>
      <c r="FO1" s="91"/>
      <c r="FP1" s="91"/>
      <c r="FQ1" s="91"/>
      <c r="FR1" s="91"/>
      <c r="FS1" s="91"/>
      <c r="FT1" s="91"/>
      <c r="FU1" s="91"/>
      <c r="FV1" s="91"/>
      <c r="FW1" s="91"/>
      <c r="FX1" s="91"/>
      <c r="FY1" s="91"/>
      <c r="FZ1" s="91"/>
      <c r="GA1" s="91"/>
      <c r="GB1" s="91"/>
      <c r="GC1" s="91"/>
      <c r="GD1" s="91"/>
      <c r="GE1" s="91"/>
      <c r="GF1" s="91"/>
      <c r="GG1" s="91"/>
      <c r="GH1" s="91"/>
      <c r="GI1" s="91"/>
      <c r="GJ1" s="91"/>
      <c r="GK1" s="91"/>
      <c r="GL1" s="91"/>
      <c r="GM1" s="91"/>
      <c r="GN1" s="91"/>
      <c r="GO1" s="91"/>
      <c r="GP1" s="91"/>
      <c r="GQ1" s="91"/>
      <c r="GR1" s="91"/>
      <c r="GS1" s="91"/>
      <c r="GT1" s="91"/>
      <c r="GU1" s="91"/>
      <c r="GV1" s="91"/>
      <c r="GW1" s="91"/>
      <c r="GX1" s="91"/>
      <c r="GY1" s="91"/>
      <c r="GZ1" s="91"/>
      <c r="HA1" s="91"/>
      <c r="HB1" s="91"/>
      <c r="HC1" s="91"/>
      <c r="HD1" s="91"/>
      <c r="HE1" s="91"/>
      <c r="HF1" s="91"/>
      <c r="HG1" s="91"/>
      <c r="HH1" s="91"/>
      <c r="HI1" s="91"/>
      <c r="HJ1" s="91"/>
      <c r="HK1" s="91"/>
      <c r="HL1" s="91"/>
      <c r="HM1" s="91"/>
      <c r="HN1" s="91"/>
    </row>
    <row r="2" spans="1:222" s="12" customFormat="1" ht="14.45" customHeight="1" x14ac:dyDescent="0.3">
      <c r="A2" s="84"/>
      <c r="B2" s="84"/>
      <c r="C2" s="84"/>
      <c r="D2" s="88"/>
      <c r="E2" s="84"/>
      <c r="F2" s="93"/>
      <c r="G2" s="93"/>
      <c r="H2" s="84"/>
      <c r="I2" s="84"/>
      <c r="J2" s="84"/>
      <c r="K2" s="84"/>
      <c r="L2" s="84"/>
      <c r="M2" s="84"/>
      <c r="N2" s="90"/>
      <c r="O2" s="90"/>
      <c r="P2" s="84"/>
      <c r="Q2" s="84"/>
      <c r="R2" s="84"/>
      <c r="S2" s="84"/>
      <c r="T2" s="84"/>
      <c r="U2" s="90"/>
      <c r="V2" s="90"/>
      <c r="W2" s="92" t="s">
        <v>45</v>
      </c>
      <c r="X2" s="92"/>
      <c r="Y2" s="92"/>
      <c r="Z2" s="92"/>
      <c r="AA2" s="92"/>
      <c r="AB2" s="92"/>
      <c r="AC2" s="92"/>
      <c r="AD2" s="92"/>
      <c r="AE2" s="92"/>
      <c r="AF2" s="92"/>
      <c r="AG2" s="92"/>
      <c r="AH2" s="92"/>
      <c r="AI2" s="92"/>
      <c r="AJ2" s="92"/>
      <c r="AK2" s="92"/>
      <c r="AL2" s="92"/>
      <c r="AM2" s="92"/>
      <c r="AN2" s="92"/>
      <c r="AO2" s="92"/>
      <c r="AP2" s="92"/>
      <c r="AQ2" s="92"/>
      <c r="AR2" s="92"/>
      <c r="AS2" s="92"/>
      <c r="AT2" s="92"/>
      <c r="AU2" s="92"/>
      <c r="AV2" s="92"/>
      <c r="AW2" s="92"/>
      <c r="AX2" s="92"/>
      <c r="AY2" s="92"/>
      <c r="AZ2" s="92"/>
      <c r="BA2" s="92"/>
      <c r="BB2" s="92"/>
      <c r="BC2" s="92"/>
      <c r="BD2" s="92"/>
      <c r="BE2" s="92"/>
      <c r="BF2" s="92"/>
      <c r="BG2" s="92"/>
      <c r="BH2" s="92"/>
      <c r="BI2" s="92"/>
      <c r="BJ2" s="92"/>
      <c r="BK2" s="92"/>
      <c r="BL2" s="92"/>
      <c r="BM2" s="92"/>
      <c r="BN2" s="92"/>
      <c r="BO2" s="92"/>
      <c r="BP2" s="92"/>
      <c r="BQ2" s="92"/>
      <c r="BR2" s="92"/>
      <c r="BS2" s="92"/>
      <c r="BT2" s="92"/>
      <c r="BU2" s="92"/>
      <c r="BV2" s="92"/>
      <c r="BW2" s="92"/>
      <c r="BX2" s="92"/>
      <c r="BY2" s="92"/>
      <c r="BZ2" s="92"/>
      <c r="CA2" s="92"/>
      <c r="CB2" s="92"/>
      <c r="CC2" s="92"/>
      <c r="CD2" s="92"/>
      <c r="CE2" s="92"/>
      <c r="CF2" s="92"/>
      <c r="CG2" s="92"/>
      <c r="CH2" s="92"/>
      <c r="CI2" s="92"/>
      <c r="CJ2" s="92"/>
      <c r="CK2" s="92"/>
      <c r="CL2" s="92"/>
      <c r="CM2" s="92"/>
      <c r="CN2" s="92"/>
      <c r="CO2" s="92"/>
      <c r="CP2" s="92"/>
      <c r="CQ2" s="92"/>
      <c r="CR2" s="92"/>
      <c r="CS2" s="92"/>
      <c r="CT2" s="92"/>
      <c r="CU2" s="92"/>
      <c r="CV2" s="92"/>
      <c r="CW2" s="92"/>
      <c r="CX2" s="92"/>
      <c r="CY2" s="92"/>
      <c r="CZ2" s="92"/>
      <c r="DA2" s="92"/>
      <c r="DB2" s="92"/>
      <c r="DC2" s="92"/>
      <c r="DD2" s="92"/>
      <c r="DE2" s="92"/>
      <c r="DF2" s="92"/>
      <c r="DG2" s="92"/>
      <c r="DH2" s="92"/>
      <c r="DI2" s="92"/>
      <c r="DJ2" s="92"/>
      <c r="DK2" s="92"/>
      <c r="DL2" s="92"/>
      <c r="DM2" s="92"/>
      <c r="DN2" s="92"/>
      <c r="DO2" s="92"/>
      <c r="DP2" s="92"/>
      <c r="DQ2" s="92"/>
      <c r="DR2" s="92"/>
      <c r="DS2" s="92" t="s">
        <v>46</v>
      </c>
      <c r="DT2" s="92"/>
      <c r="DU2" s="92"/>
      <c r="DV2" s="92"/>
      <c r="DW2" s="92"/>
      <c r="DX2" s="92"/>
      <c r="DY2" s="92"/>
      <c r="DZ2" s="92"/>
      <c r="EA2" s="92"/>
      <c r="EB2" s="92"/>
      <c r="EC2" s="92"/>
      <c r="ED2" s="92"/>
      <c r="EE2" s="92"/>
      <c r="EF2" s="92"/>
      <c r="EG2" s="92"/>
      <c r="EH2" s="92"/>
      <c r="EI2" s="92"/>
      <c r="EJ2" s="92"/>
      <c r="EK2" s="92"/>
      <c r="EL2" s="92"/>
      <c r="EM2" s="92"/>
      <c r="EN2" s="92"/>
      <c r="EO2" s="92"/>
      <c r="EP2" s="92"/>
      <c r="EQ2" s="92"/>
      <c r="ER2" s="92"/>
      <c r="ES2" s="92"/>
      <c r="ET2" s="92"/>
      <c r="EU2" s="92"/>
      <c r="EV2" s="92"/>
      <c r="EW2" s="92"/>
      <c r="EX2" s="92"/>
      <c r="EY2" s="92"/>
      <c r="EZ2" s="92"/>
      <c r="FA2" s="92"/>
      <c r="FB2" s="92"/>
      <c r="FC2" s="92"/>
      <c r="FD2" s="92"/>
      <c r="FE2" s="92"/>
      <c r="FF2" s="92"/>
      <c r="FG2" s="92"/>
      <c r="FH2" s="92"/>
      <c r="FI2" s="92"/>
      <c r="FJ2" s="92"/>
      <c r="FK2" s="92"/>
      <c r="FL2" s="92"/>
      <c r="FM2" s="92"/>
      <c r="FN2" s="92"/>
      <c r="FO2" s="92"/>
      <c r="FP2" s="92"/>
      <c r="FQ2" s="92"/>
      <c r="FR2" s="92"/>
      <c r="FS2" s="92"/>
      <c r="FT2" s="92"/>
      <c r="FU2" s="92"/>
      <c r="FV2" s="92"/>
      <c r="FW2" s="92"/>
      <c r="FX2" s="92"/>
      <c r="FY2" s="92"/>
      <c r="FZ2" s="92"/>
      <c r="GA2" s="92"/>
      <c r="GB2" s="92"/>
      <c r="GC2" s="92"/>
      <c r="GD2" s="92"/>
      <c r="GE2" s="92"/>
      <c r="GF2" s="92"/>
      <c r="GG2" s="92"/>
      <c r="GH2" s="92"/>
      <c r="GI2" s="92"/>
      <c r="GJ2" s="92"/>
      <c r="GK2" s="92"/>
      <c r="GL2" s="92"/>
      <c r="GM2" s="92"/>
      <c r="GN2" s="92"/>
      <c r="GO2" s="92"/>
      <c r="GP2" s="92"/>
      <c r="GQ2" s="92"/>
      <c r="GR2" s="92"/>
      <c r="GS2" s="92"/>
      <c r="GT2" s="92"/>
      <c r="GU2" s="92"/>
      <c r="GV2" s="92"/>
      <c r="GW2" s="92"/>
      <c r="GX2" s="92"/>
      <c r="GY2" s="92"/>
      <c r="GZ2" s="92"/>
      <c r="HA2" s="92"/>
      <c r="HB2" s="92"/>
      <c r="HC2" s="92"/>
      <c r="HD2" s="92"/>
      <c r="HE2" s="92"/>
      <c r="HF2" s="92"/>
      <c r="HG2" s="92"/>
      <c r="HH2" s="92"/>
      <c r="HI2" s="92"/>
      <c r="HJ2" s="92"/>
      <c r="HK2" s="92"/>
      <c r="HL2" s="92"/>
      <c r="HM2" s="92"/>
      <c r="HN2" s="92"/>
    </row>
    <row r="3" spans="1:222" s="12" customFormat="1" ht="14.45" customHeight="1" x14ac:dyDescent="0.3">
      <c r="A3" s="84"/>
      <c r="B3" s="84"/>
      <c r="C3" s="84"/>
      <c r="D3" s="89"/>
      <c r="E3" s="84"/>
      <c r="F3" s="23" t="s">
        <v>45</v>
      </c>
      <c r="G3" s="23" t="s">
        <v>46</v>
      </c>
      <c r="H3" s="84"/>
      <c r="I3" s="23" t="s">
        <v>45</v>
      </c>
      <c r="J3" s="23" t="s">
        <v>46</v>
      </c>
      <c r="K3" s="84"/>
      <c r="L3" s="84"/>
      <c r="M3" s="84"/>
      <c r="N3" s="90"/>
      <c r="O3" s="90"/>
      <c r="P3" s="84"/>
      <c r="Q3" s="84"/>
      <c r="R3" s="84"/>
      <c r="S3" s="84"/>
      <c r="T3" s="84"/>
      <c r="U3" s="24" t="s">
        <v>45</v>
      </c>
      <c r="V3" s="24" t="s">
        <v>46</v>
      </c>
      <c r="W3" s="24">
        <v>0</v>
      </c>
      <c r="X3" s="24">
        <v>1</v>
      </c>
      <c r="Y3" s="24">
        <v>2</v>
      </c>
      <c r="Z3" s="24">
        <v>3</v>
      </c>
      <c r="AA3" s="24">
        <v>4</v>
      </c>
      <c r="AB3" s="24">
        <v>5</v>
      </c>
      <c r="AC3" s="24">
        <v>6</v>
      </c>
      <c r="AD3" s="24">
        <v>7</v>
      </c>
      <c r="AE3" s="24">
        <v>8</v>
      </c>
      <c r="AF3" s="24">
        <v>9</v>
      </c>
      <c r="AG3" s="24">
        <v>10</v>
      </c>
      <c r="AH3" s="24">
        <v>11</v>
      </c>
      <c r="AI3" s="24">
        <v>12</v>
      </c>
      <c r="AJ3" s="24">
        <v>13</v>
      </c>
      <c r="AK3" s="24">
        <v>14</v>
      </c>
      <c r="AL3" s="24">
        <v>15</v>
      </c>
      <c r="AM3" s="24">
        <v>16</v>
      </c>
      <c r="AN3" s="24">
        <v>17</v>
      </c>
      <c r="AO3" s="24">
        <v>18</v>
      </c>
      <c r="AP3" s="24">
        <v>19</v>
      </c>
      <c r="AQ3" s="24">
        <v>20</v>
      </c>
      <c r="AR3" s="24">
        <v>21</v>
      </c>
      <c r="AS3" s="24">
        <v>22</v>
      </c>
      <c r="AT3" s="24">
        <v>23</v>
      </c>
      <c r="AU3" s="24">
        <v>24</v>
      </c>
      <c r="AV3" s="24">
        <v>25</v>
      </c>
      <c r="AW3" s="24">
        <v>26</v>
      </c>
      <c r="AX3" s="24">
        <v>27</v>
      </c>
      <c r="AY3" s="24">
        <v>28</v>
      </c>
      <c r="AZ3" s="24">
        <v>29</v>
      </c>
      <c r="BA3" s="24">
        <v>30</v>
      </c>
      <c r="BB3" s="24">
        <v>31</v>
      </c>
      <c r="BC3" s="24">
        <v>32</v>
      </c>
      <c r="BD3" s="24">
        <v>33</v>
      </c>
      <c r="BE3" s="24">
        <v>34</v>
      </c>
      <c r="BF3" s="24">
        <v>35</v>
      </c>
      <c r="BG3" s="24">
        <v>36</v>
      </c>
      <c r="BH3" s="24">
        <v>37</v>
      </c>
      <c r="BI3" s="24">
        <v>38</v>
      </c>
      <c r="BJ3" s="24">
        <v>39</v>
      </c>
      <c r="BK3" s="24">
        <v>40</v>
      </c>
      <c r="BL3" s="24">
        <v>41</v>
      </c>
      <c r="BM3" s="24">
        <v>42</v>
      </c>
      <c r="BN3" s="24">
        <v>43</v>
      </c>
      <c r="BO3" s="24">
        <v>44</v>
      </c>
      <c r="BP3" s="24">
        <v>45</v>
      </c>
      <c r="BQ3" s="24">
        <v>46</v>
      </c>
      <c r="BR3" s="24">
        <v>47</v>
      </c>
      <c r="BS3" s="24">
        <v>48</v>
      </c>
      <c r="BT3" s="24">
        <v>49</v>
      </c>
      <c r="BU3" s="24">
        <v>50</v>
      </c>
      <c r="BV3" s="24">
        <v>51</v>
      </c>
      <c r="BW3" s="24">
        <v>52</v>
      </c>
      <c r="BX3" s="24">
        <v>53</v>
      </c>
      <c r="BY3" s="24">
        <v>54</v>
      </c>
      <c r="BZ3" s="24">
        <v>55</v>
      </c>
      <c r="CA3" s="24">
        <v>56</v>
      </c>
      <c r="CB3" s="24">
        <v>57</v>
      </c>
      <c r="CC3" s="24">
        <v>58</v>
      </c>
      <c r="CD3" s="24">
        <v>59</v>
      </c>
      <c r="CE3" s="24">
        <v>60</v>
      </c>
      <c r="CF3" s="24">
        <v>61</v>
      </c>
      <c r="CG3" s="24">
        <v>62</v>
      </c>
      <c r="CH3" s="24">
        <v>63</v>
      </c>
      <c r="CI3" s="24">
        <v>64</v>
      </c>
      <c r="CJ3" s="24">
        <v>65</v>
      </c>
      <c r="CK3" s="24">
        <v>66</v>
      </c>
      <c r="CL3" s="24">
        <v>67</v>
      </c>
      <c r="CM3" s="24">
        <v>68</v>
      </c>
      <c r="CN3" s="24">
        <v>69</v>
      </c>
      <c r="CO3" s="24">
        <v>70</v>
      </c>
      <c r="CP3" s="24">
        <v>71</v>
      </c>
      <c r="CQ3" s="24">
        <v>72</v>
      </c>
      <c r="CR3" s="24">
        <v>73</v>
      </c>
      <c r="CS3" s="24">
        <v>74</v>
      </c>
      <c r="CT3" s="24">
        <v>75</v>
      </c>
      <c r="CU3" s="24">
        <v>76</v>
      </c>
      <c r="CV3" s="24">
        <v>77</v>
      </c>
      <c r="CW3" s="24">
        <v>78</v>
      </c>
      <c r="CX3" s="24">
        <v>79</v>
      </c>
      <c r="CY3" s="24">
        <v>80</v>
      </c>
      <c r="CZ3" s="24">
        <v>81</v>
      </c>
      <c r="DA3" s="24">
        <v>82</v>
      </c>
      <c r="DB3" s="24">
        <v>83</v>
      </c>
      <c r="DC3" s="24">
        <v>84</v>
      </c>
      <c r="DD3" s="24">
        <v>85</v>
      </c>
      <c r="DE3" s="24">
        <v>86</v>
      </c>
      <c r="DF3" s="24">
        <v>87</v>
      </c>
      <c r="DG3" s="24">
        <v>88</v>
      </c>
      <c r="DH3" s="24">
        <v>89</v>
      </c>
      <c r="DI3" s="24">
        <v>90</v>
      </c>
      <c r="DJ3" s="24">
        <v>91</v>
      </c>
      <c r="DK3" s="24">
        <v>92</v>
      </c>
      <c r="DL3" s="24">
        <v>93</v>
      </c>
      <c r="DM3" s="24">
        <v>94</v>
      </c>
      <c r="DN3" s="24">
        <v>95</v>
      </c>
      <c r="DO3" s="24">
        <v>96</v>
      </c>
      <c r="DP3" s="24">
        <v>97</v>
      </c>
      <c r="DQ3" s="24">
        <v>98</v>
      </c>
      <c r="DR3" s="24">
        <v>99</v>
      </c>
      <c r="DS3" s="24">
        <v>0</v>
      </c>
      <c r="DT3" s="24">
        <v>1</v>
      </c>
      <c r="DU3" s="24">
        <v>2</v>
      </c>
      <c r="DV3" s="24">
        <v>3</v>
      </c>
      <c r="DW3" s="24">
        <v>4</v>
      </c>
      <c r="DX3" s="24">
        <v>5</v>
      </c>
      <c r="DY3" s="24">
        <v>6</v>
      </c>
      <c r="DZ3" s="24">
        <v>7</v>
      </c>
      <c r="EA3" s="24">
        <v>8</v>
      </c>
      <c r="EB3" s="24">
        <v>9</v>
      </c>
      <c r="EC3" s="24">
        <v>10</v>
      </c>
      <c r="ED3" s="24">
        <v>11</v>
      </c>
      <c r="EE3" s="24">
        <v>12</v>
      </c>
      <c r="EF3" s="24">
        <v>13</v>
      </c>
      <c r="EG3" s="24">
        <v>14</v>
      </c>
      <c r="EH3" s="24">
        <v>15</v>
      </c>
      <c r="EI3" s="24">
        <v>16</v>
      </c>
      <c r="EJ3" s="24">
        <v>17</v>
      </c>
      <c r="EK3" s="24">
        <v>18</v>
      </c>
      <c r="EL3" s="24">
        <v>19</v>
      </c>
      <c r="EM3" s="24">
        <v>20</v>
      </c>
      <c r="EN3" s="24">
        <v>21</v>
      </c>
      <c r="EO3" s="24">
        <v>22</v>
      </c>
      <c r="EP3" s="24">
        <v>23</v>
      </c>
      <c r="EQ3" s="24">
        <v>24</v>
      </c>
      <c r="ER3" s="24">
        <v>25</v>
      </c>
      <c r="ES3" s="24">
        <v>26</v>
      </c>
      <c r="ET3" s="24">
        <v>27</v>
      </c>
      <c r="EU3" s="24">
        <v>28</v>
      </c>
      <c r="EV3" s="24">
        <v>29</v>
      </c>
      <c r="EW3" s="24">
        <v>30</v>
      </c>
      <c r="EX3" s="24">
        <v>31</v>
      </c>
      <c r="EY3" s="24">
        <v>32</v>
      </c>
      <c r="EZ3" s="24">
        <v>33</v>
      </c>
      <c r="FA3" s="24">
        <v>34</v>
      </c>
      <c r="FB3" s="24">
        <v>35</v>
      </c>
      <c r="FC3" s="24">
        <v>36</v>
      </c>
      <c r="FD3" s="24">
        <v>37</v>
      </c>
      <c r="FE3" s="24">
        <v>38</v>
      </c>
      <c r="FF3" s="24">
        <v>39</v>
      </c>
      <c r="FG3" s="24">
        <v>40</v>
      </c>
      <c r="FH3" s="24">
        <v>41</v>
      </c>
      <c r="FI3" s="24">
        <v>42</v>
      </c>
      <c r="FJ3" s="24">
        <v>43</v>
      </c>
      <c r="FK3" s="24">
        <v>44</v>
      </c>
      <c r="FL3" s="24">
        <v>45</v>
      </c>
      <c r="FM3" s="24">
        <v>46</v>
      </c>
      <c r="FN3" s="24">
        <v>47</v>
      </c>
      <c r="FO3" s="24">
        <v>48</v>
      </c>
      <c r="FP3" s="24">
        <v>49</v>
      </c>
      <c r="FQ3" s="24">
        <v>50</v>
      </c>
      <c r="FR3" s="24">
        <v>51</v>
      </c>
      <c r="FS3" s="24">
        <v>52</v>
      </c>
      <c r="FT3" s="24">
        <v>53</v>
      </c>
      <c r="FU3" s="24">
        <v>54</v>
      </c>
      <c r="FV3" s="24">
        <v>55</v>
      </c>
      <c r="FW3" s="24">
        <v>56</v>
      </c>
      <c r="FX3" s="24">
        <v>57</v>
      </c>
      <c r="FY3" s="24">
        <v>58</v>
      </c>
      <c r="FZ3" s="24">
        <v>59</v>
      </c>
      <c r="GA3" s="24">
        <v>60</v>
      </c>
      <c r="GB3" s="24">
        <v>61</v>
      </c>
      <c r="GC3" s="24">
        <v>62</v>
      </c>
      <c r="GD3" s="24">
        <v>63</v>
      </c>
      <c r="GE3" s="24">
        <v>64</v>
      </c>
      <c r="GF3" s="24">
        <v>65</v>
      </c>
      <c r="GG3" s="24">
        <v>66</v>
      </c>
      <c r="GH3" s="24">
        <v>67</v>
      </c>
      <c r="GI3" s="24">
        <v>68</v>
      </c>
      <c r="GJ3" s="24">
        <v>69</v>
      </c>
      <c r="GK3" s="24">
        <v>70</v>
      </c>
      <c r="GL3" s="24">
        <v>71</v>
      </c>
      <c r="GM3" s="24">
        <v>72</v>
      </c>
      <c r="GN3" s="24">
        <v>73</v>
      </c>
      <c r="GO3" s="24">
        <v>74</v>
      </c>
      <c r="GP3" s="24">
        <v>75</v>
      </c>
      <c r="GQ3" s="24">
        <v>76</v>
      </c>
      <c r="GR3" s="24">
        <v>77</v>
      </c>
      <c r="GS3" s="24">
        <v>78</v>
      </c>
      <c r="GT3" s="24">
        <v>79</v>
      </c>
      <c r="GU3" s="24">
        <v>80</v>
      </c>
      <c r="GV3" s="24">
        <v>81</v>
      </c>
      <c r="GW3" s="24">
        <v>82</v>
      </c>
      <c r="GX3" s="24">
        <v>83</v>
      </c>
      <c r="GY3" s="24">
        <v>84</v>
      </c>
      <c r="GZ3" s="24">
        <v>85</v>
      </c>
      <c r="HA3" s="24">
        <v>86</v>
      </c>
      <c r="HB3" s="24">
        <v>87</v>
      </c>
      <c r="HC3" s="24">
        <v>88</v>
      </c>
      <c r="HD3" s="24">
        <v>89</v>
      </c>
      <c r="HE3" s="24">
        <v>90</v>
      </c>
      <c r="HF3" s="24">
        <v>91</v>
      </c>
      <c r="HG3" s="24">
        <v>92</v>
      </c>
      <c r="HH3" s="24">
        <v>93</v>
      </c>
      <c r="HI3" s="24">
        <v>94</v>
      </c>
      <c r="HJ3" s="24">
        <v>95</v>
      </c>
      <c r="HK3" s="24">
        <v>96</v>
      </c>
      <c r="HL3" s="24">
        <v>97</v>
      </c>
      <c r="HM3" s="24">
        <v>98</v>
      </c>
      <c r="HN3" s="24">
        <v>99</v>
      </c>
    </row>
    <row r="4" spans="1:222" x14ac:dyDescent="0.3">
      <c r="A4" s="14" t="s">
        <v>2</v>
      </c>
      <c r="B4" s="14"/>
      <c r="C4" s="15">
        <v>100</v>
      </c>
      <c r="D4" s="15">
        <v>524</v>
      </c>
      <c r="E4" s="16">
        <v>32.96</v>
      </c>
      <c r="F4" s="17">
        <v>0.33</v>
      </c>
      <c r="G4" s="17">
        <v>0.67</v>
      </c>
      <c r="H4" s="17">
        <v>0.45</v>
      </c>
      <c r="I4" s="18">
        <v>0.71</v>
      </c>
      <c r="J4" s="18">
        <v>0.28999999999999998</v>
      </c>
      <c r="K4" s="19">
        <v>5.21</v>
      </c>
      <c r="L4" s="18">
        <v>0.14503816793893098</v>
      </c>
      <c r="M4" s="55">
        <v>0.56000000000000005</v>
      </c>
      <c r="N4" s="18">
        <v>8.6705202312138685E-2</v>
      </c>
      <c r="O4" s="18">
        <v>0.16763005780346799</v>
      </c>
      <c r="P4" s="18">
        <v>0.15</v>
      </c>
      <c r="Q4" s="18">
        <v>0.28999999999999998</v>
      </c>
      <c r="R4" s="18">
        <v>0.41</v>
      </c>
      <c r="S4" s="55">
        <v>0.95</v>
      </c>
      <c r="T4" s="55">
        <v>0.56000000000000005</v>
      </c>
      <c r="U4" s="18">
        <v>0.50763358778625955</v>
      </c>
      <c r="V4" s="18">
        <v>0.49236641221374045</v>
      </c>
      <c r="W4" s="18">
        <v>1.5267175572519101E-2</v>
      </c>
      <c r="X4" s="18">
        <v>1.33587786259542E-2</v>
      </c>
      <c r="Y4" s="18">
        <v>1.9083969465648901E-2</v>
      </c>
      <c r="Z4" s="18">
        <v>2.67175572519084E-2</v>
      </c>
      <c r="AA4" s="18">
        <v>1.1450381679389301E-2</v>
      </c>
      <c r="AB4" s="18">
        <v>3.8167938931297697E-2</v>
      </c>
      <c r="AC4" s="18">
        <v>1.1450381679389301E-2</v>
      </c>
      <c r="AD4" s="18">
        <v>1.9083969465648901E-2</v>
      </c>
      <c r="AE4" s="18">
        <v>3.2442748091603101E-2</v>
      </c>
      <c r="AF4" s="18">
        <v>1.1450381679389301E-2</v>
      </c>
      <c r="AG4" s="18">
        <v>2.4809160305343497E-2</v>
      </c>
      <c r="AH4" s="18">
        <v>1.1450381679389301E-2</v>
      </c>
      <c r="AI4" s="18">
        <v>1.9083969465648901E-2</v>
      </c>
      <c r="AJ4" s="18">
        <v>5.7251908396946608E-3</v>
      </c>
      <c r="AK4" s="18">
        <v>5.7251908396946608E-3</v>
      </c>
      <c r="AL4" s="18">
        <v>1.1450381679389301E-2</v>
      </c>
      <c r="AM4" s="18">
        <v>5.7251908396946608E-3</v>
      </c>
      <c r="AN4" s="18">
        <v>5.7251908396946608E-3</v>
      </c>
      <c r="AO4" s="18">
        <v>1.9083969465648901E-2</v>
      </c>
      <c r="AP4" s="18">
        <v>9.5419847328244295E-3</v>
      </c>
      <c r="AQ4" s="18">
        <v>9.5419847328244295E-3</v>
      </c>
      <c r="AR4" s="18">
        <v>5.7251908396946608E-3</v>
      </c>
      <c r="AS4" s="18">
        <v>9.5419847328244295E-3</v>
      </c>
      <c r="AT4" s="18">
        <v>1.90839694656489E-3</v>
      </c>
      <c r="AU4" s="18">
        <v>1.90839694656489E-3</v>
      </c>
      <c r="AV4" s="18">
        <v>1.1450381679389301E-2</v>
      </c>
      <c r="AW4" s="18">
        <v>1.90839694656489E-3</v>
      </c>
      <c r="AX4" s="18">
        <v>9.5419847328244295E-3</v>
      </c>
      <c r="AY4" s="18">
        <v>5.7251908396946608E-3</v>
      </c>
      <c r="AZ4" s="18">
        <v>1.90839694656489E-3</v>
      </c>
      <c r="BA4" s="18">
        <v>2.0992366412213703E-2</v>
      </c>
      <c r="BB4" s="18">
        <v>0</v>
      </c>
      <c r="BC4" s="18">
        <v>1.90839694656489E-3</v>
      </c>
      <c r="BD4" s="18">
        <v>1.90839694656489E-3</v>
      </c>
      <c r="BE4" s="18">
        <v>0</v>
      </c>
      <c r="BF4" s="18">
        <v>2.0992366412213703E-2</v>
      </c>
      <c r="BG4" s="18">
        <v>1.90839694656489E-3</v>
      </c>
      <c r="BH4" s="18">
        <v>0</v>
      </c>
      <c r="BI4" s="18">
        <v>3.81679389312977E-3</v>
      </c>
      <c r="BJ4" s="18">
        <v>1.90839694656489E-3</v>
      </c>
      <c r="BK4" s="18">
        <v>3.81679389312977E-3</v>
      </c>
      <c r="BL4" s="18">
        <v>0</v>
      </c>
      <c r="BM4" s="18">
        <v>0</v>
      </c>
      <c r="BN4" s="18">
        <v>0</v>
      </c>
      <c r="BO4" s="18">
        <v>0</v>
      </c>
      <c r="BP4" s="18">
        <v>2.0992366412213703E-2</v>
      </c>
      <c r="BQ4" s="18">
        <v>0</v>
      </c>
      <c r="BR4" s="18">
        <v>1.90839694656489E-3</v>
      </c>
      <c r="BS4" s="18">
        <v>3.81679389312977E-3</v>
      </c>
      <c r="BT4" s="18">
        <v>0</v>
      </c>
      <c r="BU4" s="18">
        <v>3.81679389312977E-3</v>
      </c>
      <c r="BV4" s="18">
        <v>0</v>
      </c>
      <c r="BW4" s="18">
        <v>1.90839694656489E-3</v>
      </c>
      <c r="BX4" s="18">
        <v>0</v>
      </c>
      <c r="BY4" s="18">
        <v>0</v>
      </c>
      <c r="BZ4" s="18">
        <v>5.7251908396946608E-3</v>
      </c>
      <c r="CA4" s="18">
        <v>1.90839694656489E-3</v>
      </c>
      <c r="CB4" s="18">
        <v>0</v>
      </c>
      <c r="CC4" s="18">
        <v>0</v>
      </c>
      <c r="CD4" s="18">
        <v>0</v>
      </c>
      <c r="CE4" s="18">
        <v>1.33587786259542E-2</v>
      </c>
      <c r="CF4" s="18">
        <v>0</v>
      </c>
      <c r="CG4" s="18">
        <v>0</v>
      </c>
      <c r="CH4" s="18">
        <v>1.90839694656489E-3</v>
      </c>
      <c r="CI4" s="18">
        <v>0</v>
      </c>
      <c r="CJ4" s="18">
        <v>0</v>
      </c>
      <c r="CK4" s="18">
        <v>0</v>
      </c>
      <c r="CL4" s="18">
        <v>0</v>
      </c>
      <c r="CM4" s="18">
        <v>0</v>
      </c>
      <c r="CN4" s="18">
        <v>1.90839694656489E-3</v>
      </c>
      <c r="CO4" s="18">
        <v>1.1450381679389301E-2</v>
      </c>
      <c r="CP4" s="18">
        <v>1.90839694656489E-3</v>
      </c>
      <c r="CQ4" s="18">
        <v>0</v>
      </c>
      <c r="CR4" s="18">
        <v>0</v>
      </c>
      <c r="CS4" s="18">
        <v>0</v>
      </c>
      <c r="CT4" s="18">
        <v>1.90839694656489E-3</v>
      </c>
      <c r="CU4" s="18">
        <v>0</v>
      </c>
      <c r="CV4" s="18">
        <v>0</v>
      </c>
      <c r="CW4" s="18">
        <v>0</v>
      </c>
      <c r="CX4" s="18">
        <v>0</v>
      </c>
      <c r="CY4" s="18">
        <v>0</v>
      </c>
      <c r="CZ4" s="18">
        <v>0</v>
      </c>
      <c r="DA4" s="18">
        <v>0</v>
      </c>
      <c r="DB4" s="18">
        <v>0</v>
      </c>
      <c r="DC4" s="18">
        <v>0</v>
      </c>
      <c r="DD4" s="18">
        <v>0</v>
      </c>
      <c r="DE4" s="18">
        <v>0</v>
      </c>
      <c r="DF4" s="18">
        <v>0</v>
      </c>
      <c r="DG4" s="18">
        <v>0</v>
      </c>
      <c r="DH4" s="18">
        <v>0</v>
      </c>
      <c r="DI4" s="18">
        <v>0</v>
      </c>
      <c r="DJ4" s="18">
        <v>0</v>
      </c>
      <c r="DK4" s="18">
        <v>0</v>
      </c>
      <c r="DL4" s="18">
        <v>0</v>
      </c>
      <c r="DM4" s="18">
        <v>0</v>
      </c>
      <c r="DN4" s="18">
        <v>0</v>
      </c>
      <c r="DO4" s="18">
        <v>1.90839694656489E-3</v>
      </c>
      <c r="DP4" s="18">
        <v>0</v>
      </c>
      <c r="DQ4" s="18">
        <v>0</v>
      </c>
      <c r="DR4" s="18">
        <v>0</v>
      </c>
      <c r="DS4" s="18">
        <v>7.63358778625954E-3</v>
      </c>
      <c r="DT4" s="18">
        <v>1.1450381679389301E-2</v>
      </c>
      <c r="DU4" s="18">
        <v>1.7175572519083998E-2</v>
      </c>
      <c r="DV4" s="18">
        <v>2.67175572519084E-2</v>
      </c>
      <c r="DW4" s="18">
        <v>1.1450381679389301E-2</v>
      </c>
      <c r="DX4" s="18">
        <v>9.5419847328244295E-3</v>
      </c>
      <c r="DY4" s="18">
        <v>3.81679389312977E-3</v>
      </c>
      <c r="DZ4" s="18">
        <v>2.0992366412213703E-2</v>
      </c>
      <c r="EA4" s="18">
        <v>1.1450381679389301E-2</v>
      </c>
      <c r="EB4" s="18">
        <v>3.81679389312977E-3</v>
      </c>
      <c r="EC4" s="18">
        <v>2.2900763358778602E-2</v>
      </c>
      <c r="ED4" s="18">
        <v>1.5267175572519101E-2</v>
      </c>
      <c r="EE4" s="18">
        <v>1.1450381679389301E-2</v>
      </c>
      <c r="EF4" s="18">
        <v>1.33587786259542E-2</v>
      </c>
      <c r="EG4" s="18">
        <v>1.1450381679389301E-2</v>
      </c>
      <c r="EH4" s="18">
        <v>9.5419847328244295E-3</v>
      </c>
      <c r="EI4" s="18">
        <v>1.9083969465648901E-2</v>
      </c>
      <c r="EJ4" s="18">
        <v>1.1450381679389301E-2</v>
      </c>
      <c r="EK4" s="18">
        <v>3.6259541984732802E-2</v>
      </c>
      <c r="EL4" s="18">
        <v>7.63358778625954E-3</v>
      </c>
      <c r="EM4" s="18">
        <v>2.2900763358778602E-2</v>
      </c>
      <c r="EN4" s="18">
        <v>0</v>
      </c>
      <c r="EO4" s="18">
        <v>1.1450381679389301E-2</v>
      </c>
      <c r="EP4" s="18">
        <v>1.90839694656489E-3</v>
      </c>
      <c r="EQ4" s="18">
        <v>0</v>
      </c>
      <c r="ER4" s="18">
        <v>2.67175572519084E-2</v>
      </c>
      <c r="ES4" s="18">
        <v>9.5419847328244295E-3</v>
      </c>
      <c r="ET4" s="18">
        <v>9.5419847328244295E-3</v>
      </c>
      <c r="EU4" s="18">
        <v>5.7251908396946608E-3</v>
      </c>
      <c r="EV4" s="18">
        <v>0</v>
      </c>
      <c r="EW4" s="18">
        <v>2.4809160305343497E-2</v>
      </c>
      <c r="EX4" s="18">
        <v>0</v>
      </c>
      <c r="EY4" s="18">
        <v>0</v>
      </c>
      <c r="EZ4" s="18">
        <v>0</v>
      </c>
      <c r="FA4" s="18">
        <v>0</v>
      </c>
      <c r="FB4" s="18">
        <v>1.9083969465648901E-2</v>
      </c>
      <c r="FC4" s="18">
        <v>0</v>
      </c>
      <c r="FD4" s="18">
        <v>1.90839694656489E-3</v>
      </c>
      <c r="FE4" s="18">
        <v>0</v>
      </c>
      <c r="FF4" s="18">
        <v>0</v>
      </c>
      <c r="FG4" s="18">
        <v>1.33587786259542E-2</v>
      </c>
      <c r="FH4" s="18">
        <v>0</v>
      </c>
      <c r="FI4" s="18">
        <v>1.90839694656489E-3</v>
      </c>
      <c r="FJ4" s="18">
        <v>0</v>
      </c>
      <c r="FK4" s="18">
        <v>0</v>
      </c>
      <c r="FL4" s="18">
        <v>9.5419847328244295E-3</v>
      </c>
      <c r="FM4" s="18">
        <v>0</v>
      </c>
      <c r="FN4" s="18">
        <v>1.90839694656489E-3</v>
      </c>
      <c r="FO4" s="18">
        <v>0</v>
      </c>
      <c r="FP4" s="18">
        <v>0</v>
      </c>
      <c r="FQ4" s="18">
        <v>1.5267175572519101E-2</v>
      </c>
      <c r="FR4" s="18">
        <v>0</v>
      </c>
      <c r="FS4" s="18">
        <v>1.90839694656489E-3</v>
      </c>
      <c r="FT4" s="18">
        <v>0</v>
      </c>
      <c r="FU4" s="18">
        <v>0</v>
      </c>
      <c r="FV4" s="18">
        <v>5.7251908396946608E-3</v>
      </c>
      <c r="FW4" s="18">
        <v>0</v>
      </c>
      <c r="FX4" s="18">
        <v>0</v>
      </c>
      <c r="FY4" s="18">
        <v>0</v>
      </c>
      <c r="FZ4" s="18">
        <v>0</v>
      </c>
      <c r="GA4" s="18">
        <v>1.33587786259542E-2</v>
      </c>
      <c r="GB4" s="18">
        <v>0</v>
      </c>
      <c r="GC4" s="18">
        <v>0</v>
      </c>
      <c r="GD4" s="18">
        <v>0</v>
      </c>
      <c r="GE4" s="18">
        <v>0</v>
      </c>
      <c r="GF4" s="18">
        <v>3.81679389312977E-3</v>
      </c>
      <c r="GG4" s="18">
        <v>0</v>
      </c>
      <c r="GH4" s="18">
        <v>0</v>
      </c>
      <c r="GI4" s="18">
        <v>0</v>
      </c>
      <c r="GJ4" s="18">
        <v>0</v>
      </c>
      <c r="GK4" s="18">
        <v>3.81679389312977E-3</v>
      </c>
      <c r="GL4" s="18">
        <v>0</v>
      </c>
      <c r="GM4" s="18">
        <v>1.90839694656489E-3</v>
      </c>
      <c r="GN4" s="18">
        <v>0</v>
      </c>
      <c r="GO4" s="18">
        <v>0</v>
      </c>
      <c r="GP4" s="18">
        <v>0</v>
      </c>
      <c r="GQ4" s="18">
        <v>0</v>
      </c>
      <c r="GR4" s="18">
        <v>0</v>
      </c>
      <c r="GS4" s="18">
        <v>0</v>
      </c>
      <c r="GT4" s="18">
        <v>0</v>
      </c>
      <c r="GU4" s="18">
        <v>1.90839694656489E-3</v>
      </c>
      <c r="GV4" s="18">
        <v>0</v>
      </c>
      <c r="GW4" s="18">
        <v>0</v>
      </c>
      <c r="GX4" s="18">
        <v>0</v>
      </c>
      <c r="GY4" s="18">
        <v>0</v>
      </c>
      <c r="GZ4" s="18">
        <v>0</v>
      </c>
      <c r="HA4" s="18">
        <v>0</v>
      </c>
      <c r="HB4" s="18">
        <v>0</v>
      </c>
      <c r="HC4" s="18">
        <v>0</v>
      </c>
      <c r="HD4" s="18">
        <v>0</v>
      </c>
      <c r="HE4" s="18">
        <v>1.90839694656489E-3</v>
      </c>
      <c r="HF4" s="18">
        <v>0</v>
      </c>
      <c r="HG4" s="18">
        <v>0</v>
      </c>
      <c r="HH4" s="18">
        <v>0</v>
      </c>
      <c r="HI4" s="18">
        <v>0</v>
      </c>
      <c r="HJ4" s="18">
        <v>0</v>
      </c>
      <c r="HK4" s="18">
        <v>0</v>
      </c>
      <c r="HL4" s="18">
        <v>0</v>
      </c>
      <c r="HM4" s="18">
        <v>0</v>
      </c>
      <c r="HN4" s="18">
        <v>0</v>
      </c>
    </row>
    <row r="5" spans="1:222" x14ac:dyDescent="0.3">
      <c r="A5" s="14" t="s">
        <v>3</v>
      </c>
      <c r="B5" s="14"/>
      <c r="C5" s="15">
        <v>99</v>
      </c>
      <c r="D5" s="15">
        <v>525</v>
      </c>
      <c r="E5" s="16">
        <v>36.313131313131301</v>
      </c>
      <c r="F5" s="17">
        <v>0.49494949494949503</v>
      </c>
      <c r="G5" s="17">
        <v>0.50505050505050497</v>
      </c>
      <c r="H5" s="17">
        <v>0.61616161616161602</v>
      </c>
      <c r="I5" s="18">
        <v>0.82828282828282795</v>
      </c>
      <c r="J5" s="18">
        <v>0.17171717171717202</v>
      </c>
      <c r="K5" s="19">
        <v>5.3030303030303001</v>
      </c>
      <c r="L5" s="18">
        <v>0.12761904761904799</v>
      </c>
      <c r="M5" s="55">
        <v>0.44444444444444398</v>
      </c>
      <c r="N5" s="18">
        <v>0.10526315789473699</v>
      </c>
      <c r="O5" s="18">
        <v>0.25657894736842102</v>
      </c>
      <c r="P5" s="18">
        <v>0.16161616161616202</v>
      </c>
      <c r="Q5" s="18">
        <v>0.39393939393939398</v>
      </c>
      <c r="R5" s="18">
        <v>0.50505050505050497</v>
      </c>
      <c r="S5" s="55">
        <v>0.96969696969696995</v>
      </c>
      <c r="T5" s="55">
        <v>0.65656565656565702</v>
      </c>
      <c r="U5" s="18">
        <v>0.48571428571428571</v>
      </c>
      <c r="V5" s="18">
        <v>0.51428571428571423</v>
      </c>
      <c r="W5" s="18">
        <v>7.6190476190476199E-3</v>
      </c>
      <c r="X5" s="18">
        <v>2.66666666666667E-2</v>
      </c>
      <c r="Y5" s="18">
        <v>2.4761904761904797E-2</v>
      </c>
      <c r="Z5" s="18">
        <v>2.0952380952380997E-2</v>
      </c>
      <c r="AA5" s="18">
        <v>1.9047619047619001E-2</v>
      </c>
      <c r="AB5" s="18">
        <v>3.2380952380952399E-2</v>
      </c>
      <c r="AC5" s="18">
        <v>5.7142857142857099E-3</v>
      </c>
      <c r="AD5" s="18">
        <v>2.0952380952380997E-2</v>
      </c>
      <c r="AE5" s="18">
        <v>1.1428571428571399E-2</v>
      </c>
      <c r="AF5" s="18">
        <v>9.5238095238095195E-3</v>
      </c>
      <c r="AG5" s="18">
        <v>2.66666666666667E-2</v>
      </c>
      <c r="AH5" s="18">
        <v>5.7142857142857099E-3</v>
      </c>
      <c r="AI5" s="18">
        <v>2.4761904761904797E-2</v>
      </c>
      <c r="AJ5" s="18">
        <v>1.1428571428571399E-2</v>
      </c>
      <c r="AK5" s="18">
        <v>1.1428571428571399E-2</v>
      </c>
      <c r="AL5" s="18">
        <v>1.9047619047619E-3</v>
      </c>
      <c r="AM5" s="18">
        <v>1.1428571428571399E-2</v>
      </c>
      <c r="AN5" s="18">
        <v>3.80952380952381E-3</v>
      </c>
      <c r="AO5" s="18">
        <v>9.5238095238095195E-3</v>
      </c>
      <c r="AP5" s="18">
        <v>7.6190476190476199E-3</v>
      </c>
      <c r="AQ5" s="18">
        <v>9.5238095238095195E-3</v>
      </c>
      <c r="AR5" s="18">
        <v>3.80952380952381E-3</v>
      </c>
      <c r="AS5" s="18">
        <v>5.7142857142857099E-3</v>
      </c>
      <c r="AT5" s="18">
        <v>3.80952380952381E-3</v>
      </c>
      <c r="AU5" s="18">
        <v>5.7142857142857099E-3</v>
      </c>
      <c r="AV5" s="18">
        <v>1.3333333333333299E-2</v>
      </c>
      <c r="AW5" s="18">
        <v>1.9047619047619E-3</v>
      </c>
      <c r="AX5" s="18">
        <v>1.52380952380952E-2</v>
      </c>
      <c r="AY5" s="18">
        <v>5.7142857142857099E-3</v>
      </c>
      <c r="AZ5" s="18">
        <v>1.9047619047619E-3</v>
      </c>
      <c r="BA5" s="18">
        <v>1.52380952380952E-2</v>
      </c>
      <c r="BB5" s="18">
        <v>0</v>
      </c>
      <c r="BC5" s="18">
        <v>3.80952380952381E-3</v>
      </c>
      <c r="BD5" s="18">
        <v>5.7142857142857099E-3</v>
      </c>
      <c r="BE5" s="18">
        <v>0</v>
      </c>
      <c r="BF5" s="18">
        <v>2.0952380952380997E-2</v>
      </c>
      <c r="BG5" s="18">
        <v>0</v>
      </c>
      <c r="BH5" s="18">
        <v>0</v>
      </c>
      <c r="BI5" s="18">
        <v>3.80952380952381E-3</v>
      </c>
      <c r="BJ5" s="18">
        <v>1.9047619047619E-3</v>
      </c>
      <c r="BK5" s="18">
        <v>5.7142857142857099E-3</v>
      </c>
      <c r="BL5" s="18">
        <v>0</v>
      </c>
      <c r="BM5" s="18">
        <v>3.80952380952381E-3</v>
      </c>
      <c r="BN5" s="18">
        <v>0</v>
      </c>
      <c r="BO5" s="18">
        <v>0</v>
      </c>
      <c r="BP5" s="18">
        <v>7.6190476190476199E-3</v>
      </c>
      <c r="BQ5" s="18">
        <v>0</v>
      </c>
      <c r="BR5" s="18">
        <v>1.9047619047619E-3</v>
      </c>
      <c r="BS5" s="18">
        <v>1.9047619047619E-3</v>
      </c>
      <c r="BT5" s="18">
        <v>0</v>
      </c>
      <c r="BU5" s="18">
        <v>1.3333333333333299E-2</v>
      </c>
      <c r="BV5" s="18">
        <v>0</v>
      </c>
      <c r="BW5" s="18">
        <v>5.7142857142857099E-3</v>
      </c>
      <c r="BX5" s="18">
        <v>0</v>
      </c>
      <c r="BY5" s="18">
        <v>1.9047619047619E-3</v>
      </c>
      <c r="BZ5" s="18">
        <v>9.5238095238095195E-3</v>
      </c>
      <c r="CA5" s="18">
        <v>1.9047619047619E-3</v>
      </c>
      <c r="CB5" s="18">
        <v>0</v>
      </c>
      <c r="CC5" s="18">
        <v>0</v>
      </c>
      <c r="CD5" s="18">
        <v>0</v>
      </c>
      <c r="CE5" s="18">
        <v>5.7142857142857099E-3</v>
      </c>
      <c r="CF5" s="18">
        <v>0</v>
      </c>
      <c r="CG5" s="18">
        <v>0</v>
      </c>
      <c r="CH5" s="18">
        <v>0</v>
      </c>
      <c r="CI5" s="18">
        <v>0</v>
      </c>
      <c r="CJ5" s="18">
        <v>1.9047619047619E-3</v>
      </c>
      <c r="CK5" s="18">
        <v>0</v>
      </c>
      <c r="CL5" s="18">
        <v>0</v>
      </c>
      <c r="CM5" s="18">
        <v>1.9047619047619E-3</v>
      </c>
      <c r="CN5" s="18">
        <v>0</v>
      </c>
      <c r="CO5" s="18">
        <v>5.7142857142857099E-3</v>
      </c>
      <c r="CP5" s="18">
        <v>0</v>
      </c>
      <c r="CQ5" s="18">
        <v>0</v>
      </c>
      <c r="CR5" s="18">
        <v>0</v>
      </c>
      <c r="CS5" s="18">
        <v>0</v>
      </c>
      <c r="CT5" s="18">
        <v>3.80952380952381E-3</v>
      </c>
      <c r="CU5" s="18">
        <v>0</v>
      </c>
      <c r="CV5" s="18">
        <v>0</v>
      </c>
      <c r="CW5" s="18">
        <v>0</v>
      </c>
      <c r="CX5" s="18">
        <v>0</v>
      </c>
      <c r="CY5" s="18">
        <v>0</v>
      </c>
      <c r="CZ5" s="18">
        <v>0</v>
      </c>
      <c r="DA5" s="18">
        <v>0</v>
      </c>
      <c r="DB5" s="18">
        <v>0</v>
      </c>
      <c r="DC5" s="18">
        <v>0</v>
      </c>
      <c r="DD5" s="18">
        <v>1.9047619047619E-3</v>
      </c>
      <c r="DE5" s="18">
        <v>0</v>
      </c>
      <c r="DF5" s="18">
        <v>0</v>
      </c>
      <c r="DG5" s="18">
        <v>0</v>
      </c>
      <c r="DH5" s="18">
        <v>0</v>
      </c>
      <c r="DI5" s="18">
        <v>0</v>
      </c>
      <c r="DJ5" s="18">
        <v>0</v>
      </c>
      <c r="DK5" s="18">
        <v>0</v>
      </c>
      <c r="DL5" s="18">
        <v>0</v>
      </c>
      <c r="DM5" s="18">
        <v>0</v>
      </c>
      <c r="DN5" s="18">
        <v>0</v>
      </c>
      <c r="DO5" s="18">
        <v>0</v>
      </c>
      <c r="DP5" s="18">
        <v>0</v>
      </c>
      <c r="DQ5" s="18">
        <v>0</v>
      </c>
      <c r="DR5" s="18">
        <v>0</v>
      </c>
      <c r="DS5" s="18">
        <v>3.80952380952381E-3</v>
      </c>
      <c r="DT5" s="18">
        <v>1.7142857142857099E-2</v>
      </c>
      <c r="DU5" s="18">
        <v>2.8571428571428598E-2</v>
      </c>
      <c r="DV5" s="18">
        <v>2.66666666666667E-2</v>
      </c>
      <c r="DW5" s="18">
        <v>1.52380952380952E-2</v>
      </c>
      <c r="DX5" s="18">
        <v>2.0952380952380997E-2</v>
      </c>
      <c r="DY5" s="18">
        <v>2.2857142857142899E-2</v>
      </c>
      <c r="DZ5" s="18">
        <v>1.7142857142857099E-2</v>
      </c>
      <c r="EA5" s="18">
        <v>2.66666666666667E-2</v>
      </c>
      <c r="EB5" s="18">
        <v>5.7142857142857099E-3</v>
      </c>
      <c r="EC5" s="18">
        <v>2.66666666666667E-2</v>
      </c>
      <c r="ED5" s="18">
        <v>1.3333333333333299E-2</v>
      </c>
      <c r="EE5" s="18">
        <v>1.3333333333333299E-2</v>
      </c>
      <c r="EF5" s="18">
        <v>5.7142857142857099E-3</v>
      </c>
      <c r="EG5" s="18">
        <v>1.1428571428571399E-2</v>
      </c>
      <c r="EH5" s="18">
        <v>3.80952380952381E-3</v>
      </c>
      <c r="EI5" s="18">
        <v>1.9047619047619001E-2</v>
      </c>
      <c r="EJ5" s="18">
        <v>5.7142857142857099E-3</v>
      </c>
      <c r="EK5" s="18">
        <v>2.66666666666667E-2</v>
      </c>
      <c r="EL5" s="18">
        <v>3.80952380952381E-3</v>
      </c>
      <c r="EM5" s="18">
        <v>1.7142857142857099E-2</v>
      </c>
      <c r="EN5" s="18">
        <v>3.80952380952381E-3</v>
      </c>
      <c r="EO5" s="18">
        <v>1.3333333333333299E-2</v>
      </c>
      <c r="EP5" s="18">
        <v>7.6190476190476199E-3</v>
      </c>
      <c r="EQ5" s="18">
        <v>3.80952380952381E-3</v>
      </c>
      <c r="ER5" s="18">
        <v>2.0952380952380997E-2</v>
      </c>
      <c r="ES5" s="18">
        <v>5.7142857142857099E-3</v>
      </c>
      <c r="ET5" s="18">
        <v>1.1428571428571399E-2</v>
      </c>
      <c r="EU5" s="18">
        <v>1.3333333333333299E-2</v>
      </c>
      <c r="EV5" s="18">
        <v>0</v>
      </c>
      <c r="EW5" s="18">
        <v>2.8571428571428598E-2</v>
      </c>
      <c r="EX5" s="18">
        <v>0</v>
      </c>
      <c r="EY5" s="18">
        <v>1.9047619047619E-3</v>
      </c>
      <c r="EZ5" s="18">
        <v>0</v>
      </c>
      <c r="FA5" s="18">
        <v>1.9047619047619E-3</v>
      </c>
      <c r="FB5" s="18">
        <v>5.7142857142857099E-3</v>
      </c>
      <c r="FC5" s="18">
        <v>1.9047619047619E-3</v>
      </c>
      <c r="FD5" s="18">
        <v>1.9047619047619E-3</v>
      </c>
      <c r="FE5" s="18">
        <v>1.9047619047619E-3</v>
      </c>
      <c r="FF5" s="18">
        <v>0</v>
      </c>
      <c r="FG5" s="18">
        <v>1.3333333333333299E-2</v>
      </c>
      <c r="FH5" s="18">
        <v>0</v>
      </c>
      <c r="FI5" s="18">
        <v>1.9047619047619E-3</v>
      </c>
      <c r="FJ5" s="18">
        <v>0</v>
      </c>
      <c r="FK5" s="18">
        <v>0</v>
      </c>
      <c r="FL5" s="18">
        <v>7.6190476190476199E-3</v>
      </c>
      <c r="FM5" s="18">
        <v>0</v>
      </c>
      <c r="FN5" s="18">
        <v>0</v>
      </c>
      <c r="FO5" s="18">
        <v>0</v>
      </c>
      <c r="FP5" s="18">
        <v>0</v>
      </c>
      <c r="FQ5" s="18">
        <v>1.1428571428571399E-2</v>
      </c>
      <c r="FR5" s="18">
        <v>0</v>
      </c>
      <c r="FS5" s="18">
        <v>3.80952380952381E-3</v>
      </c>
      <c r="FT5" s="18">
        <v>0</v>
      </c>
      <c r="FU5" s="18">
        <v>0</v>
      </c>
      <c r="FV5" s="18">
        <v>1.9047619047619E-3</v>
      </c>
      <c r="FW5" s="18">
        <v>0</v>
      </c>
      <c r="FX5" s="18">
        <v>1.9047619047619E-3</v>
      </c>
      <c r="FY5" s="18">
        <v>0</v>
      </c>
      <c r="FZ5" s="18">
        <v>0</v>
      </c>
      <c r="GA5" s="18">
        <v>5.7142857142857099E-3</v>
      </c>
      <c r="GB5" s="18">
        <v>0</v>
      </c>
      <c r="GC5" s="18">
        <v>0</v>
      </c>
      <c r="GD5" s="18">
        <v>0</v>
      </c>
      <c r="GE5" s="18">
        <v>0</v>
      </c>
      <c r="GF5" s="18">
        <v>3.80952380952381E-3</v>
      </c>
      <c r="GG5" s="18">
        <v>0</v>
      </c>
      <c r="GH5" s="18">
        <v>0</v>
      </c>
      <c r="GI5" s="18">
        <v>0</v>
      </c>
      <c r="GJ5" s="18">
        <v>0</v>
      </c>
      <c r="GK5" s="18">
        <v>3.80952380952381E-3</v>
      </c>
      <c r="GL5" s="18">
        <v>0</v>
      </c>
      <c r="GM5" s="18">
        <v>0</v>
      </c>
      <c r="GN5" s="18">
        <v>0</v>
      </c>
      <c r="GO5" s="18">
        <v>0</v>
      </c>
      <c r="GP5" s="18">
        <v>3.80952380952381E-3</v>
      </c>
      <c r="GQ5" s="18">
        <v>0</v>
      </c>
      <c r="GR5" s="18">
        <v>0</v>
      </c>
      <c r="GS5" s="18">
        <v>0</v>
      </c>
      <c r="GT5" s="18">
        <v>0</v>
      </c>
      <c r="GU5" s="18">
        <v>0</v>
      </c>
      <c r="GV5" s="18">
        <v>0</v>
      </c>
      <c r="GW5" s="18">
        <v>0</v>
      </c>
      <c r="GX5" s="18">
        <v>0</v>
      </c>
      <c r="GY5" s="18">
        <v>0</v>
      </c>
      <c r="GZ5" s="18">
        <v>0</v>
      </c>
      <c r="HA5" s="18">
        <v>0</v>
      </c>
      <c r="HB5" s="18">
        <v>0</v>
      </c>
      <c r="HC5" s="18">
        <v>0</v>
      </c>
      <c r="HD5" s="18">
        <v>0</v>
      </c>
      <c r="HE5" s="18">
        <v>0</v>
      </c>
      <c r="HF5" s="18">
        <v>0</v>
      </c>
      <c r="HG5" s="18">
        <v>0</v>
      </c>
      <c r="HH5" s="18">
        <v>0</v>
      </c>
      <c r="HI5" s="18">
        <v>0</v>
      </c>
      <c r="HJ5" s="18">
        <v>0</v>
      </c>
      <c r="HK5" s="18">
        <v>0</v>
      </c>
      <c r="HL5" s="18">
        <v>0</v>
      </c>
      <c r="HM5" s="18">
        <v>0</v>
      </c>
      <c r="HN5" s="18">
        <v>0</v>
      </c>
    </row>
    <row r="6" spans="1:222" x14ac:dyDescent="0.3">
      <c r="A6" s="14" t="s">
        <v>4</v>
      </c>
      <c r="B6" s="14"/>
      <c r="C6" s="15">
        <v>99</v>
      </c>
      <c r="D6" s="15">
        <v>541</v>
      </c>
      <c r="E6" s="16">
        <v>36.1313131313131</v>
      </c>
      <c r="F6" s="17">
        <v>0.40404040404040403</v>
      </c>
      <c r="G6" s="17">
        <v>0.59595959595959602</v>
      </c>
      <c r="H6" s="17">
        <v>0.59595959595959602</v>
      </c>
      <c r="I6" s="18">
        <v>0.76767676767676807</v>
      </c>
      <c r="J6" s="18">
        <v>0.23232323232323199</v>
      </c>
      <c r="K6" s="19">
        <v>5.4646464646464601</v>
      </c>
      <c r="L6" s="18">
        <v>0.13678373382624801</v>
      </c>
      <c r="M6" s="55">
        <v>0.52525252525252497</v>
      </c>
      <c r="N6" s="18">
        <v>9.7701149425287404E-2</v>
      </c>
      <c r="O6" s="18">
        <v>0.18965517241379298</v>
      </c>
      <c r="P6" s="18">
        <v>0.17171717171717202</v>
      </c>
      <c r="Q6" s="18">
        <v>0.33333333333333298</v>
      </c>
      <c r="R6" s="18">
        <v>0.43434343434343398</v>
      </c>
      <c r="S6" s="55">
        <v>0.92929292929292895</v>
      </c>
      <c r="T6" s="55">
        <v>0.56565656565656608</v>
      </c>
      <c r="U6" s="18">
        <v>0.48059149722735672</v>
      </c>
      <c r="V6" s="18">
        <v>0.51940850277264328</v>
      </c>
      <c r="W6" s="18">
        <v>5.5452865064695E-3</v>
      </c>
      <c r="X6" s="18">
        <v>2.2181146025878E-2</v>
      </c>
      <c r="Y6" s="18">
        <v>1.6635859519408502E-2</v>
      </c>
      <c r="Z6" s="18">
        <v>1.47874306839187E-2</v>
      </c>
      <c r="AA6" s="18">
        <v>1.6635859519408502E-2</v>
      </c>
      <c r="AB6" s="18">
        <v>9.242144177449169E-3</v>
      </c>
      <c r="AC6" s="18">
        <v>1.6635859519408502E-2</v>
      </c>
      <c r="AD6" s="18">
        <v>1.47874306839187E-2</v>
      </c>
      <c r="AE6" s="18">
        <v>2.0332717190388202E-2</v>
      </c>
      <c r="AF6" s="18">
        <v>1.29390018484288E-2</v>
      </c>
      <c r="AG6" s="18">
        <v>1.84842883548983E-2</v>
      </c>
      <c r="AH6" s="18">
        <v>1.1090573012939E-2</v>
      </c>
      <c r="AI6" s="18">
        <v>2.2181146025878E-2</v>
      </c>
      <c r="AJ6" s="18">
        <v>1.1090573012939E-2</v>
      </c>
      <c r="AK6" s="18">
        <v>1.84842883548983E-2</v>
      </c>
      <c r="AL6" s="18">
        <v>1.29390018484288E-2</v>
      </c>
      <c r="AM6" s="18">
        <v>1.29390018484288E-2</v>
      </c>
      <c r="AN6" s="18">
        <v>3.6968576709796703E-3</v>
      </c>
      <c r="AO6" s="18">
        <v>1.47874306839187E-2</v>
      </c>
      <c r="AP6" s="18">
        <v>5.5452865064695E-3</v>
      </c>
      <c r="AQ6" s="18">
        <v>7.3937153419593301E-3</v>
      </c>
      <c r="AR6" s="18">
        <v>3.6968576709796703E-3</v>
      </c>
      <c r="AS6" s="18">
        <v>7.3937153419593301E-3</v>
      </c>
      <c r="AT6" s="18">
        <v>1.8484288354898301E-3</v>
      </c>
      <c r="AU6" s="18">
        <v>5.5452865064695E-3</v>
      </c>
      <c r="AV6" s="18">
        <v>1.47874306839187E-2</v>
      </c>
      <c r="AW6" s="18">
        <v>5.5452865064695E-3</v>
      </c>
      <c r="AX6" s="18">
        <v>7.3937153419593301E-3</v>
      </c>
      <c r="AY6" s="18">
        <v>5.5452865064695E-3</v>
      </c>
      <c r="AZ6" s="18">
        <v>0</v>
      </c>
      <c r="BA6" s="18">
        <v>1.47874306839187E-2</v>
      </c>
      <c r="BB6" s="18">
        <v>1.8484288354898301E-3</v>
      </c>
      <c r="BC6" s="18">
        <v>1.8484288354898301E-3</v>
      </c>
      <c r="BD6" s="18">
        <v>3.6968576709796703E-3</v>
      </c>
      <c r="BE6" s="18">
        <v>0</v>
      </c>
      <c r="BF6" s="18">
        <v>1.84842883548983E-2</v>
      </c>
      <c r="BG6" s="18">
        <v>0</v>
      </c>
      <c r="BH6" s="18">
        <v>0</v>
      </c>
      <c r="BI6" s="18">
        <v>0</v>
      </c>
      <c r="BJ6" s="18">
        <v>0</v>
      </c>
      <c r="BK6" s="18">
        <v>3.3271719038817003E-2</v>
      </c>
      <c r="BL6" s="18">
        <v>0</v>
      </c>
      <c r="BM6" s="18">
        <v>0</v>
      </c>
      <c r="BN6" s="18">
        <v>0</v>
      </c>
      <c r="BO6" s="18">
        <v>0</v>
      </c>
      <c r="BP6" s="18">
        <v>5.5452865064695E-3</v>
      </c>
      <c r="BQ6" s="18">
        <v>0</v>
      </c>
      <c r="BR6" s="18">
        <v>1.8484288354898301E-3</v>
      </c>
      <c r="BS6" s="18">
        <v>0</v>
      </c>
      <c r="BT6" s="18">
        <v>0</v>
      </c>
      <c r="BU6" s="18">
        <v>1.6635859519408502E-2</v>
      </c>
      <c r="BV6" s="18">
        <v>1.8484288354898301E-3</v>
      </c>
      <c r="BW6" s="18">
        <v>3.6968576709796703E-3</v>
      </c>
      <c r="BX6" s="18">
        <v>3.6968576709796703E-3</v>
      </c>
      <c r="BY6" s="18">
        <v>1.8484288354898301E-3</v>
      </c>
      <c r="BZ6" s="18">
        <v>3.6968576709796703E-3</v>
      </c>
      <c r="CA6" s="18">
        <v>0</v>
      </c>
      <c r="CB6" s="18">
        <v>1.8484288354898301E-3</v>
      </c>
      <c r="CC6" s="18">
        <v>0</v>
      </c>
      <c r="CD6" s="18">
        <v>0</v>
      </c>
      <c r="CE6" s="18">
        <v>7.3937153419593301E-3</v>
      </c>
      <c r="CF6" s="18">
        <v>0</v>
      </c>
      <c r="CG6" s="18">
        <v>0</v>
      </c>
      <c r="CH6" s="18">
        <v>0</v>
      </c>
      <c r="CI6" s="18">
        <v>1.8484288354898301E-3</v>
      </c>
      <c r="CJ6" s="18">
        <v>1.8484288354898301E-3</v>
      </c>
      <c r="CK6" s="18">
        <v>0</v>
      </c>
      <c r="CL6" s="18">
        <v>0</v>
      </c>
      <c r="CM6" s="18">
        <v>0</v>
      </c>
      <c r="CN6" s="18">
        <v>0</v>
      </c>
      <c r="CO6" s="18">
        <v>9.242144177449169E-3</v>
      </c>
      <c r="CP6" s="18">
        <v>0</v>
      </c>
      <c r="CQ6" s="18">
        <v>0</v>
      </c>
      <c r="CR6" s="18">
        <v>0</v>
      </c>
      <c r="CS6" s="18">
        <v>0</v>
      </c>
      <c r="CT6" s="18">
        <v>5.5452865064695E-3</v>
      </c>
      <c r="CU6" s="18">
        <v>0</v>
      </c>
      <c r="CV6" s="18">
        <v>0</v>
      </c>
      <c r="CW6" s="18">
        <v>0</v>
      </c>
      <c r="CX6" s="18">
        <v>0</v>
      </c>
      <c r="CY6" s="18">
        <v>0</v>
      </c>
      <c r="CZ6" s="18">
        <v>0</v>
      </c>
      <c r="DA6" s="18">
        <v>0</v>
      </c>
      <c r="DB6" s="18">
        <v>0</v>
      </c>
      <c r="DC6" s="18">
        <v>0</v>
      </c>
      <c r="DD6" s="18">
        <v>0</v>
      </c>
      <c r="DE6" s="18">
        <v>0</v>
      </c>
      <c r="DF6" s="18">
        <v>0</v>
      </c>
      <c r="DG6" s="18">
        <v>0</v>
      </c>
      <c r="DH6" s="18">
        <v>0</v>
      </c>
      <c r="DI6" s="18">
        <v>0</v>
      </c>
      <c r="DJ6" s="18">
        <v>0</v>
      </c>
      <c r="DK6" s="18">
        <v>0</v>
      </c>
      <c r="DL6" s="18">
        <v>0</v>
      </c>
      <c r="DM6" s="18">
        <v>0</v>
      </c>
      <c r="DN6" s="18">
        <v>0</v>
      </c>
      <c r="DO6" s="18">
        <v>0</v>
      </c>
      <c r="DP6" s="18">
        <v>0</v>
      </c>
      <c r="DQ6" s="18">
        <v>0</v>
      </c>
      <c r="DR6" s="18">
        <v>0</v>
      </c>
      <c r="DS6" s="18">
        <v>7.3937153419593301E-3</v>
      </c>
      <c r="DT6" s="18">
        <v>1.84842883548983E-2</v>
      </c>
      <c r="DU6" s="18">
        <v>9.242144177449169E-3</v>
      </c>
      <c r="DV6" s="18">
        <v>2.95748613678373E-2</v>
      </c>
      <c r="DW6" s="18">
        <v>1.47874306839187E-2</v>
      </c>
      <c r="DX6" s="18">
        <v>2.58780036968577E-2</v>
      </c>
      <c r="DY6" s="18">
        <v>1.6635859519408502E-2</v>
      </c>
      <c r="DZ6" s="18">
        <v>1.47874306839187E-2</v>
      </c>
      <c r="EA6" s="18">
        <v>2.4029574861367798E-2</v>
      </c>
      <c r="EB6" s="18">
        <v>9.242144177449169E-3</v>
      </c>
      <c r="EC6" s="18">
        <v>2.4029574861367798E-2</v>
      </c>
      <c r="ED6" s="18">
        <v>3.6968576709796703E-3</v>
      </c>
      <c r="EE6" s="18">
        <v>1.6635859519408502E-2</v>
      </c>
      <c r="EF6" s="18">
        <v>1.1090573012939E-2</v>
      </c>
      <c r="EG6" s="18">
        <v>5.5452865064695E-3</v>
      </c>
      <c r="EH6" s="18">
        <v>2.2181146025878E-2</v>
      </c>
      <c r="EI6" s="18">
        <v>2.58780036968577E-2</v>
      </c>
      <c r="EJ6" s="18">
        <v>1.29390018484288E-2</v>
      </c>
      <c r="EK6" s="18">
        <v>2.7726432532347502E-2</v>
      </c>
      <c r="EL6" s="18">
        <v>5.5452865064695E-3</v>
      </c>
      <c r="EM6" s="18">
        <v>2.4029574861367798E-2</v>
      </c>
      <c r="EN6" s="18">
        <v>1.8484288354898301E-3</v>
      </c>
      <c r="EO6" s="18">
        <v>1.1090573012939E-2</v>
      </c>
      <c r="EP6" s="18">
        <v>1.8484288354898301E-3</v>
      </c>
      <c r="EQ6" s="18">
        <v>7.3937153419593301E-3</v>
      </c>
      <c r="ER6" s="18">
        <v>1.47874306839187E-2</v>
      </c>
      <c r="ES6" s="18">
        <v>3.6968576709796703E-3</v>
      </c>
      <c r="ET6" s="18">
        <v>1.47874306839187E-2</v>
      </c>
      <c r="EU6" s="18">
        <v>5.5452865064695E-3</v>
      </c>
      <c r="EV6" s="18">
        <v>0</v>
      </c>
      <c r="EW6" s="18">
        <v>1.6635859519408502E-2</v>
      </c>
      <c r="EX6" s="18">
        <v>0</v>
      </c>
      <c r="EY6" s="18">
        <v>5.5452865064695E-3</v>
      </c>
      <c r="EZ6" s="18">
        <v>0</v>
      </c>
      <c r="FA6" s="18">
        <v>0</v>
      </c>
      <c r="FB6" s="18">
        <v>2.58780036968577E-2</v>
      </c>
      <c r="FC6" s="18">
        <v>0</v>
      </c>
      <c r="FD6" s="18">
        <v>0</v>
      </c>
      <c r="FE6" s="18">
        <v>0</v>
      </c>
      <c r="FF6" s="18">
        <v>0</v>
      </c>
      <c r="FG6" s="18">
        <v>1.29390018484288E-2</v>
      </c>
      <c r="FH6" s="18">
        <v>0</v>
      </c>
      <c r="FI6" s="18">
        <v>1.8484288354898301E-3</v>
      </c>
      <c r="FJ6" s="18">
        <v>1.8484288354898301E-3</v>
      </c>
      <c r="FK6" s="18">
        <v>0</v>
      </c>
      <c r="FL6" s="18">
        <v>7.3937153419593301E-3</v>
      </c>
      <c r="FM6" s="18">
        <v>0</v>
      </c>
      <c r="FN6" s="18">
        <v>0</v>
      </c>
      <c r="FO6" s="18">
        <v>0</v>
      </c>
      <c r="FP6" s="18">
        <v>0</v>
      </c>
      <c r="FQ6" s="18">
        <v>1.1090573012939E-2</v>
      </c>
      <c r="FR6" s="18">
        <v>0</v>
      </c>
      <c r="FS6" s="18">
        <v>1.8484288354898301E-3</v>
      </c>
      <c r="FT6" s="18">
        <v>0</v>
      </c>
      <c r="FU6" s="18">
        <v>0</v>
      </c>
      <c r="FV6" s="18">
        <v>3.6968576709796703E-3</v>
      </c>
      <c r="FW6" s="18">
        <v>0</v>
      </c>
      <c r="FX6" s="18">
        <v>1.8484288354898301E-3</v>
      </c>
      <c r="FY6" s="18">
        <v>0</v>
      </c>
      <c r="FZ6" s="18">
        <v>0</v>
      </c>
      <c r="GA6" s="18">
        <v>7.3937153419593301E-3</v>
      </c>
      <c r="GB6" s="18">
        <v>0</v>
      </c>
      <c r="GC6" s="18">
        <v>0</v>
      </c>
      <c r="GD6" s="18">
        <v>0</v>
      </c>
      <c r="GE6" s="18">
        <v>0</v>
      </c>
      <c r="GF6" s="18">
        <v>5.5452865064695E-3</v>
      </c>
      <c r="GG6" s="18">
        <v>0</v>
      </c>
      <c r="GH6" s="18">
        <v>0</v>
      </c>
      <c r="GI6" s="18">
        <v>0</v>
      </c>
      <c r="GJ6" s="18">
        <v>0</v>
      </c>
      <c r="GK6" s="18">
        <v>1.8484288354898301E-3</v>
      </c>
      <c r="GL6" s="18">
        <v>0</v>
      </c>
      <c r="GM6" s="18">
        <v>0</v>
      </c>
      <c r="GN6" s="18">
        <v>0</v>
      </c>
      <c r="GO6" s="18">
        <v>0</v>
      </c>
      <c r="GP6" s="18">
        <v>1.8484288354898301E-3</v>
      </c>
      <c r="GQ6" s="18">
        <v>0</v>
      </c>
      <c r="GR6" s="18">
        <v>0</v>
      </c>
      <c r="GS6" s="18">
        <v>0</v>
      </c>
      <c r="GT6" s="18">
        <v>0</v>
      </c>
      <c r="GU6" s="18">
        <v>0</v>
      </c>
      <c r="GV6" s="18">
        <v>0</v>
      </c>
      <c r="GW6" s="18">
        <v>1.8484288354898301E-3</v>
      </c>
      <c r="GX6" s="18">
        <v>0</v>
      </c>
      <c r="GY6" s="18">
        <v>0</v>
      </c>
      <c r="GZ6" s="18">
        <v>0</v>
      </c>
      <c r="HA6" s="18">
        <v>0</v>
      </c>
      <c r="HB6" s="18">
        <v>0</v>
      </c>
      <c r="HC6" s="18">
        <v>0</v>
      </c>
      <c r="HD6" s="18">
        <v>0</v>
      </c>
      <c r="HE6" s="18">
        <v>0</v>
      </c>
      <c r="HF6" s="18">
        <v>0</v>
      </c>
      <c r="HG6" s="18">
        <v>0</v>
      </c>
      <c r="HH6" s="18">
        <v>0</v>
      </c>
      <c r="HI6" s="18">
        <v>0</v>
      </c>
      <c r="HJ6" s="18">
        <v>0</v>
      </c>
      <c r="HK6" s="18">
        <v>0</v>
      </c>
      <c r="HL6" s="18">
        <v>0</v>
      </c>
      <c r="HM6" s="18">
        <v>0</v>
      </c>
      <c r="HN6" s="18">
        <v>0</v>
      </c>
    </row>
    <row r="7" spans="1:222" x14ac:dyDescent="0.3">
      <c r="A7" s="14" t="s">
        <v>5</v>
      </c>
      <c r="B7" s="14"/>
      <c r="C7" s="15">
        <v>99</v>
      </c>
      <c r="D7" s="15">
        <v>529</v>
      </c>
      <c r="E7" s="16">
        <v>33.878787878787897</v>
      </c>
      <c r="F7" s="17">
        <v>0.48484848484848497</v>
      </c>
      <c r="G7" s="17">
        <v>0.51515151515151503</v>
      </c>
      <c r="H7" s="17">
        <v>0.86868686868686895</v>
      </c>
      <c r="I7" s="18">
        <v>0.53535353535353503</v>
      </c>
      <c r="J7" s="18">
        <v>0.46464646464646497</v>
      </c>
      <c r="K7" s="19">
        <v>5.3434343434343399</v>
      </c>
      <c r="L7" s="18">
        <v>0.103969754253308</v>
      </c>
      <c r="M7" s="55">
        <v>0.41414141414141398</v>
      </c>
      <c r="N7" s="18">
        <v>9.7222222222222196E-2</v>
      </c>
      <c r="O7" s="18">
        <v>0.3125</v>
      </c>
      <c r="P7" s="18">
        <v>0.14141414141414099</v>
      </c>
      <c r="Q7" s="18">
        <v>0.44444444444444398</v>
      </c>
      <c r="R7" s="18">
        <v>0.52525252525252497</v>
      </c>
      <c r="S7" s="55">
        <v>0.939393939393939</v>
      </c>
      <c r="T7" s="55">
        <v>0.66666666666666696</v>
      </c>
      <c r="U7" s="18">
        <v>0.47826086956521741</v>
      </c>
      <c r="V7" s="18">
        <v>0.52173913043478259</v>
      </c>
      <c r="W7" s="18">
        <v>9.4517958412098299E-3</v>
      </c>
      <c r="X7" s="18">
        <v>1.8903591682419701E-2</v>
      </c>
      <c r="Y7" s="18">
        <v>2.4574669187145601E-2</v>
      </c>
      <c r="Z7" s="18">
        <v>2.0793950850661602E-2</v>
      </c>
      <c r="AA7" s="18">
        <v>2.4574669187145601E-2</v>
      </c>
      <c r="AB7" s="18">
        <v>1.5122873345935699E-2</v>
      </c>
      <c r="AC7" s="18">
        <v>9.4517958412098299E-3</v>
      </c>
      <c r="AD7" s="18">
        <v>1.32325141776938E-2</v>
      </c>
      <c r="AE7" s="18">
        <v>2.8355387523629497E-2</v>
      </c>
      <c r="AF7" s="18">
        <v>5.6710775047259E-3</v>
      </c>
      <c r="AG7" s="18">
        <v>2.4574669187145601E-2</v>
      </c>
      <c r="AH7" s="18">
        <v>5.6710775047259E-3</v>
      </c>
      <c r="AI7" s="18">
        <v>2.26843100189036E-2</v>
      </c>
      <c r="AJ7" s="18">
        <v>5.6710775047259E-3</v>
      </c>
      <c r="AK7" s="18">
        <v>7.5614366729678598E-3</v>
      </c>
      <c r="AL7" s="18">
        <v>1.32325141776938E-2</v>
      </c>
      <c r="AM7" s="18">
        <v>1.32325141776938E-2</v>
      </c>
      <c r="AN7" s="18">
        <v>7.5614366729678598E-3</v>
      </c>
      <c r="AO7" s="18">
        <v>1.5122873345935699E-2</v>
      </c>
      <c r="AP7" s="18">
        <v>0</v>
      </c>
      <c r="AQ7" s="18">
        <v>5.6710775047259E-3</v>
      </c>
      <c r="AR7" s="18">
        <v>5.6710775047259E-3</v>
      </c>
      <c r="AS7" s="18">
        <v>5.6710775047259E-3</v>
      </c>
      <c r="AT7" s="18">
        <v>1.8903591682419699E-3</v>
      </c>
      <c r="AU7" s="18">
        <v>3.7807183364839299E-3</v>
      </c>
      <c r="AV7" s="18">
        <v>1.5122873345935699E-2</v>
      </c>
      <c r="AW7" s="18">
        <v>5.6710775047259E-3</v>
      </c>
      <c r="AX7" s="18">
        <v>1.32325141776938E-2</v>
      </c>
      <c r="AY7" s="18">
        <v>5.6710775047259E-3</v>
      </c>
      <c r="AZ7" s="18">
        <v>1.8903591682419699E-3</v>
      </c>
      <c r="BA7" s="18">
        <v>1.32325141776938E-2</v>
      </c>
      <c r="BB7" s="18">
        <v>0</v>
      </c>
      <c r="BC7" s="18">
        <v>0</v>
      </c>
      <c r="BD7" s="18">
        <v>3.7807183364839299E-3</v>
      </c>
      <c r="BE7" s="18">
        <v>1.8903591682419699E-3</v>
      </c>
      <c r="BF7" s="18">
        <v>2.4574669187145601E-2</v>
      </c>
      <c r="BG7" s="18">
        <v>5.6710775047259E-3</v>
      </c>
      <c r="BH7" s="18">
        <v>1.8903591682419699E-3</v>
      </c>
      <c r="BI7" s="18">
        <v>0</v>
      </c>
      <c r="BJ7" s="18">
        <v>0</v>
      </c>
      <c r="BK7" s="18">
        <v>1.5122873345935699E-2</v>
      </c>
      <c r="BL7" s="18">
        <v>1.8903591682419699E-3</v>
      </c>
      <c r="BM7" s="18">
        <v>3.7807183364839299E-3</v>
      </c>
      <c r="BN7" s="18">
        <v>0</v>
      </c>
      <c r="BO7" s="18">
        <v>1.8903591682419699E-3</v>
      </c>
      <c r="BP7" s="18">
        <v>7.5614366729678598E-3</v>
      </c>
      <c r="BQ7" s="18">
        <v>1.8903591682419699E-3</v>
      </c>
      <c r="BR7" s="18">
        <v>0</v>
      </c>
      <c r="BS7" s="18">
        <v>0</v>
      </c>
      <c r="BT7" s="18">
        <v>0</v>
      </c>
      <c r="BU7" s="18">
        <v>1.13421550094518E-2</v>
      </c>
      <c r="BV7" s="18">
        <v>1.8903591682419699E-3</v>
      </c>
      <c r="BW7" s="18">
        <v>1.8903591682419699E-3</v>
      </c>
      <c r="BX7" s="18">
        <v>3.7807183364839299E-3</v>
      </c>
      <c r="BY7" s="18">
        <v>1.8903591682419699E-3</v>
      </c>
      <c r="BZ7" s="18">
        <v>3.7807183364839299E-3</v>
      </c>
      <c r="CA7" s="18">
        <v>0</v>
      </c>
      <c r="CB7" s="18">
        <v>0</v>
      </c>
      <c r="CC7" s="18">
        <v>0</v>
      </c>
      <c r="CD7" s="18">
        <v>0</v>
      </c>
      <c r="CE7" s="18">
        <v>9.4517958412098299E-3</v>
      </c>
      <c r="CF7" s="18">
        <v>0</v>
      </c>
      <c r="CG7" s="18">
        <v>0</v>
      </c>
      <c r="CH7" s="18">
        <v>0</v>
      </c>
      <c r="CI7" s="18">
        <v>0</v>
      </c>
      <c r="CJ7" s="18">
        <v>0</v>
      </c>
      <c r="CK7" s="18">
        <v>0</v>
      </c>
      <c r="CL7" s="18">
        <v>0</v>
      </c>
      <c r="CM7" s="18">
        <v>0</v>
      </c>
      <c r="CN7" s="18">
        <v>0</v>
      </c>
      <c r="CO7" s="18">
        <v>5.6710775047259E-3</v>
      </c>
      <c r="CP7" s="18">
        <v>0</v>
      </c>
      <c r="CQ7" s="18">
        <v>0</v>
      </c>
      <c r="CR7" s="18">
        <v>0</v>
      </c>
      <c r="CS7" s="18">
        <v>0</v>
      </c>
      <c r="CT7" s="18">
        <v>1.8903591682419699E-3</v>
      </c>
      <c r="CU7" s="18">
        <v>0</v>
      </c>
      <c r="CV7" s="18">
        <v>0</v>
      </c>
      <c r="CW7" s="18">
        <v>0</v>
      </c>
      <c r="CX7" s="18">
        <v>0</v>
      </c>
      <c r="CY7" s="18">
        <v>0</v>
      </c>
      <c r="CZ7" s="18">
        <v>0</v>
      </c>
      <c r="DA7" s="18">
        <v>0</v>
      </c>
      <c r="DB7" s="18">
        <v>0</v>
      </c>
      <c r="DC7" s="18">
        <v>0</v>
      </c>
      <c r="DD7" s="18">
        <v>0</v>
      </c>
      <c r="DE7" s="18">
        <v>0</v>
      </c>
      <c r="DF7" s="18">
        <v>0</v>
      </c>
      <c r="DG7" s="18">
        <v>0</v>
      </c>
      <c r="DH7" s="18">
        <v>0</v>
      </c>
      <c r="DI7" s="18">
        <v>3.7807183364839299E-3</v>
      </c>
      <c r="DJ7" s="18">
        <v>0</v>
      </c>
      <c r="DK7" s="18">
        <v>0</v>
      </c>
      <c r="DL7" s="18">
        <v>0</v>
      </c>
      <c r="DM7" s="18">
        <v>0</v>
      </c>
      <c r="DN7" s="18">
        <v>0</v>
      </c>
      <c r="DO7" s="18">
        <v>0</v>
      </c>
      <c r="DP7" s="18">
        <v>0</v>
      </c>
      <c r="DQ7" s="18">
        <v>0</v>
      </c>
      <c r="DR7" s="18">
        <v>0</v>
      </c>
      <c r="DS7" s="18">
        <v>1.5122873345935699E-2</v>
      </c>
      <c r="DT7" s="18">
        <v>2.6465028355387502E-2</v>
      </c>
      <c r="DU7" s="18">
        <v>1.8903591682419701E-2</v>
      </c>
      <c r="DV7" s="18">
        <v>2.4574669187145601E-2</v>
      </c>
      <c r="DW7" s="18">
        <v>1.5122873345935699E-2</v>
      </c>
      <c r="DX7" s="18">
        <v>2.4574669187145601E-2</v>
      </c>
      <c r="DY7" s="18">
        <v>1.8903591682419701E-2</v>
      </c>
      <c r="DZ7" s="18">
        <v>2.4574669187145601E-2</v>
      </c>
      <c r="EA7" s="18">
        <v>3.2136105860113402E-2</v>
      </c>
      <c r="EB7" s="18">
        <v>9.4517958412098299E-3</v>
      </c>
      <c r="EC7" s="18">
        <v>2.6465028355387502E-2</v>
      </c>
      <c r="ED7" s="18">
        <v>1.32325141776938E-2</v>
      </c>
      <c r="EE7" s="18">
        <v>2.0793950850661602E-2</v>
      </c>
      <c r="EF7" s="18">
        <v>3.7807183364839299E-3</v>
      </c>
      <c r="EG7" s="18">
        <v>7.5614366729678598E-3</v>
      </c>
      <c r="EH7" s="18">
        <v>9.4517958412098299E-3</v>
      </c>
      <c r="EI7" s="18">
        <v>5.6710775047259E-3</v>
      </c>
      <c r="EJ7" s="18">
        <v>3.7807183364839299E-3</v>
      </c>
      <c r="EK7" s="18">
        <v>1.13421550094518E-2</v>
      </c>
      <c r="EL7" s="18">
        <v>9.4517958412098299E-3</v>
      </c>
      <c r="EM7" s="18">
        <v>2.8355387523629497E-2</v>
      </c>
      <c r="EN7" s="18">
        <v>3.7807183364839299E-3</v>
      </c>
      <c r="EO7" s="18">
        <v>9.4517958412098299E-3</v>
      </c>
      <c r="EP7" s="18">
        <v>5.6710775047259E-3</v>
      </c>
      <c r="EQ7" s="18">
        <v>3.7807183364839299E-3</v>
      </c>
      <c r="ER7" s="18">
        <v>2.26843100189036E-2</v>
      </c>
      <c r="ES7" s="18">
        <v>3.7807183364839299E-3</v>
      </c>
      <c r="ET7" s="18">
        <v>5.6710775047259E-3</v>
      </c>
      <c r="EU7" s="18">
        <v>3.7807183364839299E-3</v>
      </c>
      <c r="EV7" s="18">
        <v>3.7807183364839299E-3</v>
      </c>
      <c r="EW7" s="18">
        <v>2.4574669187145601E-2</v>
      </c>
      <c r="EX7" s="18">
        <v>3.7807183364839299E-3</v>
      </c>
      <c r="EY7" s="18">
        <v>1.8903591682419699E-3</v>
      </c>
      <c r="EZ7" s="18">
        <v>0</v>
      </c>
      <c r="FA7" s="18">
        <v>0</v>
      </c>
      <c r="FB7" s="18">
        <v>2.6465028355387502E-2</v>
      </c>
      <c r="FC7" s="18">
        <v>0</v>
      </c>
      <c r="FD7" s="18">
        <v>0</v>
      </c>
      <c r="FE7" s="18">
        <v>3.7807183364839299E-3</v>
      </c>
      <c r="FF7" s="18">
        <v>0</v>
      </c>
      <c r="FG7" s="18">
        <v>1.32325141776938E-2</v>
      </c>
      <c r="FH7" s="18">
        <v>0</v>
      </c>
      <c r="FI7" s="18">
        <v>0</v>
      </c>
      <c r="FJ7" s="18">
        <v>0</v>
      </c>
      <c r="FK7" s="18">
        <v>0</v>
      </c>
      <c r="FL7" s="18">
        <v>5.6710775047259E-3</v>
      </c>
      <c r="FM7" s="18">
        <v>0</v>
      </c>
      <c r="FN7" s="18">
        <v>0</v>
      </c>
      <c r="FO7" s="18">
        <v>0</v>
      </c>
      <c r="FP7" s="18">
        <v>0</v>
      </c>
      <c r="FQ7" s="18">
        <v>9.4517958412098299E-3</v>
      </c>
      <c r="FR7" s="18">
        <v>0</v>
      </c>
      <c r="FS7" s="18">
        <v>0</v>
      </c>
      <c r="FT7" s="18">
        <v>0</v>
      </c>
      <c r="FU7" s="18">
        <v>1.8903591682419699E-3</v>
      </c>
      <c r="FV7" s="18">
        <v>5.6710775047259E-3</v>
      </c>
      <c r="FW7" s="18">
        <v>0</v>
      </c>
      <c r="FX7" s="18">
        <v>0</v>
      </c>
      <c r="FY7" s="18">
        <v>0</v>
      </c>
      <c r="FZ7" s="18">
        <v>0</v>
      </c>
      <c r="GA7" s="18">
        <v>7.5614366729678598E-3</v>
      </c>
      <c r="GB7" s="18">
        <v>0</v>
      </c>
      <c r="GC7" s="18">
        <v>0</v>
      </c>
      <c r="GD7" s="18">
        <v>0</v>
      </c>
      <c r="GE7" s="18">
        <v>0</v>
      </c>
      <c r="GF7" s="18">
        <v>1.8903591682419699E-3</v>
      </c>
      <c r="GG7" s="18">
        <v>0</v>
      </c>
      <c r="GH7" s="18">
        <v>0</v>
      </c>
      <c r="GI7" s="18">
        <v>0</v>
      </c>
      <c r="GJ7" s="18">
        <v>0</v>
      </c>
      <c r="GK7" s="18">
        <v>1.8903591682419699E-3</v>
      </c>
      <c r="GL7" s="18">
        <v>0</v>
      </c>
      <c r="GM7" s="18">
        <v>0</v>
      </c>
      <c r="GN7" s="18">
        <v>0</v>
      </c>
      <c r="GO7" s="18">
        <v>0</v>
      </c>
      <c r="GP7" s="18">
        <v>1.8903591682419699E-3</v>
      </c>
      <c r="GQ7" s="18">
        <v>0</v>
      </c>
      <c r="GR7" s="18">
        <v>0</v>
      </c>
      <c r="GS7" s="18">
        <v>0</v>
      </c>
      <c r="GT7" s="18">
        <v>0</v>
      </c>
      <c r="GU7" s="18">
        <v>0</v>
      </c>
      <c r="GV7" s="18">
        <v>0</v>
      </c>
      <c r="GW7" s="18">
        <v>0</v>
      </c>
      <c r="GX7" s="18">
        <v>0</v>
      </c>
      <c r="GY7" s="18">
        <v>0</v>
      </c>
      <c r="GZ7" s="18">
        <v>0</v>
      </c>
      <c r="HA7" s="18">
        <v>0</v>
      </c>
      <c r="HB7" s="18">
        <v>0</v>
      </c>
      <c r="HC7" s="18">
        <v>0</v>
      </c>
      <c r="HD7" s="18">
        <v>0</v>
      </c>
      <c r="HE7" s="18">
        <v>0</v>
      </c>
      <c r="HF7" s="18">
        <v>0</v>
      </c>
      <c r="HG7" s="18">
        <v>0</v>
      </c>
      <c r="HH7" s="18">
        <v>0</v>
      </c>
      <c r="HI7" s="18">
        <v>0</v>
      </c>
      <c r="HJ7" s="18">
        <v>0</v>
      </c>
      <c r="HK7" s="18">
        <v>0</v>
      </c>
      <c r="HL7" s="18">
        <v>0</v>
      </c>
      <c r="HM7" s="18">
        <v>0</v>
      </c>
      <c r="HN7" s="18">
        <v>0</v>
      </c>
    </row>
    <row r="8" spans="1:222" x14ac:dyDescent="0.3">
      <c r="A8" s="14" t="s">
        <v>6</v>
      </c>
      <c r="B8" s="14" t="s">
        <v>33</v>
      </c>
      <c r="C8" s="15">
        <v>96</v>
      </c>
      <c r="D8" s="15">
        <v>516</v>
      </c>
      <c r="E8" s="16">
        <v>34.9166666666667</v>
      </c>
      <c r="F8" s="17">
        <v>0.58333333333333304</v>
      </c>
      <c r="G8" s="17">
        <v>0.41666666666666702</v>
      </c>
      <c r="H8" s="17">
        <v>0.79166666666666696</v>
      </c>
      <c r="I8" s="18">
        <v>0.70833333333333304</v>
      </c>
      <c r="J8" s="18">
        <v>0.29166666666666702</v>
      </c>
      <c r="K8" s="19">
        <v>5.375</v>
      </c>
      <c r="L8" s="18">
        <v>6.5891472868217102E-2</v>
      </c>
      <c r="M8" s="55">
        <v>0.23958333333333301</v>
      </c>
      <c r="N8" s="18">
        <v>0.12413793103448301</v>
      </c>
      <c r="O8" s="18">
        <v>0.26896551724137902</v>
      </c>
      <c r="P8" s="18">
        <v>0.1875</v>
      </c>
      <c r="Q8" s="18">
        <v>0.40625</v>
      </c>
      <c r="R8" s="18">
        <v>0.55208333333333304</v>
      </c>
      <c r="S8" s="55">
        <v>0.96875</v>
      </c>
      <c r="T8" s="55">
        <v>0.67708333333333304</v>
      </c>
      <c r="U8" s="18">
        <v>0.4941860465116279</v>
      </c>
      <c r="V8" s="18">
        <v>0.5058139534883721</v>
      </c>
      <c r="W8" s="18">
        <v>2.1317829457364299E-2</v>
      </c>
      <c r="X8" s="18">
        <v>1.5503875968992199E-2</v>
      </c>
      <c r="Y8" s="18">
        <v>2.32558139534884E-2</v>
      </c>
      <c r="Z8" s="18">
        <v>2.32558139534884E-2</v>
      </c>
      <c r="AA8" s="18">
        <v>2.5193798449612399E-2</v>
      </c>
      <c r="AB8" s="18">
        <v>3.4883720930232599E-2</v>
      </c>
      <c r="AC8" s="18">
        <v>1.5503875968992199E-2</v>
      </c>
      <c r="AD8" s="18">
        <v>2.1317829457364299E-2</v>
      </c>
      <c r="AE8" s="18">
        <v>1.74418604651163E-2</v>
      </c>
      <c r="AF8" s="18">
        <v>7.7519379844961205E-3</v>
      </c>
      <c r="AG8" s="18">
        <v>1.5503875968992199E-2</v>
      </c>
      <c r="AH8" s="18">
        <v>1.5503875968992199E-2</v>
      </c>
      <c r="AI8" s="18">
        <v>9.6899224806201497E-3</v>
      </c>
      <c r="AJ8" s="18">
        <v>9.6899224806201497E-3</v>
      </c>
      <c r="AK8" s="18">
        <v>9.6899224806201497E-3</v>
      </c>
      <c r="AL8" s="18">
        <v>5.8139534883720903E-3</v>
      </c>
      <c r="AM8" s="18">
        <v>1.35658914728682E-2</v>
      </c>
      <c r="AN8" s="18">
        <v>1.9379844961240301E-3</v>
      </c>
      <c r="AO8" s="18">
        <v>1.5503875968992199E-2</v>
      </c>
      <c r="AP8" s="18">
        <v>0</v>
      </c>
      <c r="AQ8" s="18">
        <v>3.8759689922480602E-3</v>
      </c>
      <c r="AR8" s="18">
        <v>1.9379844961240301E-3</v>
      </c>
      <c r="AS8" s="18">
        <v>9.6899224806201497E-3</v>
      </c>
      <c r="AT8" s="18">
        <v>3.8759689922480602E-3</v>
      </c>
      <c r="AU8" s="18">
        <v>0</v>
      </c>
      <c r="AV8" s="18">
        <v>1.74418604651163E-2</v>
      </c>
      <c r="AW8" s="18">
        <v>3.8759689922480602E-3</v>
      </c>
      <c r="AX8" s="18">
        <v>9.6899224806201497E-3</v>
      </c>
      <c r="AY8" s="18">
        <v>7.7519379844961205E-3</v>
      </c>
      <c r="AZ8" s="18">
        <v>0</v>
      </c>
      <c r="BA8" s="18">
        <v>2.32558139534884E-2</v>
      </c>
      <c r="BB8" s="18">
        <v>3.8759689922480602E-3</v>
      </c>
      <c r="BC8" s="18">
        <v>5.8139534883720903E-3</v>
      </c>
      <c r="BD8" s="18">
        <v>1.9379844961240301E-3</v>
      </c>
      <c r="BE8" s="18">
        <v>0</v>
      </c>
      <c r="BF8" s="18">
        <v>3.2945736434108502E-2</v>
      </c>
      <c r="BG8" s="18">
        <v>1.9379844961240301E-3</v>
      </c>
      <c r="BH8" s="18">
        <v>1.9379844961240301E-3</v>
      </c>
      <c r="BI8" s="18">
        <v>1.9379844961240301E-3</v>
      </c>
      <c r="BJ8" s="18">
        <v>1.9379844961240301E-3</v>
      </c>
      <c r="BK8" s="18">
        <v>1.16279069767442E-2</v>
      </c>
      <c r="BL8" s="18">
        <v>0</v>
      </c>
      <c r="BM8" s="18">
        <v>1.9379844961240301E-3</v>
      </c>
      <c r="BN8" s="18">
        <v>0</v>
      </c>
      <c r="BO8" s="18">
        <v>1.9379844961240301E-3</v>
      </c>
      <c r="BP8" s="18">
        <v>5.8139534883720903E-3</v>
      </c>
      <c r="BQ8" s="18">
        <v>0</v>
      </c>
      <c r="BR8" s="18">
        <v>0</v>
      </c>
      <c r="BS8" s="18">
        <v>0</v>
      </c>
      <c r="BT8" s="18">
        <v>0</v>
      </c>
      <c r="BU8" s="18">
        <v>7.7519379844961205E-3</v>
      </c>
      <c r="BV8" s="18">
        <v>1.9379844961240301E-3</v>
      </c>
      <c r="BW8" s="18">
        <v>0</v>
      </c>
      <c r="BX8" s="18">
        <v>0</v>
      </c>
      <c r="BY8" s="18">
        <v>0</v>
      </c>
      <c r="BZ8" s="18">
        <v>3.8759689922480602E-3</v>
      </c>
      <c r="CA8" s="18">
        <v>3.8759689922480602E-3</v>
      </c>
      <c r="CB8" s="18">
        <v>1.9379844961240301E-3</v>
      </c>
      <c r="CC8" s="18">
        <v>0</v>
      </c>
      <c r="CD8" s="18">
        <v>0</v>
      </c>
      <c r="CE8" s="18">
        <v>3.8759689922480602E-3</v>
      </c>
      <c r="CF8" s="18">
        <v>0</v>
      </c>
      <c r="CG8" s="18">
        <v>0</v>
      </c>
      <c r="CH8" s="18">
        <v>0</v>
      </c>
      <c r="CI8" s="18">
        <v>0</v>
      </c>
      <c r="CJ8" s="18">
        <v>5.8139534883720903E-3</v>
      </c>
      <c r="CK8" s="18">
        <v>0</v>
      </c>
      <c r="CL8" s="18">
        <v>0</v>
      </c>
      <c r="CM8" s="18">
        <v>0</v>
      </c>
      <c r="CN8" s="18">
        <v>0</v>
      </c>
      <c r="CO8" s="18">
        <v>5.8139534883720903E-3</v>
      </c>
      <c r="CP8" s="18">
        <v>0</v>
      </c>
      <c r="CQ8" s="18">
        <v>0</v>
      </c>
      <c r="CR8" s="18">
        <v>0</v>
      </c>
      <c r="CS8" s="18">
        <v>0</v>
      </c>
      <c r="CT8" s="18">
        <v>0</v>
      </c>
      <c r="CU8" s="18">
        <v>0</v>
      </c>
      <c r="CV8" s="18">
        <v>0</v>
      </c>
      <c r="CW8" s="18">
        <v>0</v>
      </c>
      <c r="CX8" s="18">
        <v>0</v>
      </c>
      <c r="CY8" s="18">
        <v>0</v>
      </c>
      <c r="CZ8" s="18">
        <v>0</v>
      </c>
      <c r="DA8" s="18">
        <v>0</v>
      </c>
      <c r="DB8" s="18">
        <v>0</v>
      </c>
      <c r="DC8" s="18">
        <v>0</v>
      </c>
      <c r="DD8" s="18">
        <v>1.9379844961240301E-3</v>
      </c>
      <c r="DE8" s="18">
        <v>0</v>
      </c>
      <c r="DF8" s="18">
        <v>0</v>
      </c>
      <c r="DG8" s="18">
        <v>0</v>
      </c>
      <c r="DH8" s="18">
        <v>0</v>
      </c>
      <c r="DI8" s="18">
        <v>0</v>
      </c>
      <c r="DJ8" s="18">
        <v>0</v>
      </c>
      <c r="DK8" s="18">
        <v>0</v>
      </c>
      <c r="DL8" s="18">
        <v>0</v>
      </c>
      <c r="DM8" s="18">
        <v>0</v>
      </c>
      <c r="DN8" s="18">
        <v>0</v>
      </c>
      <c r="DO8" s="18">
        <v>0</v>
      </c>
      <c r="DP8" s="18">
        <v>0</v>
      </c>
      <c r="DQ8" s="18">
        <v>0</v>
      </c>
      <c r="DR8" s="18">
        <v>0</v>
      </c>
      <c r="DS8" s="18">
        <v>1.5503875968992199E-2</v>
      </c>
      <c r="DT8" s="18">
        <v>1.35658914728682E-2</v>
      </c>
      <c r="DU8" s="18">
        <v>3.1007751937984499E-2</v>
      </c>
      <c r="DV8" s="18">
        <v>2.9069767441860499E-2</v>
      </c>
      <c r="DW8" s="18">
        <v>1.9379844961240299E-2</v>
      </c>
      <c r="DX8" s="18">
        <v>1.9379844961240299E-2</v>
      </c>
      <c r="DY8" s="18">
        <v>1.35658914728682E-2</v>
      </c>
      <c r="DZ8" s="18">
        <v>2.9069767441860499E-2</v>
      </c>
      <c r="EA8" s="18">
        <v>2.9069767441860499E-2</v>
      </c>
      <c r="EB8" s="18">
        <v>7.7519379844961205E-3</v>
      </c>
      <c r="EC8" s="18">
        <v>1.35658914728682E-2</v>
      </c>
      <c r="ED8" s="18">
        <v>3.8759689922480602E-3</v>
      </c>
      <c r="EE8" s="18">
        <v>1.9379844961240299E-2</v>
      </c>
      <c r="EF8" s="18">
        <v>9.6899224806201497E-3</v>
      </c>
      <c r="EG8" s="18">
        <v>9.6899224806201497E-3</v>
      </c>
      <c r="EH8" s="18">
        <v>1.5503875968992199E-2</v>
      </c>
      <c r="EI8" s="18">
        <v>0</v>
      </c>
      <c r="EJ8" s="18">
        <v>5.8139534883720903E-3</v>
      </c>
      <c r="EK8" s="18">
        <v>1.35658914728682E-2</v>
      </c>
      <c r="EL8" s="18">
        <v>9.6899224806201497E-3</v>
      </c>
      <c r="EM8" s="18">
        <v>7.7519379844961205E-3</v>
      </c>
      <c r="EN8" s="18">
        <v>1.9379844961240301E-3</v>
      </c>
      <c r="EO8" s="18">
        <v>5.8139534883720903E-3</v>
      </c>
      <c r="EP8" s="18">
        <v>9.6899224806201497E-3</v>
      </c>
      <c r="EQ8" s="18">
        <v>0</v>
      </c>
      <c r="ER8" s="18">
        <v>3.8759689922480599E-2</v>
      </c>
      <c r="ES8" s="18">
        <v>9.6899224806201497E-3</v>
      </c>
      <c r="ET8" s="18">
        <v>7.7519379844961205E-3</v>
      </c>
      <c r="EU8" s="18">
        <v>3.8759689922480602E-3</v>
      </c>
      <c r="EV8" s="18">
        <v>0</v>
      </c>
      <c r="EW8" s="18">
        <v>2.9069767441860499E-2</v>
      </c>
      <c r="EX8" s="18">
        <v>0</v>
      </c>
      <c r="EY8" s="18">
        <v>5.8139534883720903E-3</v>
      </c>
      <c r="EZ8" s="18">
        <v>1.9379844961240301E-3</v>
      </c>
      <c r="FA8" s="18">
        <v>0</v>
      </c>
      <c r="FB8" s="18">
        <v>1.9379844961240299E-2</v>
      </c>
      <c r="FC8" s="18">
        <v>0</v>
      </c>
      <c r="FD8" s="18">
        <v>0</v>
      </c>
      <c r="FE8" s="18">
        <v>0</v>
      </c>
      <c r="FF8" s="18">
        <v>0</v>
      </c>
      <c r="FG8" s="18">
        <v>1.5503875968992199E-2</v>
      </c>
      <c r="FH8" s="18">
        <v>0</v>
      </c>
      <c r="FI8" s="18">
        <v>0</v>
      </c>
      <c r="FJ8" s="18">
        <v>1.9379844961240301E-3</v>
      </c>
      <c r="FK8" s="18">
        <v>0</v>
      </c>
      <c r="FL8" s="18">
        <v>9.6899224806201497E-3</v>
      </c>
      <c r="FM8" s="18">
        <v>0</v>
      </c>
      <c r="FN8" s="18">
        <v>0</v>
      </c>
      <c r="FO8" s="18">
        <v>0</v>
      </c>
      <c r="FP8" s="18">
        <v>1.9379844961240301E-3</v>
      </c>
      <c r="FQ8" s="18">
        <v>1.16279069767442E-2</v>
      </c>
      <c r="FR8" s="18">
        <v>0</v>
      </c>
      <c r="FS8" s="18">
        <v>0</v>
      </c>
      <c r="FT8" s="18">
        <v>0</v>
      </c>
      <c r="FU8" s="18">
        <v>0</v>
      </c>
      <c r="FV8" s="18">
        <v>1.9379844961240301E-3</v>
      </c>
      <c r="FW8" s="18">
        <v>0</v>
      </c>
      <c r="FX8" s="18">
        <v>0</v>
      </c>
      <c r="FY8" s="18">
        <v>0</v>
      </c>
      <c r="FZ8" s="18">
        <v>0</v>
      </c>
      <c r="GA8" s="18">
        <v>9.6899224806201497E-3</v>
      </c>
      <c r="GB8" s="18">
        <v>0</v>
      </c>
      <c r="GC8" s="18">
        <v>1.9379844961240301E-3</v>
      </c>
      <c r="GD8" s="18">
        <v>0</v>
      </c>
      <c r="GE8" s="18">
        <v>0</v>
      </c>
      <c r="GF8" s="18">
        <v>1.9379844961240301E-3</v>
      </c>
      <c r="GG8" s="18">
        <v>0</v>
      </c>
      <c r="GH8" s="18">
        <v>0</v>
      </c>
      <c r="GI8" s="18">
        <v>0</v>
      </c>
      <c r="GJ8" s="18">
        <v>0</v>
      </c>
      <c r="GK8" s="18">
        <v>0</v>
      </c>
      <c r="GL8" s="18">
        <v>0</v>
      </c>
      <c r="GM8" s="18">
        <v>0</v>
      </c>
      <c r="GN8" s="18">
        <v>0</v>
      </c>
      <c r="GO8" s="18">
        <v>0</v>
      </c>
      <c r="GP8" s="18">
        <v>0</v>
      </c>
      <c r="GQ8" s="18">
        <v>0</v>
      </c>
      <c r="GR8" s="18">
        <v>0</v>
      </c>
      <c r="GS8" s="18">
        <v>0</v>
      </c>
      <c r="GT8" s="18">
        <v>0</v>
      </c>
      <c r="GU8" s="18">
        <v>0</v>
      </c>
      <c r="GV8" s="18">
        <v>0</v>
      </c>
      <c r="GW8" s="18">
        <v>0</v>
      </c>
      <c r="GX8" s="18">
        <v>0</v>
      </c>
      <c r="GY8" s="18">
        <v>0</v>
      </c>
      <c r="GZ8" s="18">
        <v>0</v>
      </c>
      <c r="HA8" s="18">
        <v>0</v>
      </c>
      <c r="HB8" s="18">
        <v>0</v>
      </c>
      <c r="HC8" s="18">
        <v>0</v>
      </c>
      <c r="HD8" s="18">
        <v>0</v>
      </c>
      <c r="HE8" s="18">
        <v>0</v>
      </c>
      <c r="HF8" s="18">
        <v>0</v>
      </c>
      <c r="HG8" s="18">
        <v>0</v>
      </c>
      <c r="HH8" s="18">
        <v>0</v>
      </c>
      <c r="HI8" s="18">
        <v>0</v>
      </c>
      <c r="HJ8" s="18">
        <v>0</v>
      </c>
      <c r="HK8" s="18">
        <v>0</v>
      </c>
      <c r="HL8" s="18">
        <v>0</v>
      </c>
      <c r="HM8" s="18">
        <v>0</v>
      </c>
      <c r="HN8" s="18">
        <v>0</v>
      </c>
    </row>
    <row r="9" spans="1:222" x14ac:dyDescent="0.3">
      <c r="A9" s="14" t="s">
        <v>7</v>
      </c>
      <c r="B9" s="14" t="s">
        <v>34</v>
      </c>
      <c r="C9" s="15">
        <v>96</v>
      </c>
      <c r="D9" s="15">
        <v>487</v>
      </c>
      <c r="E9" s="16">
        <v>36.8020833333333</v>
      </c>
      <c r="F9" s="17">
        <v>0.53125</v>
      </c>
      <c r="G9" s="17">
        <v>0.46875</v>
      </c>
      <c r="H9" s="17">
        <v>0.79166666666666696</v>
      </c>
      <c r="I9" s="18">
        <v>0.625</v>
      </c>
      <c r="J9" s="18">
        <v>0.375</v>
      </c>
      <c r="K9" s="19">
        <v>5.0729166666666696</v>
      </c>
      <c r="L9" s="18">
        <v>0.10677618069815199</v>
      </c>
      <c r="M9" s="55">
        <v>0.36458333333333298</v>
      </c>
      <c r="N9" s="18">
        <v>0.102564102564103</v>
      </c>
      <c r="O9" s="18">
        <v>0.17948717948717899</v>
      </c>
      <c r="P9" s="18">
        <v>0.16666666666666699</v>
      </c>
      <c r="Q9" s="18">
        <v>0.29166666666666702</v>
      </c>
      <c r="R9" s="18">
        <v>0.45833333333333298</v>
      </c>
      <c r="S9" s="55">
        <v>0.95833333333333304</v>
      </c>
      <c r="T9" s="55">
        <v>0.5625</v>
      </c>
      <c r="U9" s="18">
        <v>0.47843942505133469</v>
      </c>
      <c r="V9" s="18">
        <v>0.52156057494866526</v>
      </c>
      <c r="W9" s="18">
        <v>8.2135523613963007E-3</v>
      </c>
      <c r="X9" s="18">
        <v>1.2320328542094501E-2</v>
      </c>
      <c r="Y9" s="18">
        <v>1.8480492813141701E-2</v>
      </c>
      <c r="Z9" s="18">
        <v>2.8747433264887098E-2</v>
      </c>
      <c r="AA9" s="18">
        <v>1.43737166324435E-2</v>
      </c>
      <c r="AB9" s="18">
        <v>2.6694045174537998E-2</v>
      </c>
      <c r="AC9" s="18">
        <v>1.6427104722792601E-2</v>
      </c>
      <c r="AD9" s="18">
        <v>1.43737166324435E-2</v>
      </c>
      <c r="AE9" s="18">
        <v>2.8747433264887098E-2</v>
      </c>
      <c r="AF9" s="18">
        <v>4.1067761806981504E-3</v>
      </c>
      <c r="AG9" s="18">
        <v>2.4640657084188899E-2</v>
      </c>
      <c r="AH9" s="18">
        <v>1.02669404517454E-2</v>
      </c>
      <c r="AI9" s="18">
        <v>1.6427104722792601E-2</v>
      </c>
      <c r="AJ9" s="18">
        <v>4.1067761806981504E-3</v>
      </c>
      <c r="AK9" s="18">
        <v>6.1601642710472308E-3</v>
      </c>
      <c r="AL9" s="18">
        <v>2.05338809034908E-3</v>
      </c>
      <c r="AM9" s="18">
        <v>1.43737166324435E-2</v>
      </c>
      <c r="AN9" s="18">
        <v>8.2135523613963007E-3</v>
      </c>
      <c r="AO9" s="18">
        <v>6.1601642710472308E-3</v>
      </c>
      <c r="AP9" s="18">
        <v>4.1067761806981504E-3</v>
      </c>
      <c r="AQ9" s="18">
        <v>1.02669404517454E-2</v>
      </c>
      <c r="AR9" s="18">
        <v>4.1067761806981504E-3</v>
      </c>
      <c r="AS9" s="18">
        <v>1.8480492813141701E-2</v>
      </c>
      <c r="AT9" s="18">
        <v>6.1601642710472308E-3</v>
      </c>
      <c r="AU9" s="18">
        <v>4.1067761806981504E-3</v>
      </c>
      <c r="AV9" s="18">
        <v>1.8480492813141701E-2</v>
      </c>
      <c r="AW9" s="18">
        <v>0</v>
      </c>
      <c r="AX9" s="18">
        <v>6.1601642710472308E-3</v>
      </c>
      <c r="AY9" s="18">
        <v>4.1067761806981504E-3</v>
      </c>
      <c r="AZ9" s="18">
        <v>4.1067761806981504E-3</v>
      </c>
      <c r="BA9" s="18">
        <v>1.8480492813141701E-2</v>
      </c>
      <c r="BB9" s="18">
        <v>0</v>
      </c>
      <c r="BC9" s="18">
        <v>4.1067761806981504E-3</v>
      </c>
      <c r="BD9" s="18">
        <v>0</v>
      </c>
      <c r="BE9" s="18">
        <v>0</v>
      </c>
      <c r="BF9" s="18">
        <v>2.05338809034908E-2</v>
      </c>
      <c r="BG9" s="18">
        <v>4.1067761806981504E-3</v>
      </c>
      <c r="BH9" s="18">
        <v>2.05338809034908E-3</v>
      </c>
      <c r="BI9" s="18">
        <v>0</v>
      </c>
      <c r="BJ9" s="18">
        <v>2.05338809034908E-3</v>
      </c>
      <c r="BK9" s="18">
        <v>1.02669404517454E-2</v>
      </c>
      <c r="BL9" s="18">
        <v>0</v>
      </c>
      <c r="BM9" s="18">
        <v>0</v>
      </c>
      <c r="BN9" s="18">
        <v>0</v>
      </c>
      <c r="BO9" s="18">
        <v>0</v>
      </c>
      <c r="BP9" s="18">
        <v>1.2320328542094501E-2</v>
      </c>
      <c r="BQ9" s="18">
        <v>0</v>
      </c>
      <c r="BR9" s="18">
        <v>0</v>
      </c>
      <c r="BS9" s="18">
        <v>0</v>
      </c>
      <c r="BT9" s="18">
        <v>0</v>
      </c>
      <c r="BU9" s="18">
        <v>1.02669404517454E-2</v>
      </c>
      <c r="BV9" s="18">
        <v>2.05338809034908E-3</v>
      </c>
      <c r="BW9" s="18">
        <v>0</v>
      </c>
      <c r="BX9" s="18">
        <v>2.05338809034908E-3</v>
      </c>
      <c r="BY9" s="18">
        <v>0</v>
      </c>
      <c r="BZ9" s="18">
        <v>8.2135523613963007E-3</v>
      </c>
      <c r="CA9" s="18">
        <v>2.05338809034908E-3</v>
      </c>
      <c r="CB9" s="18">
        <v>2.05338809034908E-3</v>
      </c>
      <c r="CC9" s="18">
        <v>0</v>
      </c>
      <c r="CD9" s="18">
        <v>0</v>
      </c>
      <c r="CE9" s="18">
        <v>1.2320328542094501E-2</v>
      </c>
      <c r="CF9" s="18">
        <v>0</v>
      </c>
      <c r="CG9" s="18">
        <v>0</v>
      </c>
      <c r="CH9" s="18">
        <v>0</v>
      </c>
      <c r="CI9" s="18">
        <v>0</v>
      </c>
      <c r="CJ9" s="18">
        <v>2.05338809034908E-3</v>
      </c>
      <c r="CK9" s="18">
        <v>0</v>
      </c>
      <c r="CL9" s="18">
        <v>0</v>
      </c>
      <c r="CM9" s="18">
        <v>4.1067761806981504E-3</v>
      </c>
      <c r="CN9" s="18">
        <v>0</v>
      </c>
      <c r="CO9" s="18">
        <v>1.02669404517454E-2</v>
      </c>
      <c r="CP9" s="18">
        <v>0</v>
      </c>
      <c r="CQ9" s="18">
        <v>0</v>
      </c>
      <c r="CR9" s="18">
        <v>0</v>
      </c>
      <c r="CS9" s="18">
        <v>0</v>
      </c>
      <c r="CT9" s="18">
        <v>4.1067761806981504E-3</v>
      </c>
      <c r="CU9" s="18">
        <v>0</v>
      </c>
      <c r="CV9" s="18">
        <v>0</v>
      </c>
      <c r="CW9" s="18">
        <v>0</v>
      </c>
      <c r="CX9" s="18">
        <v>0</v>
      </c>
      <c r="CY9" s="18">
        <v>0</v>
      </c>
      <c r="CZ9" s="18">
        <v>0</v>
      </c>
      <c r="DA9" s="18">
        <v>0</v>
      </c>
      <c r="DB9" s="18">
        <v>0</v>
      </c>
      <c r="DC9" s="18">
        <v>0</v>
      </c>
      <c r="DD9" s="18">
        <v>0</v>
      </c>
      <c r="DE9" s="18">
        <v>0</v>
      </c>
      <c r="DF9" s="18">
        <v>0</v>
      </c>
      <c r="DG9" s="18">
        <v>0</v>
      </c>
      <c r="DH9" s="18">
        <v>0</v>
      </c>
      <c r="DI9" s="18">
        <v>0</v>
      </c>
      <c r="DJ9" s="18">
        <v>0</v>
      </c>
      <c r="DK9" s="18">
        <v>0</v>
      </c>
      <c r="DL9" s="18">
        <v>0</v>
      </c>
      <c r="DM9" s="18">
        <v>0</v>
      </c>
      <c r="DN9" s="18">
        <v>0</v>
      </c>
      <c r="DO9" s="18">
        <v>0</v>
      </c>
      <c r="DP9" s="18">
        <v>0</v>
      </c>
      <c r="DQ9" s="18">
        <v>0</v>
      </c>
      <c r="DR9" s="18">
        <v>0</v>
      </c>
      <c r="DS9" s="18">
        <v>1.43737166324435E-2</v>
      </c>
      <c r="DT9" s="18">
        <v>2.4640657084188899E-2</v>
      </c>
      <c r="DU9" s="18">
        <v>1.43737166324435E-2</v>
      </c>
      <c r="DV9" s="18">
        <v>2.05338809034908E-2</v>
      </c>
      <c r="DW9" s="18">
        <v>1.6427104722792601E-2</v>
      </c>
      <c r="DX9" s="18">
        <v>1.43737166324435E-2</v>
      </c>
      <c r="DY9" s="18">
        <v>1.02669404517454E-2</v>
      </c>
      <c r="DZ9" s="18">
        <v>2.8747433264887098E-2</v>
      </c>
      <c r="EA9" s="18">
        <v>1.43737166324435E-2</v>
      </c>
      <c r="EB9" s="18">
        <v>1.2320328542094501E-2</v>
      </c>
      <c r="EC9" s="18">
        <v>1.8480492813141701E-2</v>
      </c>
      <c r="ED9" s="18">
        <v>1.2320328542094501E-2</v>
      </c>
      <c r="EE9" s="18">
        <v>2.05338809034908E-2</v>
      </c>
      <c r="EF9" s="18">
        <v>6.1601642710472308E-3</v>
      </c>
      <c r="EG9" s="18">
        <v>8.2135523613963007E-3</v>
      </c>
      <c r="EH9" s="18">
        <v>1.6427104722792601E-2</v>
      </c>
      <c r="EI9" s="18">
        <v>8.2135523613963007E-3</v>
      </c>
      <c r="EJ9" s="18">
        <v>6.1601642710472308E-3</v>
      </c>
      <c r="EK9" s="18">
        <v>3.9014373716632397E-2</v>
      </c>
      <c r="EL9" s="18">
        <v>1.02669404517454E-2</v>
      </c>
      <c r="EM9" s="18">
        <v>2.05338809034908E-2</v>
      </c>
      <c r="EN9" s="18">
        <v>2.05338809034908E-3</v>
      </c>
      <c r="EO9" s="18">
        <v>1.2320328542094501E-2</v>
      </c>
      <c r="EP9" s="18">
        <v>2.05338809034908E-3</v>
      </c>
      <c r="EQ9" s="18">
        <v>4.1067761806981504E-3</v>
      </c>
      <c r="ER9" s="18">
        <v>2.2587268993839799E-2</v>
      </c>
      <c r="ES9" s="18">
        <v>8.2135523613963007E-3</v>
      </c>
      <c r="ET9" s="18">
        <v>1.02669404517454E-2</v>
      </c>
      <c r="EU9" s="18">
        <v>2.05338809034908E-3</v>
      </c>
      <c r="EV9" s="18">
        <v>2.05338809034908E-3</v>
      </c>
      <c r="EW9" s="18">
        <v>2.2587268993839799E-2</v>
      </c>
      <c r="EX9" s="18">
        <v>0</v>
      </c>
      <c r="EY9" s="18">
        <v>0</v>
      </c>
      <c r="EZ9" s="18">
        <v>0</v>
      </c>
      <c r="FA9" s="18">
        <v>0</v>
      </c>
      <c r="FB9" s="18">
        <v>1.8480492813141701E-2</v>
      </c>
      <c r="FC9" s="18">
        <v>0</v>
      </c>
      <c r="FD9" s="18">
        <v>0</v>
      </c>
      <c r="FE9" s="18">
        <v>0</v>
      </c>
      <c r="FF9" s="18">
        <v>0</v>
      </c>
      <c r="FG9" s="18">
        <v>1.43737166324435E-2</v>
      </c>
      <c r="FH9" s="18">
        <v>0</v>
      </c>
      <c r="FI9" s="18">
        <v>2.05338809034908E-3</v>
      </c>
      <c r="FJ9" s="18">
        <v>0</v>
      </c>
      <c r="FK9" s="18">
        <v>0</v>
      </c>
      <c r="FL9" s="18">
        <v>1.2320328542094501E-2</v>
      </c>
      <c r="FM9" s="18">
        <v>0</v>
      </c>
      <c r="FN9" s="18">
        <v>0</v>
      </c>
      <c r="FO9" s="18">
        <v>0</v>
      </c>
      <c r="FP9" s="18">
        <v>0</v>
      </c>
      <c r="FQ9" s="18">
        <v>2.05338809034908E-2</v>
      </c>
      <c r="FR9" s="18">
        <v>0</v>
      </c>
      <c r="FS9" s="18">
        <v>4.1067761806981504E-3</v>
      </c>
      <c r="FT9" s="18">
        <v>0</v>
      </c>
      <c r="FU9" s="18">
        <v>0</v>
      </c>
      <c r="FV9" s="18">
        <v>6.1601642710472308E-3</v>
      </c>
      <c r="FW9" s="18">
        <v>0</v>
      </c>
      <c r="FX9" s="18">
        <v>0</v>
      </c>
      <c r="FY9" s="18">
        <v>0</v>
      </c>
      <c r="FZ9" s="18">
        <v>0</v>
      </c>
      <c r="GA9" s="18">
        <v>1.6427104722792601E-2</v>
      </c>
      <c r="GB9" s="18">
        <v>0</v>
      </c>
      <c r="GC9" s="18">
        <v>0</v>
      </c>
      <c r="GD9" s="18">
        <v>0</v>
      </c>
      <c r="GE9" s="18">
        <v>0</v>
      </c>
      <c r="GF9" s="18">
        <v>0</v>
      </c>
      <c r="GG9" s="18">
        <v>0</v>
      </c>
      <c r="GH9" s="18">
        <v>0</v>
      </c>
      <c r="GI9" s="18">
        <v>0</v>
      </c>
      <c r="GJ9" s="18">
        <v>0</v>
      </c>
      <c r="GK9" s="18">
        <v>0</v>
      </c>
      <c r="GL9" s="18">
        <v>0</v>
      </c>
      <c r="GM9" s="18">
        <v>0</v>
      </c>
      <c r="GN9" s="18">
        <v>0</v>
      </c>
      <c r="GO9" s="18">
        <v>0</v>
      </c>
      <c r="GP9" s="18">
        <v>0</v>
      </c>
      <c r="GQ9" s="18">
        <v>0</v>
      </c>
      <c r="GR9" s="18">
        <v>0</v>
      </c>
      <c r="GS9" s="18">
        <v>0</v>
      </c>
      <c r="GT9" s="18">
        <v>0</v>
      </c>
      <c r="GU9" s="18">
        <v>2.05338809034908E-3</v>
      </c>
      <c r="GV9" s="18">
        <v>0</v>
      </c>
      <c r="GW9" s="18">
        <v>0</v>
      </c>
      <c r="GX9" s="18">
        <v>0</v>
      </c>
      <c r="GY9" s="18">
        <v>0</v>
      </c>
      <c r="GZ9" s="18">
        <v>0</v>
      </c>
      <c r="HA9" s="18">
        <v>0</v>
      </c>
      <c r="HB9" s="18">
        <v>0</v>
      </c>
      <c r="HC9" s="18">
        <v>0</v>
      </c>
      <c r="HD9" s="18">
        <v>0</v>
      </c>
      <c r="HE9" s="18">
        <v>0</v>
      </c>
      <c r="HF9" s="18">
        <v>0</v>
      </c>
      <c r="HG9" s="18">
        <v>0</v>
      </c>
      <c r="HH9" s="18">
        <v>0</v>
      </c>
      <c r="HI9" s="18">
        <v>0</v>
      </c>
      <c r="HJ9" s="18">
        <v>0</v>
      </c>
      <c r="HK9" s="18">
        <v>0</v>
      </c>
      <c r="HL9" s="18">
        <v>0</v>
      </c>
      <c r="HM9" s="18">
        <v>0</v>
      </c>
      <c r="HN9" s="18">
        <v>0</v>
      </c>
    </row>
    <row r="10" spans="1:222" x14ac:dyDescent="0.3">
      <c r="A10" s="14" t="s">
        <v>8</v>
      </c>
      <c r="B10" s="14" t="s">
        <v>35</v>
      </c>
      <c r="C10" s="15">
        <v>98</v>
      </c>
      <c r="D10" s="15">
        <v>472</v>
      </c>
      <c r="E10" s="16">
        <v>32.469387755101998</v>
      </c>
      <c r="F10" s="17">
        <v>0.530612244897959</v>
      </c>
      <c r="G10" s="17">
        <v>0.469387755102041</v>
      </c>
      <c r="H10" s="17">
        <v>0.62244897959183698</v>
      </c>
      <c r="I10" s="18">
        <v>0.79591836734693899</v>
      </c>
      <c r="J10" s="18">
        <v>0.20408163265306101</v>
      </c>
      <c r="K10" s="19">
        <v>4.8163265306122396</v>
      </c>
      <c r="L10" s="18">
        <v>0.110169491525424</v>
      </c>
      <c r="M10" s="55">
        <v>0.37755102040816296</v>
      </c>
      <c r="N10" s="18">
        <v>0.145569620253165</v>
      </c>
      <c r="O10" s="18">
        <v>0.208860759493671</v>
      </c>
      <c r="P10" s="18">
        <v>0.23469387755102</v>
      </c>
      <c r="Q10" s="18">
        <v>0.33673469387755101</v>
      </c>
      <c r="R10" s="18">
        <v>0.530612244897959</v>
      </c>
      <c r="S10" s="55">
        <v>0.88775510204081598</v>
      </c>
      <c r="T10" s="55">
        <v>0.530612244897959</v>
      </c>
      <c r="U10" s="18">
        <v>0.44491525423728812</v>
      </c>
      <c r="V10" s="18">
        <v>0.55508474576271183</v>
      </c>
      <c r="W10" s="18">
        <v>8.4745762711864406E-3</v>
      </c>
      <c r="X10" s="18">
        <v>1.4830508474576301E-2</v>
      </c>
      <c r="Y10" s="18">
        <v>1.6949152542372902E-2</v>
      </c>
      <c r="Z10" s="18">
        <v>1.6949152542372902E-2</v>
      </c>
      <c r="AA10" s="18">
        <v>1.27118644067797E-2</v>
      </c>
      <c r="AB10" s="18">
        <v>1.90677966101695E-2</v>
      </c>
      <c r="AC10" s="18">
        <v>1.6949152542372902E-2</v>
      </c>
      <c r="AD10" s="18">
        <v>6.3559322033898301E-3</v>
      </c>
      <c r="AE10" s="18">
        <v>1.90677966101695E-2</v>
      </c>
      <c r="AF10" s="18">
        <v>0</v>
      </c>
      <c r="AG10" s="18">
        <v>2.1186440677966097E-2</v>
      </c>
      <c r="AH10" s="18">
        <v>8.4745762711864406E-3</v>
      </c>
      <c r="AI10" s="18">
        <v>1.6949152542372902E-2</v>
      </c>
      <c r="AJ10" s="18">
        <v>1.4830508474576301E-2</v>
      </c>
      <c r="AK10" s="18">
        <v>2.1186440677966102E-3</v>
      </c>
      <c r="AL10" s="18">
        <v>1.4830508474576301E-2</v>
      </c>
      <c r="AM10" s="18">
        <v>6.3559322033898301E-3</v>
      </c>
      <c r="AN10" s="18">
        <v>4.2372881355932203E-3</v>
      </c>
      <c r="AO10" s="18">
        <v>2.1186440677966102E-3</v>
      </c>
      <c r="AP10" s="18">
        <v>4.2372881355932203E-3</v>
      </c>
      <c r="AQ10" s="18">
        <v>2.1186440677966097E-2</v>
      </c>
      <c r="AR10" s="18">
        <v>2.1186440677966102E-3</v>
      </c>
      <c r="AS10" s="18">
        <v>1.27118644067797E-2</v>
      </c>
      <c r="AT10" s="18">
        <v>4.2372881355932203E-3</v>
      </c>
      <c r="AU10" s="18">
        <v>6.3559322033898301E-3</v>
      </c>
      <c r="AV10" s="18">
        <v>2.9661016949152498E-2</v>
      </c>
      <c r="AW10" s="18">
        <v>8.4745762711864406E-3</v>
      </c>
      <c r="AX10" s="18">
        <v>1.0593220338983101E-2</v>
      </c>
      <c r="AY10" s="18">
        <v>4.2372881355932203E-3</v>
      </c>
      <c r="AZ10" s="18">
        <v>0</v>
      </c>
      <c r="BA10" s="18">
        <v>2.3305084745762698E-2</v>
      </c>
      <c r="BB10" s="18">
        <v>2.1186440677966102E-3</v>
      </c>
      <c r="BC10" s="18">
        <v>2.1186440677966102E-3</v>
      </c>
      <c r="BD10" s="18">
        <v>2.1186440677966102E-3</v>
      </c>
      <c r="BE10" s="18">
        <v>0</v>
      </c>
      <c r="BF10" s="18">
        <v>8.4745762711864406E-3</v>
      </c>
      <c r="BG10" s="18">
        <v>0</v>
      </c>
      <c r="BH10" s="18">
        <v>2.1186440677966102E-3</v>
      </c>
      <c r="BI10" s="18">
        <v>0</v>
      </c>
      <c r="BJ10" s="18">
        <v>0</v>
      </c>
      <c r="BK10" s="18">
        <v>1.4830508474576301E-2</v>
      </c>
      <c r="BL10" s="18">
        <v>0</v>
      </c>
      <c r="BM10" s="18">
        <v>2.1186440677966102E-3</v>
      </c>
      <c r="BN10" s="18">
        <v>4.2372881355932203E-3</v>
      </c>
      <c r="BO10" s="18">
        <v>0</v>
      </c>
      <c r="BP10" s="18">
        <v>4.2372881355932203E-3</v>
      </c>
      <c r="BQ10" s="18">
        <v>2.1186440677966102E-3</v>
      </c>
      <c r="BR10" s="18">
        <v>4.2372881355932203E-3</v>
      </c>
      <c r="BS10" s="18">
        <v>0</v>
      </c>
      <c r="BT10" s="18">
        <v>0</v>
      </c>
      <c r="BU10" s="18">
        <v>1.0593220338983101E-2</v>
      </c>
      <c r="BV10" s="18">
        <v>0</v>
      </c>
      <c r="BW10" s="18">
        <v>2.1186440677966102E-3</v>
      </c>
      <c r="BX10" s="18">
        <v>0</v>
      </c>
      <c r="BY10" s="18">
        <v>0</v>
      </c>
      <c r="BZ10" s="18">
        <v>8.4745762711864406E-3</v>
      </c>
      <c r="CA10" s="18">
        <v>0</v>
      </c>
      <c r="CB10" s="18">
        <v>2.1186440677966102E-3</v>
      </c>
      <c r="CC10" s="18">
        <v>0</v>
      </c>
      <c r="CD10" s="18">
        <v>2.1186440677966102E-3</v>
      </c>
      <c r="CE10" s="18">
        <v>4.2372881355932203E-3</v>
      </c>
      <c r="CF10" s="18">
        <v>2.1186440677966102E-3</v>
      </c>
      <c r="CG10" s="18">
        <v>0</v>
      </c>
      <c r="CH10" s="18">
        <v>2.1186440677966102E-3</v>
      </c>
      <c r="CI10" s="18">
        <v>0</v>
      </c>
      <c r="CJ10" s="18">
        <v>2.1186440677966102E-3</v>
      </c>
      <c r="CK10" s="18">
        <v>0</v>
      </c>
      <c r="CL10" s="18">
        <v>0</v>
      </c>
      <c r="CM10" s="18">
        <v>0</v>
      </c>
      <c r="CN10" s="18">
        <v>0</v>
      </c>
      <c r="CO10" s="18">
        <v>4.2372881355932203E-3</v>
      </c>
      <c r="CP10" s="18">
        <v>0</v>
      </c>
      <c r="CQ10" s="18">
        <v>0</v>
      </c>
      <c r="CR10" s="18">
        <v>0</v>
      </c>
      <c r="CS10" s="18">
        <v>0</v>
      </c>
      <c r="CT10" s="18">
        <v>0</v>
      </c>
      <c r="CU10" s="18">
        <v>0</v>
      </c>
      <c r="CV10" s="18">
        <v>0</v>
      </c>
      <c r="CW10" s="18">
        <v>0</v>
      </c>
      <c r="CX10" s="18">
        <v>0</v>
      </c>
      <c r="CY10" s="18">
        <v>4.2372881355932203E-3</v>
      </c>
      <c r="CZ10" s="18">
        <v>0</v>
      </c>
      <c r="DA10" s="18">
        <v>0</v>
      </c>
      <c r="DB10" s="18">
        <v>0</v>
      </c>
      <c r="DC10" s="18">
        <v>0</v>
      </c>
      <c r="DD10" s="18">
        <v>0</v>
      </c>
      <c r="DE10" s="18">
        <v>0</v>
      </c>
      <c r="DF10" s="18">
        <v>0</v>
      </c>
      <c r="DG10" s="18">
        <v>0</v>
      </c>
      <c r="DH10" s="18">
        <v>0</v>
      </c>
      <c r="DI10" s="18">
        <v>0</v>
      </c>
      <c r="DJ10" s="18">
        <v>0</v>
      </c>
      <c r="DK10" s="18">
        <v>2.1186440677966102E-3</v>
      </c>
      <c r="DL10" s="18">
        <v>0</v>
      </c>
      <c r="DM10" s="18">
        <v>0</v>
      </c>
      <c r="DN10" s="18">
        <v>0</v>
      </c>
      <c r="DO10" s="18">
        <v>0</v>
      </c>
      <c r="DP10" s="18">
        <v>0</v>
      </c>
      <c r="DQ10" s="18">
        <v>0</v>
      </c>
      <c r="DR10" s="18">
        <v>0</v>
      </c>
      <c r="DS10" s="18">
        <v>1.4830508474576301E-2</v>
      </c>
      <c r="DT10" s="18">
        <v>2.75423728813559E-2</v>
      </c>
      <c r="DU10" s="18">
        <v>2.5423728813559299E-2</v>
      </c>
      <c r="DV10" s="18">
        <v>1.27118644067797E-2</v>
      </c>
      <c r="DW10" s="18">
        <v>2.5423728813559299E-2</v>
      </c>
      <c r="DX10" s="18">
        <v>1.4830508474576301E-2</v>
      </c>
      <c r="DY10" s="18">
        <v>2.1186440677966097E-2</v>
      </c>
      <c r="DZ10" s="18">
        <v>6.3559322033898301E-3</v>
      </c>
      <c r="EA10" s="18">
        <v>2.75423728813559E-2</v>
      </c>
      <c r="EB10" s="18">
        <v>8.4745762711864406E-3</v>
      </c>
      <c r="EC10" s="18">
        <v>2.5423728813559299E-2</v>
      </c>
      <c r="ED10" s="18">
        <v>1.0593220338983101E-2</v>
      </c>
      <c r="EE10" s="18">
        <v>2.5423728813559299E-2</v>
      </c>
      <c r="EF10" s="18">
        <v>1.4830508474576301E-2</v>
      </c>
      <c r="EG10" s="18">
        <v>1.27118644067797E-2</v>
      </c>
      <c r="EH10" s="18">
        <v>1.6949152542372902E-2</v>
      </c>
      <c r="EI10" s="18">
        <v>1.90677966101695E-2</v>
      </c>
      <c r="EJ10" s="18">
        <v>2.1186440677966102E-3</v>
      </c>
      <c r="EK10" s="18">
        <v>2.75423728813559E-2</v>
      </c>
      <c r="EL10" s="18">
        <v>8.4745762711864406E-3</v>
      </c>
      <c r="EM10" s="18">
        <v>3.17796610169492E-2</v>
      </c>
      <c r="EN10" s="18">
        <v>4.2372881355932203E-3</v>
      </c>
      <c r="EO10" s="18">
        <v>1.6949152542372902E-2</v>
      </c>
      <c r="EP10" s="18">
        <v>1.27118644067797E-2</v>
      </c>
      <c r="EQ10" s="18">
        <v>4.2372881355932203E-3</v>
      </c>
      <c r="ER10" s="18">
        <v>2.1186440677966097E-2</v>
      </c>
      <c r="ES10" s="18">
        <v>0</v>
      </c>
      <c r="ET10" s="18">
        <v>6.3559322033898301E-3</v>
      </c>
      <c r="EU10" s="18">
        <v>6.3559322033898301E-3</v>
      </c>
      <c r="EV10" s="18">
        <v>0</v>
      </c>
      <c r="EW10" s="18">
        <v>1.6949152542372902E-2</v>
      </c>
      <c r="EX10" s="18">
        <v>0</v>
      </c>
      <c r="EY10" s="18">
        <v>0</v>
      </c>
      <c r="EZ10" s="18">
        <v>0</v>
      </c>
      <c r="FA10" s="18">
        <v>0</v>
      </c>
      <c r="FB10" s="18">
        <v>2.3305084745762698E-2</v>
      </c>
      <c r="FC10" s="18">
        <v>0</v>
      </c>
      <c r="FD10" s="18">
        <v>0</v>
      </c>
      <c r="FE10" s="18">
        <v>0</v>
      </c>
      <c r="FF10" s="18">
        <v>0</v>
      </c>
      <c r="FG10" s="18">
        <v>1.4830508474576301E-2</v>
      </c>
      <c r="FH10" s="18">
        <v>0</v>
      </c>
      <c r="FI10" s="18">
        <v>0</v>
      </c>
      <c r="FJ10" s="18">
        <v>0</v>
      </c>
      <c r="FK10" s="18">
        <v>0</v>
      </c>
      <c r="FL10" s="18">
        <v>1.4830508474576301E-2</v>
      </c>
      <c r="FM10" s="18">
        <v>0</v>
      </c>
      <c r="FN10" s="18">
        <v>0</v>
      </c>
      <c r="FO10" s="18">
        <v>0</v>
      </c>
      <c r="FP10" s="18">
        <v>2.1186440677966102E-3</v>
      </c>
      <c r="FQ10" s="18">
        <v>1.27118644067797E-2</v>
      </c>
      <c r="FR10" s="18">
        <v>0</v>
      </c>
      <c r="FS10" s="18">
        <v>2.1186440677966102E-3</v>
      </c>
      <c r="FT10" s="18">
        <v>0</v>
      </c>
      <c r="FU10" s="18">
        <v>0</v>
      </c>
      <c r="FV10" s="18">
        <v>2.1186440677966102E-3</v>
      </c>
      <c r="FW10" s="18">
        <v>0</v>
      </c>
      <c r="FX10" s="18">
        <v>2.1186440677966102E-3</v>
      </c>
      <c r="FY10" s="18">
        <v>0</v>
      </c>
      <c r="FZ10" s="18">
        <v>0</v>
      </c>
      <c r="GA10" s="18">
        <v>1.0593220338983101E-2</v>
      </c>
      <c r="GB10" s="18">
        <v>0</v>
      </c>
      <c r="GC10" s="18">
        <v>0</v>
      </c>
      <c r="GD10" s="18">
        <v>0</v>
      </c>
      <c r="GE10" s="18">
        <v>0</v>
      </c>
      <c r="GF10" s="18">
        <v>0</v>
      </c>
      <c r="GG10" s="18">
        <v>0</v>
      </c>
      <c r="GH10" s="18">
        <v>0</v>
      </c>
      <c r="GI10" s="18">
        <v>0</v>
      </c>
      <c r="GJ10" s="18">
        <v>0</v>
      </c>
      <c r="GK10" s="18">
        <v>0</v>
      </c>
      <c r="GL10" s="18">
        <v>0</v>
      </c>
      <c r="GM10" s="18">
        <v>0</v>
      </c>
      <c r="GN10" s="18">
        <v>0</v>
      </c>
      <c r="GO10" s="18">
        <v>0</v>
      </c>
      <c r="GP10" s="18">
        <v>0</v>
      </c>
      <c r="GQ10" s="18">
        <v>0</v>
      </c>
      <c r="GR10" s="18">
        <v>0</v>
      </c>
      <c r="GS10" s="18">
        <v>0</v>
      </c>
      <c r="GT10" s="18">
        <v>0</v>
      </c>
      <c r="GU10" s="18">
        <v>2.1186440677966102E-3</v>
      </c>
      <c r="GV10" s="18">
        <v>0</v>
      </c>
      <c r="GW10" s="18">
        <v>0</v>
      </c>
      <c r="GX10" s="18">
        <v>0</v>
      </c>
      <c r="GY10" s="18">
        <v>0</v>
      </c>
      <c r="GZ10" s="18">
        <v>0</v>
      </c>
      <c r="HA10" s="18">
        <v>0</v>
      </c>
      <c r="HB10" s="18">
        <v>0</v>
      </c>
      <c r="HC10" s="18">
        <v>0</v>
      </c>
      <c r="HD10" s="18">
        <v>0</v>
      </c>
      <c r="HE10" s="18">
        <v>0</v>
      </c>
      <c r="HF10" s="18">
        <v>0</v>
      </c>
      <c r="HG10" s="18">
        <v>0</v>
      </c>
      <c r="HH10" s="18">
        <v>0</v>
      </c>
      <c r="HI10" s="18">
        <v>0</v>
      </c>
      <c r="HJ10" s="18">
        <v>0</v>
      </c>
      <c r="HK10" s="18">
        <v>0</v>
      </c>
      <c r="HL10" s="18">
        <v>0</v>
      </c>
      <c r="HM10" s="18">
        <v>0</v>
      </c>
      <c r="HN10" s="18">
        <v>0</v>
      </c>
    </row>
    <row r="11" spans="1:222" x14ac:dyDescent="0.3">
      <c r="A11" s="14" t="s">
        <v>9</v>
      </c>
      <c r="B11" s="14"/>
      <c r="C11" s="15">
        <v>97</v>
      </c>
      <c r="D11" s="15">
        <v>443</v>
      </c>
      <c r="E11" s="16">
        <v>34.381443298969103</v>
      </c>
      <c r="F11" s="17">
        <v>0.58762886597938102</v>
      </c>
      <c r="G11" s="17">
        <v>0.41237113402061903</v>
      </c>
      <c r="H11" s="17">
        <v>0.76288659793814406</v>
      </c>
      <c r="I11" s="18">
        <v>0.76288659793814406</v>
      </c>
      <c r="J11" s="18">
        <v>0.23711340206185599</v>
      </c>
      <c r="K11" s="19">
        <v>4.5670103092783503</v>
      </c>
      <c r="L11" s="18">
        <v>0.117381489841986</v>
      </c>
      <c r="M11" s="55">
        <v>0.35051546391752603</v>
      </c>
      <c r="N11" s="18">
        <v>0.16666666666666699</v>
      </c>
      <c r="O11" s="18">
        <v>0.21014492753623198</v>
      </c>
      <c r="P11" s="18">
        <v>0.23711340206185599</v>
      </c>
      <c r="Q11" s="18">
        <v>0.298969072164948</v>
      </c>
      <c r="R11" s="18">
        <v>0.47422680412371099</v>
      </c>
      <c r="S11" s="55">
        <v>0.91752577319587603</v>
      </c>
      <c r="T11" s="55">
        <v>0.536082474226804</v>
      </c>
      <c r="U11" s="18">
        <v>0.47855530474040631</v>
      </c>
      <c r="V11" s="18">
        <v>0.52144469525959369</v>
      </c>
      <c r="W11" s="18">
        <v>1.5801354401805901E-2</v>
      </c>
      <c r="X11" s="18">
        <v>1.5801354401805901E-2</v>
      </c>
      <c r="Y11" s="18">
        <v>6.7720090293453706E-3</v>
      </c>
      <c r="Z11" s="18">
        <v>2.2573363431151197E-2</v>
      </c>
      <c r="AA11" s="18">
        <v>1.3544018058690701E-2</v>
      </c>
      <c r="AB11" s="18">
        <v>2.4830699774266399E-2</v>
      </c>
      <c r="AC11" s="18">
        <v>4.5146726862302497E-3</v>
      </c>
      <c r="AD11" s="18">
        <v>2.4830699774266399E-2</v>
      </c>
      <c r="AE11" s="18">
        <v>2.9345372460496601E-2</v>
      </c>
      <c r="AF11" s="18">
        <v>4.5146726862302497E-3</v>
      </c>
      <c r="AG11" s="18">
        <v>1.3544018058690701E-2</v>
      </c>
      <c r="AH11" s="18">
        <v>1.1286681715575599E-2</v>
      </c>
      <c r="AI11" s="18">
        <v>1.5801354401805901E-2</v>
      </c>
      <c r="AJ11" s="18">
        <v>6.7720090293453706E-3</v>
      </c>
      <c r="AK11" s="18">
        <v>1.1286681715575599E-2</v>
      </c>
      <c r="AL11" s="18">
        <v>1.1286681715575599E-2</v>
      </c>
      <c r="AM11" s="18">
        <v>2.2573363431151201E-3</v>
      </c>
      <c r="AN11" s="18">
        <v>0</v>
      </c>
      <c r="AO11" s="18">
        <v>1.8058690744920999E-2</v>
      </c>
      <c r="AP11" s="18">
        <v>6.7720090293453706E-3</v>
      </c>
      <c r="AQ11" s="18">
        <v>1.1286681715575599E-2</v>
      </c>
      <c r="AR11" s="18">
        <v>9.0293453724604993E-3</v>
      </c>
      <c r="AS11" s="18">
        <v>9.0293453724604993E-3</v>
      </c>
      <c r="AT11" s="18">
        <v>6.7720090293453706E-3</v>
      </c>
      <c r="AU11" s="18">
        <v>6.7720090293453706E-3</v>
      </c>
      <c r="AV11" s="18">
        <v>2.2573363431151197E-2</v>
      </c>
      <c r="AW11" s="18">
        <v>1.3544018058690701E-2</v>
      </c>
      <c r="AX11" s="18">
        <v>9.0293453724604993E-3</v>
      </c>
      <c r="AY11" s="18">
        <v>0</v>
      </c>
      <c r="AZ11" s="18">
        <v>0</v>
      </c>
      <c r="BA11" s="18">
        <v>2.03160270880361E-2</v>
      </c>
      <c r="BB11" s="18">
        <v>2.2573363431151201E-3</v>
      </c>
      <c r="BC11" s="18">
        <v>6.7720090293453706E-3</v>
      </c>
      <c r="BD11" s="18">
        <v>0</v>
      </c>
      <c r="BE11" s="18">
        <v>0</v>
      </c>
      <c r="BF11" s="18">
        <v>1.5801354401805901E-2</v>
      </c>
      <c r="BG11" s="18">
        <v>4.5146726862302497E-3</v>
      </c>
      <c r="BH11" s="18">
        <v>0</v>
      </c>
      <c r="BI11" s="18">
        <v>2.2573363431151201E-3</v>
      </c>
      <c r="BJ11" s="18">
        <v>2.2573363431151201E-3</v>
      </c>
      <c r="BK11" s="18">
        <v>6.7720090293453706E-3</v>
      </c>
      <c r="BL11" s="18">
        <v>0</v>
      </c>
      <c r="BM11" s="18">
        <v>0</v>
      </c>
      <c r="BN11" s="18">
        <v>0</v>
      </c>
      <c r="BO11" s="18">
        <v>0</v>
      </c>
      <c r="BP11" s="18">
        <v>9.0293453724604993E-3</v>
      </c>
      <c r="BQ11" s="18">
        <v>0</v>
      </c>
      <c r="BR11" s="18">
        <v>4.5146726862302497E-3</v>
      </c>
      <c r="BS11" s="18">
        <v>0</v>
      </c>
      <c r="BT11" s="18">
        <v>0</v>
      </c>
      <c r="BU11" s="18">
        <v>6.7720090293453706E-3</v>
      </c>
      <c r="BV11" s="18">
        <v>2.2573363431151201E-3</v>
      </c>
      <c r="BW11" s="18">
        <v>4.5146726862302497E-3</v>
      </c>
      <c r="BX11" s="18">
        <v>0</v>
      </c>
      <c r="BY11" s="18">
        <v>0</v>
      </c>
      <c r="BZ11" s="18">
        <v>4.5146726862302497E-3</v>
      </c>
      <c r="CA11" s="18">
        <v>0</v>
      </c>
      <c r="CB11" s="18">
        <v>0</v>
      </c>
      <c r="CC11" s="18">
        <v>2.2573363431151201E-3</v>
      </c>
      <c r="CD11" s="18">
        <v>0</v>
      </c>
      <c r="CE11" s="18">
        <v>1.1286681715575599E-2</v>
      </c>
      <c r="CF11" s="18">
        <v>0</v>
      </c>
      <c r="CG11" s="18">
        <v>0</v>
      </c>
      <c r="CH11" s="18">
        <v>0</v>
      </c>
      <c r="CI11" s="18">
        <v>0</v>
      </c>
      <c r="CJ11" s="18">
        <v>6.7720090293453706E-3</v>
      </c>
      <c r="CK11" s="18">
        <v>2.2573363431151201E-3</v>
      </c>
      <c r="CL11" s="18">
        <v>2.2573363431151201E-3</v>
      </c>
      <c r="CM11" s="18">
        <v>0</v>
      </c>
      <c r="CN11" s="18">
        <v>0</v>
      </c>
      <c r="CO11" s="18">
        <v>1.1286681715575599E-2</v>
      </c>
      <c r="CP11" s="18">
        <v>0</v>
      </c>
      <c r="CQ11" s="18">
        <v>0</v>
      </c>
      <c r="CR11" s="18">
        <v>0</v>
      </c>
      <c r="CS11" s="18">
        <v>0</v>
      </c>
      <c r="CT11" s="18">
        <v>2.2573363431151201E-3</v>
      </c>
      <c r="CU11" s="18">
        <v>0</v>
      </c>
      <c r="CV11" s="18">
        <v>0</v>
      </c>
      <c r="CW11" s="18">
        <v>0</v>
      </c>
      <c r="CX11" s="18">
        <v>0</v>
      </c>
      <c r="CY11" s="18">
        <v>0</v>
      </c>
      <c r="CZ11" s="18">
        <v>0</v>
      </c>
      <c r="DA11" s="18">
        <v>0</v>
      </c>
      <c r="DB11" s="18">
        <v>0</v>
      </c>
      <c r="DC11" s="18">
        <v>0</v>
      </c>
      <c r="DD11" s="18">
        <v>0</v>
      </c>
      <c r="DE11" s="18">
        <v>0</v>
      </c>
      <c r="DF11" s="18">
        <v>0</v>
      </c>
      <c r="DG11" s="18">
        <v>0</v>
      </c>
      <c r="DH11" s="18">
        <v>0</v>
      </c>
      <c r="DI11" s="18">
        <v>0</v>
      </c>
      <c r="DJ11" s="18">
        <v>0</v>
      </c>
      <c r="DK11" s="18">
        <v>0</v>
      </c>
      <c r="DL11" s="18">
        <v>0</v>
      </c>
      <c r="DM11" s="18">
        <v>0</v>
      </c>
      <c r="DN11" s="18">
        <v>0</v>
      </c>
      <c r="DO11" s="18">
        <v>0</v>
      </c>
      <c r="DP11" s="18">
        <v>0</v>
      </c>
      <c r="DQ11" s="18">
        <v>0</v>
      </c>
      <c r="DR11" s="18">
        <v>0</v>
      </c>
      <c r="DS11" s="18">
        <v>1.1286681715575599E-2</v>
      </c>
      <c r="DT11" s="18">
        <v>1.3544018058690701E-2</v>
      </c>
      <c r="DU11" s="18">
        <v>2.70880361173815E-2</v>
      </c>
      <c r="DV11" s="18">
        <v>3.38600451467269E-2</v>
      </c>
      <c r="DW11" s="18">
        <v>1.8058690744920999E-2</v>
      </c>
      <c r="DX11" s="18">
        <v>1.3544018058690701E-2</v>
      </c>
      <c r="DY11" s="18">
        <v>6.7720090293453706E-3</v>
      </c>
      <c r="DZ11" s="18">
        <v>1.5801354401805901E-2</v>
      </c>
      <c r="EA11" s="18">
        <v>2.70880361173815E-2</v>
      </c>
      <c r="EB11" s="18">
        <v>4.5146726862302497E-3</v>
      </c>
      <c r="EC11" s="18">
        <v>2.70880361173815E-2</v>
      </c>
      <c r="ED11" s="18">
        <v>1.1286681715575599E-2</v>
      </c>
      <c r="EE11" s="18">
        <v>1.8058690744920999E-2</v>
      </c>
      <c r="EF11" s="18">
        <v>4.5146726862302497E-3</v>
      </c>
      <c r="EG11" s="18">
        <v>1.1286681715575599E-2</v>
      </c>
      <c r="EH11" s="18">
        <v>6.7720090293453706E-3</v>
      </c>
      <c r="EI11" s="18">
        <v>6.7720090293453706E-3</v>
      </c>
      <c r="EJ11" s="18">
        <v>9.0293453724604993E-3</v>
      </c>
      <c r="EK11" s="18">
        <v>3.8374717832957102E-2</v>
      </c>
      <c r="EL11" s="18">
        <v>1.1286681715575599E-2</v>
      </c>
      <c r="EM11" s="18">
        <v>2.2573363431151197E-2</v>
      </c>
      <c r="EN11" s="18">
        <v>1.1286681715575599E-2</v>
      </c>
      <c r="EO11" s="18">
        <v>2.03160270880361E-2</v>
      </c>
      <c r="EP11" s="18">
        <v>2.2573363431151201E-3</v>
      </c>
      <c r="EQ11" s="18">
        <v>2.2573363431151201E-3</v>
      </c>
      <c r="ER11" s="18">
        <v>3.6117381489841997E-2</v>
      </c>
      <c r="ES11" s="18">
        <v>2.2573363431151201E-3</v>
      </c>
      <c r="ET11" s="18">
        <v>9.0293453724604993E-3</v>
      </c>
      <c r="EU11" s="18">
        <v>0</v>
      </c>
      <c r="EV11" s="18">
        <v>0</v>
      </c>
      <c r="EW11" s="18">
        <v>1.5801354401805901E-2</v>
      </c>
      <c r="EX11" s="18">
        <v>0</v>
      </c>
      <c r="EY11" s="18">
        <v>0</v>
      </c>
      <c r="EZ11" s="18">
        <v>4.5146726862302497E-3</v>
      </c>
      <c r="FA11" s="18">
        <v>0</v>
      </c>
      <c r="FB11" s="18">
        <v>2.03160270880361E-2</v>
      </c>
      <c r="FC11" s="18">
        <v>0</v>
      </c>
      <c r="FD11" s="18">
        <v>0</v>
      </c>
      <c r="FE11" s="18">
        <v>2.2573363431151201E-3</v>
      </c>
      <c r="FF11" s="18">
        <v>2.2573363431151201E-3</v>
      </c>
      <c r="FG11" s="18">
        <v>6.7720090293453706E-3</v>
      </c>
      <c r="FH11" s="18">
        <v>0</v>
      </c>
      <c r="FI11" s="18">
        <v>0</v>
      </c>
      <c r="FJ11" s="18">
        <v>0</v>
      </c>
      <c r="FK11" s="18">
        <v>0</v>
      </c>
      <c r="FL11" s="18">
        <v>1.3544018058690701E-2</v>
      </c>
      <c r="FM11" s="18">
        <v>0</v>
      </c>
      <c r="FN11" s="18">
        <v>0</v>
      </c>
      <c r="FO11" s="18">
        <v>0</v>
      </c>
      <c r="FP11" s="18">
        <v>0</v>
      </c>
      <c r="FQ11" s="18">
        <v>1.5801354401805901E-2</v>
      </c>
      <c r="FR11" s="18">
        <v>0</v>
      </c>
      <c r="FS11" s="18">
        <v>0</v>
      </c>
      <c r="FT11" s="18">
        <v>0</v>
      </c>
      <c r="FU11" s="18">
        <v>0</v>
      </c>
      <c r="FV11" s="18">
        <v>6.7720090293453706E-3</v>
      </c>
      <c r="FW11" s="18">
        <v>0</v>
      </c>
      <c r="FX11" s="18">
        <v>0</v>
      </c>
      <c r="FY11" s="18">
        <v>0</v>
      </c>
      <c r="FZ11" s="18">
        <v>0</v>
      </c>
      <c r="GA11" s="18">
        <v>6.7720090293453706E-3</v>
      </c>
      <c r="GB11" s="18">
        <v>0</v>
      </c>
      <c r="GC11" s="18">
        <v>0</v>
      </c>
      <c r="GD11" s="18">
        <v>0</v>
      </c>
      <c r="GE11" s="18">
        <v>0</v>
      </c>
      <c r="GF11" s="18">
        <v>0</v>
      </c>
      <c r="GG11" s="18">
        <v>0</v>
      </c>
      <c r="GH11" s="18">
        <v>0</v>
      </c>
      <c r="GI11" s="18">
        <v>0</v>
      </c>
      <c r="GJ11" s="18">
        <v>0</v>
      </c>
      <c r="GK11" s="18">
        <v>0</v>
      </c>
      <c r="GL11" s="18">
        <v>0</v>
      </c>
      <c r="GM11" s="18">
        <v>0</v>
      </c>
      <c r="GN11" s="18">
        <v>0</v>
      </c>
      <c r="GO11" s="18">
        <v>2.2573363431151201E-3</v>
      </c>
      <c r="GP11" s="18">
        <v>2.2573363431151201E-3</v>
      </c>
      <c r="GQ11" s="18">
        <v>0</v>
      </c>
      <c r="GR11" s="18">
        <v>0</v>
      </c>
      <c r="GS11" s="18">
        <v>0</v>
      </c>
      <c r="GT11" s="18">
        <v>0</v>
      </c>
      <c r="GU11" s="18">
        <v>0</v>
      </c>
      <c r="GV11" s="18">
        <v>0</v>
      </c>
      <c r="GW11" s="18">
        <v>0</v>
      </c>
      <c r="GX11" s="18">
        <v>0</v>
      </c>
      <c r="GY11" s="18">
        <v>0</v>
      </c>
      <c r="GZ11" s="18">
        <v>0</v>
      </c>
      <c r="HA11" s="18">
        <v>0</v>
      </c>
      <c r="HB11" s="18">
        <v>0</v>
      </c>
      <c r="HC11" s="18">
        <v>0</v>
      </c>
      <c r="HD11" s="18">
        <v>0</v>
      </c>
      <c r="HE11" s="18">
        <v>0</v>
      </c>
      <c r="HF11" s="18">
        <v>0</v>
      </c>
      <c r="HG11" s="18">
        <v>0</v>
      </c>
      <c r="HH11" s="18">
        <v>0</v>
      </c>
      <c r="HI11" s="18">
        <v>0</v>
      </c>
      <c r="HJ11" s="18">
        <v>0</v>
      </c>
      <c r="HK11" s="18">
        <v>0</v>
      </c>
      <c r="HL11" s="18">
        <v>0</v>
      </c>
      <c r="HM11" s="18">
        <v>0</v>
      </c>
      <c r="HN11" s="18">
        <v>0</v>
      </c>
    </row>
    <row r="12" spans="1:222" x14ac:dyDescent="0.3">
      <c r="A12" s="14" t="s">
        <v>10</v>
      </c>
      <c r="B12" s="14"/>
      <c r="C12" s="15">
        <v>103</v>
      </c>
      <c r="D12" s="15">
        <v>449</v>
      </c>
      <c r="E12" s="16">
        <v>32.077669902912596</v>
      </c>
      <c r="F12" s="17">
        <v>0.485436893203884</v>
      </c>
      <c r="G12" s="17">
        <v>0.51456310679611594</v>
      </c>
      <c r="H12" s="17">
        <v>0.80582524271844702</v>
      </c>
      <c r="I12" s="18">
        <v>0.66990291262135893</v>
      </c>
      <c r="J12" s="18">
        <v>0.33009708737864102</v>
      </c>
      <c r="K12" s="19">
        <v>4.3592233009708696</v>
      </c>
      <c r="L12" s="18">
        <v>5.7906458797327393E-2</v>
      </c>
      <c r="M12" s="55">
        <v>0.223300970873786</v>
      </c>
      <c r="N12" s="18">
        <v>0.133333333333333</v>
      </c>
      <c r="O12" s="18">
        <v>0.18518518518518501</v>
      </c>
      <c r="P12" s="18">
        <v>0.17475728155339801</v>
      </c>
      <c r="Q12" s="18">
        <v>0.242718446601942</v>
      </c>
      <c r="R12" s="18">
        <v>0.39805825242718401</v>
      </c>
      <c r="S12" s="55">
        <v>0.94174757281553401</v>
      </c>
      <c r="T12" s="55">
        <v>0.50485436893203894</v>
      </c>
      <c r="U12" s="18">
        <v>0.49665924276169265</v>
      </c>
      <c r="V12" s="18">
        <v>0.5033407572383074</v>
      </c>
      <c r="W12" s="18">
        <v>1.5590200445434299E-2</v>
      </c>
      <c r="X12" s="18">
        <v>8.9086859688196005E-3</v>
      </c>
      <c r="Y12" s="18">
        <v>2.6726057906458801E-2</v>
      </c>
      <c r="Z12" s="18">
        <v>2.2271714922049001E-2</v>
      </c>
      <c r="AA12" s="18">
        <v>1.7817371937639201E-2</v>
      </c>
      <c r="AB12" s="18">
        <v>2.0044543429844103E-2</v>
      </c>
      <c r="AC12" s="18">
        <v>1.3363028953229401E-2</v>
      </c>
      <c r="AD12" s="18">
        <v>1.5590200445434299E-2</v>
      </c>
      <c r="AE12" s="18">
        <v>2.4498886414253903E-2</v>
      </c>
      <c r="AF12" s="18">
        <v>4.4543429844098002E-3</v>
      </c>
      <c r="AG12" s="18">
        <v>2.8953229398663696E-2</v>
      </c>
      <c r="AH12" s="18">
        <v>4.4543429844098002E-3</v>
      </c>
      <c r="AI12" s="18">
        <v>2.8953229398663696E-2</v>
      </c>
      <c r="AJ12" s="18">
        <v>6.6815144766147003E-3</v>
      </c>
      <c r="AK12" s="18">
        <v>2.2271714922049001E-3</v>
      </c>
      <c r="AL12" s="18">
        <v>1.5590200445434299E-2</v>
      </c>
      <c r="AM12" s="18">
        <v>6.6815144766147003E-3</v>
      </c>
      <c r="AN12" s="18">
        <v>2.2271714922049001E-3</v>
      </c>
      <c r="AO12" s="18">
        <v>1.5590200445434299E-2</v>
      </c>
      <c r="AP12" s="18">
        <v>0</v>
      </c>
      <c r="AQ12" s="18">
        <v>2.8953229398663696E-2</v>
      </c>
      <c r="AR12" s="18">
        <v>4.4543429844098002E-3</v>
      </c>
      <c r="AS12" s="18">
        <v>1.3363028953229401E-2</v>
      </c>
      <c r="AT12" s="18">
        <v>4.4543429844098002E-3</v>
      </c>
      <c r="AU12" s="18">
        <v>2.2271714922049001E-3</v>
      </c>
      <c r="AV12" s="18">
        <v>2.0044543429844103E-2</v>
      </c>
      <c r="AW12" s="18">
        <v>2.2271714922049001E-3</v>
      </c>
      <c r="AX12" s="18">
        <v>8.9086859688196005E-3</v>
      </c>
      <c r="AY12" s="18">
        <v>1.1135857461024501E-2</v>
      </c>
      <c r="AZ12" s="18">
        <v>0</v>
      </c>
      <c r="BA12" s="18">
        <v>2.4498886414253903E-2</v>
      </c>
      <c r="BB12" s="18">
        <v>0</v>
      </c>
      <c r="BC12" s="18">
        <v>1.1135857461024501E-2</v>
      </c>
      <c r="BD12" s="18">
        <v>0</v>
      </c>
      <c r="BE12" s="18">
        <v>0</v>
      </c>
      <c r="BF12" s="18">
        <v>1.5590200445434299E-2</v>
      </c>
      <c r="BG12" s="18">
        <v>0</v>
      </c>
      <c r="BH12" s="18">
        <v>0</v>
      </c>
      <c r="BI12" s="18">
        <v>0</v>
      </c>
      <c r="BJ12" s="18">
        <v>0</v>
      </c>
      <c r="BK12" s="18">
        <v>1.3363028953229401E-2</v>
      </c>
      <c r="BL12" s="18">
        <v>0</v>
      </c>
      <c r="BM12" s="18">
        <v>0</v>
      </c>
      <c r="BN12" s="18">
        <v>2.2271714922049001E-3</v>
      </c>
      <c r="BO12" s="18">
        <v>0</v>
      </c>
      <c r="BP12" s="18">
        <v>8.9086859688196005E-3</v>
      </c>
      <c r="BQ12" s="18">
        <v>0</v>
      </c>
      <c r="BR12" s="18">
        <v>0</v>
      </c>
      <c r="BS12" s="18">
        <v>0</v>
      </c>
      <c r="BT12" s="18">
        <v>0</v>
      </c>
      <c r="BU12" s="18">
        <v>1.7817371937639201E-2</v>
      </c>
      <c r="BV12" s="18">
        <v>2.2271714922049001E-3</v>
      </c>
      <c r="BW12" s="18">
        <v>2.2271714922049001E-3</v>
      </c>
      <c r="BX12" s="18">
        <v>0</v>
      </c>
      <c r="BY12" s="18">
        <v>2.2271714922049001E-3</v>
      </c>
      <c r="BZ12" s="18">
        <v>6.6815144766147003E-3</v>
      </c>
      <c r="CA12" s="18">
        <v>4.4543429844098002E-3</v>
      </c>
      <c r="CB12" s="18">
        <v>0</v>
      </c>
      <c r="CC12" s="18">
        <v>0</v>
      </c>
      <c r="CD12" s="18">
        <v>0</v>
      </c>
      <c r="CE12" s="18">
        <v>4.4543429844098002E-3</v>
      </c>
      <c r="CF12" s="18">
        <v>0</v>
      </c>
      <c r="CG12" s="18">
        <v>0</v>
      </c>
      <c r="CH12" s="18">
        <v>0</v>
      </c>
      <c r="CI12" s="18">
        <v>0</v>
      </c>
      <c r="CJ12" s="18">
        <v>2.2271714922049001E-3</v>
      </c>
      <c r="CK12" s="18">
        <v>0</v>
      </c>
      <c r="CL12" s="18">
        <v>0</v>
      </c>
      <c r="CM12" s="18">
        <v>0</v>
      </c>
      <c r="CN12" s="18">
        <v>0</v>
      </c>
      <c r="CO12" s="18">
        <v>0</v>
      </c>
      <c r="CP12" s="18">
        <v>0</v>
      </c>
      <c r="CQ12" s="18">
        <v>0</v>
      </c>
      <c r="CR12" s="18">
        <v>0</v>
      </c>
      <c r="CS12" s="18">
        <v>0</v>
      </c>
      <c r="CT12" s="18">
        <v>0</v>
      </c>
      <c r="CU12" s="18">
        <v>0</v>
      </c>
      <c r="CV12" s="18">
        <v>0</v>
      </c>
      <c r="CW12" s="18">
        <v>0</v>
      </c>
      <c r="CX12" s="18">
        <v>0</v>
      </c>
      <c r="CY12" s="18">
        <v>0</v>
      </c>
      <c r="CZ12" s="18">
        <v>0</v>
      </c>
      <c r="DA12" s="18">
        <v>0</v>
      </c>
      <c r="DB12" s="18">
        <v>0</v>
      </c>
      <c r="DC12" s="18">
        <v>0</v>
      </c>
      <c r="DD12" s="18">
        <v>2.2271714922049001E-3</v>
      </c>
      <c r="DE12" s="18">
        <v>0</v>
      </c>
      <c r="DF12" s="18">
        <v>0</v>
      </c>
      <c r="DG12" s="18">
        <v>0</v>
      </c>
      <c r="DH12" s="18">
        <v>0</v>
      </c>
      <c r="DI12" s="18">
        <v>0</v>
      </c>
      <c r="DJ12" s="18">
        <v>0</v>
      </c>
      <c r="DK12" s="18">
        <v>0</v>
      </c>
      <c r="DL12" s="18">
        <v>0</v>
      </c>
      <c r="DM12" s="18">
        <v>0</v>
      </c>
      <c r="DN12" s="18">
        <v>0</v>
      </c>
      <c r="DO12" s="18">
        <v>0</v>
      </c>
      <c r="DP12" s="18">
        <v>0</v>
      </c>
      <c r="DQ12" s="18">
        <v>0</v>
      </c>
      <c r="DR12" s="18">
        <v>0</v>
      </c>
      <c r="DS12" s="18">
        <v>1.1135857461024501E-2</v>
      </c>
      <c r="DT12" s="18">
        <v>4.4543429844098002E-3</v>
      </c>
      <c r="DU12" s="18">
        <v>3.34075723830735E-2</v>
      </c>
      <c r="DV12" s="18">
        <v>2.8953229398663696E-2</v>
      </c>
      <c r="DW12" s="18">
        <v>2.2271714922049001E-2</v>
      </c>
      <c r="DX12" s="18">
        <v>1.7817371937639201E-2</v>
      </c>
      <c r="DY12" s="18">
        <v>8.9086859688196005E-3</v>
      </c>
      <c r="DZ12" s="18">
        <v>1.5590200445434299E-2</v>
      </c>
      <c r="EA12" s="18">
        <v>2.0044543429844103E-2</v>
      </c>
      <c r="EB12" s="18">
        <v>1.1135857461024501E-2</v>
      </c>
      <c r="EC12" s="18">
        <v>1.5590200445434299E-2</v>
      </c>
      <c r="ED12" s="18">
        <v>1.3363028953229401E-2</v>
      </c>
      <c r="EE12" s="18">
        <v>1.3363028953229401E-2</v>
      </c>
      <c r="EF12" s="18">
        <v>1.1135857461024501E-2</v>
      </c>
      <c r="EG12" s="18">
        <v>8.9086859688196005E-3</v>
      </c>
      <c r="EH12" s="18">
        <v>1.5590200445434299E-2</v>
      </c>
      <c r="EI12" s="18">
        <v>4.4543429844098002E-3</v>
      </c>
      <c r="EJ12" s="18">
        <v>8.9086859688196005E-3</v>
      </c>
      <c r="EK12" s="18">
        <v>2.0044543429844103E-2</v>
      </c>
      <c r="EL12" s="18">
        <v>4.4543429844098002E-3</v>
      </c>
      <c r="EM12" s="18">
        <v>3.34075723830735E-2</v>
      </c>
      <c r="EN12" s="18">
        <v>2.2271714922049001E-3</v>
      </c>
      <c r="EO12" s="18">
        <v>1.3363028953229401E-2</v>
      </c>
      <c r="EP12" s="18">
        <v>1.1135857461024501E-2</v>
      </c>
      <c r="EQ12" s="18">
        <v>4.4543429844098002E-3</v>
      </c>
      <c r="ER12" s="18">
        <v>2.8953229398663696E-2</v>
      </c>
      <c r="ES12" s="18">
        <v>2.2271714922049001E-3</v>
      </c>
      <c r="ET12" s="18">
        <v>4.4543429844098002E-3</v>
      </c>
      <c r="EU12" s="18">
        <v>6.6815144766147003E-3</v>
      </c>
      <c r="EV12" s="18">
        <v>0</v>
      </c>
      <c r="EW12" s="18">
        <v>2.2271714922049001E-2</v>
      </c>
      <c r="EX12" s="18">
        <v>0</v>
      </c>
      <c r="EY12" s="18">
        <v>4.4543429844098002E-3</v>
      </c>
      <c r="EZ12" s="18">
        <v>2.2271714922049001E-3</v>
      </c>
      <c r="FA12" s="18">
        <v>0</v>
      </c>
      <c r="FB12" s="18">
        <v>2.0044543429844103E-2</v>
      </c>
      <c r="FC12" s="18">
        <v>2.2271714922049001E-3</v>
      </c>
      <c r="FD12" s="18">
        <v>0</v>
      </c>
      <c r="FE12" s="18">
        <v>2.2271714922049001E-3</v>
      </c>
      <c r="FF12" s="18">
        <v>0</v>
      </c>
      <c r="FG12" s="18">
        <v>4.4543429844098002E-3</v>
      </c>
      <c r="FH12" s="18">
        <v>0</v>
      </c>
      <c r="FI12" s="18">
        <v>0</v>
      </c>
      <c r="FJ12" s="18">
        <v>0</v>
      </c>
      <c r="FK12" s="18">
        <v>0</v>
      </c>
      <c r="FL12" s="18">
        <v>1.3363028953229401E-2</v>
      </c>
      <c r="FM12" s="18">
        <v>0</v>
      </c>
      <c r="FN12" s="18">
        <v>0</v>
      </c>
      <c r="FO12" s="18">
        <v>2.2271714922049001E-3</v>
      </c>
      <c r="FP12" s="18">
        <v>0</v>
      </c>
      <c r="FQ12" s="18">
        <v>1.3363028953229401E-2</v>
      </c>
      <c r="FR12" s="18">
        <v>2.2271714922049001E-3</v>
      </c>
      <c r="FS12" s="18">
        <v>0</v>
      </c>
      <c r="FT12" s="18">
        <v>2.2271714922049001E-3</v>
      </c>
      <c r="FU12" s="18">
        <v>0</v>
      </c>
      <c r="FV12" s="18">
        <v>0</v>
      </c>
      <c r="FW12" s="18">
        <v>0</v>
      </c>
      <c r="FX12" s="18">
        <v>0</v>
      </c>
      <c r="FY12" s="18">
        <v>0</v>
      </c>
      <c r="FZ12" s="18">
        <v>0</v>
      </c>
      <c r="GA12" s="18">
        <v>6.6815144766147003E-3</v>
      </c>
      <c r="GB12" s="18">
        <v>0</v>
      </c>
      <c r="GC12" s="18">
        <v>0</v>
      </c>
      <c r="GD12" s="18">
        <v>0</v>
      </c>
      <c r="GE12" s="18">
        <v>0</v>
      </c>
      <c r="GF12" s="18">
        <v>0</v>
      </c>
      <c r="GG12" s="18">
        <v>0</v>
      </c>
      <c r="GH12" s="18">
        <v>0</v>
      </c>
      <c r="GI12" s="18">
        <v>0</v>
      </c>
      <c r="GJ12" s="18">
        <v>0</v>
      </c>
      <c r="GK12" s="18">
        <v>6.6815144766147003E-3</v>
      </c>
      <c r="GL12" s="18">
        <v>0</v>
      </c>
      <c r="GM12" s="18">
        <v>0</v>
      </c>
      <c r="GN12" s="18">
        <v>0</v>
      </c>
      <c r="GO12" s="18">
        <v>0</v>
      </c>
      <c r="GP12" s="18">
        <v>0</v>
      </c>
      <c r="GQ12" s="18">
        <v>0</v>
      </c>
      <c r="GR12" s="18">
        <v>0</v>
      </c>
      <c r="GS12" s="18">
        <v>0</v>
      </c>
      <c r="GT12" s="18">
        <v>0</v>
      </c>
      <c r="GU12" s="18">
        <v>2.2271714922049001E-3</v>
      </c>
      <c r="GV12" s="18">
        <v>0</v>
      </c>
      <c r="GW12" s="18">
        <v>0</v>
      </c>
      <c r="GX12" s="18">
        <v>0</v>
      </c>
      <c r="GY12" s="18">
        <v>0</v>
      </c>
      <c r="GZ12" s="18">
        <v>0</v>
      </c>
      <c r="HA12" s="18">
        <v>0</v>
      </c>
      <c r="HB12" s="18">
        <v>0</v>
      </c>
      <c r="HC12" s="18">
        <v>0</v>
      </c>
      <c r="HD12" s="18">
        <v>0</v>
      </c>
      <c r="HE12" s="18">
        <v>0</v>
      </c>
      <c r="HF12" s="18">
        <v>0</v>
      </c>
      <c r="HG12" s="18">
        <v>0</v>
      </c>
      <c r="HH12" s="18">
        <v>0</v>
      </c>
      <c r="HI12" s="18">
        <v>0</v>
      </c>
      <c r="HJ12" s="18">
        <v>0</v>
      </c>
      <c r="HK12" s="18">
        <v>0</v>
      </c>
      <c r="HL12" s="18">
        <v>0</v>
      </c>
      <c r="HM12" s="18">
        <v>0</v>
      </c>
      <c r="HN12" s="18">
        <v>0</v>
      </c>
    </row>
    <row r="13" spans="1:222" x14ac:dyDescent="0.3">
      <c r="A13" s="14" t="s">
        <v>11</v>
      </c>
      <c r="B13" s="14"/>
      <c r="C13" s="15">
        <v>119</v>
      </c>
      <c r="D13" s="15">
        <v>609</v>
      </c>
      <c r="E13" s="16">
        <v>35.747899159663902</v>
      </c>
      <c r="F13" s="17">
        <v>0.45378151260504196</v>
      </c>
      <c r="G13" s="17">
        <v>0.54621848739495804</v>
      </c>
      <c r="H13" s="17">
        <v>0.68907563025210095</v>
      </c>
      <c r="I13" s="18">
        <v>0.68907563025210095</v>
      </c>
      <c r="J13" s="18">
        <v>0.310924369747899</v>
      </c>
      <c r="K13" s="19">
        <v>5.1176470588235299</v>
      </c>
      <c r="L13" s="18">
        <v>0.11822660098522199</v>
      </c>
      <c r="M13" s="55">
        <v>0.38655462184873995</v>
      </c>
      <c r="N13" s="18">
        <v>7.7319587628865996E-2</v>
      </c>
      <c r="O13" s="18">
        <v>0.15979381443298998</v>
      </c>
      <c r="P13" s="18">
        <v>0.126050420168067</v>
      </c>
      <c r="Q13" s="18">
        <v>0.26050420168067201</v>
      </c>
      <c r="R13" s="18">
        <v>0.37815126050420195</v>
      </c>
      <c r="S13" s="55">
        <v>0.94957983193277296</v>
      </c>
      <c r="T13" s="55">
        <v>0.51260504201680701</v>
      </c>
      <c r="U13" s="18">
        <v>0.47947454844006571</v>
      </c>
      <c r="V13" s="18">
        <v>0.52052545155993435</v>
      </c>
      <c r="W13" s="18">
        <v>1.1494252873563199E-2</v>
      </c>
      <c r="X13" s="18">
        <v>1.1494252873563199E-2</v>
      </c>
      <c r="Y13" s="18">
        <v>1.6420361247947501E-2</v>
      </c>
      <c r="Z13" s="18">
        <v>1.9704433497536901E-2</v>
      </c>
      <c r="AA13" s="18">
        <v>1.6420361247947501E-2</v>
      </c>
      <c r="AB13" s="18">
        <v>3.2840722495894897E-2</v>
      </c>
      <c r="AC13" s="18">
        <v>1.8062397372742199E-2</v>
      </c>
      <c r="AD13" s="18">
        <v>2.7914614121510702E-2</v>
      </c>
      <c r="AE13" s="18">
        <v>1.47783251231527E-2</v>
      </c>
      <c r="AF13" s="18">
        <v>8.2101806239737295E-3</v>
      </c>
      <c r="AG13" s="18">
        <v>1.47783251231527E-2</v>
      </c>
      <c r="AH13" s="18">
        <v>1.47783251231527E-2</v>
      </c>
      <c r="AI13" s="18">
        <v>1.47783251231527E-2</v>
      </c>
      <c r="AJ13" s="18">
        <v>1.1494252873563199E-2</v>
      </c>
      <c r="AK13" s="18">
        <v>1.1494252873563199E-2</v>
      </c>
      <c r="AL13" s="18">
        <v>6.5681444991789791E-3</v>
      </c>
      <c r="AM13" s="18">
        <v>9.8522167487684695E-3</v>
      </c>
      <c r="AN13" s="18">
        <v>0</v>
      </c>
      <c r="AO13" s="18">
        <v>1.47783251231527E-2</v>
      </c>
      <c r="AP13" s="18">
        <v>4.92610837438424E-3</v>
      </c>
      <c r="AQ13" s="18">
        <v>2.13464696223317E-2</v>
      </c>
      <c r="AR13" s="18">
        <v>3.2840722495894896E-3</v>
      </c>
      <c r="AS13" s="18">
        <v>9.8522167487684695E-3</v>
      </c>
      <c r="AT13" s="18">
        <v>1.6420361247947498E-3</v>
      </c>
      <c r="AU13" s="18">
        <v>3.2840722495894896E-3</v>
      </c>
      <c r="AV13" s="18">
        <v>9.8522167487684695E-3</v>
      </c>
      <c r="AW13" s="18">
        <v>1.6420361247947498E-3</v>
      </c>
      <c r="AX13" s="18">
        <v>1.1494252873563199E-2</v>
      </c>
      <c r="AY13" s="18">
        <v>8.2101806239737295E-3</v>
      </c>
      <c r="AZ13" s="18">
        <v>1.6420361247947498E-3</v>
      </c>
      <c r="BA13" s="18">
        <v>1.47783251231527E-2</v>
      </c>
      <c r="BB13" s="18">
        <v>1.6420361247947498E-3</v>
      </c>
      <c r="BC13" s="18">
        <v>1.1494252873563199E-2</v>
      </c>
      <c r="BD13" s="18">
        <v>1.6420361247947498E-3</v>
      </c>
      <c r="BE13" s="18">
        <v>0</v>
      </c>
      <c r="BF13" s="18">
        <v>1.6420361247947501E-2</v>
      </c>
      <c r="BG13" s="18">
        <v>1.6420361247947498E-3</v>
      </c>
      <c r="BH13" s="18">
        <v>0</v>
      </c>
      <c r="BI13" s="18">
        <v>3.2840722495894896E-3</v>
      </c>
      <c r="BJ13" s="18">
        <v>0</v>
      </c>
      <c r="BK13" s="18">
        <v>1.8062397372742199E-2</v>
      </c>
      <c r="BL13" s="18">
        <v>1.6420361247947498E-3</v>
      </c>
      <c r="BM13" s="18">
        <v>3.2840722495894896E-3</v>
      </c>
      <c r="BN13" s="18">
        <v>0</v>
      </c>
      <c r="BO13" s="18">
        <v>1.6420361247947498E-3</v>
      </c>
      <c r="BP13" s="18">
        <v>8.2101806239737295E-3</v>
      </c>
      <c r="BQ13" s="18">
        <v>0</v>
      </c>
      <c r="BR13" s="18">
        <v>3.2840722495894896E-3</v>
      </c>
      <c r="BS13" s="18">
        <v>0</v>
      </c>
      <c r="BT13" s="18">
        <v>0</v>
      </c>
      <c r="BU13" s="18">
        <v>8.2101806239737295E-3</v>
      </c>
      <c r="BV13" s="18">
        <v>0</v>
      </c>
      <c r="BW13" s="18">
        <v>1.6420361247947498E-3</v>
      </c>
      <c r="BX13" s="18">
        <v>0</v>
      </c>
      <c r="BY13" s="18">
        <v>0</v>
      </c>
      <c r="BZ13" s="18">
        <v>4.92610837438424E-3</v>
      </c>
      <c r="CA13" s="18">
        <v>0</v>
      </c>
      <c r="CB13" s="18">
        <v>1.6420361247947498E-3</v>
      </c>
      <c r="CC13" s="18">
        <v>1.6420361247947498E-3</v>
      </c>
      <c r="CD13" s="18">
        <v>0</v>
      </c>
      <c r="CE13" s="18">
        <v>6.5681444991789791E-3</v>
      </c>
      <c r="CF13" s="18">
        <v>0</v>
      </c>
      <c r="CG13" s="18">
        <v>0</v>
      </c>
      <c r="CH13" s="18">
        <v>0</v>
      </c>
      <c r="CI13" s="18">
        <v>0</v>
      </c>
      <c r="CJ13" s="18">
        <v>8.2101806239737295E-3</v>
      </c>
      <c r="CK13" s="18">
        <v>0</v>
      </c>
      <c r="CL13" s="18">
        <v>0</v>
      </c>
      <c r="CM13" s="18">
        <v>0</v>
      </c>
      <c r="CN13" s="18">
        <v>0</v>
      </c>
      <c r="CO13" s="18">
        <v>1.6420361247947498E-3</v>
      </c>
      <c r="CP13" s="18">
        <v>0</v>
      </c>
      <c r="CQ13" s="18">
        <v>0</v>
      </c>
      <c r="CR13" s="18">
        <v>0</v>
      </c>
      <c r="CS13" s="18">
        <v>0</v>
      </c>
      <c r="CT13" s="18">
        <v>0</v>
      </c>
      <c r="CU13" s="18">
        <v>0</v>
      </c>
      <c r="CV13" s="18">
        <v>0</v>
      </c>
      <c r="CW13" s="18">
        <v>0</v>
      </c>
      <c r="CX13" s="18">
        <v>0</v>
      </c>
      <c r="CY13" s="18">
        <v>3.2840722495894896E-3</v>
      </c>
      <c r="CZ13" s="18">
        <v>0</v>
      </c>
      <c r="DA13" s="18">
        <v>0</v>
      </c>
      <c r="DB13" s="18">
        <v>0</v>
      </c>
      <c r="DC13" s="18">
        <v>0</v>
      </c>
      <c r="DD13" s="18">
        <v>0</v>
      </c>
      <c r="DE13" s="18">
        <v>0</v>
      </c>
      <c r="DF13" s="18">
        <v>0</v>
      </c>
      <c r="DG13" s="18">
        <v>0</v>
      </c>
      <c r="DH13" s="18">
        <v>0</v>
      </c>
      <c r="DI13" s="18">
        <v>1.6420361247947498E-3</v>
      </c>
      <c r="DJ13" s="18">
        <v>0</v>
      </c>
      <c r="DK13" s="18">
        <v>0</v>
      </c>
      <c r="DL13" s="18">
        <v>0</v>
      </c>
      <c r="DM13" s="18">
        <v>0</v>
      </c>
      <c r="DN13" s="18">
        <v>0</v>
      </c>
      <c r="DO13" s="18">
        <v>0</v>
      </c>
      <c r="DP13" s="18">
        <v>0</v>
      </c>
      <c r="DQ13" s="18">
        <v>0</v>
      </c>
      <c r="DR13" s="18">
        <v>0</v>
      </c>
      <c r="DS13" s="18">
        <v>8.2101806239737295E-3</v>
      </c>
      <c r="DT13" s="18">
        <v>8.2101806239737295E-3</v>
      </c>
      <c r="DU13" s="18">
        <v>2.2988505747126398E-2</v>
      </c>
      <c r="DV13" s="18">
        <v>2.13464696223317E-2</v>
      </c>
      <c r="DW13" s="18">
        <v>3.4482758620689703E-2</v>
      </c>
      <c r="DX13" s="18">
        <v>2.4630541871921201E-2</v>
      </c>
      <c r="DY13" s="18">
        <v>9.8522167487684695E-3</v>
      </c>
      <c r="DZ13" s="18">
        <v>1.6420361247947501E-2</v>
      </c>
      <c r="EA13" s="18">
        <v>2.2988505747126398E-2</v>
      </c>
      <c r="EB13" s="18">
        <v>1.1494252873563199E-2</v>
      </c>
      <c r="EC13" s="18">
        <v>1.8062397372742199E-2</v>
      </c>
      <c r="ED13" s="18">
        <v>3.2840722495894896E-3</v>
      </c>
      <c r="EE13" s="18">
        <v>1.9704433497536901E-2</v>
      </c>
      <c r="EF13" s="18">
        <v>8.2101806239737295E-3</v>
      </c>
      <c r="EG13" s="18">
        <v>9.8522167487684695E-3</v>
      </c>
      <c r="EH13" s="18">
        <v>1.1494252873563199E-2</v>
      </c>
      <c r="EI13" s="18">
        <v>1.8062397372742199E-2</v>
      </c>
      <c r="EJ13" s="18">
        <v>4.92610837438424E-3</v>
      </c>
      <c r="EK13" s="18">
        <v>2.7914614121510702E-2</v>
      </c>
      <c r="EL13" s="18">
        <v>9.8522167487684695E-3</v>
      </c>
      <c r="EM13" s="18">
        <v>1.8062397372742199E-2</v>
      </c>
      <c r="EN13" s="18">
        <v>1.6420361247947498E-3</v>
      </c>
      <c r="EO13" s="18">
        <v>6.5681444991789791E-3</v>
      </c>
      <c r="EP13" s="18">
        <v>6.5681444991789791E-3</v>
      </c>
      <c r="EQ13" s="18">
        <v>8.2101806239737295E-3</v>
      </c>
      <c r="ER13" s="18">
        <v>2.95566502463054E-2</v>
      </c>
      <c r="ES13" s="18">
        <v>4.92610837438424E-3</v>
      </c>
      <c r="ET13" s="18">
        <v>9.8522167487684695E-3</v>
      </c>
      <c r="EU13" s="18">
        <v>3.2840722495894896E-3</v>
      </c>
      <c r="EV13" s="18">
        <v>0</v>
      </c>
      <c r="EW13" s="18">
        <v>1.9704433497536901E-2</v>
      </c>
      <c r="EX13" s="18">
        <v>0</v>
      </c>
      <c r="EY13" s="18">
        <v>4.92610837438424E-3</v>
      </c>
      <c r="EZ13" s="18">
        <v>3.2840722495894896E-3</v>
      </c>
      <c r="FA13" s="18">
        <v>0</v>
      </c>
      <c r="FB13" s="18">
        <v>2.2988505747126398E-2</v>
      </c>
      <c r="FC13" s="18">
        <v>0</v>
      </c>
      <c r="FD13" s="18">
        <v>0</v>
      </c>
      <c r="FE13" s="18">
        <v>1.6420361247947498E-3</v>
      </c>
      <c r="FF13" s="18">
        <v>1.6420361247947498E-3</v>
      </c>
      <c r="FG13" s="18">
        <v>1.1494252873563199E-2</v>
      </c>
      <c r="FH13" s="18">
        <v>0</v>
      </c>
      <c r="FI13" s="18">
        <v>0</v>
      </c>
      <c r="FJ13" s="18">
        <v>0</v>
      </c>
      <c r="FK13" s="18">
        <v>3.2840722495894896E-3</v>
      </c>
      <c r="FL13" s="18">
        <v>9.8522167487684695E-3</v>
      </c>
      <c r="FM13" s="18">
        <v>0</v>
      </c>
      <c r="FN13" s="18">
        <v>1.6420361247947498E-3</v>
      </c>
      <c r="FO13" s="18">
        <v>0</v>
      </c>
      <c r="FP13" s="18">
        <v>0</v>
      </c>
      <c r="FQ13" s="18">
        <v>1.9704433497536901E-2</v>
      </c>
      <c r="FR13" s="18">
        <v>0</v>
      </c>
      <c r="FS13" s="18">
        <v>0</v>
      </c>
      <c r="FT13" s="18">
        <v>0</v>
      </c>
      <c r="FU13" s="18">
        <v>0</v>
      </c>
      <c r="FV13" s="18">
        <v>1.6420361247947498E-3</v>
      </c>
      <c r="FW13" s="18">
        <v>0</v>
      </c>
      <c r="FX13" s="18">
        <v>1.6420361247947498E-3</v>
      </c>
      <c r="FY13" s="18">
        <v>0</v>
      </c>
      <c r="FZ13" s="18">
        <v>0</v>
      </c>
      <c r="GA13" s="18">
        <v>9.8522167487684695E-3</v>
      </c>
      <c r="GB13" s="18">
        <v>0</v>
      </c>
      <c r="GC13" s="18">
        <v>0</v>
      </c>
      <c r="GD13" s="18">
        <v>0</v>
      </c>
      <c r="GE13" s="18">
        <v>0</v>
      </c>
      <c r="GF13" s="18">
        <v>0</v>
      </c>
      <c r="GG13" s="18">
        <v>0</v>
      </c>
      <c r="GH13" s="18">
        <v>1.6420361247947498E-3</v>
      </c>
      <c r="GI13" s="18">
        <v>0</v>
      </c>
      <c r="GJ13" s="18">
        <v>0</v>
      </c>
      <c r="GK13" s="18">
        <v>3.2840722495894896E-3</v>
      </c>
      <c r="GL13" s="18">
        <v>0</v>
      </c>
      <c r="GM13" s="18">
        <v>0</v>
      </c>
      <c r="GN13" s="18">
        <v>0</v>
      </c>
      <c r="GO13" s="18">
        <v>0</v>
      </c>
      <c r="GP13" s="18">
        <v>0</v>
      </c>
      <c r="GQ13" s="18">
        <v>0</v>
      </c>
      <c r="GR13" s="18">
        <v>0</v>
      </c>
      <c r="GS13" s="18">
        <v>0</v>
      </c>
      <c r="GT13" s="18">
        <v>0</v>
      </c>
      <c r="GU13" s="18">
        <v>0</v>
      </c>
      <c r="GV13" s="18">
        <v>0</v>
      </c>
      <c r="GW13" s="18">
        <v>0</v>
      </c>
      <c r="GX13" s="18">
        <v>0</v>
      </c>
      <c r="GY13" s="18">
        <v>0</v>
      </c>
      <c r="GZ13" s="18">
        <v>0</v>
      </c>
      <c r="HA13" s="18">
        <v>0</v>
      </c>
      <c r="HB13" s="18">
        <v>0</v>
      </c>
      <c r="HC13" s="18">
        <v>0</v>
      </c>
      <c r="HD13" s="18">
        <v>0</v>
      </c>
      <c r="HE13" s="18">
        <v>0</v>
      </c>
      <c r="HF13" s="18">
        <v>0</v>
      </c>
      <c r="HG13" s="18">
        <v>0</v>
      </c>
      <c r="HH13" s="18">
        <v>0</v>
      </c>
      <c r="HI13" s="18">
        <v>0</v>
      </c>
      <c r="HJ13" s="18">
        <v>0</v>
      </c>
      <c r="HK13" s="18">
        <v>0</v>
      </c>
      <c r="HL13" s="18">
        <v>0</v>
      </c>
      <c r="HM13" s="18">
        <v>0</v>
      </c>
      <c r="HN13" s="18">
        <v>1.6420361247947498E-3</v>
      </c>
    </row>
    <row r="14" spans="1:222" x14ac:dyDescent="0.3">
      <c r="A14" s="14" t="s">
        <v>12</v>
      </c>
      <c r="B14" s="14"/>
      <c r="C14" s="15">
        <v>98</v>
      </c>
      <c r="D14" s="15">
        <v>489</v>
      </c>
      <c r="E14" s="16">
        <v>36.183673469387799</v>
      </c>
      <c r="F14" s="17">
        <v>0.35714285714285698</v>
      </c>
      <c r="G14" s="17">
        <v>0.64285714285714302</v>
      </c>
      <c r="H14" s="17">
        <v>0.5</v>
      </c>
      <c r="I14" s="18">
        <v>0.69387755102040805</v>
      </c>
      <c r="J14" s="18">
        <v>0.30612244897959201</v>
      </c>
      <c r="K14" s="19">
        <v>4.9897959183673501</v>
      </c>
      <c r="L14" s="18">
        <v>0.19222903885480602</v>
      </c>
      <c r="M14" s="55">
        <v>0.62244897959183698</v>
      </c>
      <c r="N14" s="18">
        <v>6.02409638554217E-2</v>
      </c>
      <c r="O14" s="18">
        <v>0.16265060240963902</v>
      </c>
      <c r="P14" s="18">
        <v>0.102040816326531</v>
      </c>
      <c r="Q14" s="18">
        <v>0.27551020408163301</v>
      </c>
      <c r="R14" s="18">
        <v>0.37755102040816296</v>
      </c>
      <c r="S14" s="55">
        <v>0.91836734693877498</v>
      </c>
      <c r="T14" s="55">
        <v>0.48979591836734698</v>
      </c>
      <c r="U14" s="18">
        <v>0.51329243353783227</v>
      </c>
      <c r="V14" s="18">
        <v>0.48670756646216767</v>
      </c>
      <c r="W14" s="18">
        <v>1.02249488752556E-2</v>
      </c>
      <c r="X14" s="18">
        <v>1.22699386503067E-2</v>
      </c>
      <c r="Y14" s="18">
        <v>1.84049079754601E-2</v>
      </c>
      <c r="Z14" s="18">
        <v>2.2494887525562401E-2</v>
      </c>
      <c r="AA14" s="18">
        <v>2.4539877300613501E-2</v>
      </c>
      <c r="AB14" s="18">
        <v>2.2494887525562401E-2</v>
      </c>
      <c r="AC14" s="18">
        <v>2.04498977505112E-2</v>
      </c>
      <c r="AD14" s="18">
        <v>1.4314928425357899E-2</v>
      </c>
      <c r="AE14" s="18">
        <v>1.4314928425357899E-2</v>
      </c>
      <c r="AF14" s="18">
        <v>1.22699386503067E-2</v>
      </c>
      <c r="AG14" s="18">
        <v>2.2494887525562401E-2</v>
      </c>
      <c r="AH14" s="18">
        <v>8.1799591002044997E-3</v>
      </c>
      <c r="AI14" s="18">
        <v>1.22699386503067E-2</v>
      </c>
      <c r="AJ14" s="18">
        <v>6.13496932515337E-3</v>
      </c>
      <c r="AK14" s="18">
        <v>1.22699386503067E-2</v>
      </c>
      <c r="AL14" s="18">
        <v>1.22699386503067E-2</v>
      </c>
      <c r="AM14" s="18">
        <v>1.4314928425357899E-2</v>
      </c>
      <c r="AN14" s="18">
        <v>8.1799591002044997E-3</v>
      </c>
      <c r="AO14" s="18">
        <v>2.4539877300613501E-2</v>
      </c>
      <c r="AP14" s="18">
        <v>6.13496932515337E-3</v>
      </c>
      <c r="AQ14" s="18">
        <v>2.2494887525562401E-2</v>
      </c>
      <c r="AR14" s="18">
        <v>6.13496932515337E-3</v>
      </c>
      <c r="AS14" s="18">
        <v>1.4314928425357899E-2</v>
      </c>
      <c r="AT14" s="18">
        <v>8.1799591002044997E-3</v>
      </c>
      <c r="AU14" s="18">
        <v>2.0449897750511202E-3</v>
      </c>
      <c r="AV14" s="18">
        <v>1.6359918200408999E-2</v>
      </c>
      <c r="AW14" s="18">
        <v>0</v>
      </c>
      <c r="AX14" s="18">
        <v>2.0449897750511202E-3</v>
      </c>
      <c r="AY14" s="18">
        <v>6.13496932515337E-3</v>
      </c>
      <c r="AZ14" s="18">
        <v>0</v>
      </c>
      <c r="BA14" s="18">
        <v>2.2494887525562401E-2</v>
      </c>
      <c r="BB14" s="18">
        <v>0</v>
      </c>
      <c r="BC14" s="18">
        <v>4.0899795501022499E-3</v>
      </c>
      <c r="BD14" s="18">
        <v>0</v>
      </c>
      <c r="BE14" s="18">
        <v>0</v>
      </c>
      <c r="BF14" s="18">
        <v>1.6359918200408999E-2</v>
      </c>
      <c r="BG14" s="18">
        <v>0</v>
      </c>
      <c r="BH14" s="18">
        <v>2.0449897750511202E-3</v>
      </c>
      <c r="BI14" s="18">
        <v>2.0449897750511202E-3</v>
      </c>
      <c r="BJ14" s="18">
        <v>0</v>
      </c>
      <c r="BK14" s="18">
        <v>8.1799591002044997E-3</v>
      </c>
      <c r="BL14" s="18">
        <v>0</v>
      </c>
      <c r="BM14" s="18">
        <v>0</v>
      </c>
      <c r="BN14" s="18">
        <v>0</v>
      </c>
      <c r="BO14" s="18">
        <v>0</v>
      </c>
      <c r="BP14" s="18">
        <v>4.0899795501022499E-3</v>
      </c>
      <c r="BQ14" s="18">
        <v>2.0449897750511202E-3</v>
      </c>
      <c r="BR14" s="18">
        <v>2.0449897750511202E-3</v>
      </c>
      <c r="BS14" s="18">
        <v>2.0449897750511202E-3</v>
      </c>
      <c r="BT14" s="18">
        <v>2.0449897750511202E-3</v>
      </c>
      <c r="BU14" s="18">
        <v>6.13496932515337E-3</v>
      </c>
      <c r="BV14" s="18">
        <v>2.0449897750511202E-3</v>
      </c>
      <c r="BW14" s="18">
        <v>0</v>
      </c>
      <c r="BX14" s="18">
        <v>2.0449897750511202E-3</v>
      </c>
      <c r="BY14" s="18">
        <v>2.0449897750511202E-3</v>
      </c>
      <c r="BZ14" s="18">
        <v>1.02249488752556E-2</v>
      </c>
      <c r="CA14" s="18">
        <v>2.0449897750511202E-3</v>
      </c>
      <c r="CB14" s="18">
        <v>0</v>
      </c>
      <c r="CC14" s="18">
        <v>0</v>
      </c>
      <c r="CD14" s="18">
        <v>0</v>
      </c>
      <c r="CE14" s="18">
        <v>1.22699386503067E-2</v>
      </c>
      <c r="CF14" s="18">
        <v>0</v>
      </c>
      <c r="CG14" s="18">
        <v>2.0449897750511202E-3</v>
      </c>
      <c r="CH14" s="18">
        <v>0</v>
      </c>
      <c r="CI14" s="18">
        <v>0</v>
      </c>
      <c r="CJ14" s="18">
        <v>1.02249488752556E-2</v>
      </c>
      <c r="CK14" s="18">
        <v>0</v>
      </c>
      <c r="CL14" s="18">
        <v>2.0449897750511202E-3</v>
      </c>
      <c r="CM14" s="18">
        <v>0</v>
      </c>
      <c r="CN14" s="18">
        <v>2.0449897750511202E-3</v>
      </c>
      <c r="CO14" s="18">
        <v>8.1799591002044997E-3</v>
      </c>
      <c r="CP14" s="18">
        <v>0</v>
      </c>
      <c r="CQ14" s="18">
        <v>0</v>
      </c>
      <c r="CR14" s="18">
        <v>0</v>
      </c>
      <c r="CS14" s="18">
        <v>2.0449897750511202E-3</v>
      </c>
      <c r="CT14" s="18">
        <v>2.0449897750511202E-3</v>
      </c>
      <c r="CU14" s="18">
        <v>0</v>
      </c>
      <c r="CV14" s="18">
        <v>0</v>
      </c>
      <c r="CW14" s="18">
        <v>0</v>
      </c>
      <c r="CX14" s="18">
        <v>0</v>
      </c>
      <c r="CY14" s="18">
        <v>2.0449897750511202E-3</v>
      </c>
      <c r="CZ14" s="18">
        <v>0</v>
      </c>
      <c r="DA14" s="18">
        <v>0</v>
      </c>
      <c r="DB14" s="18">
        <v>0</v>
      </c>
      <c r="DC14" s="18">
        <v>0</v>
      </c>
      <c r="DD14" s="18">
        <v>0</v>
      </c>
      <c r="DE14" s="18">
        <v>0</v>
      </c>
      <c r="DF14" s="18">
        <v>0</v>
      </c>
      <c r="DG14" s="18">
        <v>0</v>
      </c>
      <c r="DH14" s="18">
        <v>0</v>
      </c>
      <c r="DI14" s="18">
        <v>2.0449897750511202E-3</v>
      </c>
      <c r="DJ14" s="18">
        <v>0</v>
      </c>
      <c r="DK14" s="18">
        <v>0</v>
      </c>
      <c r="DL14" s="18">
        <v>0</v>
      </c>
      <c r="DM14" s="18">
        <v>0</v>
      </c>
      <c r="DN14" s="18">
        <v>0</v>
      </c>
      <c r="DO14" s="18">
        <v>0</v>
      </c>
      <c r="DP14" s="18">
        <v>0</v>
      </c>
      <c r="DQ14" s="18">
        <v>0</v>
      </c>
      <c r="DR14" s="18">
        <v>0</v>
      </c>
      <c r="DS14" s="18">
        <v>6.13496932515337E-3</v>
      </c>
      <c r="DT14" s="18">
        <v>1.6359918200408999E-2</v>
      </c>
      <c r="DU14" s="18">
        <v>1.22699386503067E-2</v>
      </c>
      <c r="DV14" s="18">
        <v>6.13496932515337E-3</v>
      </c>
      <c r="DW14" s="18">
        <v>1.4314928425357899E-2</v>
      </c>
      <c r="DX14" s="18">
        <v>1.4314928425357899E-2</v>
      </c>
      <c r="DY14" s="18">
        <v>8.1799591002044997E-3</v>
      </c>
      <c r="DZ14" s="18">
        <v>1.6359918200408999E-2</v>
      </c>
      <c r="EA14" s="18">
        <v>1.6359918200408999E-2</v>
      </c>
      <c r="EB14" s="18">
        <v>1.4314928425357899E-2</v>
      </c>
      <c r="EC14" s="18">
        <v>1.4314928425357899E-2</v>
      </c>
      <c r="ED14" s="18">
        <v>8.1799591002044997E-3</v>
      </c>
      <c r="EE14" s="18">
        <v>2.04498977505112E-2</v>
      </c>
      <c r="EF14" s="18">
        <v>8.1799591002044997E-3</v>
      </c>
      <c r="EG14" s="18">
        <v>2.04498977505112E-2</v>
      </c>
      <c r="EH14" s="18">
        <v>1.02249488752556E-2</v>
      </c>
      <c r="EI14" s="18">
        <v>1.02249488752556E-2</v>
      </c>
      <c r="EJ14" s="18">
        <v>1.84049079754601E-2</v>
      </c>
      <c r="EK14" s="18">
        <v>2.6584867075664601E-2</v>
      </c>
      <c r="EL14" s="18">
        <v>4.0899795501022499E-3</v>
      </c>
      <c r="EM14" s="18">
        <v>2.8629856850715698E-2</v>
      </c>
      <c r="EN14" s="18">
        <v>2.0449897750511202E-3</v>
      </c>
      <c r="EO14" s="18">
        <v>1.02249488752556E-2</v>
      </c>
      <c r="EP14" s="18">
        <v>2.0449897750511202E-3</v>
      </c>
      <c r="EQ14" s="18">
        <v>4.0899795501022499E-3</v>
      </c>
      <c r="ER14" s="18">
        <v>1.84049079754601E-2</v>
      </c>
      <c r="ES14" s="18">
        <v>2.0449897750511202E-3</v>
      </c>
      <c r="ET14" s="18">
        <v>2.0449897750511202E-3</v>
      </c>
      <c r="EU14" s="18">
        <v>6.13496932515337E-3</v>
      </c>
      <c r="EV14" s="18">
        <v>0</v>
      </c>
      <c r="EW14" s="18">
        <v>2.04498977505112E-2</v>
      </c>
      <c r="EX14" s="18">
        <v>0</v>
      </c>
      <c r="EY14" s="18">
        <v>2.0449897750511202E-3</v>
      </c>
      <c r="EZ14" s="18">
        <v>4.0899795501022499E-3</v>
      </c>
      <c r="FA14" s="18">
        <v>0</v>
      </c>
      <c r="FB14" s="18">
        <v>1.22699386503067E-2</v>
      </c>
      <c r="FC14" s="18">
        <v>2.0449897750511202E-3</v>
      </c>
      <c r="FD14" s="18">
        <v>0</v>
      </c>
      <c r="FE14" s="18">
        <v>6.13496932515337E-3</v>
      </c>
      <c r="FF14" s="18">
        <v>0</v>
      </c>
      <c r="FG14" s="18">
        <v>2.04498977505112E-2</v>
      </c>
      <c r="FH14" s="18">
        <v>0</v>
      </c>
      <c r="FI14" s="18">
        <v>4.0899795501022499E-3</v>
      </c>
      <c r="FJ14" s="18">
        <v>0</v>
      </c>
      <c r="FK14" s="18">
        <v>0</v>
      </c>
      <c r="FL14" s="18">
        <v>1.22699386503067E-2</v>
      </c>
      <c r="FM14" s="18">
        <v>0</v>
      </c>
      <c r="FN14" s="18">
        <v>2.0449897750511202E-3</v>
      </c>
      <c r="FO14" s="18">
        <v>0</v>
      </c>
      <c r="FP14" s="18">
        <v>0</v>
      </c>
      <c r="FQ14" s="18">
        <v>1.84049079754601E-2</v>
      </c>
      <c r="FR14" s="18">
        <v>0</v>
      </c>
      <c r="FS14" s="18">
        <v>2.0449897750511202E-3</v>
      </c>
      <c r="FT14" s="18">
        <v>0</v>
      </c>
      <c r="FU14" s="18">
        <v>0</v>
      </c>
      <c r="FV14" s="18">
        <v>1.6359918200408999E-2</v>
      </c>
      <c r="FW14" s="18">
        <v>0</v>
      </c>
      <c r="FX14" s="18">
        <v>0</v>
      </c>
      <c r="FY14" s="18">
        <v>0</v>
      </c>
      <c r="FZ14" s="18">
        <v>0</v>
      </c>
      <c r="GA14" s="18">
        <v>6.13496932515337E-3</v>
      </c>
      <c r="GB14" s="18">
        <v>0</v>
      </c>
      <c r="GC14" s="18">
        <v>0</v>
      </c>
      <c r="GD14" s="18">
        <v>2.0449897750511202E-3</v>
      </c>
      <c r="GE14" s="18">
        <v>0</v>
      </c>
      <c r="GF14" s="18">
        <v>4.0899795501022499E-3</v>
      </c>
      <c r="GG14" s="18">
        <v>0</v>
      </c>
      <c r="GH14" s="18">
        <v>0</v>
      </c>
      <c r="GI14" s="18">
        <v>0</v>
      </c>
      <c r="GJ14" s="18">
        <v>0</v>
      </c>
      <c r="GK14" s="18">
        <v>2.0449897750511202E-3</v>
      </c>
      <c r="GL14" s="18">
        <v>0</v>
      </c>
      <c r="GM14" s="18">
        <v>0</v>
      </c>
      <c r="GN14" s="18">
        <v>0</v>
      </c>
      <c r="GO14" s="18">
        <v>0</v>
      </c>
      <c r="GP14" s="18">
        <v>2.0449897750511202E-3</v>
      </c>
      <c r="GQ14" s="18">
        <v>0</v>
      </c>
      <c r="GR14" s="18">
        <v>0</v>
      </c>
      <c r="GS14" s="18">
        <v>0</v>
      </c>
      <c r="GT14" s="18">
        <v>0</v>
      </c>
      <c r="GU14" s="18">
        <v>4.0899795501022499E-3</v>
      </c>
      <c r="GV14" s="18">
        <v>0</v>
      </c>
      <c r="GW14" s="18">
        <v>0</v>
      </c>
      <c r="GX14" s="18">
        <v>0</v>
      </c>
      <c r="GY14" s="18">
        <v>0</v>
      </c>
      <c r="GZ14" s="18">
        <v>0</v>
      </c>
      <c r="HA14" s="18">
        <v>0</v>
      </c>
      <c r="HB14" s="18">
        <v>0</v>
      </c>
      <c r="HC14" s="18">
        <v>0</v>
      </c>
      <c r="HD14" s="18">
        <v>0</v>
      </c>
      <c r="HE14" s="18">
        <v>0</v>
      </c>
      <c r="HF14" s="18">
        <v>0</v>
      </c>
      <c r="HG14" s="18">
        <v>0</v>
      </c>
      <c r="HH14" s="18">
        <v>0</v>
      </c>
      <c r="HI14" s="18">
        <v>0</v>
      </c>
      <c r="HJ14" s="18">
        <v>0</v>
      </c>
      <c r="HK14" s="18">
        <v>0</v>
      </c>
      <c r="HL14" s="18">
        <v>0</v>
      </c>
      <c r="HM14" s="18">
        <v>0</v>
      </c>
      <c r="HN14" s="18">
        <v>2.0449897750511202E-3</v>
      </c>
    </row>
    <row r="15" spans="1:222" x14ac:dyDescent="0.3">
      <c r="A15" s="14" t="s">
        <v>13</v>
      </c>
      <c r="B15" s="14"/>
      <c r="C15" s="15">
        <v>97</v>
      </c>
      <c r="D15" s="15">
        <v>463</v>
      </c>
      <c r="E15" s="16">
        <v>36.0618556701031</v>
      </c>
      <c r="F15" s="17">
        <v>0.51546391752577303</v>
      </c>
      <c r="G15" s="17">
        <v>0.48453608247422703</v>
      </c>
      <c r="H15" s="17">
        <v>0.70103092783505105</v>
      </c>
      <c r="I15" s="18">
        <v>0.75257731958762908</v>
      </c>
      <c r="J15" s="18">
        <v>0.247422680412371</v>
      </c>
      <c r="K15" s="19">
        <v>4.7731958762886597</v>
      </c>
      <c r="L15" s="18">
        <v>0.19870410367170599</v>
      </c>
      <c r="M15" s="55">
        <v>0.597938144329897</v>
      </c>
      <c r="N15" s="18">
        <v>0.12413793103448301</v>
      </c>
      <c r="O15" s="18">
        <v>0.2</v>
      </c>
      <c r="P15" s="18">
        <v>0.18556701030927802</v>
      </c>
      <c r="Q15" s="18">
        <v>0.298969072164948</v>
      </c>
      <c r="R15" s="18">
        <v>0.43298969072165</v>
      </c>
      <c r="S15" s="55">
        <v>0.96907216494845405</v>
      </c>
      <c r="T15" s="55">
        <v>0.536082474226804</v>
      </c>
      <c r="U15" s="18">
        <v>0.47084233261339092</v>
      </c>
      <c r="V15" s="18">
        <v>0.52915766738660908</v>
      </c>
      <c r="W15" s="18">
        <v>8.6393088552915789E-3</v>
      </c>
      <c r="X15" s="18">
        <v>1.9438444924405999E-2</v>
      </c>
      <c r="Y15" s="18">
        <v>8.6393088552915789E-3</v>
      </c>
      <c r="Z15" s="18">
        <v>1.51187904967603E-2</v>
      </c>
      <c r="AA15" s="18">
        <v>2.1598272138228899E-2</v>
      </c>
      <c r="AB15" s="18">
        <v>2.3758099352051799E-2</v>
      </c>
      <c r="AC15" s="18">
        <v>1.29589632829374E-2</v>
      </c>
      <c r="AD15" s="18">
        <v>1.51187904967603E-2</v>
      </c>
      <c r="AE15" s="18">
        <v>1.51187904967603E-2</v>
      </c>
      <c r="AF15" s="18">
        <v>8.6393088552915789E-3</v>
      </c>
      <c r="AG15" s="18">
        <v>2.5917926565874702E-2</v>
      </c>
      <c r="AH15" s="18">
        <v>1.0799136069114501E-2</v>
      </c>
      <c r="AI15" s="18">
        <v>8.6393088552915789E-3</v>
      </c>
      <c r="AJ15" s="18">
        <v>1.0799136069114501E-2</v>
      </c>
      <c r="AK15" s="18">
        <v>1.0799136069114501E-2</v>
      </c>
      <c r="AL15" s="18">
        <v>1.9438444924405999E-2</v>
      </c>
      <c r="AM15" s="18">
        <v>1.51187904967603E-2</v>
      </c>
      <c r="AN15" s="18">
        <v>8.6393088552915789E-3</v>
      </c>
      <c r="AO15" s="18">
        <v>1.29589632829374E-2</v>
      </c>
      <c r="AP15" s="18">
        <v>2.15982721382289E-3</v>
      </c>
      <c r="AQ15" s="18">
        <v>6.4794816414686799E-3</v>
      </c>
      <c r="AR15" s="18">
        <v>4.3196544276457895E-3</v>
      </c>
      <c r="AS15" s="18">
        <v>8.6393088552915789E-3</v>
      </c>
      <c r="AT15" s="18">
        <v>2.15982721382289E-3</v>
      </c>
      <c r="AU15" s="18">
        <v>2.15982721382289E-3</v>
      </c>
      <c r="AV15" s="18">
        <v>2.5917926565874702E-2</v>
      </c>
      <c r="AW15" s="18">
        <v>2.15982721382289E-3</v>
      </c>
      <c r="AX15" s="18">
        <v>1.0799136069114501E-2</v>
      </c>
      <c r="AY15" s="18">
        <v>1.29589632829374E-2</v>
      </c>
      <c r="AZ15" s="18">
        <v>0</v>
      </c>
      <c r="BA15" s="18">
        <v>1.29589632829374E-2</v>
      </c>
      <c r="BB15" s="18">
        <v>0</v>
      </c>
      <c r="BC15" s="18">
        <v>6.4794816414686799E-3</v>
      </c>
      <c r="BD15" s="18">
        <v>0</v>
      </c>
      <c r="BE15" s="18">
        <v>0</v>
      </c>
      <c r="BF15" s="18">
        <v>1.51187904967603E-2</v>
      </c>
      <c r="BG15" s="18">
        <v>2.15982721382289E-3</v>
      </c>
      <c r="BH15" s="18">
        <v>0</v>
      </c>
      <c r="BI15" s="18">
        <v>4.3196544276457895E-3</v>
      </c>
      <c r="BJ15" s="18">
        <v>0</v>
      </c>
      <c r="BK15" s="18">
        <v>1.72786177105832E-2</v>
      </c>
      <c r="BL15" s="18">
        <v>0</v>
      </c>
      <c r="BM15" s="18">
        <v>2.15982721382289E-3</v>
      </c>
      <c r="BN15" s="18">
        <v>0</v>
      </c>
      <c r="BO15" s="18">
        <v>0</v>
      </c>
      <c r="BP15" s="18">
        <v>4.3196544276457895E-3</v>
      </c>
      <c r="BQ15" s="18">
        <v>0</v>
      </c>
      <c r="BR15" s="18">
        <v>0</v>
      </c>
      <c r="BS15" s="18">
        <v>4.3196544276457895E-3</v>
      </c>
      <c r="BT15" s="18">
        <v>0</v>
      </c>
      <c r="BU15" s="18">
        <v>8.6393088552915789E-3</v>
      </c>
      <c r="BV15" s="18">
        <v>0</v>
      </c>
      <c r="BW15" s="18">
        <v>2.15982721382289E-3</v>
      </c>
      <c r="BX15" s="18">
        <v>2.15982721382289E-3</v>
      </c>
      <c r="BY15" s="18">
        <v>0</v>
      </c>
      <c r="BZ15" s="18">
        <v>8.6393088552915789E-3</v>
      </c>
      <c r="CA15" s="18">
        <v>0</v>
      </c>
      <c r="CB15" s="18">
        <v>0</v>
      </c>
      <c r="CC15" s="18">
        <v>0</v>
      </c>
      <c r="CD15" s="18">
        <v>0</v>
      </c>
      <c r="CE15" s="18">
        <v>2.1598272138228899E-2</v>
      </c>
      <c r="CF15" s="18">
        <v>0</v>
      </c>
      <c r="CG15" s="18">
        <v>0</v>
      </c>
      <c r="CH15" s="18">
        <v>2.15982721382289E-3</v>
      </c>
      <c r="CI15" s="18">
        <v>0</v>
      </c>
      <c r="CJ15" s="18">
        <v>0</v>
      </c>
      <c r="CK15" s="18">
        <v>0</v>
      </c>
      <c r="CL15" s="18">
        <v>0</v>
      </c>
      <c r="CM15" s="18">
        <v>0</v>
      </c>
      <c r="CN15" s="18">
        <v>0</v>
      </c>
      <c r="CO15" s="18">
        <v>4.3196544276457895E-3</v>
      </c>
      <c r="CP15" s="18">
        <v>0</v>
      </c>
      <c r="CQ15" s="18">
        <v>0</v>
      </c>
      <c r="CR15" s="18">
        <v>0</v>
      </c>
      <c r="CS15" s="18">
        <v>0</v>
      </c>
      <c r="CT15" s="18">
        <v>2.15982721382289E-3</v>
      </c>
      <c r="CU15" s="18">
        <v>0</v>
      </c>
      <c r="CV15" s="18">
        <v>0</v>
      </c>
      <c r="CW15" s="18">
        <v>0</v>
      </c>
      <c r="CX15" s="18">
        <v>0</v>
      </c>
      <c r="CY15" s="18">
        <v>0</v>
      </c>
      <c r="CZ15" s="18">
        <v>0</v>
      </c>
      <c r="DA15" s="18">
        <v>0</v>
      </c>
      <c r="DB15" s="18">
        <v>0</v>
      </c>
      <c r="DC15" s="18">
        <v>0</v>
      </c>
      <c r="DD15" s="18">
        <v>0</v>
      </c>
      <c r="DE15" s="18">
        <v>0</v>
      </c>
      <c r="DF15" s="18">
        <v>0</v>
      </c>
      <c r="DG15" s="18">
        <v>0</v>
      </c>
      <c r="DH15" s="18">
        <v>0</v>
      </c>
      <c r="DI15" s="18">
        <v>0</v>
      </c>
      <c r="DJ15" s="18">
        <v>0</v>
      </c>
      <c r="DK15" s="18">
        <v>0</v>
      </c>
      <c r="DL15" s="18">
        <v>0</v>
      </c>
      <c r="DM15" s="18">
        <v>0</v>
      </c>
      <c r="DN15" s="18">
        <v>0</v>
      </c>
      <c r="DO15" s="18">
        <v>0</v>
      </c>
      <c r="DP15" s="18">
        <v>0</v>
      </c>
      <c r="DQ15" s="18">
        <v>0</v>
      </c>
      <c r="DR15" s="18">
        <v>0</v>
      </c>
      <c r="DS15" s="18">
        <v>8.6393088552915789E-3</v>
      </c>
      <c r="DT15" s="18">
        <v>1.51187904967603E-2</v>
      </c>
      <c r="DU15" s="18">
        <v>2.1598272138228899E-2</v>
      </c>
      <c r="DV15" s="18">
        <v>2.8077753779697599E-2</v>
      </c>
      <c r="DW15" s="18">
        <v>1.72786177105832E-2</v>
      </c>
      <c r="DX15" s="18">
        <v>1.29589632829374E-2</v>
      </c>
      <c r="DY15" s="18">
        <v>1.0799136069114501E-2</v>
      </c>
      <c r="DZ15" s="18">
        <v>2.3758099352051799E-2</v>
      </c>
      <c r="EA15" s="18">
        <v>3.4557235421166302E-2</v>
      </c>
      <c r="EB15" s="18">
        <v>4.3196544276457895E-3</v>
      </c>
      <c r="EC15" s="18">
        <v>2.3758099352051799E-2</v>
      </c>
      <c r="ED15" s="18">
        <v>1.51187904967603E-2</v>
      </c>
      <c r="EE15" s="18">
        <v>2.3758099352051799E-2</v>
      </c>
      <c r="EF15" s="18">
        <v>1.0799136069114501E-2</v>
      </c>
      <c r="EG15" s="18">
        <v>6.4794816414686799E-3</v>
      </c>
      <c r="EH15" s="18">
        <v>8.6393088552915789E-3</v>
      </c>
      <c r="EI15" s="18">
        <v>8.6393088552915789E-3</v>
      </c>
      <c r="EJ15" s="18">
        <v>6.4794816414686799E-3</v>
      </c>
      <c r="EK15" s="18">
        <v>3.2397408207343402E-2</v>
      </c>
      <c r="EL15" s="18">
        <v>2.15982721382289E-3</v>
      </c>
      <c r="EM15" s="18">
        <v>2.1598272138228899E-2</v>
      </c>
      <c r="EN15" s="18">
        <v>4.3196544276457895E-3</v>
      </c>
      <c r="EO15" s="18">
        <v>1.29589632829374E-2</v>
      </c>
      <c r="EP15" s="18">
        <v>2.15982721382289E-3</v>
      </c>
      <c r="EQ15" s="18">
        <v>6.4794816414686799E-3</v>
      </c>
      <c r="ER15" s="18">
        <v>2.3758099352051799E-2</v>
      </c>
      <c r="ES15" s="18">
        <v>2.15982721382289E-3</v>
      </c>
      <c r="ET15" s="18">
        <v>6.4794816414686799E-3</v>
      </c>
      <c r="EU15" s="18">
        <v>8.6393088552915789E-3</v>
      </c>
      <c r="EV15" s="18">
        <v>0</v>
      </c>
      <c r="EW15" s="18">
        <v>1.9438444924405999E-2</v>
      </c>
      <c r="EX15" s="18">
        <v>0</v>
      </c>
      <c r="EY15" s="18">
        <v>2.15982721382289E-3</v>
      </c>
      <c r="EZ15" s="18">
        <v>2.15982721382289E-3</v>
      </c>
      <c r="FA15" s="18">
        <v>0</v>
      </c>
      <c r="FB15" s="18">
        <v>2.1598272138228899E-2</v>
      </c>
      <c r="FC15" s="18">
        <v>2.15982721382289E-3</v>
      </c>
      <c r="FD15" s="18">
        <v>0</v>
      </c>
      <c r="FE15" s="18">
        <v>0</v>
      </c>
      <c r="FF15" s="18">
        <v>0</v>
      </c>
      <c r="FG15" s="18">
        <v>8.6393088552915789E-3</v>
      </c>
      <c r="FH15" s="18">
        <v>0</v>
      </c>
      <c r="FI15" s="18">
        <v>0</v>
      </c>
      <c r="FJ15" s="18">
        <v>2.15982721382289E-3</v>
      </c>
      <c r="FK15" s="18">
        <v>0</v>
      </c>
      <c r="FL15" s="18">
        <v>1.29589632829374E-2</v>
      </c>
      <c r="FM15" s="18">
        <v>0</v>
      </c>
      <c r="FN15" s="18">
        <v>4.3196544276457895E-3</v>
      </c>
      <c r="FO15" s="18">
        <v>0</v>
      </c>
      <c r="FP15" s="18">
        <v>0</v>
      </c>
      <c r="FQ15" s="18">
        <v>3.0237580993520502E-2</v>
      </c>
      <c r="FR15" s="18">
        <v>0</v>
      </c>
      <c r="FS15" s="18">
        <v>0</v>
      </c>
      <c r="FT15" s="18">
        <v>0</v>
      </c>
      <c r="FU15" s="18">
        <v>2.15982721382289E-3</v>
      </c>
      <c r="FV15" s="18">
        <v>2.15982721382289E-3</v>
      </c>
      <c r="FW15" s="18">
        <v>0</v>
      </c>
      <c r="FX15" s="18">
        <v>0</v>
      </c>
      <c r="FY15" s="18">
        <v>0</v>
      </c>
      <c r="FZ15" s="18">
        <v>0</v>
      </c>
      <c r="GA15" s="18">
        <v>8.6393088552915789E-3</v>
      </c>
      <c r="GB15" s="18">
        <v>0</v>
      </c>
      <c r="GC15" s="18">
        <v>0</v>
      </c>
      <c r="GD15" s="18">
        <v>0</v>
      </c>
      <c r="GE15" s="18">
        <v>0</v>
      </c>
      <c r="GF15" s="18">
        <v>4.3196544276457895E-3</v>
      </c>
      <c r="GG15" s="18">
        <v>0</v>
      </c>
      <c r="GH15" s="18">
        <v>0</v>
      </c>
      <c r="GI15" s="18">
        <v>0</v>
      </c>
      <c r="GJ15" s="18">
        <v>0</v>
      </c>
      <c r="GK15" s="18">
        <v>0</v>
      </c>
      <c r="GL15" s="18">
        <v>0</v>
      </c>
      <c r="GM15" s="18">
        <v>0</v>
      </c>
      <c r="GN15" s="18">
        <v>0</v>
      </c>
      <c r="GO15" s="18">
        <v>0</v>
      </c>
      <c r="GP15" s="18">
        <v>0</v>
      </c>
      <c r="GQ15" s="18">
        <v>0</v>
      </c>
      <c r="GR15" s="18">
        <v>0</v>
      </c>
      <c r="GS15" s="18">
        <v>0</v>
      </c>
      <c r="GT15" s="18">
        <v>0</v>
      </c>
      <c r="GU15" s="18">
        <v>2.15982721382289E-3</v>
      </c>
      <c r="GV15" s="18">
        <v>0</v>
      </c>
      <c r="GW15" s="18">
        <v>0</v>
      </c>
      <c r="GX15" s="18">
        <v>0</v>
      </c>
      <c r="GY15" s="18">
        <v>0</v>
      </c>
      <c r="GZ15" s="18">
        <v>0</v>
      </c>
      <c r="HA15" s="18">
        <v>0</v>
      </c>
      <c r="HB15" s="18">
        <v>0</v>
      </c>
      <c r="HC15" s="18">
        <v>0</v>
      </c>
      <c r="HD15" s="18">
        <v>0</v>
      </c>
      <c r="HE15" s="18">
        <v>0</v>
      </c>
      <c r="HF15" s="18">
        <v>0</v>
      </c>
      <c r="HG15" s="18">
        <v>0</v>
      </c>
      <c r="HH15" s="18">
        <v>0</v>
      </c>
      <c r="HI15" s="18">
        <v>0</v>
      </c>
      <c r="HJ15" s="18">
        <v>0</v>
      </c>
      <c r="HK15" s="18">
        <v>0</v>
      </c>
      <c r="HL15" s="18">
        <v>0</v>
      </c>
      <c r="HM15" s="18">
        <v>0</v>
      </c>
      <c r="HN15" s="18">
        <v>0</v>
      </c>
    </row>
    <row r="16" spans="1:222" x14ac:dyDescent="0.3">
      <c r="A16" s="14" t="s">
        <v>14</v>
      </c>
      <c r="B16" s="14"/>
      <c r="C16" s="15">
        <v>87</v>
      </c>
      <c r="D16" s="15">
        <v>418</v>
      </c>
      <c r="E16" s="16">
        <v>33.597701149425298</v>
      </c>
      <c r="F16" s="17">
        <v>0.50574712643678199</v>
      </c>
      <c r="G16" s="17">
        <v>0.49425287356321801</v>
      </c>
      <c r="H16" s="17">
        <v>0.81609195402298895</v>
      </c>
      <c r="I16" s="18">
        <v>0.54022988505747105</v>
      </c>
      <c r="J16" s="18">
        <v>0.45977011494252901</v>
      </c>
      <c r="K16" s="19">
        <v>4.8045977011494196</v>
      </c>
      <c r="L16" s="18">
        <v>0.143540669856459</v>
      </c>
      <c r="M16" s="55">
        <v>0.47126436781609199</v>
      </c>
      <c r="N16" s="18">
        <v>0.12598425196850399</v>
      </c>
      <c r="O16" s="18">
        <v>0.22834645669291301</v>
      </c>
      <c r="P16" s="18">
        <v>0.18390804597701099</v>
      </c>
      <c r="Q16" s="18">
        <v>0.33333333333333298</v>
      </c>
      <c r="R16" s="18">
        <v>0.45977011494252901</v>
      </c>
      <c r="S16" s="55">
        <v>0.89655172413793094</v>
      </c>
      <c r="T16" s="55">
        <v>0.54022988505747105</v>
      </c>
      <c r="U16" s="18">
        <v>0.49043062200956938</v>
      </c>
      <c r="V16" s="18">
        <v>0.50956937799043067</v>
      </c>
      <c r="W16" s="18">
        <v>7.1770334928229693E-3</v>
      </c>
      <c r="X16" s="18">
        <v>3.3492822966507199E-2</v>
      </c>
      <c r="Y16" s="18">
        <v>1.19617224880383E-2</v>
      </c>
      <c r="Z16" s="18">
        <v>1.9138755980861198E-2</v>
      </c>
      <c r="AA16" s="18">
        <v>2.39234449760766E-2</v>
      </c>
      <c r="AB16" s="18">
        <v>2.39234449760766E-2</v>
      </c>
      <c r="AC16" s="18">
        <v>1.4354066985645899E-2</v>
      </c>
      <c r="AD16" s="18">
        <v>2.8708133971291901E-2</v>
      </c>
      <c r="AE16" s="18">
        <v>1.9138755980861198E-2</v>
      </c>
      <c r="AF16" s="18">
        <v>4.78468899521531E-3</v>
      </c>
      <c r="AG16" s="18">
        <v>2.1531100478468897E-2</v>
      </c>
      <c r="AH16" s="18">
        <v>7.1770334928229693E-3</v>
      </c>
      <c r="AI16" s="18">
        <v>2.39234449760766E-2</v>
      </c>
      <c r="AJ16" s="18">
        <v>1.19617224880383E-2</v>
      </c>
      <c r="AK16" s="18">
        <v>2.3923444976076597E-3</v>
      </c>
      <c r="AL16" s="18">
        <v>1.67464114832536E-2</v>
      </c>
      <c r="AM16" s="18">
        <v>2.3923444976076597E-3</v>
      </c>
      <c r="AN16" s="18">
        <v>4.78468899521531E-3</v>
      </c>
      <c r="AO16" s="18">
        <v>1.4354066985645899E-2</v>
      </c>
      <c r="AP16" s="18">
        <v>2.3923444976076597E-3</v>
      </c>
      <c r="AQ16" s="18">
        <v>1.19617224880383E-2</v>
      </c>
      <c r="AR16" s="18">
        <v>0</v>
      </c>
      <c r="AS16" s="18">
        <v>9.5693779904306199E-3</v>
      </c>
      <c r="AT16" s="18">
        <v>0</v>
      </c>
      <c r="AU16" s="18">
        <v>4.78468899521531E-3</v>
      </c>
      <c r="AV16" s="18">
        <v>2.39234449760766E-2</v>
      </c>
      <c r="AW16" s="18">
        <v>9.5693779904306199E-3</v>
      </c>
      <c r="AX16" s="18">
        <v>7.1770334928229693E-3</v>
      </c>
      <c r="AY16" s="18">
        <v>2.3923444976076597E-3</v>
      </c>
      <c r="AZ16" s="18">
        <v>0</v>
      </c>
      <c r="BA16" s="18">
        <v>1.9138755980861198E-2</v>
      </c>
      <c r="BB16" s="18">
        <v>0</v>
      </c>
      <c r="BC16" s="18">
        <v>0</v>
      </c>
      <c r="BD16" s="18">
        <v>0</v>
      </c>
      <c r="BE16" s="18">
        <v>0</v>
      </c>
      <c r="BF16" s="18">
        <v>1.9138755980861198E-2</v>
      </c>
      <c r="BG16" s="18">
        <v>0</v>
      </c>
      <c r="BH16" s="18">
        <v>0</v>
      </c>
      <c r="BI16" s="18">
        <v>7.1770334928229693E-3</v>
      </c>
      <c r="BJ16" s="18">
        <v>0</v>
      </c>
      <c r="BK16" s="18">
        <v>1.9138755980861198E-2</v>
      </c>
      <c r="BL16" s="18">
        <v>0</v>
      </c>
      <c r="BM16" s="18">
        <v>0</v>
      </c>
      <c r="BN16" s="18">
        <v>0</v>
      </c>
      <c r="BO16" s="18">
        <v>0</v>
      </c>
      <c r="BP16" s="18">
        <v>1.4354066985645899E-2</v>
      </c>
      <c r="BQ16" s="18">
        <v>0</v>
      </c>
      <c r="BR16" s="18">
        <v>0</v>
      </c>
      <c r="BS16" s="18">
        <v>0</v>
      </c>
      <c r="BT16" s="18">
        <v>0</v>
      </c>
      <c r="BU16" s="18">
        <v>7.1770334928229693E-3</v>
      </c>
      <c r="BV16" s="18">
        <v>0</v>
      </c>
      <c r="BW16" s="18">
        <v>2.3923444976076597E-3</v>
      </c>
      <c r="BX16" s="18">
        <v>2.3923444976076597E-3</v>
      </c>
      <c r="BY16" s="18">
        <v>2.3923444976076597E-3</v>
      </c>
      <c r="BZ16" s="18">
        <v>7.1770334928229693E-3</v>
      </c>
      <c r="CA16" s="18">
        <v>0</v>
      </c>
      <c r="CB16" s="18">
        <v>0</v>
      </c>
      <c r="CC16" s="18">
        <v>0</v>
      </c>
      <c r="CD16" s="18">
        <v>0</v>
      </c>
      <c r="CE16" s="18">
        <v>9.5693779904306199E-3</v>
      </c>
      <c r="CF16" s="18">
        <v>0</v>
      </c>
      <c r="CG16" s="18">
        <v>0</v>
      </c>
      <c r="CH16" s="18">
        <v>0</v>
      </c>
      <c r="CI16" s="18">
        <v>0</v>
      </c>
      <c r="CJ16" s="18">
        <v>0</v>
      </c>
      <c r="CK16" s="18">
        <v>0</v>
      </c>
      <c r="CL16" s="18">
        <v>0</v>
      </c>
      <c r="CM16" s="18">
        <v>0</v>
      </c>
      <c r="CN16" s="18">
        <v>0</v>
      </c>
      <c r="CO16" s="18">
        <v>9.5693779904306199E-3</v>
      </c>
      <c r="CP16" s="18">
        <v>0</v>
      </c>
      <c r="CQ16" s="18">
        <v>2.3923444976076597E-3</v>
      </c>
      <c r="CR16" s="18">
        <v>0</v>
      </c>
      <c r="CS16" s="18">
        <v>0</v>
      </c>
      <c r="CT16" s="18">
        <v>2.3923444976076597E-3</v>
      </c>
      <c r="CU16" s="18">
        <v>0</v>
      </c>
      <c r="CV16" s="18">
        <v>0</v>
      </c>
      <c r="CW16" s="18">
        <v>0</v>
      </c>
      <c r="CX16" s="18">
        <v>0</v>
      </c>
      <c r="CY16" s="18">
        <v>2.3923444976076597E-3</v>
      </c>
      <c r="CZ16" s="18">
        <v>0</v>
      </c>
      <c r="DA16" s="18">
        <v>0</v>
      </c>
      <c r="DB16" s="18">
        <v>0</v>
      </c>
      <c r="DC16" s="18">
        <v>0</v>
      </c>
      <c r="DD16" s="18">
        <v>0</v>
      </c>
      <c r="DE16" s="18">
        <v>0</v>
      </c>
      <c r="DF16" s="18">
        <v>0</v>
      </c>
      <c r="DG16" s="18">
        <v>0</v>
      </c>
      <c r="DH16" s="18">
        <v>0</v>
      </c>
      <c r="DI16" s="18">
        <v>0</v>
      </c>
      <c r="DJ16" s="18">
        <v>0</v>
      </c>
      <c r="DK16" s="18">
        <v>0</v>
      </c>
      <c r="DL16" s="18">
        <v>0</v>
      </c>
      <c r="DM16" s="18">
        <v>0</v>
      </c>
      <c r="DN16" s="18">
        <v>0</v>
      </c>
      <c r="DO16" s="18">
        <v>0</v>
      </c>
      <c r="DP16" s="18">
        <v>0</v>
      </c>
      <c r="DQ16" s="18">
        <v>0</v>
      </c>
      <c r="DR16" s="18">
        <v>0</v>
      </c>
      <c r="DS16" s="18">
        <v>4.78468899521531E-3</v>
      </c>
      <c r="DT16" s="18">
        <v>2.39234449760766E-2</v>
      </c>
      <c r="DU16" s="18">
        <v>1.19617224880383E-2</v>
      </c>
      <c r="DV16" s="18">
        <v>1.4354066985645899E-2</v>
      </c>
      <c r="DW16" s="18">
        <v>1.9138755980861198E-2</v>
      </c>
      <c r="DX16" s="18">
        <v>1.67464114832536E-2</v>
      </c>
      <c r="DY16" s="18">
        <v>1.67464114832536E-2</v>
      </c>
      <c r="DZ16" s="18">
        <v>3.11004784688995E-2</v>
      </c>
      <c r="EA16" s="18">
        <v>1.67464114832536E-2</v>
      </c>
      <c r="EB16" s="18">
        <v>4.78468899521531E-3</v>
      </c>
      <c r="EC16" s="18">
        <v>2.8708133971291901E-2</v>
      </c>
      <c r="ED16" s="18">
        <v>1.67464114832536E-2</v>
      </c>
      <c r="EE16" s="18">
        <v>2.1531100478468897E-2</v>
      </c>
      <c r="EF16" s="18">
        <v>4.78468899521531E-3</v>
      </c>
      <c r="EG16" s="18">
        <v>4.78468899521531E-3</v>
      </c>
      <c r="EH16" s="18">
        <v>1.19617224880383E-2</v>
      </c>
      <c r="EI16" s="18">
        <v>4.78468899521531E-3</v>
      </c>
      <c r="EJ16" s="18">
        <v>4.78468899521531E-3</v>
      </c>
      <c r="EK16" s="18">
        <v>3.5885167464114798E-2</v>
      </c>
      <c r="EL16" s="18">
        <v>1.4354066985645899E-2</v>
      </c>
      <c r="EM16" s="18">
        <v>3.11004784688995E-2</v>
      </c>
      <c r="EN16" s="18">
        <v>4.78468899521531E-3</v>
      </c>
      <c r="EO16" s="18">
        <v>1.19617224880383E-2</v>
      </c>
      <c r="EP16" s="18">
        <v>0</v>
      </c>
      <c r="EQ16" s="18">
        <v>2.3923444976076597E-3</v>
      </c>
      <c r="ER16" s="18">
        <v>3.5885167464114798E-2</v>
      </c>
      <c r="ES16" s="18">
        <v>0</v>
      </c>
      <c r="ET16" s="18">
        <v>2.3923444976076597E-3</v>
      </c>
      <c r="EU16" s="18">
        <v>7.1770334928229693E-3</v>
      </c>
      <c r="EV16" s="18">
        <v>0</v>
      </c>
      <c r="EW16" s="18">
        <v>1.67464114832536E-2</v>
      </c>
      <c r="EX16" s="18">
        <v>0</v>
      </c>
      <c r="EY16" s="18">
        <v>0</v>
      </c>
      <c r="EZ16" s="18">
        <v>0</v>
      </c>
      <c r="FA16" s="18">
        <v>0</v>
      </c>
      <c r="FB16" s="18">
        <v>2.39234449760766E-2</v>
      </c>
      <c r="FC16" s="18">
        <v>0</v>
      </c>
      <c r="FD16" s="18">
        <v>2.3923444976076597E-3</v>
      </c>
      <c r="FE16" s="18">
        <v>2.3923444976076597E-3</v>
      </c>
      <c r="FF16" s="18">
        <v>0</v>
      </c>
      <c r="FG16" s="18">
        <v>1.4354066985645899E-2</v>
      </c>
      <c r="FH16" s="18">
        <v>0</v>
      </c>
      <c r="FI16" s="18">
        <v>0</v>
      </c>
      <c r="FJ16" s="18">
        <v>0</v>
      </c>
      <c r="FK16" s="18">
        <v>0</v>
      </c>
      <c r="FL16" s="18">
        <v>9.5693779904306199E-3</v>
      </c>
      <c r="FM16" s="18">
        <v>0</v>
      </c>
      <c r="FN16" s="18">
        <v>0</v>
      </c>
      <c r="FO16" s="18">
        <v>2.3923444976076597E-3</v>
      </c>
      <c r="FP16" s="18">
        <v>0</v>
      </c>
      <c r="FQ16" s="18">
        <v>2.39234449760766E-2</v>
      </c>
      <c r="FR16" s="18">
        <v>0</v>
      </c>
      <c r="FS16" s="18">
        <v>0</v>
      </c>
      <c r="FT16" s="18">
        <v>2.3923444976076597E-3</v>
      </c>
      <c r="FU16" s="18">
        <v>0</v>
      </c>
      <c r="FV16" s="18">
        <v>0</v>
      </c>
      <c r="FW16" s="18">
        <v>0</v>
      </c>
      <c r="FX16" s="18">
        <v>2.3923444976076597E-3</v>
      </c>
      <c r="FY16" s="18">
        <v>0</v>
      </c>
      <c r="FZ16" s="18">
        <v>0</v>
      </c>
      <c r="GA16" s="18">
        <v>2.3923444976076597E-3</v>
      </c>
      <c r="GB16" s="18">
        <v>0</v>
      </c>
      <c r="GC16" s="18">
        <v>0</v>
      </c>
      <c r="GD16" s="18">
        <v>0</v>
      </c>
      <c r="GE16" s="18">
        <v>0</v>
      </c>
      <c r="GF16" s="18">
        <v>0</v>
      </c>
      <c r="GG16" s="18">
        <v>0</v>
      </c>
      <c r="GH16" s="18">
        <v>0</v>
      </c>
      <c r="GI16" s="18">
        <v>0</v>
      </c>
      <c r="GJ16" s="18">
        <v>0</v>
      </c>
      <c r="GK16" s="18">
        <v>2.3923444976076597E-3</v>
      </c>
      <c r="GL16" s="18">
        <v>0</v>
      </c>
      <c r="GM16" s="18">
        <v>0</v>
      </c>
      <c r="GN16" s="18">
        <v>0</v>
      </c>
      <c r="GO16" s="18">
        <v>0</v>
      </c>
      <c r="GP16" s="18">
        <v>0</v>
      </c>
      <c r="GQ16" s="18">
        <v>0</v>
      </c>
      <c r="GR16" s="18">
        <v>0</v>
      </c>
      <c r="GS16" s="18">
        <v>0</v>
      </c>
      <c r="GT16" s="18">
        <v>0</v>
      </c>
      <c r="GU16" s="18">
        <v>0</v>
      </c>
      <c r="GV16" s="18">
        <v>0</v>
      </c>
      <c r="GW16" s="18">
        <v>0</v>
      </c>
      <c r="GX16" s="18">
        <v>0</v>
      </c>
      <c r="GY16" s="18">
        <v>0</v>
      </c>
      <c r="GZ16" s="18">
        <v>0</v>
      </c>
      <c r="HA16" s="18">
        <v>0</v>
      </c>
      <c r="HB16" s="18">
        <v>0</v>
      </c>
      <c r="HC16" s="18">
        <v>0</v>
      </c>
      <c r="HD16" s="18">
        <v>0</v>
      </c>
      <c r="HE16" s="18">
        <v>0</v>
      </c>
      <c r="HF16" s="18">
        <v>0</v>
      </c>
      <c r="HG16" s="18">
        <v>0</v>
      </c>
      <c r="HH16" s="18">
        <v>0</v>
      </c>
      <c r="HI16" s="18">
        <v>0</v>
      </c>
      <c r="HJ16" s="18">
        <v>0</v>
      </c>
      <c r="HK16" s="18">
        <v>0</v>
      </c>
      <c r="HL16" s="18">
        <v>0</v>
      </c>
      <c r="HM16" s="18">
        <v>0</v>
      </c>
      <c r="HN16" s="18">
        <v>0</v>
      </c>
    </row>
    <row r="17" spans="1:222" x14ac:dyDescent="0.3">
      <c r="A17" s="14" t="s">
        <v>15</v>
      </c>
      <c r="B17" s="14" t="s">
        <v>36</v>
      </c>
      <c r="C17" s="15">
        <v>97</v>
      </c>
      <c r="D17" s="15">
        <v>499</v>
      </c>
      <c r="E17" s="16">
        <v>34.103092783505197</v>
      </c>
      <c r="F17" s="17">
        <v>0.45360824742268002</v>
      </c>
      <c r="G17" s="17">
        <v>0.54639175257731998</v>
      </c>
      <c r="H17" s="17">
        <v>0.69072164948453607</v>
      </c>
      <c r="I17" s="18">
        <v>0.71134020618556704</v>
      </c>
      <c r="J17" s="18">
        <v>0.28865979381443302</v>
      </c>
      <c r="K17" s="19">
        <v>5.1237113402061896</v>
      </c>
      <c r="L17" s="18">
        <v>0.12224448897795601</v>
      </c>
      <c r="M17" s="55">
        <v>0.463917525773196</v>
      </c>
      <c r="N17" s="18">
        <v>9.375E-2</v>
      </c>
      <c r="O17" s="18">
        <v>0.1875</v>
      </c>
      <c r="P17" s="18">
        <v>0.15463917525773199</v>
      </c>
      <c r="Q17" s="18">
        <v>0.30927835051546398</v>
      </c>
      <c r="R17" s="18">
        <v>0.43298969072165</v>
      </c>
      <c r="S17" s="55">
        <v>0.97938144329896903</v>
      </c>
      <c r="T17" s="55">
        <v>0.58762886597938102</v>
      </c>
      <c r="U17" s="18">
        <v>0.4589178356713427</v>
      </c>
      <c r="V17" s="18">
        <v>0.5410821643286573</v>
      </c>
      <c r="W17" s="18">
        <v>6.0120240480961897E-3</v>
      </c>
      <c r="X17" s="18">
        <v>8.0160320641282593E-3</v>
      </c>
      <c r="Y17" s="18">
        <v>2.0040080160320599E-2</v>
      </c>
      <c r="Z17" s="18">
        <v>2.6052104208416801E-2</v>
      </c>
      <c r="AA17" s="18">
        <v>2.4048096192384797E-2</v>
      </c>
      <c r="AB17" s="18">
        <v>2.6052104208416801E-2</v>
      </c>
      <c r="AC17" s="18">
        <v>2.20440881763527E-2</v>
      </c>
      <c r="AD17" s="18">
        <v>1.2024048096192399E-2</v>
      </c>
      <c r="AE17" s="18">
        <v>2.0040080160320599E-2</v>
      </c>
      <c r="AF17" s="18">
        <v>8.0160320641282593E-3</v>
      </c>
      <c r="AG17" s="18">
        <v>2.4048096192384797E-2</v>
      </c>
      <c r="AH17" s="18">
        <v>4.0080160320641297E-3</v>
      </c>
      <c r="AI17" s="18">
        <v>1.8036072144288599E-2</v>
      </c>
      <c r="AJ17" s="18">
        <v>1.0020040080160299E-2</v>
      </c>
      <c r="AK17" s="18">
        <v>1.2024048096192399E-2</v>
      </c>
      <c r="AL17" s="18">
        <v>6.0120240480961897E-3</v>
      </c>
      <c r="AM17" s="18">
        <v>1.0020040080160299E-2</v>
      </c>
      <c r="AN17" s="18">
        <v>6.0120240480961897E-3</v>
      </c>
      <c r="AO17" s="18">
        <v>1.6032064128256501E-2</v>
      </c>
      <c r="AP17" s="18">
        <v>4.0080160320641297E-3</v>
      </c>
      <c r="AQ17" s="18">
        <v>1.40280561122244E-2</v>
      </c>
      <c r="AR17" s="18">
        <v>2.0040080160320601E-3</v>
      </c>
      <c r="AS17" s="18">
        <v>8.0160320641282593E-3</v>
      </c>
      <c r="AT17" s="18">
        <v>4.0080160320641297E-3</v>
      </c>
      <c r="AU17" s="18">
        <v>0</v>
      </c>
      <c r="AV17" s="18">
        <v>1.40280561122244E-2</v>
      </c>
      <c r="AW17" s="18">
        <v>8.0160320641282593E-3</v>
      </c>
      <c r="AX17" s="18">
        <v>1.0020040080160299E-2</v>
      </c>
      <c r="AY17" s="18">
        <v>4.0080160320641297E-3</v>
      </c>
      <c r="AZ17" s="18">
        <v>0</v>
      </c>
      <c r="BA17" s="18">
        <v>2.4048096192384797E-2</v>
      </c>
      <c r="BB17" s="18">
        <v>0</v>
      </c>
      <c r="BC17" s="18">
        <v>4.0080160320641297E-3</v>
      </c>
      <c r="BD17" s="18">
        <v>2.0040080160320601E-3</v>
      </c>
      <c r="BE17" s="18">
        <v>0</v>
      </c>
      <c r="BF17" s="18">
        <v>1.6032064128256501E-2</v>
      </c>
      <c r="BG17" s="18">
        <v>2.0040080160320601E-3</v>
      </c>
      <c r="BH17" s="18">
        <v>2.0040080160320601E-3</v>
      </c>
      <c r="BI17" s="18">
        <v>0</v>
      </c>
      <c r="BJ17" s="18">
        <v>0</v>
      </c>
      <c r="BK17" s="18">
        <v>8.0160320641282593E-3</v>
      </c>
      <c r="BL17" s="18">
        <v>0</v>
      </c>
      <c r="BM17" s="18">
        <v>4.0080160320641297E-3</v>
      </c>
      <c r="BN17" s="18">
        <v>0</v>
      </c>
      <c r="BO17" s="18">
        <v>0</v>
      </c>
      <c r="BP17" s="18">
        <v>8.0160320641282593E-3</v>
      </c>
      <c r="BQ17" s="18">
        <v>0</v>
      </c>
      <c r="BR17" s="18">
        <v>0</v>
      </c>
      <c r="BS17" s="18">
        <v>0</v>
      </c>
      <c r="BT17" s="18">
        <v>0</v>
      </c>
      <c r="BU17" s="18">
        <v>1.0020040080160299E-2</v>
      </c>
      <c r="BV17" s="18">
        <v>0</v>
      </c>
      <c r="BW17" s="18">
        <v>4.0080160320641297E-3</v>
      </c>
      <c r="BX17" s="18">
        <v>2.0040080160320601E-3</v>
      </c>
      <c r="BY17" s="18">
        <v>0</v>
      </c>
      <c r="BZ17" s="18">
        <v>4.0080160320641297E-3</v>
      </c>
      <c r="CA17" s="18">
        <v>2.0040080160320601E-3</v>
      </c>
      <c r="CB17" s="18">
        <v>0</v>
      </c>
      <c r="CC17" s="18">
        <v>2.0040080160320601E-3</v>
      </c>
      <c r="CD17" s="18">
        <v>0</v>
      </c>
      <c r="CE17" s="18">
        <v>4.0080160320641297E-3</v>
      </c>
      <c r="CF17" s="18">
        <v>0</v>
      </c>
      <c r="CG17" s="18">
        <v>0</v>
      </c>
      <c r="CH17" s="18">
        <v>0</v>
      </c>
      <c r="CI17" s="18">
        <v>2.0040080160320601E-3</v>
      </c>
      <c r="CJ17" s="18">
        <v>4.0080160320641297E-3</v>
      </c>
      <c r="CK17" s="18">
        <v>0</v>
      </c>
      <c r="CL17" s="18">
        <v>0</v>
      </c>
      <c r="CM17" s="18">
        <v>0</v>
      </c>
      <c r="CN17" s="18">
        <v>0</v>
      </c>
      <c r="CO17" s="18">
        <v>2.0040080160320601E-3</v>
      </c>
      <c r="CP17" s="18">
        <v>0</v>
      </c>
      <c r="CQ17" s="18">
        <v>0</v>
      </c>
      <c r="CR17" s="18">
        <v>2.0040080160320601E-3</v>
      </c>
      <c r="CS17" s="18">
        <v>0</v>
      </c>
      <c r="CT17" s="18">
        <v>2.0040080160320601E-3</v>
      </c>
      <c r="CU17" s="18">
        <v>0</v>
      </c>
      <c r="CV17" s="18">
        <v>0</v>
      </c>
      <c r="CW17" s="18">
        <v>0</v>
      </c>
      <c r="CX17" s="18">
        <v>0</v>
      </c>
      <c r="CY17" s="18">
        <v>0</v>
      </c>
      <c r="CZ17" s="18">
        <v>0</v>
      </c>
      <c r="DA17" s="18">
        <v>0</v>
      </c>
      <c r="DB17" s="18">
        <v>0</v>
      </c>
      <c r="DC17" s="18">
        <v>0</v>
      </c>
      <c r="DD17" s="18">
        <v>0</v>
      </c>
      <c r="DE17" s="18">
        <v>0</v>
      </c>
      <c r="DF17" s="18">
        <v>0</v>
      </c>
      <c r="DG17" s="18">
        <v>0</v>
      </c>
      <c r="DH17" s="18">
        <v>0</v>
      </c>
      <c r="DI17" s="18">
        <v>2.0040080160320601E-3</v>
      </c>
      <c r="DJ17" s="18">
        <v>0</v>
      </c>
      <c r="DK17" s="18">
        <v>0</v>
      </c>
      <c r="DL17" s="18">
        <v>0</v>
      </c>
      <c r="DM17" s="18">
        <v>0</v>
      </c>
      <c r="DN17" s="18">
        <v>0</v>
      </c>
      <c r="DO17" s="18">
        <v>0</v>
      </c>
      <c r="DP17" s="18">
        <v>0</v>
      </c>
      <c r="DQ17" s="18">
        <v>0</v>
      </c>
      <c r="DR17" s="18">
        <v>0</v>
      </c>
      <c r="DS17" s="18">
        <v>1.8036072144288599E-2</v>
      </c>
      <c r="DT17" s="18">
        <v>1.2024048096192399E-2</v>
      </c>
      <c r="DU17" s="18">
        <v>2.4048096192384797E-2</v>
      </c>
      <c r="DV17" s="18">
        <v>3.6072144288577197E-2</v>
      </c>
      <c r="DW17" s="18">
        <v>1.40280561122244E-2</v>
      </c>
      <c r="DX17" s="18">
        <v>1.40280561122244E-2</v>
      </c>
      <c r="DY17" s="18">
        <v>2.0040080160320599E-2</v>
      </c>
      <c r="DZ17" s="18">
        <v>1.0020040080160299E-2</v>
      </c>
      <c r="EA17" s="18">
        <v>3.2064128256513003E-2</v>
      </c>
      <c r="EB17" s="18">
        <v>1.2024048096192399E-2</v>
      </c>
      <c r="EC17" s="18">
        <v>1.40280561122244E-2</v>
      </c>
      <c r="ED17" s="18">
        <v>1.40280561122244E-2</v>
      </c>
      <c r="EE17" s="18">
        <v>2.4048096192384797E-2</v>
      </c>
      <c r="EF17" s="18">
        <v>1.40280561122244E-2</v>
      </c>
      <c r="EG17" s="18">
        <v>1.40280561122244E-2</v>
      </c>
      <c r="EH17" s="18">
        <v>1.6032064128256501E-2</v>
      </c>
      <c r="EI17" s="18">
        <v>1.40280561122244E-2</v>
      </c>
      <c r="EJ17" s="18">
        <v>1.2024048096192399E-2</v>
      </c>
      <c r="EK17" s="18">
        <v>1.8036072144288599E-2</v>
      </c>
      <c r="EL17" s="18">
        <v>1.0020040080160299E-2</v>
      </c>
      <c r="EM17" s="18">
        <v>2.20440881763527E-2</v>
      </c>
      <c r="EN17" s="18">
        <v>0</v>
      </c>
      <c r="EO17" s="18">
        <v>1.2024048096192399E-2</v>
      </c>
      <c r="EP17" s="18">
        <v>2.0040080160320601E-3</v>
      </c>
      <c r="EQ17" s="18">
        <v>2.0040080160320601E-3</v>
      </c>
      <c r="ER17" s="18">
        <v>4.0080160320641295E-2</v>
      </c>
      <c r="ES17" s="18">
        <v>2.0040080160320601E-3</v>
      </c>
      <c r="ET17" s="18">
        <v>1.2024048096192399E-2</v>
      </c>
      <c r="EU17" s="18">
        <v>2.0040080160320601E-3</v>
      </c>
      <c r="EV17" s="18">
        <v>0</v>
      </c>
      <c r="EW17" s="18">
        <v>6.0120240480961897E-3</v>
      </c>
      <c r="EX17" s="18">
        <v>0</v>
      </c>
      <c r="EY17" s="18">
        <v>2.0040080160320601E-3</v>
      </c>
      <c r="EZ17" s="18">
        <v>0</v>
      </c>
      <c r="FA17" s="18">
        <v>0</v>
      </c>
      <c r="FB17" s="18">
        <v>2.0040080160320599E-2</v>
      </c>
      <c r="FC17" s="18">
        <v>2.0040080160320601E-3</v>
      </c>
      <c r="FD17" s="18">
        <v>2.0040080160320601E-3</v>
      </c>
      <c r="FE17" s="18">
        <v>2.0040080160320601E-3</v>
      </c>
      <c r="FF17" s="18">
        <v>0</v>
      </c>
      <c r="FG17" s="18">
        <v>2.4048096192384797E-2</v>
      </c>
      <c r="FH17" s="18">
        <v>0</v>
      </c>
      <c r="FI17" s="18">
        <v>2.0040080160320601E-3</v>
      </c>
      <c r="FJ17" s="18">
        <v>0</v>
      </c>
      <c r="FK17" s="18">
        <v>0</v>
      </c>
      <c r="FL17" s="18">
        <v>1.0020040080160299E-2</v>
      </c>
      <c r="FM17" s="18">
        <v>0</v>
      </c>
      <c r="FN17" s="18">
        <v>0</v>
      </c>
      <c r="FO17" s="18">
        <v>0</v>
      </c>
      <c r="FP17" s="18">
        <v>0</v>
      </c>
      <c r="FQ17" s="18">
        <v>1.2024048096192399E-2</v>
      </c>
      <c r="FR17" s="18">
        <v>0</v>
      </c>
      <c r="FS17" s="18">
        <v>0</v>
      </c>
      <c r="FT17" s="18">
        <v>0</v>
      </c>
      <c r="FU17" s="18">
        <v>0</v>
      </c>
      <c r="FV17" s="18">
        <v>2.0040080160320601E-3</v>
      </c>
      <c r="FW17" s="18">
        <v>0</v>
      </c>
      <c r="FX17" s="18">
        <v>2.0040080160320601E-3</v>
      </c>
      <c r="FY17" s="18">
        <v>0</v>
      </c>
      <c r="FZ17" s="18">
        <v>0</v>
      </c>
      <c r="GA17" s="18">
        <v>8.0160320641282593E-3</v>
      </c>
      <c r="GB17" s="18">
        <v>0</v>
      </c>
      <c r="GC17" s="18">
        <v>0</v>
      </c>
      <c r="GD17" s="18">
        <v>0</v>
      </c>
      <c r="GE17" s="18">
        <v>0</v>
      </c>
      <c r="GF17" s="18">
        <v>4.0080160320641297E-3</v>
      </c>
      <c r="GG17" s="18">
        <v>0</v>
      </c>
      <c r="GH17" s="18">
        <v>0</v>
      </c>
      <c r="GI17" s="18">
        <v>0</v>
      </c>
      <c r="GJ17" s="18">
        <v>0</v>
      </c>
      <c r="GK17" s="18">
        <v>2.0040080160320601E-3</v>
      </c>
      <c r="GL17" s="18">
        <v>0</v>
      </c>
      <c r="GM17" s="18">
        <v>2.0040080160320601E-3</v>
      </c>
      <c r="GN17" s="18">
        <v>0</v>
      </c>
      <c r="GO17" s="18">
        <v>0</v>
      </c>
      <c r="GP17" s="18">
        <v>0</v>
      </c>
      <c r="GQ17" s="18">
        <v>0</v>
      </c>
      <c r="GR17" s="18">
        <v>0</v>
      </c>
      <c r="GS17" s="18">
        <v>0</v>
      </c>
      <c r="GT17" s="18">
        <v>0</v>
      </c>
      <c r="GU17" s="18">
        <v>0</v>
      </c>
      <c r="GV17" s="18">
        <v>0</v>
      </c>
      <c r="GW17" s="18">
        <v>0</v>
      </c>
      <c r="GX17" s="18">
        <v>0</v>
      </c>
      <c r="GY17" s="18">
        <v>0</v>
      </c>
      <c r="GZ17" s="18">
        <v>2.0040080160320601E-3</v>
      </c>
      <c r="HA17" s="18">
        <v>0</v>
      </c>
      <c r="HB17" s="18">
        <v>0</v>
      </c>
      <c r="HC17" s="18">
        <v>0</v>
      </c>
      <c r="HD17" s="18">
        <v>0</v>
      </c>
      <c r="HE17" s="18">
        <v>0</v>
      </c>
      <c r="HF17" s="18">
        <v>0</v>
      </c>
      <c r="HG17" s="18">
        <v>0</v>
      </c>
      <c r="HH17" s="18">
        <v>0</v>
      </c>
      <c r="HI17" s="18">
        <v>0</v>
      </c>
      <c r="HJ17" s="18">
        <v>0</v>
      </c>
      <c r="HK17" s="18">
        <v>0</v>
      </c>
      <c r="HL17" s="18">
        <v>0</v>
      </c>
      <c r="HM17" s="18">
        <v>0</v>
      </c>
      <c r="HN17" s="18">
        <v>0</v>
      </c>
    </row>
    <row r="18" spans="1:222" x14ac:dyDescent="0.3">
      <c r="A18" s="14" t="s">
        <v>16</v>
      </c>
      <c r="B18" s="14" t="s">
        <v>38</v>
      </c>
      <c r="C18" s="15">
        <v>122</v>
      </c>
      <c r="D18" s="15">
        <v>627</v>
      </c>
      <c r="E18" s="16">
        <v>33.959016393442603</v>
      </c>
      <c r="F18" s="17">
        <v>0.5</v>
      </c>
      <c r="G18" s="17">
        <v>0.5</v>
      </c>
      <c r="H18" s="17">
        <v>0.64754098360655699</v>
      </c>
      <c r="I18" s="18">
        <v>0.77868852459016391</v>
      </c>
      <c r="J18" s="18">
        <v>0.22131147540983601</v>
      </c>
      <c r="K18" s="19">
        <v>5.1393442622950802</v>
      </c>
      <c r="L18" s="18">
        <v>7.9744816586921896E-2</v>
      </c>
      <c r="M18" s="55">
        <v>0.30327868852459</v>
      </c>
      <c r="N18" s="18">
        <v>0.122448979591837</v>
      </c>
      <c r="O18" s="18">
        <v>0.22959183673469399</v>
      </c>
      <c r="P18" s="18">
        <v>0.19672131147540997</v>
      </c>
      <c r="Q18" s="18">
        <v>0.36885245901639302</v>
      </c>
      <c r="R18" s="18">
        <v>0.53278688524590201</v>
      </c>
      <c r="S18" s="55">
        <v>0.94262295081967196</v>
      </c>
      <c r="T18" s="55">
        <v>0.63114754098360704</v>
      </c>
      <c r="U18" s="18">
        <v>0.49920255183413076</v>
      </c>
      <c r="V18" s="18">
        <v>0.50079744816586924</v>
      </c>
      <c r="W18" s="18">
        <v>7.9744816586921896E-3</v>
      </c>
      <c r="X18" s="18">
        <v>1.27591706539075E-2</v>
      </c>
      <c r="Y18" s="18">
        <v>1.9138755980861198E-2</v>
      </c>
      <c r="Z18" s="18">
        <v>2.23285486443381E-2</v>
      </c>
      <c r="AA18" s="18">
        <v>1.27591706539075E-2</v>
      </c>
      <c r="AB18" s="18">
        <v>2.7113237639553402E-2</v>
      </c>
      <c r="AC18" s="18">
        <v>1.59489633173844E-2</v>
      </c>
      <c r="AD18" s="18">
        <v>1.11642743221691E-2</v>
      </c>
      <c r="AE18" s="18">
        <v>2.0733652312599701E-2</v>
      </c>
      <c r="AF18" s="18">
        <v>1.59489633173844E-2</v>
      </c>
      <c r="AG18" s="18">
        <v>2.5518341307814999E-2</v>
      </c>
      <c r="AH18" s="18">
        <v>1.27591706539075E-2</v>
      </c>
      <c r="AI18" s="18">
        <v>1.4354066985645899E-2</v>
      </c>
      <c r="AJ18" s="18">
        <v>9.5693779904306199E-3</v>
      </c>
      <c r="AK18" s="18">
        <v>6.3795853269537498E-3</v>
      </c>
      <c r="AL18" s="18">
        <v>1.59489633173844E-2</v>
      </c>
      <c r="AM18" s="18">
        <v>2.39234449760766E-2</v>
      </c>
      <c r="AN18" s="18">
        <v>7.9744816586921896E-3</v>
      </c>
      <c r="AO18" s="18">
        <v>6.3795853269537498E-3</v>
      </c>
      <c r="AP18" s="18">
        <v>1.5948963317384398E-3</v>
      </c>
      <c r="AQ18" s="18">
        <v>1.59489633173844E-2</v>
      </c>
      <c r="AR18" s="18">
        <v>6.3795853269537498E-3</v>
      </c>
      <c r="AS18" s="18">
        <v>1.27591706539075E-2</v>
      </c>
      <c r="AT18" s="18">
        <v>6.3795853269537498E-3</v>
      </c>
      <c r="AU18" s="18">
        <v>3.1897926634768697E-3</v>
      </c>
      <c r="AV18" s="18">
        <v>2.23285486443381E-2</v>
      </c>
      <c r="AW18" s="18">
        <v>4.78468899521531E-3</v>
      </c>
      <c r="AX18" s="18">
        <v>9.5693779904306199E-3</v>
      </c>
      <c r="AY18" s="18">
        <v>1.5948963317384398E-3</v>
      </c>
      <c r="AZ18" s="18">
        <v>1.5948963317384398E-3</v>
      </c>
      <c r="BA18" s="18">
        <v>1.9138755980861198E-2</v>
      </c>
      <c r="BB18" s="18">
        <v>0</v>
      </c>
      <c r="BC18" s="18">
        <v>6.3795853269537498E-3</v>
      </c>
      <c r="BD18" s="18">
        <v>0</v>
      </c>
      <c r="BE18" s="18">
        <v>0</v>
      </c>
      <c r="BF18" s="18">
        <v>1.9138755980861198E-2</v>
      </c>
      <c r="BG18" s="18">
        <v>0</v>
      </c>
      <c r="BH18" s="18">
        <v>1.5948963317384398E-3</v>
      </c>
      <c r="BI18" s="18">
        <v>0</v>
      </c>
      <c r="BJ18" s="18">
        <v>0</v>
      </c>
      <c r="BK18" s="18">
        <v>1.9138755980861198E-2</v>
      </c>
      <c r="BL18" s="18">
        <v>0</v>
      </c>
      <c r="BM18" s="18">
        <v>0</v>
      </c>
      <c r="BN18" s="18">
        <v>0</v>
      </c>
      <c r="BO18" s="18">
        <v>0</v>
      </c>
      <c r="BP18" s="18">
        <v>9.5693779904306199E-3</v>
      </c>
      <c r="BQ18" s="18">
        <v>0</v>
      </c>
      <c r="BR18" s="18">
        <v>0</v>
      </c>
      <c r="BS18" s="18">
        <v>0</v>
      </c>
      <c r="BT18" s="18">
        <v>1.5948963317384398E-3</v>
      </c>
      <c r="BU18" s="18">
        <v>1.7543859649122799E-2</v>
      </c>
      <c r="BV18" s="18">
        <v>1.5948963317384398E-3</v>
      </c>
      <c r="BW18" s="18">
        <v>0</v>
      </c>
      <c r="BX18" s="18">
        <v>0</v>
      </c>
      <c r="BY18" s="18">
        <v>3.1897926634768697E-3</v>
      </c>
      <c r="BZ18" s="18">
        <v>9.5693779904306199E-3</v>
      </c>
      <c r="CA18" s="18">
        <v>0</v>
      </c>
      <c r="CB18" s="18">
        <v>0</v>
      </c>
      <c r="CC18" s="18">
        <v>0</v>
      </c>
      <c r="CD18" s="18">
        <v>1.5948963317384398E-3</v>
      </c>
      <c r="CE18" s="18">
        <v>7.9744816586921896E-3</v>
      </c>
      <c r="CF18" s="18">
        <v>0</v>
      </c>
      <c r="CG18" s="18">
        <v>0</v>
      </c>
      <c r="CH18" s="18">
        <v>0</v>
      </c>
      <c r="CI18" s="18">
        <v>0</v>
      </c>
      <c r="CJ18" s="18">
        <v>4.78468899521531E-3</v>
      </c>
      <c r="CK18" s="18">
        <v>0</v>
      </c>
      <c r="CL18" s="18">
        <v>0</v>
      </c>
      <c r="CM18" s="18">
        <v>0</v>
      </c>
      <c r="CN18" s="18">
        <v>0</v>
      </c>
      <c r="CO18" s="18">
        <v>1.5948963317384398E-3</v>
      </c>
      <c r="CP18" s="18">
        <v>0</v>
      </c>
      <c r="CQ18" s="18">
        <v>0</v>
      </c>
      <c r="CR18" s="18">
        <v>0</v>
      </c>
      <c r="CS18" s="18">
        <v>0</v>
      </c>
      <c r="CT18" s="18">
        <v>0</v>
      </c>
      <c r="CU18" s="18">
        <v>0</v>
      </c>
      <c r="CV18" s="18">
        <v>0</v>
      </c>
      <c r="CW18" s="18">
        <v>0</v>
      </c>
      <c r="CX18" s="18">
        <v>0</v>
      </c>
      <c r="CY18" s="18">
        <v>0</v>
      </c>
      <c r="CZ18" s="18">
        <v>0</v>
      </c>
      <c r="DA18" s="18">
        <v>0</v>
      </c>
      <c r="DB18" s="18">
        <v>0</v>
      </c>
      <c r="DC18" s="18">
        <v>0</v>
      </c>
      <c r="DD18" s="18">
        <v>0</v>
      </c>
      <c r="DE18" s="18">
        <v>0</v>
      </c>
      <c r="DF18" s="18">
        <v>0</v>
      </c>
      <c r="DG18" s="18">
        <v>0</v>
      </c>
      <c r="DH18" s="18">
        <v>0</v>
      </c>
      <c r="DI18" s="18">
        <v>0</v>
      </c>
      <c r="DJ18" s="18">
        <v>0</v>
      </c>
      <c r="DK18" s="18">
        <v>0</v>
      </c>
      <c r="DL18" s="18">
        <v>0</v>
      </c>
      <c r="DM18" s="18">
        <v>0</v>
      </c>
      <c r="DN18" s="18">
        <v>0</v>
      </c>
      <c r="DO18" s="18">
        <v>0</v>
      </c>
      <c r="DP18" s="18">
        <v>0</v>
      </c>
      <c r="DQ18" s="18">
        <v>0</v>
      </c>
      <c r="DR18" s="18">
        <v>0</v>
      </c>
      <c r="DS18" s="18">
        <v>1.59489633173844E-2</v>
      </c>
      <c r="DT18" s="18">
        <v>2.0733652312599701E-2</v>
      </c>
      <c r="DU18" s="18">
        <v>3.0303030303030297E-2</v>
      </c>
      <c r="DV18" s="18">
        <v>1.9138755980861198E-2</v>
      </c>
      <c r="DW18" s="18">
        <v>1.4354066985645899E-2</v>
      </c>
      <c r="DX18" s="18">
        <v>2.5518341307814999E-2</v>
      </c>
      <c r="DY18" s="18">
        <v>3.1897926634768697E-3</v>
      </c>
      <c r="DZ18" s="18">
        <v>1.4354066985645899E-2</v>
      </c>
      <c r="EA18" s="18">
        <v>2.39234449760766E-2</v>
      </c>
      <c r="EB18" s="18">
        <v>4.78468899521531E-3</v>
      </c>
      <c r="EC18" s="18">
        <v>1.11642743221691E-2</v>
      </c>
      <c r="ED18" s="18">
        <v>4.78468899521531E-3</v>
      </c>
      <c r="EE18" s="18">
        <v>1.7543859649122799E-2</v>
      </c>
      <c r="EF18" s="18">
        <v>1.11642743221691E-2</v>
      </c>
      <c r="EG18" s="18">
        <v>4.78468899521531E-3</v>
      </c>
      <c r="EH18" s="18">
        <v>1.59489633173844E-2</v>
      </c>
      <c r="EI18" s="18">
        <v>1.11642743221691E-2</v>
      </c>
      <c r="EJ18" s="18">
        <v>1.27591706539075E-2</v>
      </c>
      <c r="EK18" s="18">
        <v>2.7113237639553402E-2</v>
      </c>
      <c r="EL18" s="18">
        <v>1.27591706539075E-2</v>
      </c>
      <c r="EM18" s="18">
        <v>3.5087719298245598E-2</v>
      </c>
      <c r="EN18" s="18">
        <v>7.9744816586921896E-3</v>
      </c>
      <c r="EO18" s="18">
        <v>6.3795853269537498E-3</v>
      </c>
      <c r="EP18" s="18">
        <v>1.5948963317384398E-3</v>
      </c>
      <c r="EQ18" s="18">
        <v>3.1897926634768697E-3</v>
      </c>
      <c r="ER18" s="18">
        <v>2.39234449760766E-2</v>
      </c>
      <c r="ES18" s="18">
        <v>3.1897926634768697E-3</v>
      </c>
      <c r="ET18" s="18">
        <v>7.9744816586921896E-3</v>
      </c>
      <c r="EU18" s="18">
        <v>0</v>
      </c>
      <c r="EV18" s="18">
        <v>1.5948963317384398E-3</v>
      </c>
      <c r="EW18" s="18">
        <v>2.0733652312599701E-2</v>
      </c>
      <c r="EX18" s="18">
        <v>0</v>
      </c>
      <c r="EY18" s="18">
        <v>0</v>
      </c>
      <c r="EZ18" s="18">
        <v>1.5948963317384398E-3</v>
      </c>
      <c r="FA18" s="18">
        <v>3.1897926634768697E-3</v>
      </c>
      <c r="FB18" s="18">
        <v>2.39234449760766E-2</v>
      </c>
      <c r="FC18" s="18">
        <v>1.5948963317384398E-3</v>
      </c>
      <c r="FD18" s="18">
        <v>0</v>
      </c>
      <c r="FE18" s="18">
        <v>3.1897926634768697E-3</v>
      </c>
      <c r="FF18" s="18">
        <v>0</v>
      </c>
      <c r="FG18" s="18">
        <v>6.3795853269537498E-3</v>
      </c>
      <c r="FH18" s="18">
        <v>0</v>
      </c>
      <c r="FI18" s="18">
        <v>1.5948963317384398E-3</v>
      </c>
      <c r="FJ18" s="18">
        <v>1.5948963317384398E-3</v>
      </c>
      <c r="FK18" s="18">
        <v>0</v>
      </c>
      <c r="FL18" s="18">
        <v>1.7543859649122799E-2</v>
      </c>
      <c r="FM18" s="18">
        <v>0</v>
      </c>
      <c r="FN18" s="18">
        <v>1.5948963317384398E-3</v>
      </c>
      <c r="FO18" s="18">
        <v>0</v>
      </c>
      <c r="FP18" s="18">
        <v>0</v>
      </c>
      <c r="FQ18" s="18">
        <v>7.9744816586921896E-3</v>
      </c>
      <c r="FR18" s="18">
        <v>0</v>
      </c>
      <c r="FS18" s="18">
        <v>0</v>
      </c>
      <c r="FT18" s="18">
        <v>0</v>
      </c>
      <c r="FU18" s="18">
        <v>0</v>
      </c>
      <c r="FV18" s="18">
        <v>3.1897926634768697E-3</v>
      </c>
      <c r="FW18" s="18">
        <v>0</v>
      </c>
      <c r="FX18" s="18">
        <v>0</v>
      </c>
      <c r="FY18" s="18">
        <v>0</v>
      </c>
      <c r="FZ18" s="18">
        <v>0</v>
      </c>
      <c r="GA18" s="18">
        <v>6.3795853269537498E-3</v>
      </c>
      <c r="GB18" s="18">
        <v>0</v>
      </c>
      <c r="GC18" s="18">
        <v>0</v>
      </c>
      <c r="GD18" s="18">
        <v>0</v>
      </c>
      <c r="GE18" s="18">
        <v>0</v>
      </c>
      <c r="GF18" s="18">
        <v>1.5948963317384398E-3</v>
      </c>
      <c r="GG18" s="18">
        <v>0</v>
      </c>
      <c r="GH18" s="18">
        <v>0</v>
      </c>
      <c r="GI18" s="18">
        <v>0</v>
      </c>
      <c r="GJ18" s="18">
        <v>0</v>
      </c>
      <c r="GK18" s="18">
        <v>3.1897926634768697E-3</v>
      </c>
      <c r="GL18" s="18">
        <v>0</v>
      </c>
      <c r="GM18" s="18">
        <v>0</v>
      </c>
      <c r="GN18" s="18">
        <v>0</v>
      </c>
      <c r="GO18" s="18">
        <v>0</v>
      </c>
      <c r="GP18" s="18">
        <v>1.5948963317384398E-3</v>
      </c>
      <c r="GQ18" s="18">
        <v>0</v>
      </c>
      <c r="GR18" s="18">
        <v>0</v>
      </c>
      <c r="GS18" s="18">
        <v>0</v>
      </c>
      <c r="GT18" s="18">
        <v>0</v>
      </c>
      <c r="GU18" s="18">
        <v>0</v>
      </c>
      <c r="GV18" s="18">
        <v>0</v>
      </c>
      <c r="GW18" s="18">
        <v>0</v>
      </c>
      <c r="GX18" s="18">
        <v>0</v>
      </c>
      <c r="GY18" s="18">
        <v>0</v>
      </c>
      <c r="GZ18" s="18">
        <v>0</v>
      </c>
      <c r="HA18" s="18">
        <v>0</v>
      </c>
      <c r="HB18" s="18">
        <v>0</v>
      </c>
      <c r="HC18" s="18">
        <v>0</v>
      </c>
      <c r="HD18" s="18">
        <v>0</v>
      </c>
      <c r="HE18" s="18">
        <v>0</v>
      </c>
      <c r="HF18" s="18">
        <v>0</v>
      </c>
      <c r="HG18" s="18">
        <v>0</v>
      </c>
      <c r="HH18" s="18">
        <v>0</v>
      </c>
      <c r="HI18" s="18">
        <v>0</v>
      </c>
      <c r="HJ18" s="18">
        <v>0</v>
      </c>
      <c r="HK18" s="18">
        <v>0</v>
      </c>
      <c r="HL18" s="18">
        <v>0</v>
      </c>
      <c r="HM18" s="18">
        <v>0</v>
      </c>
      <c r="HN18" s="18">
        <v>1.5948963317384398E-3</v>
      </c>
    </row>
    <row r="19" spans="1:222" x14ac:dyDescent="0.3">
      <c r="A19" s="14" t="s">
        <v>17</v>
      </c>
      <c r="B19" s="14" t="s">
        <v>37</v>
      </c>
      <c r="C19" s="15">
        <v>95</v>
      </c>
      <c r="D19" s="15">
        <v>484</v>
      </c>
      <c r="E19" s="16">
        <v>31.378947368421102</v>
      </c>
      <c r="F19" s="17">
        <v>0.52631578947368407</v>
      </c>
      <c r="G19" s="17">
        <v>0.47368421052631599</v>
      </c>
      <c r="H19" s="17">
        <v>0.7473684210526319</v>
      </c>
      <c r="I19" s="18">
        <v>0.673684210526316</v>
      </c>
      <c r="J19" s="18">
        <v>0.32631578947368406</v>
      </c>
      <c r="K19" s="19">
        <v>5.0947368421052603</v>
      </c>
      <c r="L19" s="18">
        <v>0.10123966942148799</v>
      </c>
      <c r="M19" s="55">
        <v>0.4</v>
      </c>
      <c r="N19" s="18">
        <v>0.10489510489510501</v>
      </c>
      <c r="O19" s="18">
        <v>0.21678321678321702</v>
      </c>
      <c r="P19" s="18">
        <v>0.157894736842105</v>
      </c>
      <c r="Q19" s="18">
        <v>0.32631578947368406</v>
      </c>
      <c r="R19" s="18">
        <v>0.46315789473684199</v>
      </c>
      <c r="S19" s="55">
        <v>0.94736842105263197</v>
      </c>
      <c r="T19" s="55">
        <v>0.50526315789473697</v>
      </c>
      <c r="U19" s="18">
        <v>0.49173553719008267</v>
      </c>
      <c r="V19" s="18">
        <v>0.50826446280991733</v>
      </c>
      <c r="W19" s="18">
        <v>8.2644628099173608E-3</v>
      </c>
      <c r="X19" s="18">
        <v>1.8595041322314002E-2</v>
      </c>
      <c r="Y19" s="18">
        <v>8.2644628099173608E-3</v>
      </c>
      <c r="Z19" s="18">
        <v>2.0661157024793399E-2</v>
      </c>
      <c r="AA19" s="18">
        <v>2.0661157024793399E-2</v>
      </c>
      <c r="AB19" s="18">
        <v>2.89256198347107E-2</v>
      </c>
      <c r="AC19" s="18">
        <v>1.03305785123967E-2</v>
      </c>
      <c r="AD19" s="18">
        <v>2.6859504132231402E-2</v>
      </c>
      <c r="AE19" s="18">
        <v>3.0991735537190101E-2</v>
      </c>
      <c r="AF19" s="18">
        <v>6.1983471074380202E-3</v>
      </c>
      <c r="AG19" s="18">
        <v>2.89256198347107E-2</v>
      </c>
      <c r="AH19" s="18">
        <v>1.44628099173554E-2</v>
      </c>
      <c r="AI19" s="18">
        <v>1.44628099173554E-2</v>
      </c>
      <c r="AJ19" s="18">
        <v>1.2396694214876E-2</v>
      </c>
      <c r="AK19" s="18">
        <v>6.1983471074380202E-3</v>
      </c>
      <c r="AL19" s="18">
        <v>8.2644628099173608E-3</v>
      </c>
      <c r="AM19" s="18">
        <v>6.1983471074380202E-3</v>
      </c>
      <c r="AN19" s="18">
        <v>1.2396694214876E-2</v>
      </c>
      <c r="AO19" s="18">
        <v>1.8595041322314002E-2</v>
      </c>
      <c r="AP19" s="18">
        <v>2.0661157024793402E-3</v>
      </c>
      <c r="AQ19" s="18">
        <v>1.03305785123967E-2</v>
      </c>
      <c r="AR19" s="18">
        <v>4.1322314049586804E-3</v>
      </c>
      <c r="AS19" s="18">
        <v>8.2644628099173608E-3</v>
      </c>
      <c r="AT19" s="18">
        <v>4.1322314049586804E-3</v>
      </c>
      <c r="AU19" s="18">
        <v>6.1983471074380202E-3</v>
      </c>
      <c r="AV19" s="18">
        <v>1.6528925619834701E-2</v>
      </c>
      <c r="AW19" s="18">
        <v>8.2644628099173608E-3</v>
      </c>
      <c r="AX19" s="18">
        <v>2.0661157024793402E-3</v>
      </c>
      <c r="AY19" s="18">
        <v>8.2644628099173608E-3</v>
      </c>
      <c r="AZ19" s="18">
        <v>2.0661157024793402E-3</v>
      </c>
      <c r="BA19" s="18">
        <v>2.2727272727272697E-2</v>
      </c>
      <c r="BB19" s="18">
        <v>6.1983471074380202E-3</v>
      </c>
      <c r="BC19" s="18">
        <v>4.1322314049586804E-3</v>
      </c>
      <c r="BD19" s="18">
        <v>2.0661157024793402E-3</v>
      </c>
      <c r="BE19" s="18">
        <v>0</v>
      </c>
      <c r="BF19" s="18">
        <v>2.2727272727272697E-2</v>
      </c>
      <c r="BG19" s="18">
        <v>0</v>
      </c>
      <c r="BH19" s="18">
        <v>0</v>
      </c>
      <c r="BI19" s="18">
        <v>0</v>
      </c>
      <c r="BJ19" s="18">
        <v>2.0661157024793402E-3</v>
      </c>
      <c r="BK19" s="18">
        <v>2.2727272727272697E-2</v>
      </c>
      <c r="BL19" s="18">
        <v>0</v>
      </c>
      <c r="BM19" s="18">
        <v>0</v>
      </c>
      <c r="BN19" s="18">
        <v>0</v>
      </c>
      <c r="BO19" s="18">
        <v>0</v>
      </c>
      <c r="BP19" s="18">
        <v>6.1983471074380202E-3</v>
      </c>
      <c r="BQ19" s="18">
        <v>0</v>
      </c>
      <c r="BR19" s="18">
        <v>2.0661157024793402E-3</v>
      </c>
      <c r="BS19" s="18">
        <v>2.0661157024793402E-3</v>
      </c>
      <c r="BT19" s="18">
        <v>0</v>
      </c>
      <c r="BU19" s="18">
        <v>6.1983471074380202E-3</v>
      </c>
      <c r="BV19" s="18">
        <v>0</v>
      </c>
      <c r="BW19" s="18">
        <v>2.0661157024793402E-3</v>
      </c>
      <c r="BX19" s="18">
        <v>2.0661157024793402E-3</v>
      </c>
      <c r="BY19" s="18">
        <v>0</v>
      </c>
      <c r="BZ19" s="18">
        <v>2.0661157024793402E-3</v>
      </c>
      <c r="CA19" s="18">
        <v>0</v>
      </c>
      <c r="CB19" s="18">
        <v>0</v>
      </c>
      <c r="CC19" s="18">
        <v>0</v>
      </c>
      <c r="CD19" s="18">
        <v>0</v>
      </c>
      <c r="CE19" s="18">
        <v>8.2644628099173608E-3</v>
      </c>
      <c r="CF19" s="18">
        <v>0</v>
      </c>
      <c r="CG19" s="18">
        <v>0</v>
      </c>
      <c r="CH19" s="18">
        <v>0</v>
      </c>
      <c r="CI19" s="18">
        <v>0</v>
      </c>
      <c r="CJ19" s="18">
        <v>0</v>
      </c>
      <c r="CK19" s="18">
        <v>0</v>
      </c>
      <c r="CL19" s="18">
        <v>0</v>
      </c>
      <c r="CM19" s="18">
        <v>0</v>
      </c>
      <c r="CN19" s="18">
        <v>0</v>
      </c>
      <c r="CO19" s="18">
        <v>4.1322314049586804E-3</v>
      </c>
      <c r="CP19" s="18">
        <v>0</v>
      </c>
      <c r="CQ19" s="18">
        <v>0</v>
      </c>
      <c r="CR19" s="18">
        <v>0</v>
      </c>
      <c r="CS19" s="18">
        <v>0</v>
      </c>
      <c r="CT19" s="18">
        <v>0</v>
      </c>
      <c r="CU19" s="18">
        <v>0</v>
      </c>
      <c r="CV19" s="18">
        <v>0</v>
      </c>
      <c r="CW19" s="18">
        <v>0</v>
      </c>
      <c r="CX19" s="18">
        <v>0</v>
      </c>
      <c r="CY19" s="18">
        <v>0</v>
      </c>
      <c r="CZ19" s="18">
        <v>0</v>
      </c>
      <c r="DA19" s="18">
        <v>0</v>
      </c>
      <c r="DB19" s="18">
        <v>0</v>
      </c>
      <c r="DC19" s="18">
        <v>0</v>
      </c>
      <c r="DD19" s="18">
        <v>0</v>
      </c>
      <c r="DE19" s="18">
        <v>0</v>
      </c>
      <c r="DF19" s="18">
        <v>0</v>
      </c>
      <c r="DG19" s="18">
        <v>0</v>
      </c>
      <c r="DH19" s="18">
        <v>0</v>
      </c>
      <c r="DI19" s="18">
        <v>0</v>
      </c>
      <c r="DJ19" s="18">
        <v>0</v>
      </c>
      <c r="DK19" s="18">
        <v>0</v>
      </c>
      <c r="DL19" s="18">
        <v>0</v>
      </c>
      <c r="DM19" s="18">
        <v>0</v>
      </c>
      <c r="DN19" s="18">
        <v>0</v>
      </c>
      <c r="DO19" s="18">
        <v>0</v>
      </c>
      <c r="DP19" s="18">
        <v>0</v>
      </c>
      <c r="DQ19" s="18">
        <v>0</v>
      </c>
      <c r="DR19" s="18">
        <v>0</v>
      </c>
      <c r="DS19" s="18">
        <v>1.8595041322314002E-2</v>
      </c>
      <c r="DT19" s="18">
        <v>1.2396694214876E-2</v>
      </c>
      <c r="DU19" s="18">
        <v>1.2396694214876E-2</v>
      </c>
      <c r="DV19" s="18">
        <v>1.8595041322314002E-2</v>
      </c>
      <c r="DW19" s="18">
        <v>1.44628099173554E-2</v>
      </c>
      <c r="DX19" s="18">
        <v>1.6528925619834701E-2</v>
      </c>
      <c r="DY19" s="18">
        <v>1.6528925619834701E-2</v>
      </c>
      <c r="DZ19" s="18">
        <v>2.4793388429752098E-2</v>
      </c>
      <c r="EA19" s="18">
        <v>1.8595041322314002E-2</v>
      </c>
      <c r="EB19" s="18">
        <v>2.0661157024793399E-2</v>
      </c>
      <c r="EC19" s="18">
        <v>2.6859504132231402E-2</v>
      </c>
      <c r="ED19" s="18">
        <v>1.2396694214876E-2</v>
      </c>
      <c r="EE19" s="18">
        <v>1.6528925619834701E-2</v>
      </c>
      <c r="EF19" s="18">
        <v>8.2644628099173608E-3</v>
      </c>
      <c r="EG19" s="18">
        <v>1.03305785123967E-2</v>
      </c>
      <c r="EH19" s="18">
        <v>1.2396694214876E-2</v>
      </c>
      <c r="EI19" s="18">
        <v>6.1983471074380202E-3</v>
      </c>
      <c r="EJ19" s="18">
        <v>4.1322314049586804E-3</v>
      </c>
      <c r="EK19" s="18">
        <v>2.4793388429752098E-2</v>
      </c>
      <c r="EL19" s="18">
        <v>1.03305785123967E-2</v>
      </c>
      <c r="EM19" s="18">
        <v>2.2727272727272697E-2</v>
      </c>
      <c r="EN19" s="18">
        <v>4.1322314049586804E-3</v>
      </c>
      <c r="EO19" s="18">
        <v>1.6528925619834701E-2</v>
      </c>
      <c r="EP19" s="18">
        <v>4.1322314049586804E-3</v>
      </c>
      <c r="EQ19" s="18">
        <v>2.0661157024793402E-3</v>
      </c>
      <c r="ER19" s="18">
        <v>3.5123966942148803E-2</v>
      </c>
      <c r="ES19" s="18">
        <v>0</v>
      </c>
      <c r="ET19" s="18">
        <v>4.1322314049586804E-3</v>
      </c>
      <c r="EU19" s="18">
        <v>6.1983471074380202E-3</v>
      </c>
      <c r="EV19" s="18">
        <v>0</v>
      </c>
      <c r="EW19" s="18">
        <v>3.0991735537190101E-2</v>
      </c>
      <c r="EX19" s="18">
        <v>0</v>
      </c>
      <c r="EY19" s="18">
        <v>4.1322314049586804E-3</v>
      </c>
      <c r="EZ19" s="18">
        <v>0</v>
      </c>
      <c r="FA19" s="18">
        <v>0</v>
      </c>
      <c r="FB19" s="18">
        <v>1.44628099173554E-2</v>
      </c>
      <c r="FC19" s="18">
        <v>0</v>
      </c>
      <c r="FD19" s="18">
        <v>0</v>
      </c>
      <c r="FE19" s="18">
        <v>2.0661157024793402E-3</v>
      </c>
      <c r="FF19" s="18">
        <v>0</v>
      </c>
      <c r="FG19" s="18">
        <v>8.2644628099173608E-3</v>
      </c>
      <c r="FH19" s="18">
        <v>0</v>
      </c>
      <c r="FI19" s="18">
        <v>0</v>
      </c>
      <c r="FJ19" s="18">
        <v>0</v>
      </c>
      <c r="FK19" s="18">
        <v>0</v>
      </c>
      <c r="FL19" s="18">
        <v>2.0661157024793399E-2</v>
      </c>
      <c r="FM19" s="18">
        <v>0</v>
      </c>
      <c r="FN19" s="18">
        <v>0</v>
      </c>
      <c r="FO19" s="18">
        <v>0</v>
      </c>
      <c r="FP19" s="18">
        <v>0</v>
      </c>
      <c r="FQ19" s="18">
        <v>1.03305785123967E-2</v>
      </c>
      <c r="FR19" s="18">
        <v>0</v>
      </c>
      <c r="FS19" s="18">
        <v>0</v>
      </c>
      <c r="FT19" s="18">
        <v>0</v>
      </c>
      <c r="FU19" s="18">
        <v>0</v>
      </c>
      <c r="FV19" s="18">
        <v>4.1322314049586804E-3</v>
      </c>
      <c r="FW19" s="18">
        <v>0</v>
      </c>
      <c r="FX19" s="18">
        <v>0</v>
      </c>
      <c r="FY19" s="18">
        <v>0</v>
      </c>
      <c r="FZ19" s="18">
        <v>0</v>
      </c>
      <c r="GA19" s="18">
        <v>4.1322314049586804E-3</v>
      </c>
      <c r="GB19" s="18">
        <v>0</v>
      </c>
      <c r="GC19" s="18">
        <v>0</v>
      </c>
      <c r="GD19" s="18">
        <v>0</v>
      </c>
      <c r="GE19" s="18">
        <v>0</v>
      </c>
      <c r="GF19" s="18">
        <v>2.0661157024793402E-3</v>
      </c>
      <c r="GG19" s="18">
        <v>0</v>
      </c>
      <c r="GH19" s="18">
        <v>0</v>
      </c>
      <c r="GI19" s="18">
        <v>0</v>
      </c>
      <c r="GJ19" s="18">
        <v>0</v>
      </c>
      <c r="GK19" s="18">
        <v>0</v>
      </c>
      <c r="GL19" s="18">
        <v>0</v>
      </c>
      <c r="GM19" s="18">
        <v>0</v>
      </c>
      <c r="GN19" s="18">
        <v>0</v>
      </c>
      <c r="GO19" s="18">
        <v>0</v>
      </c>
      <c r="GP19" s="18">
        <v>4.1322314049586804E-3</v>
      </c>
      <c r="GQ19" s="18">
        <v>0</v>
      </c>
      <c r="GR19" s="18">
        <v>0</v>
      </c>
      <c r="GS19" s="18">
        <v>0</v>
      </c>
      <c r="GT19" s="18">
        <v>0</v>
      </c>
      <c r="GU19" s="18">
        <v>0</v>
      </c>
      <c r="GV19" s="18">
        <v>0</v>
      </c>
      <c r="GW19" s="18">
        <v>0</v>
      </c>
      <c r="GX19" s="18">
        <v>0</v>
      </c>
      <c r="GY19" s="18">
        <v>0</v>
      </c>
      <c r="GZ19" s="18">
        <v>0</v>
      </c>
      <c r="HA19" s="18">
        <v>0</v>
      </c>
      <c r="HB19" s="18">
        <v>0</v>
      </c>
      <c r="HC19" s="18">
        <v>0</v>
      </c>
      <c r="HD19" s="18">
        <v>0</v>
      </c>
      <c r="HE19" s="18">
        <v>2.0661157024793402E-3</v>
      </c>
      <c r="HF19" s="18">
        <v>0</v>
      </c>
      <c r="HG19" s="18">
        <v>0</v>
      </c>
      <c r="HH19" s="18">
        <v>0</v>
      </c>
      <c r="HI19" s="18">
        <v>0</v>
      </c>
      <c r="HJ19" s="18">
        <v>0</v>
      </c>
      <c r="HK19" s="18">
        <v>0</v>
      </c>
      <c r="HL19" s="18">
        <v>0</v>
      </c>
      <c r="HM19" s="18">
        <v>0</v>
      </c>
      <c r="HN19" s="18">
        <v>0</v>
      </c>
    </row>
    <row r="20" spans="1:222" x14ac:dyDescent="0.3">
      <c r="A20" s="14" t="s">
        <v>18</v>
      </c>
      <c r="B20" s="14" t="s">
        <v>39</v>
      </c>
      <c r="C20" s="15">
        <v>105</v>
      </c>
      <c r="D20" s="15">
        <v>494</v>
      </c>
      <c r="E20" s="16">
        <v>34.009523809523799</v>
      </c>
      <c r="F20" s="17">
        <v>0.46666666666666701</v>
      </c>
      <c r="G20" s="17">
        <v>0.53333333333333299</v>
      </c>
      <c r="H20" s="17">
        <v>0.73333333333333295</v>
      </c>
      <c r="I20" s="18">
        <v>0.580952380952381</v>
      </c>
      <c r="J20" s="18">
        <v>0.419047619047619</v>
      </c>
      <c r="K20" s="19">
        <v>4.6952380952380999</v>
      </c>
      <c r="L20" s="18">
        <v>0.135627530364372</v>
      </c>
      <c r="M20" s="55">
        <v>0.49523809523809498</v>
      </c>
      <c r="N20" s="18">
        <v>8.875739644970411E-2</v>
      </c>
      <c r="O20" s="18">
        <v>9.4674556213017805E-2</v>
      </c>
      <c r="P20" s="18">
        <v>0.14285714285714302</v>
      </c>
      <c r="Q20" s="18">
        <v>0.15238095238095201</v>
      </c>
      <c r="R20" s="18">
        <v>0.29523809523809502</v>
      </c>
      <c r="S20" s="55">
        <v>0.98095238095238102</v>
      </c>
      <c r="T20" s="55">
        <v>0.46666666666666701</v>
      </c>
      <c r="U20" s="18">
        <v>0.46356275303643724</v>
      </c>
      <c r="V20" s="18">
        <v>0.53643724696356276</v>
      </c>
      <c r="W20" s="18">
        <v>4.0485829959514205E-3</v>
      </c>
      <c r="X20" s="18">
        <v>1.417004048583E-2</v>
      </c>
      <c r="Y20" s="18">
        <v>1.0121457489878501E-2</v>
      </c>
      <c r="Z20" s="18">
        <v>1.0121457489878501E-2</v>
      </c>
      <c r="AA20" s="18">
        <v>1.21457489878543E-2</v>
      </c>
      <c r="AB20" s="18">
        <v>1.8218623481781399E-2</v>
      </c>
      <c r="AC20" s="18">
        <v>1.8218623481781399E-2</v>
      </c>
      <c r="AD20" s="18">
        <v>2.6315789473684199E-2</v>
      </c>
      <c r="AE20" s="18">
        <v>3.0364372469635602E-2</v>
      </c>
      <c r="AF20" s="18">
        <v>4.0485829959514205E-3</v>
      </c>
      <c r="AG20" s="18">
        <v>2.8340080971659899E-2</v>
      </c>
      <c r="AH20" s="18">
        <v>4.0485829959514205E-3</v>
      </c>
      <c r="AI20" s="18">
        <v>2.6315789473684199E-2</v>
      </c>
      <c r="AJ20" s="18">
        <v>8.0971659919028306E-3</v>
      </c>
      <c r="AK20" s="18">
        <v>1.417004048583E-2</v>
      </c>
      <c r="AL20" s="18">
        <v>1.417004048583E-2</v>
      </c>
      <c r="AM20" s="18">
        <v>8.0971659919028306E-3</v>
      </c>
      <c r="AN20" s="18">
        <v>1.21457489878543E-2</v>
      </c>
      <c r="AO20" s="18">
        <v>1.0121457489878501E-2</v>
      </c>
      <c r="AP20" s="18">
        <v>4.0485829959514205E-3</v>
      </c>
      <c r="AQ20" s="18">
        <v>8.0971659919028306E-3</v>
      </c>
      <c r="AR20" s="18">
        <v>4.0485829959514205E-3</v>
      </c>
      <c r="AS20" s="18">
        <v>8.0971659919028306E-3</v>
      </c>
      <c r="AT20" s="18">
        <v>4.0485829959514205E-3</v>
      </c>
      <c r="AU20" s="18">
        <v>0</v>
      </c>
      <c r="AV20" s="18">
        <v>1.8218623481781399E-2</v>
      </c>
      <c r="AW20" s="18">
        <v>8.0971659919028306E-3</v>
      </c>
      <c r="AX20" s="18">
        <v>4.0485829959514205E-3</v>
      </c>
      <c r="AY20" s="18">
        <v>6.0728744939271299E-3</v>
      </c>
      <c r="AZ20" s="18">
        <v>2.0242914979757103E-3</v>
      </c>
      <c r="BA20" s="18">
        <v>3.4412955465587002E-2</v>
      </c>
      <c r="BB20" s="18">
        <v>0</v>
      </c>
      <c r="BC20" s="18">
        <v>8.0971659919028306E-3</v>
      </c>
      <c r="BD20" s="18">
        <v>0</v>
      </c>
      <c r="BE20" s="18">
        <v>0</v>
      </c>
      <c r="BF20" s="18">
        <v>1.6194331983805699E-2</v>
      </c>
      <c r="BG20" s="18">
        <v>0</v>
      </c>
      <c r="BH20" s="18">
        <v>0</v>
      </c>
      <c r="BI20" s="18">
        <v>0</v>
      </c>
      <c r="BJ20" s="18">
        <v>0</v>
      </c>
      <c r="BK20" s="18">
        <v>1.6194331983805699E-2</v>
      </c>
      <c r="BL20" s="18">
        <v>0</v>
      </c>
      <c r="BM20" s="18">
        <v>0</v>
      </c>
      <c r="BN20" s="18">
        <v>2.0242914979757103E-3</v>
      </c>
      <c r="BO20" s="18">
        <v>0</v>
      </c>
      <c r="BP20" s="18">
        <v>1.0121457489878501E-2</v>
      </c>
      <c r="BQ20" s="18">
        <v>0</v>
      </c>
      <c r="BR20" s="18">
        <v>2.0242914979757103E-3</v>
      </c>
      <c r="BS20" s="18">
        <v>2.0242914979757103E-3</v>
      </c>
      <c r="BT20" s="18">
        <v>0</v>
      </c>
      <c r="BU20" s="18">
        <v>4.0485829959514205E-3</v>
      </c>
      <c r="BV20" s="18">
        <v>0</v>
      </c>
      <c r="BW20" s="18">
        <v>4.0485829959514205E-3</v>
      </c>
      <c r="BX20" s="18">
        <v>0</v>
      </c>
      <c r="BY20" s="18">
        <v>0</v>
      </c>
      <c r="BZ20" s="18">
        <v>6.0728744939271299E-3</v>
      </c>
      <c r="CA20" s="18">
        <v>2.0242914979757103E-3</v>
      </c>
      <c r="CB20" s="18">
        <v>2.0242914979757103E-3</v>
      </c>
      <c r="CC20" s="18">
        <v>0</v>
      </c>
      <c r="CD20" s="18">
        <v>0</v>
      </c>
      <c r="CE20" s="18">
        <v>6.0728744939271299E-3</v>
      </c>
      <c r="CF20" s="18">
        <v>0</v>
      </c>
      <c r="CG20" s="18">
        <v>0</v>
      </c>
      <c r="CH20" s="18">
        <v>0</v>
      </c>
      <c r="CI20" s="18">
        <v>0</v>
      </c>
      <c r="CJ20" s="18">
        <v>4.0485829959514205E-3</v>
      </c>
      <c r="CK20" s="18">
        <v>0</v>
      </c>
      <c r="CL20" s="18">
        <v>0</v>
      </c>
      <c r="CM20" s="18">
        <v>0</v>
      </c>
      <c r="CN20" s="18">
        <v>0</v>
      </c>
      <c r="CO20" s="18">
        <v>4.0485829959514205E-3</v>
      </c>
      <c r="CP20" s="18">
        <v>0</v>
      </c>
      <c r="CQ20" s="18">
        <v>0</v>
      </c>
      <c r="CR20" s="18">
        <v>0</v>
      </c>
      <c r="CS20" s="18">
        <v>0</v>
      </c>
      <c r="CT20" s="18">
        <v>0</v>
      </c>
      <c r="CU20" s="18">
        <v>0</v>
      </c>
      <c r="CV20" s="18">
        <v>0</v>
      </c>
      <c r="CW20" s="18">
        <v>0</v>
      </c>
      <c r="CX20" s="18">
        <v>0</v>
      </c>
      <c r="CY20" s="18">
        <v>0</v>
      </c>
      <c r="CZ20" s="18">
        <v>0</v>
      </c>
      <c r="DA20" s="18">
        <v>0</v>
      </c>
      <c r="DB20" s="18">
        <v>0</v>
      </c>
      <c r="DC20" s="18">
        <v>0</v>
      </c>
      <c r="DD20" s="18">
        <v>0</v>
      </c>
      <c r="DE20" s="18">
        <v>0</v>
      </c>
      <c r="DF20" s="18">
        <v>0</v>
      </c>
      <c r="DG20" s="18">
        <v>0</v>
      </c>
      <c r="DH20" s="18">
        <v>0</v>
      </c>
      <c r="DI20" s="18">
        <v>0</v>
      </c>
      <c r="DJ20" s="18">
        <v>0</v>
      </c>
      <c r="DK20" s="18">
        <v>0</v>
      </c>
      <c r="DL20" s="18">
        <v>0</v>
      </c>
      <c r="DM20" s="18">
        <v>0</v>
      </c>
      <c r="DN20" s="18">
        <v>0</v>
      </c>
      <c r="DO20" s="18">
        <v>0</v>
      </c>
      <c r="DP20" s="18">
        <v>0</v>
      </c>
      <c r="DQ20" s="18">
        <v>0</v>
      </c>
      <c r="DR20" s="18">
        <v>0</v>
      </c>
      <c r="DS20" s="18">
        <v>4.0485829959514205E-3</v>
      </c>
      <c r="DT20" s="18">
        <v>6.0728744939271299E-3</v>
      </c>
      <c r="DU20" s="18">
        <v>2.4291497975708499E-2</v>
      </c>
      <c r="DV20" s="18">
        <v>1.8218623481781399E-2</v>
      </c>
      <c r="DW20" s="18">
        <v>1.0121457489878501E-2</v>
      </c>
      <c r="DX20" s="18">
        <v>1.8218623481781399E-2</v>
      </c>
      <c r="DY20" s="18">
        <v>2.2267206477732802E-2</v>
      </c>
      <c r="DZ20" s="18">
        <v>1.8218623481781399E-2</v>
      </c>
      <c r="EA20" s="18">
        <v>3.0364372469635602E-2</v>
      </c>
      <c r="EB20" s="18">
        <v>4.0485829959514205E-3</v>
      </c>
      <c r="EC20" s="18">
        <v>3.0364372469635602E-2</v>
      </c>
      <c r="ED20" s="18">
        <v>8.0971659919028306E-3</v>
      </c>
      <c r="EE20" s="18">
        <v>1.8218623481781399E-2</v>
      </c>
      <c r="EF20" s="18">
        <v>8.0971659919028306E-3</v>
      </c>
      <c r="EG20" s="18">
        <v>6.0728744939271299E-3</v>
      </c>
      <c r="EH20" s="18">
        <v>1.417004048583E-2</v>
      </c>
      <c r="EI20" s="18">
        <v>1.6194331983805699E-2</v>
      </c>
      <c r="EJ20" s="18">
        <v>1.0121457489878501E-2</v>
      </c>
      <c r="EK20" s="18">
        <v>2.4291497975708499E-2</v>
      </c>
      <c r="EL20" s="18">
        <v>6.0728744939271299E-3</v>
      </c>
      <c r="EM20" s="18">
        <v>2.6315789473684199E-2</v>
      </c>
      <c r="EN20" s="18">
        <v>0</v>
      </c>
      <c r="EO20" s="18">
        <v>2.0242914979757099E-2</v>
      </c>
      <c r="EP20" s="18">
        <v>2.0242914979757103E-3</v>
      </c>
      <c r="EQ20" s="18">
        <v>6.0728744939271299E-3</v>
      </c>
      <c r="ER20" s="18">
        <v>4.0485829959514198E-2</v>
      </c>
      <c r="ES20" s="18">
        <v>6.0728744939271299E-3</v>
      </c>
      <c r="ET20" s="18">
        <v>1.0121457489878501E-2</v>
      </c>
      <c r="EU20" s="18">
        <v>8.0971659919028306E-3</v>
      </c>
      <c r="EV20" s="18">
        <v>0</v>
      </c>
      <c r="EW20" s="18">
        <v>2.6315789473684199E-2</v>
      </c>
      <c r="EX20" s="18">
        <v>0</v>
      </c>
      <c r="EY20" s="18">
        <v>2.0242914979757103E-3</v>
      </c>
      <c r="EZ20" s="18">
        <v>2.0242914979757103E-3</v>
      </c>
      <c r="FA20" s="18">
        <v>0</v>
      </c>
      <c r="FB20" s="18">
        <v>1.6194331983805699E-2</v>
      </c>
      <c r="FC20" s="18">
        <v>0</v>
      </c>
      <c r="FD20" s="18">
        <v>2.0242914979757103E-3</v>
      </c>
      <c r="FE20" s="18">
        <v>2.0242914979757103E-3</v>
      </c>
      <c r="FF20" s="18">
        <v>0</v>
      </c>
      <c r="FG20" s="18">
        <v>1.6194331983805699E-2</v>
      </c>
      <c r="FH20" s="18">
        <v>0</v>
      </c>
      <c r="FI20" s="18">
        <v>0</v>
      </c>
      <c r="FJ20" s="18">
        <v>0</v>
      </c>
      <c r="FK20" s="18">
        <v>0</v>
      </c>
      <c r="FL20" s="18">
        <v>1.0121457489878501E-2</v>
      </c>
      <c r="FM20" s="18">
        <v>0</v>
      </c>
      <c r="FN20" s="18">
        <v>0</v>
      </c>
      <c r="FO20" s="18">
        <v>2.0242914979757103E-3</v>
      </c>
      <c r="FP20" s="18">
        <v>0</v>
      </c>
      <c r="FQ20" s="18">
        <v>1.417004048583E-2</v>
      </c>
      <c r="FR20" s="18">
        <v>0</v>
      </c>
      <c r="FS20" s="18">
        <v>0</v>
      </c>
      <c r="FT20" s="18">
        <v>0</v>
      </c>
      <c r="FU20" s="18">
        <v>0</v>
      </c>
      <c r="FV20" s="18">
        <v>8.0971659919028306E-3</v>
      </c>
      <c r="FW20" s="18">
        <v>0</v>
      </c>
      <c r="FX20" s="18">
        <v>2.0242914979757103E-3</v>
      </c>
      <c r="FY20" s="18">
        <v>0</v>
      </c>
      <c r="FZ20" s="18">
        <v>0</v>
      </c>
      <c r="GA20" s="18">
        <v>1.0121457489878501E-2</v>
      </c>
      <c r="GB20" s="18">
        <v>0</v>
      </c>
      <c r="GC20" s="18">
        <v>0</v>
      </c>
      <c r="GD20" s="18">
        <v>0</v>
      </c>
      <c r="GE20" s="18">
        <v>0</v>
      </c>
      <c r="GF20" s="18">
        <v>2.0242914979757103E-3</v>
      </c>
      <c r="GG20" s="18">
        <v>0</v>
      </c>
      <c r="GH20" s="18">
        <v>0</v>
      </c>
      <c r="GI20" s="18">
        <v>0</v>
      </c>
      <c r="GJ20" s="18">
        <v>0</v>
      </c>
      <c r="GK20" s="18">
        <v>2.0242914979757103E-3</v>
      </c>
      <c r="GL20" s="18">
        <v>0</v>
      </c>
      <c r="GM20" s="18">
        <v>0</v>
      </c>
      <c r="GN20" s="18">
        <v>0</v>
      </c>
      <c r="GO20" s="18">
        <v>0</v>
      </c>
      <c r="GP20" s="18">
        <v>0</v>
      </c>
      <c r="GQ20" s="18">
        <v>0</v>
      </c>
      <c r="GR20" s="18">
        <v>0</v>
      </c>
      <c r="GS20" s="18">
        <v>0</v>
      </c>
      <c r="GT20" s="18">
        <v>0</v>
      </c>
      <c r="GU20" s="18">
        <v>0</v>
      </c>
      <c r="GV20" s="18">
        <v>0</v>
      </c>
      <c r="GW20" s="18">
        <v>0</v>
      </c>
      <c r="GX20" s="18">
        <v>0</v>
      </c>
      <c r="GY20" s="18">
        <v>0</v>
      </c>
      <c r="GZ20" s="18">
        <v>2.0242914979757103E-3</v>
      </c>
      <c r="HA20" s="18">
        <v>0</v>
      </c>
      <c r="HB20" s="18">
        <v>0</v>
      </c>
      <c r="HC20" s="18">
        <v>0</v>
      </c>
      <c r="HD20" s="18">
        <v>0</v>
      </c>
      <c r="HE20" s="18">
        <v>0</v>
      </c>
      <c r="HF20" s="18">
        <v>0</v>
      </c>
      <c r="HG20" s="18">
        <v>0</v>
      </c>
      <c r="HH20" s="18">
        <v>0</v>
      </c>
      <c r="HI20" s="18">
        <v>0</v>
      </c>
      <c r="HJ20" s="18">
        <v>0</v>
      </c>
      <c r="HK20" s="18">
        <v>0</v>
      </c>
      <c r="HL20" s="18">
        <v>0</v>
      </c>
      <c r="HM20" s="18">
        <v>0</v>
      </c>
      <c r="HN20" s="18">
        <v>0</v>
      </c>
    </row>
    <row r="21" spans="1:222" x14ac:dyDescent="0.3">
      <c r="A21" s="14" t="s">
        <v>19</v>
      </c>
      <c r="B21" s="14" t="s">
        <v>40</v>
      </c>
      <c r="C21" s="15">
        <v>150</v>
      </c>
      <c r="D21" s="15">
        <v>716</v>
      </c>
      <c r="E21" s="16">
        <v>32.3466666666667</v>
      </c>
      <c r="F21" s="17">
        <v>0.42</v>
      </c>
      <c r="G21" s="17">
        <v>0.57999999999999996</v>
      </c>
      <c r="H21" s="17">
        <v>0.77333333333333298</v>
      </c>
      <c r="I21" s="18">
        <v>0.6</v>
      </c>
      <c r="J21" s="18">
        <v>0.4</v>
      </c>
      <c r="K21" s="19">
        <v>4.7733333333333299</v>
      </c>
      <c r="L21" s="18">
        <v>7.2625698324022395E-2</v>
      </c>
      <c r="M21" s="55">
        <v>0.27333333333333298</v>
      </c>
      <c r="N21" s="18">
        <v>0.164444444444444</v>
      </c>
      <c r="O21" s="18">
        <v>0.155555555555556</v>
      </c>
      <c r="P21" s="18">
        <v>0.24666666666666701</v>
      </c>
      <c r="Q21" s="18">
        <v>0.233333333333333</v>
      </c>
      <c r="R21" s="18">
        <v>0.44</v>
      </c>
      <c r="S21" s="55">
        <v>0.92666666666666697</v>
      </c>
      <c r="T21" s="55">
        <v>0.46666666666666701</v>
      </c>
      <c r="U21" s="18">
        <v>0.47067039106145253</v>
      </c>
      <c r="V21" s="18">
        <v>0.52932960893854752</v>
      </c>
      <c r="W21" s="18">
        <v>1.1173184357541902E-2</v>
      </c>
      <c r="X21" s="18">
        <v>1.1173184357541902E-2</v>
      </c>
      <c r="Y21" s="18">
        <v>1.67597765363128E-2</v>
      </c>
      <c r="Z21" s="18">
        <v>1.95530726256983E-2</v>
      </c>
      <c r="AA21" s="18">
        <v>8.3798882681564209E-3</v>
      </c>
      <c r="AB21" s="18">
        <v>2.0949720670391102E-2</v>
      </c>
      <c r="AC21" s="18">
        <v>9.7765363128491604E-3</v>
      </c>
      <c r="AD21" s="18">
        <v>1.3966480446927401E-2</v>
      </c>
      <c r="AE21" s="18">
        <v>2.6536312849161997E-2</v>
      </c>
      <c r="AF21" s="18">
        <v>1.1173184357541902E-2</v>
      </c>
      <c r="AG21" s="18">
        <v>2.5139664804469303E-2</v>
      </c>
      <c r="AH21" s="18">
        <v>1.5363128491620099E-2</v>
      </c>
      <c r="AI21" s="18">
        <v>1.8156424581005599E-2</v>
      </c>
      <c r="AJ21" s="18">
        <v>5.5865921787709508E-3</v>
      </c>
      <c r="AK21" s="18">
        <v>1.67597765363128E-2</v>
      </c>
      <c r="AL21" s="18">
        <v>1.2569832402234599E-2</v>
      </c>
      <c r="AM21" s="18">
        <v>1.3966480446927401E-2</v>
      </c>
      <c r="AN21" s="18">
        <v>2.7932960893854702E-3</v>
      </c>
      <c r="AO21" s="18">
        <v>1.5363128491620099E-2</v>
      </c>
      <c r="AP21" s="18">
        <v>6.9832402234636902E-3</v>
      </c>
      <c r="AQ21" s="18">
        <v>6.9832402234636902E-3</v>
      </c>
      <c r="AR21" s="18">
        <v>2.7932960893854702E-3</v>
      </c>
      <c r="AS21" s="18">
        <v>1.1173184357541902E-2</v>
      </c>
      <c r="AT21" s="18">
        <v>2.7932960893854702E-3</v>
      </c>
      <c r="AU21" s="18">
        <v>5.5865921787709508E-3</v>
      </c>
      <c r="AV21" s="18">
        <v>1.67597765363128E-2</v>
      </c>
      <c r="AW21" s="18">
        <v>2.7932960893854702E-3</v>
      </c>
      <c r="AX21" s="18">
        <v>5.5865921787709508E-3</v>
      </c>
      <c r="AY21" s="18">
        <v>1.2569832402234599E-2</v>
      </c>
      <c r="AZ21" s="18">
        <v>2.7932960893854702E-3</v>
      </c>
      <c r="BA21" s="18">
        <v>2.6536312849161997E-2</v>
      </c>
      <c r="BB21" s="18">
        <v>0</v>
      </c>
      <c r="BC21" s="18">
        <v>0</v>
      </c>
      <c r="BD21" s="18">
        <v>2.7932960893854702E-3</v>
      </c>
      <c r="BE21" s="18">
        <v>1.3966480446927401E-3</v>
      </c>
      <c r="BF21" s="18">
        <v>1.2569832402234599E-2</v>
      </c>
      <c r="BG21" s="18">
        <v>5.5865921787709508E-3</v>
      </c>
      <c r="BH21" s="18">
        <v>0</v>
      </c>
      <c r="BI21" s="18">
        <v>5.5865921787709508E-3</v>
      </c>
      <c r="BJ21" s="18">
        <v>4.1899441340782105E-3</v>
      </c>
      <c r="BK21" s="18">
        <v>1.67597765363128E-2</v>
      </c>
      <c r="BL21" s="18">
        <v>0</v>
      </c>
      <c r="BM21" s="18">
        <v>2.7932960893854702E-3</v>
      </c>
      <c r="BN21" s="18">
        <v>1.3966480446927401E-3</v>
      </c>
      <c r="BO21" s="18">
        <v>0</v>
      </c>
      <c r="BP21" s="18">
        <v>4.1899441340782105E-3</v>
      </c>
      <c r="BQ21" s="18">
        <v>1.3966480446927401E-3</v>
      </c>
      <c r="BR21" s="18">
        <v>0</v>
      </c>
      <c r="BS21" s="18">
        <v>2.7932960893854702E-3</v>
      </c>
      <c r="BT21" s="18">
        <v>0</v>
      </c>
      <c r="BU21" s="18">
        <v>1.3966480446927401E-3</v>
      </c>
      <c r="BV21" s="18">
        <v>0</v>
      </c>
      <c r="BW21" s="18">
        <v>1.3966480446927401E-3</v>
      </c>
      <c r="BX21" s="18">
        <v>1.3966480446927401E-3</v>
      </c>
      <c r="BY21" s="18">
        <v>0</v>
      </c>
      <c r="BZ21" s="18">
        <v>6.9832402234636902E-3</v>
      </c>
      <c r="CA21" s="18">
        <v>0</v>
      </c>
      <c r="CB21" s="18">
        <v>1.3966480446927401E-3</v>
      </c>
      <c r="CC21" s="18">
        <v>0</v>
      </c>
      <c r="CD21" s="18">
        <v>0</v>
      </c>
      <c r="CE21" s="18">
        <v>9.7765363128491604E-3</v>
      </c>
      <c r="CF21" s="18">
        <v>0</v>
      </c>
      <c r="CG21" s="18">
        <v>0</v>
      </c>
      <c r="CH21" s="18">
        <v>0</v>
      </c>
      <c r="CI21" s="18">
        <v>0</v>
      </c>
      <c r="CJ21" s="18">
        <v>1.3966480446927401E-3</v>
      </c>
      <c r="CK21" s="18">
        <v>1.3966480446927401E-3</v>
      </c>
      <c r="CL21" s="18">
        <v>0</v>
      </c>
      <c r="CM21" s="18">
        <v>1.3966480446927401E-3</v>
      </c>
      <c r="CN21" s="18">
        <v>0</v>
      </c>
      <c r="CO21" s="18">
        <v>2.7932960893854702E-3</v>
      </c>
      <c r="CP21" s="18">
        <v>0</v>
      </c>
      <c r="CQ21" s="18">
        <v>0</v>
      </c>
      <c r="CR21" s="18">
        <v>0</v>
      </c>
      <c r="CS21" s="18">
        <v>0</v>
      </c>
      <c r="CT21" s="18">
        <v>0</v>
      </c>
      <c r="CU21" s="18">
        <v>0</v>
      </c>
      <c r="CV21" s="18">
        <v>0</v>
      </c>
      <c r="CW21" s="18">
        <v>1.3966480446927401E-3</v>
      </c>
      <c r="CX21" s="18">
        <v>0</v>
      </c>
      <c r="CY21" s="18">
        <v>0</v>
      </c>
      <c r="CZ21" s="18">
        <v>0</v>
      </c>
      <c r="DA21" s="18">
        <v>0</v>
      </c>
      <c r="DB21" s="18">
        <v>0</v>
      </c>
      <c r="DC21" s="18">
        <v>0</v>
      </c>
      <c r="DD21" s="18">
        <v>0</v>
      </c>
      <c r="DE21" s="18">
        <v>0</v>
      </c>
      <c r="DF21" s="18">
        <v>0</v>
      </c>
      <c r="DG21" s="18">
        <v>0</v>
      </c>
      <c r="DH21" s="18">
        <v>0</v>
      </c>
      <c r="DI21" s="18">
        <v>0</v>
      </c>
      <c r="DJ21" s="18">
        <v>0</v>
      </c>
      <c r="DK21" s="18">
        <v>0</v>
      </c>
      <c r="DL21" s="18">
        <v>0</v>
      </c>
      <c r="DM21" s="18">
        <v>0</v>
      </c>
      <c r="DN21" s="18">
        <v>0</v>
      </c>
      <c r="DO21" s="18">
        <v>0</v>
      </c>
      <c r="DP21" s="18">
        <v>0</v>
      </c>
      <c r="DQ21" s="18">
        <v>0</v>
      </c>
      <c r="DR21" s="18">
        <v>0</v>
      </c>
      <c r="DS21" s="18">
        <v>6.9832402234636902E-3</v>
      </c>
      <c r="DT21" s="18">
        <v>5.5865921787709508E-3</v>
      </c>
      <c r="DU21" s="18">
        <v>1.67597765363128E-2</v>
      </c>
      <c r="DV21" s="18">
        <v>2.0949720670391102E-2</v>
      </c>
      <c r="DW21" s="18">
        <v>2.5139664804469303E-2</v>
      </c>
      <c r="DX21" s="18">
        <v>2.6536312849161997E-2</v>
      </c>
      <c r="DY21" s="18">
        <v>2.6536312849161997E-2</v>
      </c>
      <c r="DZ21" s="18">
        <v>1.3966480446927401E-2</v>
      </c>
      <c r="EA21" s="18">
        <v>2.9329608938547497E-2</v>
      </c>
      <c r="EB21" s="18">
        <v>6.9832402234636902E-3</v>
      </c>
      <c r="EC21" s="18">
        <v>2.9329608938547497E-2</v>
      </c>
      <c r="ED21" s="18">
        <v>6.9832402234636902E-3</v>
      </c>
      <c r="EE21" s="18">
        <v>1.3966480446927401E-2</v>
      </c>
      <c r="EF21" s="18">
        <v>1.1173184357541902E-2</v>
      </c>
      <c r="EG21" s="18">
        <v>1.3966480446927401E-2</v>
      </c>
      <c r="EH21" s="18">
        <v>1.2569832402234599E-2</v>
      </c>
      <c r="EI21" s="18">
        <v>9.7765363128491604E-3</v>
      </c>
      <c r="EJ21" s="18">
        <v>1.3966480446927401E-3</v>
      </c>
      <c r="EK21" s="18">
        <v>2.7932960893854698E-2</v>
      </c>
      <c r="EL21" s="18">
        <v>6.9832402234636902E-3</v>
      </c>
      <c r="EM21" s="18">
        <v>3.0726256983240198E-2</v>
      </c>
      <c r="EN21" s="18">
        <v>2.7932960893854702E-3</v>
      </c>
      <c r="EO21" s="18">
        <v>1.95530726256983E-2</v>
      </c>
      <c r="EP21" s="18">
        <v>4.1899441340782105E-3</v>
      </c>
      <c r="EQ21" s="18">
        <v>8.3798882681564209E-3</v>
      </c>
      <c r="ER21" s="18">
        <v>2.6536312849161997E-2</v>
      </c>
      <c r="ES21" s="18">
        <v>0</v>
      </c>
      <c r="ET21" s="18">
        <v>4.1899441340782105E-3</v>
      </c>
      <c r="EU21" s="18">
        <v>1.1173184357541902E-2</v>
      </c>
      <c r="EV21" s="18">
        <v>1.3966480446927401E-3</v>
      </c>
      <c r="EW21" s="18">
        <v>2.7932960893854698E-2</v>
      </c>
      <c r="EX21" s="18">
        <v>0</v>
      </c>
      <c r="EY21" s="18">
        <v>1.3966480446927401E-3</v>
      </c>
      <c r="EZ21" s="18">
        <v>0</v>
      </c>
      <c r="FA21" s="18">
        <v>0</v>
      </c>
      <c r="FB21" s="18">
        <v>2.3743016759776497E-2</v>
      </c>
      <c r="FC21" s="18">
        <v>2.7932960893854702E-3</v>
      </c>
      <c r="FD21" s="18">
        <v>0</v>
      </c>
      <c r="FE21" s="18">
        <v>2.7932960893854702E-3</v>
      </c>
      <c r="FF21" s="18">
        <v>0</v>
      </c>
      <c r="FG21" s="18">
        <v>1.1173184357541902E-2</v>
      </c>
      <c r="FH21" s="18">
        <v>0</v>
      </c>
      <c r="FI21" s="18">
        <v>1.3966480446927401E-3</v>
      </c>
      <c r="FJ21" s="18">
        <v>0</v>
      </c>
      <c r="FK21" s="18">
        <v>0</v>
      </c>
      <c r="FL21" s="18">
        <v>1.1173184357541902E-2</v>
      </c>
      <c r="FM21" s="18">
        <v>0</v>
      </c>
      <c r="FN21" s="18">
        <v>0</v>
      </c>
      <c r="FO21" s="18">
        <v>0</v>
      </c>
      <c r="FP21" s="18">
        <v>0</v>
      </c>
      <c r="FQ21" s="18">
        <v>1.1173184357541902E-2</v>
      </c>
      <c r="FR21" s="18">
        <v>1.3966480446927401E-3</v>
      </c>
      <c r="FS21" s="18">
        <v>0</v>
      </c>
      <c r="FT21" s="18">
        <v>0</v>
      </c>
      <c r="FU21" s="18">
        <v>0</v>
      </c>
      <c r="FV21" s="18">
        <v>0</v>
      </c>
      <c r="FW21" s="18">
        <v>1.3966480446927401E-3</v>
      </c>
      <c r="FX21" s="18">
        <v>0</v>
      </c>
      <c r="FY21" s="18">
        <v>0</v>
      </c>
      <c r="FZ21" s="18">
        <v>0</v>
      </c>
      <c r="GA21" s="18">
        <v>5.5865921787709508E-3</v>
      </c>
      <c r="GB21" s="18">
        <v>0</v>
      </c>
      <c r="GC21" s="18">
        <v>0</v>
      </c>
      <c r="GD21" s="18">
        <v>0</v>
      </c>
      <c r="GE21" s="18">
        <v>0</v>
      </c>
      <c r="GF21" s="18">
        <v>0</v>
      </c>
      <c r="GG21" s="18">
        <v>1.3966480446927401E-3</v>
      </c>
      <c r="GH21" s="18">
        <v>0</v>
      </c>
      <c r="GI21" s="18">
        <v>0</v>
      </c>
      <c r="GJ21" s="18">
        <v>0</v>
      </c>
      <c r="GK21" s="18">
        <v>1.3966480446927401E-3</v>
      </c>
      <c r="GL21" s="18">
        <v>0</v>
      </c>
      <c r="GM21" s="18">
        <v>0</v>
      </c>
      <c r="GN21" s="18">
        <v>0</v>
      </c>
      <c r="GO21" s="18">
        <v>0</v>
      </c>
      <c r="GP21" s="18">
        <v>1.3966480446927401E-3</v>
      </c>
      <c r="GQ21" s="18">
        <v>0</v>
      </c>
      <c r="GR21" s="18">
        <v>0</v>
      </c>
      <c r="GS21" s="18">
        <v>0</v>
      </c>
      <c r="GT21" s="18">
        <v>0</v>
      </c>
      <c r="GU21" s="18">
        <v>0</v>
      </c>
      <c r="GV21" s="18">
        <v>0</v>
      </c>
      <c r="GW21" s="18">
        <v>0</v>
      </c>
      <c r="GX21" s="18">
        <v>0</v>
      </c>
      <c r="GY21" s="18">
        <v>0</v>
      </c>
      <c r="GZ21" s="18">
        <v>0</v>
      </c>
      <c r="HA21" s="18">
        <v>0</v>
      </c>
      <c r="HB21" s="18">
        <v>0</v>
      </c>
      <c r="HC21" s="18">
        <v>0</v>
      </c>
      <c r="HD21" s="18">
        <v>0</v>
      </c>
      <c r="HE21" s="18">
        <v>1.3966480446927401E-3</v>
      </c>
      <c r="HF21" s="18">
        <v>0</v>
      </c>
      <c r="HG21" s="18">
        <v>0</v>
      </c>
      <c r="HH21" s="18">
        <v>0</v>
      </c>
      <c r="HI21" s="18">
        <v>0</v>
      </c>
      <c r="HJ21" s="18">
        <v>0</v>
      </c>
      <c r="HK21" s="18">
        <v>0</v>
      </c>
      <c r="HL21" s="18">
        <v>0</v>
      </c>
      <c r="HM21" s="18">
        <v>0</v>
      </c>
      <c r="HN21" s="18">
        <v>0</v>
      </c>
    </row>
    <row r="22" spans="1:222" x14ac:dyDescent="0.3">
      <c r="A22" s="14" t="s">
        <v>20</v>
      </c>
      <c r="B22" s="14" t="s">
        <v>42</v>
      </c>
      <c r="C22" s="15">
        <v>136</v>
      </c>
      <c r="D22" s="15">
        <v>677</v>
      </c>
      <c r="E22" s="16">
        <v>34.639705882352899</v>
      </c>
      <c r="F22" s="17">
        <v>0.68382352941176505</v>
      </c>
      <c r="G22" s="17">
        <v>0.316176470588235</v>
      </c>
      <c r="H22" s="17">
        <v>0.80147058823529405</v>
      </c>
      <c r="I22" s="18">
        <v>0.80882352941176505</v>
      </c>
      <c r="J22" s="18">
        <v>0.191176470588235</v>
      </c>
      <c r="K22" s="19">
        <v>4.9779411764705896</v>
      </c>
      <c r="L22" s="18">
        <v>8.8626292466765108E-2</v>
      </c>
      <c r="M22" s="55">
        <v>0.33823529411764702</v>
      </c>
      <c r="N22" s="18">
        <v>0.107317073170732</v>
      </c>
      <c r="O22" s="18">
        <v>0.15609756097561001</v>
      </c>
      <c r="P22" s="18">
        <v>0.161764705882353</v>
      </c>
      <c r="Q22" s="18">
        <v>0.23529411764705899</v>
      </c>
      <c r="R22" s="18">
        <v>0.38235294117647101</v>
      </c>
      <c r="S22" s="55">
        <v>0.95588235294117696</v>
      </c>
      <c r="T22" s="55">
        <v>0.49264705882352899</v>
      </c>
      <c r="U22" s="18">
        <v>0.49778434268833088</v>
      </c>
      <c r="V22" s="18">
        <v>0.50221565731166917</v>
      </c>
      <c r="W22" s="18">
        <v>8.8626292466765094E-3</v>
      </c>
      <c r="X22" s="18">
        <v>1.03397341211226E-2</v>
      </c>
      <c r="Y22" s="18">
        <v>2.2156573116691298E-2</v>
      </c>
      <c r="Z22" s="18">
        <v>2.5110782865583499E-2</v>
      </c>
      <c r="AA22" s="18">
        <v>1.3293943870014799E-2</v>
      </c>
      <c r="AB22" s="18">
        <v>2.36336779911374E-2</v>
      </c>
      <c r="AC22" s="18">
        <v>2.0679468242245199E-2</v>
      </c>
      <c r="AD22" s="18">
        <v>1.4771048744460899E-2</v>
      </c>
      <c r="AE22" s="18">
        <v>2.0679468242245199E-2</v>
      </c>
      <c r="AF22" s="18">
        <v>8.8626292466765094E-3</v>
      </c>
      <c r="AG22" s="18">
        <v>2.0679468242245199E-2</v>
      </c>
      <c r="AH22" s="18">
        <v>5.9084194977843396E-3</v>
      </c>
      <c r="AI22" s="18">
        <v>2.36336779911374E-2</v>
      </c>
      <c r="AJ22" s="18">
        <v>8.8626292466765094E-3</v>
      </c>
      <c r="AK22" s="18">
        <v>1.18168389955687E-2</v>
      </c>
      <c r="AL22" s="18">
        <v>7.3855243722304297E-3</v>
      </c>
      <c r="AM22" s="18">
        <v>7.3855243722304297E-3</v>
      </c>
      <c r="AN22" s="18">
        <v>5.9084194977843396E-3</v>
      </c>
      <c r="AO22" s="18">
        <v>2.5110782865583499E-2</v>
      </c>
      <c r="AP22" s="18">
        <v>5.9084194977843396E-3</v>
      </c>
      <c r="AQ22" s="18">
        <v>1.7725258493353001E-2</v>
      </c>
      <c r="AR22" s="18">
        <v>7.3855243722304297E-3</v>
      </c>
      <c r="AS22" s="18">
        <v>7.3855243722304297E-3</v>
      </c>
      <c r="AT22" s="18">
        <v>2.9542097488921698E-3</v>
      </c>
      <c r="AU22" s="18">
        <v>1.4771048744460899E-3</v>
      </c>
      <c r="AV22" s="18">
        <v>1.4771048744460899E-2</v>
      </c>
      <c r="AW22" s="18">
        <v>2.9542097488921698E-3</v>
      </c>
      <c r="AX22" s="18">
        <v>8.8626292466765094E-3</v>
      </c>
      <c r="AY22" s="18">
        <v>1.03397341211226E-2</v>
      </c>
      <c r="AZ22" s="18">
        <v>1.4771048744460899E-3</v>
      </c>
      <c r="BA22" s="18">
        <v>2.9542097488921702E-2</v>
      </c>
      <c r="BB22" s="18">
        <v>1.4771048744460899E-3</v>
      </c>
      <c r="BC22" s="18">
        <v>4.4313146233382599E-3</v>
      </c>
      <c r="BD22" s="18">
        <v>1.4771048744460899E-3</v>
      </c>
      <c r="BE22" s="18">
        <v>1.4771048744460899E-3</v>
      </c>
      <c r="BF22" s="18">
        <v>8.8626292466765094E-3</v>
      </c>
      <c r="BG22" s="18">
        <v>4.4313146233382599E-3</v>
      </c>
      <c r="BH22" s="18">
        <v>0</v>
      </c>
      <c r="BI22" s="18">
        <v>4.4313146233382599E-3</v>
      </c>
      <c r="BJ22" s="18">
        <v>0</v>
      </c>
      <c r="BK22" s="18">
        <v>1.18168389955687E-2</v>
      </c>
      <c r="BL22" s="18">
        <v>0</v>
      </c>
      <c r="BM22" s="18">
        <v>1.4771048744460899E-3</v>
      </c>
      <c r="BN22" s="18">
        <v>1.4771048744460899E-3</v>
      </c>
      <c r="BO22" s="18">
        <v>0</v>
      </c>
      <c r="BP22" s="18">
        <v>1.18168389955687E-2</v>
      </c>
      <c r="BQ22" s="18">
        <v>1.4771048744460899E-3</v>
      </c>
      <c r="BR22" s="18">
        <v>1.4771048744460899E-3</v>
      </c>
      <c r="BS22" s="18">
        <v>2.9542097488921698E-3</v>
      </c>
      <c r="BT22" s="18">
        <v>0</v>
      </c>
      <c r="BU22" s="18">
        <v>1.3293943870014799E-2</v>
      </c>
      <c r="BV22" s="18">
        <v>0</v>
      </c>
      <c r="BW22" s="18">
        <v>2.9542097488921698E-3</v>
      </c>
      <c r="BX22" s="18">
        <v>0</v>
      </c>
      <c r="BY22" s="18">
        <v>2.9542097488921698E-3</v>
      </c>
      <c r="BZ22" s="18">
        <v>2.9542097488921698E-3</v>
      </c>
      <c r="CA22" s="18">
        <v>1.4771048744460899E-3</v>
      </c>
      <c r="CB22" s="18">
        <v>0</v>
      </c>
      <c r="CC22" s="18">
        <v>0</v>
      </c>
      <c r="CD22" s="18">
        <v>0</v>
      </c>
      <c r="CE22" s="18">
        <v>7.3855243722304297E-3</v>
      </c>
      <c r="CF22" s="18">
        <v>0</v>
      </c>
      <c r="CG22" s="18">
        <v>1.4771048744460899E-3</v>
      </c>
      <c r="CH22" s="18">
        <v>0</v>
      </c>
      <c r="CI22" s="18">
        <v>0</v>
      </c>
      <c r="CJ22" s="18">
        <v>5.9084194977843396E-3</v>
      </c>
      <c r="CK22" s="18">
        <v>1.4771048744460899E-3</v>
      </c>
      <c r="CL22" s="18">
        <v>1.4771048744460899E-3</v>
      </c>
      <c r="CM22" s="18">
        <v>0</v>
      </c>
      <c r="CN22" s="18">
        <v>0</v>
      </c>
      <c r="CO22" s="18">
        <v>0</v>
      </c>
      <c r="CP22" s="18">
        <v>0</v>
      </c>
      <c r="CQ22" s="18">
        <v>0</v>
      </c>
      <c r="CR22" s="18">
        <v>0</v>
      </c>
      <c r="CS22" s="18">
        <v>0</v>
      </c>
      <c r="CT22" s="18">
        <v>0</v>
      </c>
      <c r="CU22" s="18">
        <v>0</v>
      </c>
      <c r="CV22" s="18">
        <v>0</v>
      </c>
      <c r="CW22" s="18">
        <v>0</v>
      </c>
      <c r="CX22" s="18">
        <v>0</v>
      </c>
      <c r="CY22" s="18">
        <v>0</v>
      </c>
      <c r="CZ22" s="18">
        <v>0</v>
      </c>
      <c r="DA22" s="18">
        <v>1.4771048744460899E-3</v>
      </c>
      <c r="DB22" s="18">
        <v>0</v>
      </c>
      <c r="DC22" s="18">
        <v>0</v>
      </c>
      <c r="DD22" s="18">
        <v>0</v>
      </c>
      <c r="DE22" s="18">
        <v>0</v>
      </c>
      <c r="DF22" s="18">
        <v>0</v>
      </c>
      <c r="DG22" s="18">
        <v>0</v>
      </c>
      <c r="DH22" s="18">
        <v>0</v>
      </c>
      <c r="DI22" s="18">
        <v>0</v>
      </c>
      <c r="DJ22" s="18">
        <v>0</v>
      </c>
      <c r="DK22" s="18">
        <v>0</v>
      </c>
      <c r="DL22" s="18">
        <v>0</v>
      </c>
      <c r="DM22" s="18">
        <v>0</v>
      </c>
      <c r="DN22" s="18">
        <v>0</v>
      </c>
      <c r="DO22" s="18">
        <v>0</v>
      </c>
      <c r="DP22" s="18">
        <v>0</v>
      </c>
      <c r="DQ22" s="18">
        <v>0</v>
      </c>
      <c r="DR22" s="18">
        <v>0</v>
      </c>
      <c r="DS22" s="18">
        <v>7.3855243722304297E-3</v>
      </c>
      <c r="DT22" s="18">
        <v>1.18168389955687E-2</v>
      </c>
      <c r="DU22" s="18">
        <v>1.3293943870014799E-2</v>
      </c>
      <c r="DV22" s="18">
        <v>2.36336779911374E-2</v>
      </c>
      <c r="DW22" s="18">
        <v>1.03397341211226E-2</v>
      </c>
      <c r="DX22" s="18">
        <v>2.5110782865583499E-2</v>
      </c>
      <c r="DY22" s="18">
        <v>1.4771048744460899E-2</v>
      </c>
      <c r="DZ22" s="18">
        <v>1.7725258493353001E-2</v>
      </c>
      <c r="EA22" s="18">
        <v>2.5110782865583499E-2</v>
      </c>
      <c r="EB22" s="18">
        <v>1.03397341211226E-2</v>
      </c>
      <c r="EC22" s="18">
        <v>2.5110782865583499E-2</v>
      </c>
      <c r="ED22" s="18">
        <v>1.4771048744460899E-2</v>
      </c>
      <c r="EE22" s="18">
        <v>2.2156573116691298E-2</v>
      </c>
      <c r="EF22" s="18">
        <v>1.03397341211226E-2</v>
      </c>
      <c r="EG22" s="18">
        <v>5.9084194977843396E-3</v>
      </c>
      <c r="EH22" s="18">
        <v>4.4313146233382599E-3</v>
      </c>
      <c r="EI22" s="18">
        <v>1.6248153618906899E-2</v>
      </c>
      <c r="EJ22" s="18">
        <v>8.8626292466765094E-3</v>
      </c>
      <c r="EK22" s="18">
        <v>1.7725258493353001E-2</v>
      </c>
      <c r="EL22" s="18">
        <v>1.18168389955687E-2</v>
      </c>
      <c r="EM22" s="18">
        <v>1.4771048744460899E-2</v>
      </c>
      <c r="EN22" s="18">
        <v>1.4771048744460899E-3</v>
      </c>
      <c r="EO22" s="18">
        <v>1.4771048744460899E-2</v>
      </c>
      <c r="EP22" s="18">
        <v>5.9084194977843396E-3</v>
      </c>
      <c r="EQ22" s="18">
        <v>1.4771048744460899E-3</v>
      </c>
      <c r="ER22" s="18">
        <v>3.3973412112260001E-2</v>
      </c>
      <c r="ES22" s="18">
        <v>7.3855243722304297E-3</v>
      </c>
      <c r="ET22" s="18">
        <v>8.8626292466765094E-3</v>
      </c>
      <c r="EU22" s="18">
        <v>8.8626292466765094E-3</v>
      </c>
      <c r="EV22" s="18">
        <v>2.9542097488921698E-3</v>
      </c>
      <c r="EW22" s="18">
        <v>1.7725258493353001E-2</v>
      </c>
      <c r="EX22" s="18">
        <v>0</v>
      </c>
      <c r="EY22" s="18">
        <v>1.4771048744460899E-3</v>
      </c>
      <c r="EZ22" s="18">
        <v>0</v>
      </c>
      <c r="FA22" s="18">
        <v>0</v>
      </c>
      <c r="FB22" s="18">
        <v>1.3293943870014799E-2</v>
      </c>
      <c r="FC22" s="18">
        <v>1.4771048744460899E-3</v>
      </c>
      <c r="FD22" s="18">
        <v>1.4771048744460899E-3</v>
      </c>
      <c r="FE22" s="18">
        <v>0</v>
      </c>
      <c r="FF22" s="18">
        <v>0</v>
      </c>
      <c r="FG22" s="18">
        <v>2.2156573116691298E-2</v>
      </c>
      <c r="FH22" s="18">
        <v>0</v>
      </c>
      <c r="FI22" s="18">
        <v>2.9542097488921698E-3</v>
      </c>
      <c r="FJ22" s="18">
        <v>0</v>
      </c>
      <c r="FK22" s="18">
        <v>0</v>
      </c>
      <c r="FL22" s="18">
        <v>1.03397341211226E-2</v>
      </c>
      <c r="FM22" s="18">
        <v>1.4771048744460899E-3</v>
      </c>
      <c r="FN22" s="18">
        <v>1.4771048744460899E-3</v>
      </c>
      <c r="FO22" s="18">
        <v>0</v>
      </c>
      <c r="FP22" s="18">
        <v>0</v>
      </c>
      <c r="FQ22" s="18">
        <v>1.4771048744460899E-2</v>
      </c>
      <c r="FR22" s="18">
        <v>1.4771048744460899E-3</v>
      </c>
      <c r="FS22" s="18">
        <v>0</v>
      </c>
      <c r="FT22" s="18">
        <v>1.4771048744460899E-3</v>
      </c>
      <c r="FU22" s="18">
        <v>0</v>
      </c>
      <c r="FV22" s="18">
        <v>2.9542097488921698E-3</v>
      </c>
      <c r="FW22" s="18">
        <v>1.4771048744460899E-3</v>
      </c>
      <c r="FX22" s="18">
        <v>0</v>
      </c>
      <c r="FY22" s="18">
        <v>0</v>
      </c>
      <c r="FZ22" s="18">
        <v>0</v>
      </c>
      <c r="GA22" s="18">
        <v>5.9084194977843396E-3</v>
      </c>
      <c r="GB22" s="18">
        <v>0</v>
      </c>
      <c r="GC22" s="18">
        <v>0</v>
      </c>
      <c r="GD22" s="18">
        <v>0</v>
      </c>
      <c r="GE22" s="18">
        <v>0</v>
      </c>
      <c r="GF22" s="18">
        <v>0</v>
      </c>
      <c r="GG22" s="18">
        <v>0</v>
      </c>
      <c r="GH22" s="18">
        <v>0</v>
      </c>
      <c r="GI22" s="18">
        <v>0</v>
      </c>
      <c r="GJ22" s="18">
        <v>0</v>
      </c>
      <c r="GK22" s="18">
        <v>1.4771048744460899E-3</v>
      </c>
      <c r="GL22" s="18">
        <v>0</v>
      </c>
      <c r="GM22" s="18">
        <v>0</v>
      </c>
      <c r="GN22" s="18">
        <v>0</v>
      </c>
      <c r="GO22" s="18">
        <v>0</v>
      </c>
      <c r="GP22" s="18">
        <v>0</v>
      </c>
      <c r="GQ22" s="18">
        <v>0</v>
      </c>
      <c r="GR22" s="18">
        <v>0</v>
      </c>
      <c r="GS22" s="18">
        <v>0</v>
      </c>
      <c r="GT22" s="18">
        <v>0</v>
      </c>
      <c r="GU22" s="18">
        <v>0</v>
      </c>
      <c r="GV22" s="18">
        <v>0</v>
      </c>
      <c r="GW22" s="18">
        <v>0</v>
      </c>
      <c r="GX22" s="18">
        <v>0</v>
      </c>
      <c r="GY22" s="18">
        <v>0</v>
      </c>
      <c r="GZ22" s="18">
        <v>0</v>
      </c>
      <c r="HA22" s="18">
        <v>0</v>
      </c>
      <c r="HB22" s="18">
        <v>0</v>
      </c>
      <c r="HC22" s="18">
        <v>0</v>
      </c>
      <c r="HD22" s="18">
        <v>0</v>
      </c>
      <c r="HE22" s="18">
        <v>1.4771048744460899E-3</v>
      </c>
      <c r="HF22" s="18">
        <v>0</v>
      </c>
      <c r="HG22" s="18">
        <v>0</v>
      </c>
      <c r="HH22" s="18">
        <v>0</v>
      </c>
      <c r="HI22" s="18">
        <v>0</v>
      </c>
      <c r="HJ22" s="18">
        <v>0</v>
      </c>
      <c r="HK22" s="18">
        <v>0</v>
      </c>
      <c r="HL22" s="18">
        <v>0</v>
      </c>
      <c r="HM22" s="18">
        <v>0</v>
      </c>
      <c r="HN22" s="18">
        <v>0</v>
      </c>
    </row>
    <row r="23" spans="1:222" x14ac:dyDescent="0.3">
      <c r="A23" s="14" t="s">
        <v>21</v>
      </c>
      <c r="B23" s="14" t="s">
        <v>41</v>
      </c>
      <c r="C23" s="15">
        <v>106</v>
      </c>
      <c r="D23" s="15">
        <v>494</v>
      </c>
      <c r="E23" s="16">
        <v>33.216981132075503</v>
      </c>
      <c r="F23" s="17">
        <v>0.50943396226415105</v>
      </c>
      <c r="G23" s="17">
        <v>0.49056603773584895</v>
      </c>
      <c r="H23" s="17">
        <v>0.83018867924528295</v>
      </c>
      <c r="I23" s="18">
        <v>0.57547169811320797</v>
      </c>
      <c r="J23" s="18">
        <v>0.42452830188679203</v>
      </c>
      <c r="K23" s="19">
        <v>4.6603773584905701</v>
      </c>
      <c r="L23" s="18">
        <v>8.704453441295551E-2</v>
      </c>
      <c r="M23" s="55">
        <v>0.339622641509434</v>
      </c>
      <c r="N23" s="18">
        <v>0.102564102564103</v>
      </c>
      <c r="O23" s="18">
        <v>0.17948717948717899</v>
      </c>
      <c r="P23" s="18">
        <v>0.15094339622641501</v>
      </c>
      <c r="Q23" s="18">
        <v>0.26415094339622597</v>
      </c>
      <c r="R23" s="18">
        <v>0.36792452830188699</v>
      </c>
      <c r="S23" s="55">
        <v>0.96226415094339601</v>
      </c>
      <c r="T23" s="55">
        <v>0.54716981132075504</v>
      </c>
      <c r="U23" s="18">
        <v>0.46356275303643724</v>
      </c>
      <c r="V23" s="18">
        <v>0.53643724696356276</v>
      </c>
      <c r="W23" s="18">
        <v>8.0971659919028306E-3</v>
      </c>
      <c r="X23" s="18">
        <v>1.6194331983805699E-2</v>
      </c>
      <c r="Y23" s="18">
        <v>1.417004048583E-2</v>
      </c>
      <c r="Z23" s="18">
        <v>2.6315789473684199E-2</v>
      </c>
      <c r="AA23" s="18">
        <v>1.0121457489878501E-2</v>
      </c>
      <c r="AB23" s="18">
        <v>4.0485829959514205E-3</v>
      </c>
      <c r="AC23" s="18">
        <v>1.21457489878543E-2</v>
      </c>
      <c r="AD23" s="18">
        <v>1.0121457489878501E-2</v>
      </c>
      <c r="AE23" s="18">
        <v>2.2267206477732802E-2</v>
      </c>
      <c r="AF23" s="18">
        <v>1.21457489878543E-2</v>
      </c>
      <c r="AG23" s="18">
        <v>2.0242914979757099E-2</v>
      </c>
      <c r="AH23" s="18">
        <v>1.21457489878543E-2</v>
      </c>
      <c r="AI23" s="18">
        <v>1.0121457489878501E-2</v>
      </c>
      <c r="AJ23" s="18">
        <v>1.0121457489878501E-2</v>
      </c>
      <c r="AK23" s="18">
        <v>1.0121457489878501E-2</v>
      </c>
      <c r="AL23" s="18">
        <v>1.417004048583E-2</v>
      </c>
      <c r="AM23" s="18">
        <v>8.0971659919028306E-3</v>
      </c>
      <c r="AN23" s="18">
        <v>6.0728744939271299E-3</v>
      </c>
      <c r="AO23" s="18">
        <v>2.2267206477732802E-2</v>
      </c>
      <c r="AP23" s="18">
        <v>6.0728744939271299E-3</v>
      </c>
      <c r="AQ23" s="18">
        <v>2.0242914979757099E-2</v>
      </c>
      <c r="AR23" s="18">
        <v>8.0971659919028306E-3</v>
      </c>
      <c r="AS23" s="18">
        <v>1.6194331983805699E-2</v>
      </c>
      <c r="AT23" s="18">
        <v>0</v>
      </c>
      <c r="AU23" s="18">
        <v>2.0242914979757103E-3</v>
      </c>
      <c r="AV23" s="18">
        <v>1.0121457489878501E-2</v>
      </c>
      <c r="AW23" s="18">
        <v>6.0728744939271299E-3</v>
      </c>
      <c r="AX23" s="18">
        <v>1.417004048583E-2</v>
      </c>
      <c r="AY23" s="18">
        <v>6.0728744939271299E-3</v>
      </c>
      <c r="AZ23" s="18">
        <v>2.0242914979757103E-3</v>
      </c>
      <c r="BA23" s="18">
        <v>3.2388663967611302E-2</v>
      </c>
      <c r="BB23" s="18">
        <v>0</v>
      </c>
      <c r="BC23" s="18">
        <v>6.0728744939271299E-3</v>
      </c>
      <c r="BD23" s="18">
        <v>0</v>
      </c>
      <c r="BE23" s="18">
        <v>0</v>
      </c>
      <c r="BF23" s="18">
        <v>1.6194331983805699E-2</v>
      </c>
      <c r="BG23" s="18">
        <v>0</v>
      </c>
      <c r="BH23" s="18">
        <v>0</v>
      </c>
      <c r="BI23" s="18">
        <v>2.0242914979757103E-3</v>
      </c>
      <c r="BJ23" s="18">
        <v>0</v>
      </c>
      <c r="BK23" s="18">
        <v>1.417004048583E-2</v>
      </c>
      <c r="BL23" s="18">
        <v>0</v>
      </c>
      <c r="BM23" s="18">
        <v>2.0242914979757103E-3</v>
      </c>
      <c r="BN23" s="18">
        <v>0</v>
      </c>
      <c r="BO23" s="18">
        <v>0</v>
      </c>
      <c r="BP23" s="18">
        <v>8.0971659919028306E-3</v>
      </c>
      <c r="BQ23" s="18">
        <v>0</v>
      </c>
      <c r="BR23" s="18">
        <v>0</v>
      </c>
      <c r="BS23" s="18">
        <v>0</v>
      </c>
      <c r="BT23" s="18">
        <v>0</v>
      </c>
      <c r="BU23" s="18">
        <v>8.0971659919028306E-3</v>
      </c>
      <c r="BV23" s="18">
        <v>0</v>
      </c>
      <c r="BW23" s="18">
        <v>4.0485829959514205E-3</v>
      </c>
      <c r="BX23" s="18">
        <v>0</v>
      </c>
      <c r="BY23" s="18">
        <v>2.0242914979757103E-3</v>
      </c>
      <c r="BZ23" s="18">
        <v>6.0728744939271299E-3</v>
      </c>
      <c r="CA23" s="18">
        <v>0</v>
      </c>
      <c r="CB23" s="18">
        <v>0</v>
      </c>
      <c r="CC23" s="18">
        <v>0</v>
      </c>
      <c r="CD23" s="18">
        <v>0</v>
      </c>
      <c r="CE23" s="18">
        <v>6.0728744939271299E-3</v>
      </c>
      <c r="CF23" s="18">
        <v>0</v>
      </c>
      <c r="CG23" s="18">
        <v>0</v>
      </c>
      <c r="CH23" s="18">
        <v>2.0242914979757103E-3</v>
      </c>
      <c r="CI23" s="18">
        <v>0</v>
      </c>
      <c r="CJ23" s="18">
        <v>4.0485829959514205E-3</v>
      </c>
      <c r="CK23" s="18">
        <v>0</v>
      </c>
      <c r="CL23" s="18">
        <v>0</v>
      </c>
      <c r="CM23" s="18">
        <v>0</v>
      </c>
      <c r="CN23" s="18">
        <v>0</v>
      </c>
      <c r="CO23" s="18">
        <v>4.0485829959514205E-3</v>
      </c>
      <c r="CP23" s="18">
        <v>0</v>
      </c>
      <c r="CQ23" s="18">
        <v>0</v>
      </c>
      <c r="CR23" s="18">
        <v>0</v>
      </c>
      <c r="CS23" s="18">
        <v>0</v>
      </c>
      <c r="CT23" s="18">
        <v>4.0485829959514205E-3</v>
      </c>
      <c r="CU23" s="18">
        <v>2.0242914979757103E-3</v>
      </c>
      <c r="CV23" s="18">
        <v>0</v>
      </c>
      <c r="CW23" s="18">
        <v>0</v>
      </c>
      <c r="CX23" s="18">
        <v>0</v>
      </c>
      <c r="CY23" s="18">
        <v>0</v>
      </c>
      <c r="CZ23" s="18">
        <v>0</v>
      </c>
      <c r="DA23" s="18">
        <v>0</v>
      </c>
      <c r="DB23" s="18">
        <v>0</v>
      </c>
      <c r="DC23" s="18">
        <v>0</v>
      </c>
      <c r="DD23" s="18">
        <v>0</v>
      </c>
      <c r="DE23" s="18">
        <v>0</v>
      </c>
      <c r="DF23" s="18">
        <v>0</v>
      </c>
      <c r="DG23" s="18">
        <v>0</v>
      </c>
      <c r="DH23" s="18">
        <v>0</v>
      </c>
      <c r="DI23" s="18">
        <v>0</v>
      </c>
      <c r="DJ23" s="18">
        <v>0</v>
      </c>
      <c r="DK23" s="18">
        <v>0</v>
      </c>
      <c r="DL23" s="18">
        <v>0</v>
      </c>
      <c r="DM23" s="18">
        <v>0</v>
      </c>
      <c r="DN23" s="18">
        <v>0</v>
      </c>
      <c r="DO23" s="18">
        <v>0</v>
      </c>
      <c r="DP23" s="18">
        <v>0</v>
      </c>
      <c r="DQ23" s="18">
        <v>0</v>
      </c>
      <c r="DR23" s="18">
        <v>0</v>
      </c>
      <c r="DS23" s="18">
        <v>1.6194331983805699E-2</v>
      </c>
      <c r="DT23" s="18">
        <v>1.417004048583E-2</v>
      </c>
      <c r="DU23" s="18">
        <v>8.0971659919028306E-3</v>
      </c>
      <c r="DV23" s="18">
        <v>2.8340080971659899E-2</v>
      </c>
      <c r="DW23" s="18">
        <v>1.6194331983805699E-2</v>
      </c>
      <c r="DX23" s="18">
        <v>4.4534412955465605E-2</v>
      </c>
      <c r="DY23" s="18">
        <v>1.21457489878543E-2</v>
      </c>
      <c r="DZ23" s="18">
        <v>1.6194331983805699E-2</v>
      </c>
      <c r="EA23" s="18">
        <v>2.6315789473684199E-2</v>
      </c>
      <c r="EB23" s="18">
        <v>1.21457489878543E-2</v>
      </c>
      <c r="EC23" s="18">
        <v>1.6194331983805699E-2</v>
      </c>
      <c r="ED23" s="18">
        <v>1.0121457489878501E-2</v>
      </c>
      <c r="EE23" s="18">
        <v>4.0485829959514205E-3</v>
      </c>
      <c r="EF23" s="18">
        <v>6.0728744939271299E-3</v>
      </c>
      <c r="EG23" s="18">
        <v>1.0121457489878501E-2</v>
      </c>
      <c r="EH23" s="18">
        <v>1.0121457489878501E-2</v>
      </c>
      <c r="EI23" s="18">
        <v>1.8218623481781399E-2</v>
      </c>
      <c r="EJ23" s="18">
        <v>6.0728744939271299E-3</v>
      </c>
      <c r="EK23" s="18">
        <v>2.8340080971659899E-2</v>
      </c>
      <c r="EL23" s="18">
        <v>8.0971659919028306E-3</v>
      </c>
      <c r="EM23" s="18">
        <v>2.6315789473684199E-2</v>
      </c>
      <c r="EN23" s="18">
        <v>2.0242914979757103E-3</v>
      </c>
      <c r="EO23" s="18">
        <v>1.0121457489878501E-2</v>
      </c>
      <c r="EP23" s="18">
        <v>6.0728744939271299E-3</v>
      </c>
      <c r="EQ23" s="18">
        <v>2.0242914979757103E-3</v>
      </c>
      <c r="ER23" s="18">
        <v>3.4412955465587002E-2</v>
      </c>
      <c r="ES23" s="18">
        <v>4.0485829959514205E-3</v>
      </c>
      <c r="ET23" s="18">
        <v>1.21457489878543E-2</v>
      </c>
      <c r="EU23" s="18">
        <v>6.0728744939271299E-3</v>
      </c>
      <c r="EV23" s="18">
        <v>0</v>
      </c>
      <c r="EW23" s="18">
        <v>2.4291497975708499E-2</v>
      </c>
      <c r="EX23" s="18">
        <v>0</v>
      </c>
      <c r="EY23" s="18">
        <v>4.0485829959514205E-3</v>
      </c>
      <c r="EZ23" s="18">
        <v>0</v>
      </c>
      <c r="FA23" s="18">
        <v>0</v>
      </c>
      <c r="FB23" s="18">
        <v>2.6315789473684199E-2</v>
      </c>
      <c r="FC23" s="18">
        <v>0</v>
      </c>
      <c r="FD23" s="18">
        <v>2.0242914979757103E-3</v>
      </c>
      <c r="FE23" s="18">
        <v>0</v>
      </c>
      <c r="FF23" s="18">
        <v>0</v>
      </c>
      <c r="FG23" s="18">
        <v>1.21457489878543E-2</v>
      </c>
      <c r="FH23" s="18">
        <v>0</v>
      </c>
      <c r="FI23" s="18">
        <v>0</v>
      </c>
      <c r="FJ23" s="18">
        <v>0</v>
      </c>
      <c r="FK23" s="18">
        <v>0</v>
      </c>
      <c r="FL23" s="18">
        <v>1.0121457489878501E-2</v>
      </c>
      <c r="FM23" s="18">
        <v>0</v>
      </c>
      <c r="FN23" s="18">
        <v>0</v>
      </c>
      <c r="FO23" s="18">
        <v>0</v>
      </c>
      <c r="FP23" s="18">
        <v>0</v>
      </c>
      <c r="FQ23" s="18">
        <v>1.8218623481781399E-2</v>
      </c>
      <c r="FR23" s="18">
        <v>0</v>
      </c>
      <c r="FS23" s="18">
        <v>0</v>
      </c>
      <c r="FT23" s="18">
        <v>0</v>
      </c>
      <c r="FU23" s="18">
        <v>0</v>
      </c>
      <c r="FV23" s="18">
        <v>0</v>
      </c>
      <c r="FW23" s="18">
        <v>0</v>
      </c>
      <c r="FX23" s="18">
        <v>0</v>
      </c>
      <c r="FY23" s="18">
        <v>0</v>
      </c>
      <c r="FZ23" s="18">
        <v>0</v>
      </c>
      <c r="GA23" s="18">
        <v>2.0242914979757099E-2</v>
      </c>
      <c r="GB23" s="18">
        <v>0</v>
      </c>
      <c r="GC23" s="18">
        <v>0</v>
      </c>
      <c r="GD23" s="18">
        <v>0</v>
      </c>
      <c r="GE23" s="18">
        <v>0</v>
      </c>
      <c r="GF23" s="18">
        <v>2.0242914979757103E-3</v>
      </c>
      <c r="GG23" s="18">
        <v>0</v>
      </c>
      <c r="GH23" s="18">
        <v>0</v>
      </c>
      <c r="GI23" s="18">
        <v>0</v>
      </c>
      <c r="GJ23" s="18">
        <v>0</v>
      </c>
      <c r="GK23" s="18">
        <v>2.0242914979757103E-3</v>
      </c>
      <c r="GL23" s="18">
        <v>0</v>
      </c>
      <c r="GM23" s="18">
        <v>0</v>
      </c>
      <c r="GN23" s="18">
        <v>0</v>
      </c>
      <c r="GO23" s="18">
        <v>0</v>
      </c>
      <c r="GP23" s="18">
        <v>0</v>
      </c>
      <c r="GQ23" s="18">
        <v>0</v>
      </c>
      <c r="GR23" s="18">
        <v>0</v>
      </c>
      <c r="GS23" s="18">
        <v>0</v>
      </c>
      <c r="GT23" s="18">
        <v>0</v>
      </c>
      <c r="GU23" s="18">
        <v>0</v>
      </c>
      <c r="GV23" s="18">
        <v>0</v>
      </c>
      <c r="GW23" s="18">
        <v>0</v>
      </c>
      <c r="GX23" s="18">
        <v>0</v>
      </c>
      <c r="GY23" s="18">
        <v>0</v>
      </c>
      <c r="GZ23" s="18">
        <v>0</v>
      </c>
      <c r="HA23" s="18">
        <v>0</v>
      </c>
      <c r="HB23" s="18">
        <v>0</v>
      </c>
      <c r="HC23" s="18">
        <v>0</v>
      </c>
      <c r="HD23" s="18">
        <v>0</v>
      </c>
      <c r="HE23" s="18">
        <v>0</v>
      </c>
      <c r="HF23" s="18">
        <v>0</v>
      </c>
      <c r="HG23" s="18">
        <v>0</v>
      </c>
      <c r="HH23" s="18">
        <v>0</v>
      </c>
      <c r="HI23" s="18">
        <v>0</v>
      </c>
      <c r="HJ23" s="18">
        <v>0</v>
      </c>
      <c r="HK23" s="18">
        <v>0</v>
      </c>
      <c r="HL23" s="18">
        <v>0</v>
      </c>
      <c r="HM23" s="18">
        <v>0</v>
      </c>
      <c r="HN23" s="18">
        <v>0</v>
      </c>
    </row>
    <row r="24" spans="1:222" x14ac:dyDescent="0.3">
      <c r="A24" s="14" t="s">
        <v>22</v>
      </c>
      <c r="B24" s="14"/>
      <c r="C24" s="15">
        <v>98</v>
      </c>
      <c r="D24" s="15">
        <v>535</v>
      </c>
      <c r="E24" s="16">
        <v>35.683673469387799</v>
      </c>
      <c r="F24" s="17">
        <v>0.47959183673469397</v>
      </c>
      <c r="G24" s="17">
        <v>0.52040816326530603</v>
      </c>
      <c r="H24" s="17">
        <v>0.68367346938775497</v>
      </c>
      <c r="I24" s="18">
        <v>0.67346938775510201</v>
      </c>
      <c r="J24" s="18">
        <v>0.32653061224489799</v>
      </c>
      <c r="K24" s="19">
        <v>5.4591836734693899</v>
      </c>
      <c r="L24" s="18">
        <v>0.127102803738318</v>
      </c>
      <c r="M24" s="55">
        <v>0.47959183673469397</v>
      </c>
      <c r="N24" s="18">
        <v>9.8159509202454004E-2</v>
      </c>
      <c r="O24" s="18">
        <v>0.21472392638036802</v>
      </c>
      <c r="P24" s="18">
        <v>0.16326530612244899</v>
      </c>
      <c r="Q24" s="18">
        <v>0.35714285714285698</v>
      </c>
      <c r="R24" s="18">
        <v>0.5</v>
      </c>
      <c r="S24" s="55">
        <v>0.98979591836734704</v>
      </c>
      <c r="T24" s="55">
        <v>0.67346938775510201</v>
      </c>
      <c r="U24" s="18">
        <v>0.49158878504672898</v>
      </c>
      <c r="V24" s="18">
        <v>0.50841121495327102</v>
      </c>
      <c r="W24" s="18">
        <v>1.1214953271028E-2</v>
      </c>
      <c r="X24" s="18">
        <v>2.0560747663551399E-2</v>
      </c>
      <c r="Y24" s="18">
        <v>2.0560747663551399E-2</v>
      </c>
      <c r="Z24" s="18">
        <v>2.2429906542056101E-2</v>
      </c>
      <c r="AA24" s="18">
        <v>3.3644859813084099E-2</v>
      </c>
      <c r="AB24" s="18">
        <v>1.4953271028037401E-2</v>
      </c>
      <c r="AC24" s="18">
        <v>1.1214953271028E-2</v>
      </c>
      <c r="AD24" s="18">
        <v>2.0560747663551399E-2</v>
      </c>
      <c r="AE24" s="18">
        <v>2.9906542056074802E-2</v>
      </c>
      <c r="AF24" s="18">
        <v>1.4953271028037401E-2</v>
      </c>
      <c r="AG24" s="18">
        <v>2.2429906542056101E-2</v>
      </c>
      <c r="AH24" s="18">
        <v>1.86915887850467E-2</v>
      </c>
      <c r="AI24" s="18">
        <v>1.6822429906542102E-2</v>
      </c>
      <c r="AJ24" s="18">
        <v>1.3084112149532701E-2</v>
      </c>
      <c r="AK24" s="18">
        <v>9.3457943925233603E-3</v>
      </c>
      <c r="AL24" s="18">
        <v>9.3457943925233603E-3</v>
      </c>
      <c r="AM24" s="18">
        <v>1.3084112149532701E-2</v>
      </c>
      <c r="AN24" s="18">
        <v>1.8691588785046702E-3</v>
      </c>
      <c r="AO24" s="18">
        <v>9.3457943925233603E-3</v>
      </c>
      <c r="AP24" s="18">
        <v>3.7383177570093503E-3</v>
      </c>
      <c r="AQ24" s="18">
        <v>5.60747663551402E-3</v>
      </c>
      <c r="AR24" s="18">
        <v>5.60747663551402E-3</v>
      </c>
      <c r="AS24" s="18">
        <v>0</v>
      </c>
      <c r="AT24" s="18">
        <v>3.7383177570093503E-3</v>
      </c>
      <c r="AU24" s="18">
        <v>1.8691588785046702E-3</v>
      </c>
      <c r="AV24" s="18">
        <v>7.4766355140186902E-3</v>
      </c>
      <c r="AW24" s="18">
        <v>3.7383177570093503E-3</v>
      </c>
      <c r="AX24" s="18">
        <v>1.1214953271028E-2</v>
      </c>
      <c r="AY24" s="18">
        <v>1.1214953271028E-2</v>
      </c>
      <c r="AZ24" s="18">
        <v>1.8691588785046702E-3</v>
      </c>
      <c r="BA24" s="18">
        <v>2.0560747663551399E-2</v>
      </c>
      <c r="BB24" s="18">
        <v>0</v>
      </c>
      <c r="BC24" s="18">
        <v>5.60747663551402E-3</v>
      </c>
      <c r="BD24" s="18">
        <v>1.8691588785046702E-3</v>
      </c>
      <c r="BE24" s="18">
        <v>0</v>
      </c>
      <c r="BF24" s="18">
        <v>1.4953271028037401E-2</v>
      </c>
      <c r="BG24" s="18">
        <v>1.8691588785046702E-3</v>
      </c>
      <c r="BH24" s="18">
        <v>1.8691588785046702E-3</v>
      </c>
      <c r="BI24" s="18">
        <v>0</v>
      </c>
      <c r="BJ24" s="18">
        <v>0</v>
      </c>
      <c r="BK24" s="18">
        <v>1.6822429906542102E-2</v>
      </c>
      <c r="BL24" s="18">
        <v>0</v>
      </c>
      <c r="BM24" s="18">
        <v>3.7383177570093503E-3</v>
      </c>
      <c r="BN24" s="18">
        <v>0</v>
      </c>
      <c r="BO24" s="18">
        <v>0</v>
      </c>
      <c r="BP24" s="18">
        <v>5.60747663551402E-3</v>
      </c>
      <c r="BQ24" s="18">
        <v>0</v>
      </c>
      <c r="BR24" s="18">
        <v>1.8691588785046702E-3</v>
      </c>
      <c r="BS24" s="18">
        <v>3.7383177570093503E-3</v>
      </c>
      <c r="BT24" s="18">
        <v>0</v>
      </c>
      <c r="BU24" s="18">
        <v>1.1214953271028E-2</v>
      </c>
      <c r="BV24" s="18">
        <v>1.8691588785046702E-3</v>
      </c>
      <c r="BW24" s="18">
        <v>3.7383177570093503E-3</v>
      </c>
      <c r="BX24" s="18">
        <v>0</v>
      </c>
      <c r="BY24" s="18">
        <v>0</v>
      </c>
      <c r="BZ24" s="18">
        <v>5.60747663551402E-3</v>
      </c>
      <c r="CA24" s="18">
        <v>0</v>
      </c>
      <c r="CB24" s="18">
        <v>0</v>
      </c>
      <c r="CC24" s="18">
        <v>0</v>
      </c>
      <c r="CD24" s="18">
        <v>0</v>
      </c>
      <c r="CE24" s="18">
        <v>1.1214953271028E-2</v>
      </c>
      <c r="CF24" s="18">
        <v>0</v>
      </c>
      <c r="CG24" s="18">
        <v>0</v>
      </c>
      <c r="CH24" s="18">
        <v>1.8691588785046702E-3</v>
      </c>
      <c r="CI24" s="18">
        <v>0</v>
      </c>
      <c r="CJ24" s="18">
        <v>1.8691588785046702E-3</v>
      </c>
      <c r="CK24" s="18">
        <v>0</v>
      </c>
      <c r="CL24" s="18">
        <v>0</v>
      </c>
      <c r="CM24" s="18">
        <v>0</v>
      </c>
      <c r="CN24" s="18">
        <v>0</v>
      </c>
      <c r="CO24" s="18">
        <v>3.7383177570093503E-3</v>
      </c>
      <c r="CP24" s="18">
        <v>0</v>
      </c>
      <c r="CQ24" s="18">
        <v>0</v>
      </c>
      <c r="CR24" s="18">
        <v>0</v>
      </c>
      <c r="CS24" s="18">
        <v>0</v>
      </c>
      <c r="CT24" s="18">
        <v>0</v>
      </c>
      <c r="CU24" s="18">
        <v>0</v>
      </c>
      <c r="CV24" s="18">
        <v>1.8691588785046702E-3</v>
      </c>
      <c r="CW24" s="18">
        <v>0</v>
      </c>
      <c r="CX24" s="18">
        <v>0</v>
      </c>
      <c r="CY24" s="18">
        <v>0</v>
      </c>
      <c r="CZ24" s="18">
        <v>0</v>
      </c>
      <c r="DA24" s="18">
        <v>0</v>
      </c>
      <c r="DB24" s="18">
        <v>0</v>
      </c>
      <c r="DC24" s="18">
        <v>0</v>
      </c>
      <c r="DD24" s="18">
        <v>0</v>
      </c>
      <c r="DE24" s="18">
        <v>0</v>
      </c>
      <c r="DF24" s="18">
        <v>0</v>
      </c>
      <c r="DG24" s="18">
        <v>0</v>
      </c>
      <c r="DH24" s="18">
        <v>0</v>
      </c>
      <c r="DI24" s="18">
        <v>0</v>
      </c>
      <c r="DJ24" s="18">
        <v>0</v>
      </c>
      <c r="DK24" s="18">
        <v>0</v>
      </c>
      <c r="DL24" s="18">
        <v>0</v>
      </c>
      <c r="DM24" s="18">
        <v>0</v>
      </c>
      <c r="DN24" s="18">
        <v>0</v>
      </c>
      <c r="DO24" s="18">
        <v>0</v>
      </c>
      <c r="DP24" s="18">
        <v>0</v>
      </c>
      <c r="DQ24" s="18">
        <v>0</v>
      </c>
      <c r="DR24" s="18">
        <v>0</v>
      </c>
      <c r="DS24" s="18">
        <v>1.4953271028037401E-2</v>
      </c>
      <c r="DT24" s="18">
        <v>1.3084112149532701E-2</v>
      </c>
      <c r="DU24" s="18">
        <v>9.3457943925233603E-3</v>
      </c>
      <c r="DV24" s="18">
        <v>1.1214953271028E-2</v>
      </c>
      <c r="DW24" s="18">
        <v>2.0560747663551399E-2</v>
      </c>
      <c r="DX24" s="18">
        <v>2.2429906542056101E-2</v>
      </c>
      <c r="DY24" s="18">
        <v>2.0560747663551399E-2</v>
      </c>
      <c r="DZ24" s="18">
        <v>1.3084112149532701E-2</v>
      </c>
      <c r="EA24" s="18">
        <v>3.1775700934579397E-2</v>
      </c>
      <c r="EB24" s="18">
        <v>1.4953271028037401E-2</v>
      </c>
      <c r="EC24" s="18">
        <v>2.2429906542056101E-2</v>
      </c>
      <c r="ED24" s="18">
        <v>9.3457943925233603E-3</v>
      </c>
      <c r="EE24" s="18">
        <v>2.9906542056074802E-2</v>
      </c>
      <c r="EF24" s="18">
        <v>9.3457943925233603E-3</v>
      </c>
      <c r="EG24" s="18">
        <v>1.4953271028037401E-2</v>
      </c>
      <c r="EH24" s="18">
        <v>9.3457943925233603E-3</v>
      </c>
      <c r="EI24" s="18">
        <v>9.3457943925233603E-3</v>
      </c>
      <c r="EJ24" s="18">
        <v>7.4766355140186902E-3</v>
      </c>
      <c r="EK24" s="18">
        <v>2.4299065420560702E-2</v>
      </c>
      <c r="EL24" s="18">
        <v>0</v>
      </c>
      <c r="EM24" s="18">
        <v>2.2429906542056101E-2</v>
      </c>
      <c r="EN24" s="18">
        <v>3.7383177570093503E-3</v>
      </c>
      <c r="EO24" s="18">
        <v>3.7383177570093503E-3</v>
      </c>
      <c r="EP24" s="18">
        <v>3.7383177570093503E-3</v>
      </c>
      <c r="EQ24" s="18">
        <v>1.8691588785046702E-3</v>
      </c>
      <c r="ER24" s="18">
        <v>4.1121495327102797E-2</v>
      </c>
      <c r="ES24" s="18">
        <v>1.8691588785046702E-3</v>
      </c>
      <c r="ET24" s="18">
        <v>7.4766355140186902E-3</v>
      </c>
      <c r="EU24" s="18">
        <v>7.4766355140186902E-3</v>
      </c>
      <c r="EV24" s="18">
        <v>0</v>
      </c>
      <c r="EW24" s="18">
        <v>2.4299065420560702E-2</v>
      </c>
      <c r="EX24" s="18">
        <v>0</v>
      </c>
      <c r="EY24" s="18">
        <v>1.8691588785046702E-3</v>
      </c>
      <c r="EZ24" s="18">
        <v>1.8691588785046702E-3</v>
      </c>
      <c r="FA24" s="18">
        <v>0</v>
      </c>
      <c r="FB24" s="18">
        <v>2.2429906542056101E-2</v>
      </c>
      <c r="FC24" s="18">
        <v>1.8691588785046702E-3</v>
      </c>
      <c r="FD24" s="18">
        <v>0</v>
      </c>
      <c r="FE24" s="18">
        <v>3.7383177570093503E-3</v>
      </c>
      <c r="FF24" s="18">
        <v>0</v>
      </c>
      <c r="FG24" s="18">
        <v>1.4953271028037401E-2</v>
      </c>
      <c r="FH24" s="18">
        <v>0</v>
      </c>
      <c r="FI24" s="18">
        <v>0</v>
      </c>
      <c r="FJ24" s="18">
        <v>0</v>
      </c>
      <c r="FK24" s="18">
        <v>0</v>
      </c>
      <c r="FL24" s="18">
        <v>9.3457943925233603E-3</v>
      </c>
      <c r="FM24" s="18">
        <v>0</v>
      </c>
      <c r="FN24" s="18">
        <v>0</v>
      </c>
      <c r="FO24" s="18">
        <v>1.8691588785046702E-3</v>
      </c>
      <c r="FP24" s="18">
        <v>0</v>
      </c>
      <c r="FQ24" s="18">
        <v>5.60747663551402E-3</v>
      </c>
      <c r="FR24" s="18">
        <v>0</v>
      </c>
      <c r="FS24" s="18">
        <v>0</v>
      </c>
      <c r="FT24" s="18">
        <v>1.8691588785046702E-3</v>
      </c>
      <c r="FU24" s="18">
        <v>0</v>
      </c>
      <c r="FV24" s="18">
        <v>5.60747663551402E-3</v>
      </c>
      <c r="FW24" s="18">
        <v>0</v>
      </c>
      <c r="FX24" s="18">
        <v>1.8691588785046702E-3</v>
      </c>
      <c r="FY24" s="18">
        <v>0</v>
      </c>
      <c r="FZ24" s="18">
        <v>0</v>
      </c>
      <c r="GA24" s="18">
        <v>1.8691588785046702E-3</v>
      </c>
      <c r="GB24" s="18">
        <v>1.8691588785046702E-3</v>
      </c>
      <c r="GC24" s="18">
        <v>0</v>
      </c>
      <c r="GD24" s="18">
        <v>0</v>
      </c>
      <c r="GE24" s="18">
        <v>0</v>
      </c>
      <c r="GF24" s="18">
        <v>0</v>
      </c>
      <c r="GG24" s="18">
        <v>0</v>
      </c>
      <c r="GH24" s="18">
        <v>0</v>
      </c>
      <c r="GI24" s="18">
        <v>0</v>
      </c>
      <c r="GJ24" s="18">
        <v>0</v>
      </c>
      <c r="GK24" s="18">
        <v>1.8691588785046702E-3</v>
      </c>
      <c r="GL24" s="18">
        <v>0</v>
      </c>
      <c r="GM24" s="18">
        <v>0</v>
      </c>
      <c r="GN24" s="18">
        <v>0</v>
      </c>
      <c r="GO24" s="18">
        <v>0</v>
      </c>
      <c r="GP24" s="18">
        <v>1.8691588785046702E-3</v>
      </c>
      <c r="GQ24" s="18">
        <v>0</v>
      </c>
      <c r="GR24" s="18">
        <v>0</v>
      </c>
      <c r="GS24" s="18">
        <v>0</v>
      </c>
      <c r="GT24" s="18">
        <v>0</v>
      </c>
      <c r="GU24" s="18">
        <v>1.8691588785046702E-3</v>
      </c>
      <c r="GV24" s="18">
        <v>0</v>
      </c>
      <c r="GW24" s="18">
        <v>0</v>
      </c>
      <c r="GX24" s="18">
        <v>0</v>
      </c>
      <c r="GY24" s="18">
        <v>0</v>
      </c>
      <c r="GZ24" s="18">
        <v>0</v>
      </c>
      <c r="HA24" s="18">
        <v>0</v>
      </c>
      <c r="HB24" s="18">
        <v>0</v>
      </c>
      <c r="HC24" s="18">
        <v>0</v>
      </c>
      <c r="HD24" s="18">
        <v>0</v>
      </c>
      <c r="HE24" s="18">
        <v>0</v>
      </c>
      <c r="HF24" s="18">
        <v>0</v>
      </c>
      <c r="HG24" s="18">
        <v>0</v>
      </c>
      <c r="HH24" s="18">
        <v>0</v>
      </c>
      <c r="HI24" s="18">
        <v>0</v>
      </c>
      <c r="HJ24" s="18">
        <v>0</v>
      </c>
      <c r="HK24" s="18">
        <v>0</v>
      </c>
      <c r="HL24" s="18">
        <v>0</v>
      </c>
      <c r="HM24" s="18">
        <v>0</v>
      </c>
      <c r="HN24" s="18">
        <v>0</v>
      </c>
    </row>
    <row r="25" spans="1:222" x14ac:dyDescent="0.3">
      <c r="A25" s="14" t="s">
        <v>23</v>
      </c>
      <c r="B25" s="14"/>
      <c r="C25" s="15">
        <v>104</v>
      </c>
      <c r="D25" s="15">
        <v>569</v>
      </c>
      <c r="E25" s="16">
        <v>33.759615384615401</v>
      </c>
      <c r="F25" s="17">
        <v>0.52884615384615397</v>
      </c>
      <c r="G25" s="17">
        <v>0.47115384615384598</v>
      </c>
      <c r="H25" s="17">
        <v>0.70192307692307698</v>
      </c>
      <c r="I25" s="18">
        <v>0.73076923076923095</v>
      </c>
      <c r="J25" s="18">
        <v>0.269230769230769</v>
      </c>
      <c r="K25" s="19">
        <v>5.4711538461538503</v>
      </c>
      <c r="L25" s="18">
        <v>0.105448154657294</v>
      </c>
      <c r="M25" s="55">
        <v>0.375</v>
      </c>
      <c r="N25" s="18">
        <v>0.12804878048780499</v>
      </c>
      <c r="O25" s="18">
        <v>0.20121951219512202</v>
      </c>
      <c r="P25" s="18">
        <v>0.20192307692307701</v>
      </c>
      <c r="Q25" s="18">
        <v>0.31730769230769201</v>
      </c>
      <c r="R25" s="18">
        <v>0.480769230769231</v>
      </c>
      <c r="S25" s="55">
        <v>0.97115384615384603</v>
      </c>
      <c r="T25" s="55">
        <v>0.59615384615384603</v>
      </c>
      <c r="U25" s="18">
        <v>0.52372583479789103</v>
      </c>
      <c r="V25" s="18">
        <v>0.47627416520210897</v>
      </c>
      <c r="W25" s="18">
        <v>1.4059753954305801E-2</v>
      </c>
      <c r="X25" s="18">
        <v>1.2302284710017599E-2</v>
      </c>
      <c r="Y25" s="18">
        <v>1.9332161687170498E-2</v>
      </c>
      <c r="Z25" s="18">
        <v>2.46045694200351E-2</v>
      </c>
      <c r="AA25" s="18">
        <v>1.9332161687170498E-2</v>
      </c>
      <c r="AB25" s="18">
        <v>2.2847100175746902E-2</v>
      </c>
      <c r="AC25" s="18">
        <v>1.5817223198594001E-2</v>
      </c>
      <c r="AD25" s="18">
        <v>2.6362038664323403E-2</v>
      </c>
      <c r="AE25" s="18">
        <v>1.7574692442882199E-2</v>
      </c>
      <c r="AF25" s="18">
        <v>2.10896309314587E-2</v>
      </c>
      <c r="AG25" s="18">
        <v>3.3391915641476297E-2</v>
      </c>
      <c r="AH25" s="18">
        <v>1.05448154657293E-2</v>
      </c>
      <c r="AI25" s="18">
        <v>2.6362038664323403E-2</v>
      </c>
      <c r="AJ25" s="18">
        <v>8.7873462214411203E-3</v>
      </c>
      <c r="AK25" s="18">
        <v>1.2302284710017599E-2</v>
      </c>
      <c r="AL25" s="18">
        <v>7.0298769771529003E-3</v>
      </c>
      <c r="AM25" s="18">
        <v>7.0298769771529003E-3</v>
      </c>
      <c r="AN25" s="18">
        <v>8.7873462214411203E-3</v>
      </c>
      <c r="AO25" s="18">
        <v>1.4059753954305801E-2</v>
      </c>
      <c r="AP25" s="18">
        <v>1.4059753954305801E-2</v>
      </c>
      <c r="AQ25" s="18">
        <v>2.6362038664323403E-2</v>
      </c>
      <c r="AR25" s="18">
        <v>1.7574692442882301E-3</v>
      </c>
      <c r="AS25" s="18">
        <v>5.2724077328646698E-3</v>
      </c>
      <c r="AT25" s="18">
        <v>3.5149384885764501E-3</v>
      </c>
      <c r="AU25" s="18">
        <v>1.7574692442882301E-3</v>
      </c>
      <c r="AV25" s="18">
        <v>1.4059753954305801E-2</v>
      </c>
      <c r="AW25" s="18">
        <v>0</v>
      </c>
      <c r="AX25" s="18">
        <v>8.7873462214411203E-3</v>
      </c>
      <c r="AY25" s="18">
        <v>3.5149384885764501E-3</v>
      </c>
      <c r="AZ25" s="18">
        <v>0</v>
      </c>
      <c r="BA25" s="18">
        <v>2.46045694200351E-2</v>
      </c>
      <c r="BB25" s="18">
        <v>0</v>
      </c>
      <c r="BC25" s="18">
        <v>1.7574692442882301E-3</v>
      </c>
      <c r="BD25" s="18">
        <v>1.7574692442882301E-3</v>
      </c>
      <c r="BE25" s="18">
        <v>1.7574692442882301E-3</v>
      </c>
      <c r="BF25" s="18">
        <v>1.9332161687170498E-2</v>
      </c>
      <c r="BG25" s="18">
        <v>5.2724077328646698E-3</v>
      </c>
      <c r="BH25" s="18">
        <v>1.7574692442882301E-3</v>
      </c>
      <c r="BI25" s="18">
        <v>0</v>
      </c>
      <c r="BJ25" s="18">
        <v>0</v>
      </c>
      <c r="BK25" s="18">
        <v>7.0298769771529003E-3</v>
      </c>
      <c r="BL25" s="18">
        <v>0</v>
      </c>
      <c r="BM25" s="18">
        <v>0</v>
      </c>
      <c r="BN25" s="18">
        <v>0</v>
      </c>
      <c r="BO25" s="18">
        <v>1.7574692442882301E-3</v>
      </c>
      <c r="BP25" s="18">
        <v>8.7873462214411203E-3</v>
      </c>
      <c r="BQ25" s="18">
        <v>0</v>
      </c>
      <c r="BR25" s="18">
        <v>1.7574692442882301E-3</v>
      </c>
      <c r="BS25" s="18">
        <v>0</v>
      </c>
      <c r="BT25" s="18">
        <v>0</v>
      </c>
      <c r="BU25" s="18">
        <v>1.5817223198594001E-2</v>
      </c>
      <c r="BV25" s="18">
        <v>0</v>
      </c>
      <c r="BW25" s="18">
        <v>0</v>
      </c>
      <c r="BX25" s="18">
        <v>0</v>
      </c>
      <c r="BY25" s="18">
        <v>0</v>
      </c>
      <c r="BZ25" s="18">
        <v>5.2724077328646698E-3</v>
      </c>
      <c r="CA25" s="18">
        <v>1.7574692442882301E-3</v>
      </c>
      <c r="CB25" s="18">
        <v>0</v>
      </c>
      <c r="CC25" s="18">
        <v>0</v>
      </c>
      <c r="CD25" s="18">
        <v>0</v>
      </c>
      <c r="CE25" s="18">
        <v>1.4059753954305801E-2</v>
      </c>
      <c r="CF25" s="18">
        <v>0</v>
      </c>
      <c r="CG25" s="18">
        <v>1.7574692442882301E-3</v>
      </c>
      <c r="CH25" s="18">
        <v>0</v>
      </c>
      <c r="CI25" s="18">
        <v>0</v>
      </c>
      <c r="CJ25" s="18">
        <v>3.5149384885764501E-3</v>
      </c>
      <c r="CK25" s="18">
        <v>0</v>
      </c>
      <c r="CL25" s="18">
        <v>0</v>
      </c>
      <c r="CM25" s="18">
        <v>0</v>
      </c>
      <c r="CN25" s="18">
        <v>0</v>
      </c>
      <c r="CO25" s="18">
        <v>5.2724077328646698E-3</v>
      </c>
      <c r="CP25" s="18">
        <v>0</v>
      </c>
      <c r="CQ25" s="18">
        <v>0</v>
      </c>
      <c r="CR25" s="18">
        <v>0</v>
      </c>
      <c r="CS25" s="18">
        <v>0</v>
      </c>
      <c r="CT25" s="18">
        <v>0</v>
      </c>
      <c r="CU25" s="18">
        <v>0</v>
      </c>
      <c r="CV25" s="18">
        <v>0</v>
      </c>
      <c r="CW25" s="18">
        <v>0</v>
      </c>
      <c r="CX25" s="18">
        <v>0</v>
      </c>
      <c r="CY25" s="18">
        <v>0</v>
      </c>
      <c r="CZ25" s="18">
        <v>0</v>
      </c>
      <c r="DA25" s="18">
        <v>0</v>
      </c>
      <c r="DB25" s="18">
        <v>0</v>
      </c>
      <c r="DC25" s="18">
        <v>0</v>
      </c>
      <c r="DD25" s="18">
        <v>0</v>
      </c>
      <c r="DE25" s="18">
        <v>0</v>
      </c>
      <c r="DF25" s="18">
        <v>0</v>
      </c>
      <c r="DG25" s="18">
        <v>0</v>
      </c>
      <c r="DH25" s="18">
        <v>0</v>
      </c>
      <c r="DI25" s="18">
        <v>0</v>
      </c>
      <c r="DJ25" s="18">
        <v>0</v>
      </c>
      <c r="DK25" s="18">
        <v>0</v>
      </c>
      <c r="DL25" s="18">
        <v>0</v>
      </c>
      <c r="DM25" s="18">
        <v>0</v>
      </c>
      <c r="DN25" s="18">
        <v>0</v>
      </c>
      <c r="DO25" s="18">
        <v>0</v>
      </c>
      <c r="DP25" s="18">
        <v>0</v>
      </c>
      <c r="DQ25" s="18">
        <v>0</v>
      </c>
      <c r="DR25" s="18">
        <v>0</v>
      </c>
      <c r="DS25" s="18">
        <v>7.0298769771529003E-3</v>
      </c>
      <c r="DT25" s="18">
        <v>1.2302284710017599E-2</v>
      </c>
      <c r="DU25" s="18">
        <v>2.6362038664323403E-2</v>
      </c>
      <c r="DV25" s="18">
        <v>1.9332161687170498E-2</v>
      </c>
      <c r="DW25" s="18">
        <v>1.7574692442882199E-2</v>
      </c>
      <c r="DX25" s="18">
        <v>1.05448154657293E-2</v>
      </c>
      <c r="DY25" s="18">
        <v>1.9332161687170498E-2</v>
      </c>
      <c r="DZ25" s="18">
        <v>1.7574692442882199E-2</v>
      </c>
      <c r="EA25" s="18">
        <v>2.8119507908611601E-2</v>
      </c>
      <c r="EB25" s="18">
        <v>5.2724077328646698E-3</v>
      </c>
      <c r="EC25" s="18">
        <v>1.9332161687170498E-2</v>
      </c>
      <c r="ED25" s="18">
        <v>5.2724077328646698E-3</v>
      </c>
      <c r="EE25" s="18">
        <v>1.05448154657293E-2</v>
      </c>
      <c r="EF25" s="18">
        <v>1.05448154657293E-2</v>
      </c>
      <c r="EG25" s="18">
        <v>8.7873462214411203E-3</v>
      </c>
      <c r="EH25" s="18">
        <v>8.7873462214411203E-3</v>
      </c>
      <c r="EI25" s="18">
        <v>1.5817223198594001E-2</v>
      </c>
      <c r="EJ25" s="18">
        <v>1.4059753954305801E-2</v>
      </c>
      <c r="EK25" s="18">
        <v>2.6362038664323403E-2</v>
      </c>
      <c r="EL25" s="18">
        <v>7.0298769771529003E-3</v>
      </c>
      <c r="EM25" s="18">
        <v>1.5817223198594001E-2</v>
      </c>
      <c r="EN25" s="18">
        <v>7.0298769771529003E-3</v>
      </c>
      <c r="EO25" s="18">
        <v>5.2724077328646698E-3</v>
      </c>
      <c r="EP25" s="18">
        <v>5.2724077328646698E-3</v>
      </c>
      <c r="EQ25" s="18">
        <v>3.5149384885764501E-3</v>
      </c>
      <c r="ER25" s="18">
        <v>3.5149384885764495E-2</v>
      </c>
      <c r="ES25" s="18">
        <v>1.7574692442882301E-3</v>
      </c>
      <c r="ET25" s="18">
        <v>8.7873462214411203E-3</v>
      </c>
      <c r="EU25" s="18">
        <v>1.7574692442882301E-3</v>
      </c>
      <c r="EV25" s="18">
        <v>1.7574692442882301E-3</v>
      </c>
      <c r="EW25" s="18">
        <v>2.10896309314587E-2</v>
      </c>
      <c r="EX25" s="18">
        <v>1.7574692442882301E-3</v>
      </c>
      <c r="EY25" s="18">
        <v>3.5149384885764501E-3</v>
      </c>
      <c r="EZ25" s="18">
        <v>3.5149384885764501E-3</v>
      </c>
      <c r="FA25" s="18">
        <v>1.7574692442882301E-3</v>
      </c>
      <c r="FB25" s="18">
        <v>1.4059753954305801E-2</v>
      </c>
      <c r="FC25" s="18">
        <v>0</v>
      </c>
      <c r="FD25" s="18">
        <v>0</v>
      </c>
      <c r="FE25" s="18">
        <v>3.5149384885764501E-3</v>
      </c>
      <c r="FF25" s="18">
        <v>0</v>
      </c>
      <c r="FG25" s="18">
        <v>1.2302284710017599E-2</v>
      </c>
      <c r="FH25" s="18">
        <v>0</v>
      </c>
      <c r="FI25" s="18">
        <v>0</v>
      </c>
      <c r="FJ25" s="18">
        <v>0</v>
      </c>
      <c r="FK25" s="18">
        <v>0</v>
      </c>
      <c r="FL25" s="18">
        <v>1.05448154657293E-2</v>
      </c>
      <c r="FM25" s="18">
        <v>0</v>
      </c>
      <c r="FN25" s="18">
        <v>1.7574692442882301E-3</v>
      </c>
      <c r="FO25" s="18">
        <v>1.7574692442882301E-3</v>
      </c>
      <c r="FP25" s="18">
        <v>0</v>
      </c>
      <c r="FQ25" s="18">
        <v>7.0298769771529003E-3</v>
      </c>
      <c r="FR25" s="18">
        <v>0</v>
      </c>
      <c r="FS25" s="18">
        <v>3.5149384885764501E-3</v>
      </c>
      <c r="FT25" s="18">
        <v>0</v>
      </c>
      <c r="FU25" s="18">
        <v>0</v>
      </c>
      <c r="FV25" s="18">
        <v>0</v>
      </c>
      <c r="FW25" s="18">
        <v>0</v>
      </c>
      <c r="FX25" s="18">
        <v>0</v>
      </c>
      <c r="FY25" s="18">
        <v>0</v>
      </c>
      <c r="FZ25" s="18">
        <v>0</v>
      </c>
      <c r="GA25" s="18">
        <v>7.0298769771529003E-3</v>
      </c>
      <c r="GB25" s="18">
        <v>0</v>
      </c>
      <c r="GC25" s="18">
        <v>0</v>
      </c>
      <c r="GD25" s="18">
        <v>0</v>
      </c>
      <c r="GE25" s="18">
        <v>0</v>
      </c>
      <c r="GF25" s="18">
        <v>0</v>
      </c>
      <c r="GG25" s="18">
        <v>0</v>
      </c>
      <c r="GH25" s="18">
        <v>0</v>
      </c>
      <c r="GI25" s="18">
        <v>0</v>
      </c>
      <c r="GJ25" s="18">
        <v>0</v>
      </c>
      <c r="GK25" s="18">
        <v>3.5149384885764501E-3</v>
      </c>
      <c r="GL25" s="18">
        <v>0</v>
      </c>
      <c r="GM25" s="18">
        <v>0</v>
      </c>
      <c r="GN25" s="18">
        <v>0</v>
      </c>
      <c r="GO25" s="18">
        <v>0</v>
      </c>
      <c r="GP25" s="18">
        <v>1.7574692442882301E-3</v>
      </c>
      <c r="GQ25" s="18">
        <v>0</v>
      </c>
      <c r="GR25" s="18">
        <v>0</v>
      </c>
      <c r="GS25" s="18">
        <v>0</v>
      </c>
      <c r="GT25" s="18">
        <v>0</v>
      </c>
      <c r="GU25" s="18">
        <v>1.7574692442882301E-3</v>
      </c>
      <c r="GV25" s="18">
        <v>0</v>
      </c>
      <c r="GW25" s="18">
        <v>0</v>
      </c>
      <c r="GX25" s="18">
        <v>0</v>
      </c>
      <c r="GY25" s="18">
        <v>0</v>
      </c>
      <c r="GZ25" s="18">
        <v>0</v>
      </c>
      <c r="HA25" s="18">
        <v>0</v>
      </c>
      <c r="HB25" s="18">
        <v>0</v>
      </c>
      <c r="HC25" s="18">
        <v>0</v>
      </c>
      <c r="HD25" s="18">
        <v>0</v>
      </c>
      <c r="HE25" s="18">
        <v>0</v>
      </c>
      <c r="HF25" s="18">
        <v>0</v>
      </c>
      <c r="HG25" s="18">
        <v>0</v>
      </c>
      <c r="HH25" s="18">
        <v>0</v>
      </c>
      <c r="HI25" s="18">
        <v>0</v>
      </c>
      <c r="HJ25" s="18">
        <v>0</v>
      </c>
      <c r="HK25" s="18">
        <v>0</v>
      </c>
      <c r="HL25" s="18">
        <v>0</v>
      </c>
      <c r="HM25" s="18">
        <v>0</v>
      </c>
      <c r="HN25" s="18">
        <v>0</v>
      </c>
    </row>
    <row r="26" spans="1:222" x14ac:dyDescent="0.3">
      <c r="A26" s="14" t="s">
        <v>24</v>
      </c>
      <c r="B26" s="14"/>
      <c r="C26" s="15">
        <v>99</v>
      </c>
      <c r="D26" s="15">
        <v>485</v>
      </c>
      <c r="E26" s="16">
        <v>36.727272727272698</v>
      </c>
      <c r="F26" s="17">
        <v>0.49494949494949503</v>
      </c>
      <c r="G26" s="17">
        <v>0.50505050505050497</v>
      </c>
      <c r="H26" s="17">
        <v>0.89898989898989901</v>
      </c>
      <c r="I26" s="18">
        <v>0.51515151515151503</v>
      </c>
      <c r="J26" s="18">
        <v>0.48484848484848497</v>
      </c>
      <c r="K26" s="19">
        <v>4.8989898989898997</v>
      </c>
      <c r="L26" s="18">
        <v>0.105154639175258</v>
      </c>
      <c r="M26" s="55">
        <v>0.40404040404040403</v>
      </c>
      <c r="N26" s="18">
        <v>4.4303797468354403E-2</v>
      </c>
      <c r="O26" s="18">
        <v>0.177215189873418</v>
      </c>
      <c r="P26" s="18">
        <v>7.0707070707070704E-2</v>
      </c>
      <c r="Q26" s="18">
        <v>0.28282828282828304</v>
      </c>
      <c r="R26" s="18">
        <v>0.34343434343434304</v>
      </c>
      <c r="S26" s="55">
        <v>0.96969696969696995</v>
      </c>
      <c r="T26" s="55">
        <v>0.49494949494949503</v>
      </c>
      <c r="U26" s="18">
        <v>0.4845360824742268</v>
      </c>
      <c r="V26" s="18">
        <v>0.51546391752577314</v>
      </c>
      <c r="W26" s="18">
        <v>6.1855670103092798E-3</v>
      </c>
      <c r="X26" s="18">
        <v>2.06185567010309E-2</v>
      </c>
      <c r="Y26" s="18">
        <v>2.4742268041237102E-2</v>
      </c>
      <c r="Z26" s="18">
        <v>1.85567010309278E-2</v>
      </c>
      <c r="AA26" s="18">
        <v>1.2371134020618599E-2</v>
      </c>
      <c r="AB26" s="18">
        <v>2.06185567010309E-2</v>
      </c>
      <c r="AC26" s="18">
        <v>1.2371134020618599E-2</v>
      </c>
      <c r="AD26" s="18">
        <v>2.2680412371134002E-2</v>
      </c>
      <c r="AE26" s="18">
        <v>6.1855670103092798E-3</v>
      </c>
      <c r="AF26" s="18">
        <v>4.12371134020619E-3</v>
      </c>
      <c r="AG26" s="18">
        <v>2.6804123711340201E-2</v>
      </c>
      <c r="AH26" s="18">
        <v>1.03092783505155E-2</v>
      </c>
      <c r="AI26" s="18">
        <v>2.6804123711340201E-2</v>
      </c>
      <c r="AJ26" s="18">
        <v>4.12371134020619E-3</v>
      </c>
      <c r="AK26" s="18">
        <v>1.03092783505155E-2</v>
      </c>
      <c r="AL26" s="18">
        <v>2.06185567010309E-2</v>
      </c>
      <c r="AM26" s="18">
        <v>8.2474226804123696E-3</v>
      </c>
      <c r="AN26" s="18">
        <v>6.1855670103092798E-3</v>
      </c>
      <c r="AO26" s="18">
        <v>2.06185567010309E-2</v>
      </c>
      <c r="AP26" s="18">
        <v>2.0618556701030898E-3</v>
      </c>
      <c r="AQ26" s="18">
        <v>2.0618556701030898E-3</v>
      </c>
      <c r="AR26" s="18">
        <v>1.2371134020618599E-2</v>
      </c>
      <c r="AS26" s="18">
        <v>1.03092783505155E-2</v>
      </c>
      <c r="AT26" s="18">
        <v>2.0618556701030898E-3</v>
      </c>
      <c r="AU26" s="18">
        <v>0</v>
      </c>
      <c r="AV26" s="18">
        <v>1.44329896907216E-2</v>
      </c>
      <c r="AW26" s="18">
        <v>8.2474226804123696E-3</v>
      </c>
      <c r="AX26" s="18">
        <v>1.03092783505155E-2</v>
      </c>
      <c r="AY26" s="18">
        <v>8.2474226804123696E-3</v>
      </c>
      <c r="AZ26" s="18">
        <v>0</v>
      </c>
      <c r="BA26" s="18">
        <v>2.4742268041237102E-2</v>
      </c>
      <c r="BB26" s="18">
        <v>0</v>
      </c>
      <c r="BC26" s="18">
        <v>0</v>
      </c>
      <c r="BD26" s="18">
        <v>2.0618556701030898E-3</v>
      </c>
      <c r="BE26" s="18">
        <v>0</v>
      </c>
      <c r="BF26" s="18">
        <v>8.2474226804123696E-3</v>
      </c>
      <c r="BG26" s="18">
        <v>2.0618556701030898E-3</v>
      </c>
      <c r="BH26" s="18">
        <v>0</v>
      </c>
      <c r="BI26" s="18">
        <v>2.0618556701030898E-3</v>
      </c>
      <c r="BJ26" s="18">
        <v>0</v>
      </c>
      <c r="BK26" s="18">
        <v>1.44329896907216E-2</v>
      </c>
      <c r="BL26" s="18">
        <v>2.0618556701030898E-3</v>
      </c>
      <c r="BM26" s="18">
        <v>0</v>
      </c>
      <c r="BN26" s="18">
        <v>0</v>
      </c>
      <c r="BO26" s="18">
        <v>0</v>
      </c>
      <c r="BP26" s="18">
        <v>8.2474226804123696E-3</v>
      </c>
      <c r="BQ26" s="18">
        <v>0</v>
      </c>
      <c r="BR26" s="18">
        <v>2.0618556701030898E-3</v>
      </c>
      <c r="BS26" s="18">
        <v>0</v>
      </c>
      <c r="BT26" s="18">
        <v>0</v>
      </c>
      <c r="BU26" s="18">
        <v>1.6494845360824698E-2</v>
      </c>
      <c r="BV26" s="18">
        <v>0</v>
      </c>
      <c r="BW26" s="18">
        <v>4.12371134020619E-3</v>
      </c>
      <c r="BX26" s="18">
        <v>0</v>
      </c>
      <c r="BY26" s="18">
        <v>0</v>
      </c>
      <c r="BZ26" s="18">
        <v>6.1855670103092798E-3</v>
      </c>
      <c r="CA26" s="18">
        <v>4.12371134020619E-3</v>
      </c>
      <c r="CB26" s="18">
        <v>0</v>
      </c>
      <c r="CC26" s="18">
        <v>2.0618556701030898E-3</v>
      </c>
      <c r="CD26" s="18">
        <v>0</v>
      </c>
      <c r="CE26" s="18">
        <v>4.12371134020619E-3</v>
      </c>
      <c r="CF26" s="18">
        <v>2.0618556701030898E-3</v>
      </c>
      <c r="CG26" s="18">
        <v>0</v>
      </c>
      <c r="CH26" s="18">
        <v>2.0618556701030898E-3</v>
      </c>
      <c r="CI26" s="18">
        <v>0</v>
      </c>
      <c r="CJ26" s="18">
        <v>6.1855670103092798E-3</v>
      </c>
      <c r="CK26" s="18">
        <v>0</v>
      </c>
      <c r="CL26" s="18">
        <v>2.0618556701030898E-3</v>
      </c>
      <c r="CM26" s="18">
        <v>0</v>
      </c>
      <c r="CN26" s="18">
        <v>0</v>
      </c>
      <c r="CO26" s="18">
        <v>1.2371134020618599E-2</v>
      </c>
      <c r="CP26" s="18">
        <v>0</v>
      </c>
      <c r="CQ26" s="18">
        <v>0</v>
      </c>
      <c r="CR26" s="18">
        <v>0</v>
      </c>
      <c r="CS26" s="18">
        <v>0</v>
      </c>
      <c r="CT26" s="18">
        <v>2.0618556701030898E-3</v>
      </c>
      <c r="CU26" s="18">
        <v>0</v>
      </c>
      <c r="CV26" s="18">
        <v>0</v>
      </c>
      <c r="CW26" s="18">
        <v>0</v>
      </c>
      <c r="CX26" s="18">
        <v>0</v>
      </c>
      <c r="CY26" s="18">
        <v>0</v>
      </c>
      <c r="CZ26" s="18">
        <v>0</v>
      </c>
      <c r="DA26" s="18">
        <v>0</v>
      </c>
      <c r="DB26" s="18">
        <v>0</v>
      </c>
      <c r="DC26" s="18">
        <v>2.0618556701030898E-3</v>
      </c>
      <c r="DD26" s="18">
        <v>0</v>
      </c>
      <c r="DE26" s="18">
        <v>0</v>
      </c>
      <c r="DF26" s="18">
        <v>0</v>
      </c>
      <c r="DG26" s="18">
        <v>0</v>
      </c>
      <c r="DH26" s="18">
        <v>0</v>
      </c>
      <c r="DI26" s="18">
        <v>0</v>
      </c>
      <c r="DJ26" s="18">
        <v>0</v>
      </c>
      <c r="DK26" s="18">
        <v>0</v>
      </c>
      <c r="DL26" s="18">
        <v>0</v>
      </c>
      <c r="DM26" s="18">
        <v>0</v>
      </c>
      <c r="DN26" s="18">
        <v>0</v>
      </c>
      <c r="DO26" s="18">
        <v>0</v>
      </c>
      <c r="DP26" s="18">
        <v>0</v>
      </c>
      <c r="DQ26" s="18">
        <v>0</v>
      </c>
      <c r="DR26" s="18">
        <v>0</v>
      </c>
      <c r="DS26" s="18">
        <v>8.2474226804123696E-3</v>
      </c>
      <c r="DT26" s="18">
        <v>2.06185567010309E-2</v>
      </c>
      <c r="DU26" s="18">
        <v>1.85567010309278E-2</v>
      </c>
      <c r="DV26" s="18">
        <v>1.85567010309278E-2</v>
      </c>
      <c r="DW26" s="18">
        <v>1.2371134020618599E-2</v>
      </c>
      <c r="DX26" s="18">
        <v>1.6494845360824698E-2</v>
      </c>
      <c r="DY26" s="18">
        <v>1.85567010309278E-2</v>
      </c>
      <c r="DZ26" s="18">
        <v>1.6494845360824698E-2</v>
      </c>
      <c r="EA26" s="18">
        <v>2.8865979381443297E-2</v>
      </c>
      <c r="EB26" s="18">
        <v>2.0618556701030898E-3</v>
      </c>
      <c r="EC26" s="18">
        <v>2.6804123711340201E-2</v>
      </c>
      <c r="ED26" s="18">
        <v>2.0618556701030898E-3</v>
      </c>
      <c r="EE26" s="18">
        <v>2.6804123711340201E-2</v>
      </c>
      <c r="EF26" s="18">
        <v>8.2474226804123696E-3</v>
      </c>
      <c r="EG26" s="18">
        <v>1.2371134020618599E-2</v>
      </c>
      <c r="EH26" s="18">
        <v>1.2371134020618599E-2</v>
      </c>
      <c r="EI26" s="18">
        <v>1.44329896907216E-2</v>
      </c>
      <c r="EJ26" s="18">
        <v>1.03092783505155E-2</v>
      </c>
      <c r="EK26" s="18">
        <v>2.2680412371134002E-2</v>
      </c>
      <c r="EL26" s="18">
        <v>8.2474226804123696E-3</v>
      </c>
      <c r="EM26" s="18">
        <v>2.4742268041237102E-2</v>
      </c>
      <c r="EN26" s="18">
        <v>4.12371134020619E-3</v>
      </c>
      <c r="EO26" s="18">
        <v>8.2474226804123696E-3</v>
      </c>
      <c r="EP26" s="18">
        <v>2.0618556701030898E-3</v>
      </c>
      <c r="EQ26" s="18">
        <v>0</v>
      </c>
      <c r="ER26" s="18">
        <v>4.7422680412371097E-2</v>
      </c>
      <c r="ES26" s="18">
        <v>2.0618556701030898E-3</v>
      </c>
      <c r="ET26" s="18">
        <v>2.0618556701030898E-3</v>
      </c>
      <c r="EU26" s="18">
        <v>2.0618556701030898E-3</v>
      </c>
      <c r="EV26" s="18">
        <v>2.0618556701030898E-3</v>
      </c>
      <c r="EW26" s="18">
        <v>2.06185567010309E-2</v>
      </c>
      <c r="EX26" s="18">
        <v>0</v>
      </c>
      <c r="EY26" s="18">
        <v>4.12371134020619E-3</v>
      </c>
      <c r="EZ26" s="18">
        <v>0</v>
      </c>
      <c r="FA26" s="18">
        <v>0</v>
      </c>
      <c r="FB26" s="18">
        <v>1.6494845360824698E-2</v>
      </c>
      <c r="FC26" s="18">
        <v>2.0618556701030898E-3</v>
      </c>
      <c r="FD26" s="18">
        <v>4.12371134020619E-3</v>
      </c>
      <c r="FE26" s="18">
        <v>2.0618556701030898E-3</v>
      </c>
      <c r="FF26" s="18">
        <v>0</v>
      </c>
      <c r="FG26" s="18">
        <v>1.2371134020618599E-2</v>
      </c>
      <c r="FH26" s="18">
        <v>0</v>
      </c>
      <c r="FI26" s="18">
        <v>0</v>
      </c>
      <c r="FJ26" s="18">
        <v>0</v>
      </c>
      <c r="FK26" s="18">
        <v>0</v>
      </c>
      <c r="FL26" s="18">
        <v>1.44329896907216E-2</v>
      </c>
      <c r="FM26" s="18">
        <v>0</v>
      </c>
      <c r="FN26" s="18">
        <v>0</v>
      </c>
      <c r="FO26" s="18">
        <v>2.0618556701030898E-3</v>
      </c>
      <c r="FP26" s="18">
        <v>0</v>
      </c>
      <c r="FQ26" s="18">
        <v>1.85567010309278E-2</v>
      </c>
      <c r="FR26" s="18">
        <v>0</v>
      </c>
      <c r="FS26" s="18">
        <v>0</v>
      </c>
      <c r="FT26" s="18">
        <v>0</v>
      </c>
      <c r="FU26" s="18">
        <v>0</v>
      </c>
      <c r="FV26" s="18">
        <v>4.12371134020619E-3</v>
      </c>
      <c r="FW26" s="18">
        <v>0</v>
      </c>
      <c r="FX26" s="18">
        <v>0</v>
      </c>
      <c r="FY26" s="18">
        <v>0</v>
      </c>
      <c r="FZ26" s="18">
        <v>0</v>
      </c>
      <c r="GA26" s="18">
        <v>1.03092783505155E-2</v>
      </c>
      <c r="GB26" s="18">
        <v>0</v>
      </c>
      <c r="GC26" s="18">
        <v>0</v>
      </c>
      <c r="GD26" s="18">
        <v>0</v>
      </c>
      <c r="GE26" s="18">
        <v>0</v>
      </c>
      <c r="GF26" s="18">
        <v>2.0618556701030898E-3</v>
      </c>
      <c r="GG26" s="18">
        <v>0</v>
      </c>
      <c r="GH26" s="18">
        <v>0</v>
      </c>
      <c r="GI26" s="18">
        <v>0</v>
      </c>
      <c r="GJ26" s="18">
        <v>0</v>
      </c>
      <c r="GK26" s="18">
        <v>0</v>
      </c>
      <c r="GL26" s="18">
        <v>0</v>
      </c>
      <c r="GM26" s="18">
        <v>0</v>
      </c>
      <c r="GN26" s="18">
        <v>0</v>
      </c>
      <c r="GO26" s="18">
        <v>0</v>
      </c>
      <c r="GP26" s="18">
        <v>0</v>
      </c>
      <c r="GQ26" s="18">
        <v>0</v>
      </c>
      <c r="GR26" s="18">
        <v>0</v>
      </c>
      <c r="GS26" s="18">
        <v>0</v>
      </c>
      <c r="GT26" s="18">
        <v>0</v>
      </c>
      <c r="GU26" s="18">
        <v>0</v>
      </c>
      <c r="GV26" s="18">
        <v>0</v>
      </c>
      <c r="GW26" s="18">
        <v>0</v>
      </c>
      <c r="GX26" s="18">
        <v>0</v>
      </c>
      <c r="GY26" s="18">
        <v>0</v>
      </c>
      <c r="GZ26" s="18">
        <v>2.0618556701030898E-3</v>
      </c>
      <c r="HA26" s="18">
        <v>0</v>
      </c>
      <c r="HB26" s="18">
        <v>0</v>
      </c>
      <c r="HC26" s="18">
        <v>0</v>
      </c>
      <c r="HD26" s="18">
        <v>0</v>
      </c>
      <c r="HE26" s="18">
        <v>0</v>
      </c>
      <c r="HF26" s="18">
        <v>0</v>
      </c>
      <c r="HG26" s="18">
        <v>0</v>
      </c>
      <c r="HH26" s="18">
        <v>0</v>
      </c>
      <c r="HI26" s="18">
        <v>0</v>
      </c>
      <c r="HJ26" s="18">
        <v>0</v>
      </c>
      <c r="HK26" s="18">
        <v>0</v>
      </c>
      <c r="HL26" s="18">
        <v>0</v>
      </c>
      <c r="HM26" s="18">
        <v>0</v>
      </c>
      <c r="HN26" s="18">
        <v>0</v>
      </c>
    </row>
    <row r="27" spans="1:222" x14ac:dyDescent="0.3">
      <c r="A27" s="14" t="s">
        <v>25</v>
      </c>
      <c r="B27" s="14"/>
      <c r="C27" s="15">
        <v>97</v>
      </c>
      <c r="D27" s="15">
        <v>470</v>
      </c>
      <c r="E27" s="16">
        <v>35.422680412371101</v>
      </c>
      <c r="F27" s="17">
        <v>0.597938144329897</v>
      </c>
      <c r="G27" s="17">
        <v>0.402061855670103</v>
      </c>
      <c r="H27" s="17">
        <v>0.76288659793814406</v>
      </c>
      <c r="I27" s="18">
        <v>0.65979381443299001</v>
      </c>
      <c r="J27" s="18">
        <v>0.34020618556701004</v>
      </c>
      <c r="K27" s="19">
        <v>4.8453608247422704</v>
      </c>
      <c r="L27" s="18">
        <v>9.5744680851063801E-2</v>
      </c>
      <c r="M27" s="55">
        <v>0.34020618556701004</v>
      </c>
      <c r="N27" s="18">
        <v>9.7014925373134289E-2</v>
      </c>
      <c r="O27" s="18">
        <v>0.201492537313433</v>
      </c>
      <c r="P27" s="18">
        <v>0.134020618556701</v>
      </c>
      <c r="Q27" s="18">
        <v>0.27835051546391798</v>
      </c>
      <c r="R27" s="18">
        <v>0.402061855670103</v>
      </c>
      <c r="S27" s="55">
        <v>0.96907216494845405</v>
      </c>
      <c r="T27" s="55">
        <v>0.52577319587628901</v>
      </c>
      <c r="U27" s="18">
        <v>0.53404255319148941</v>
      </c>
      <c r="V27" s="18">
        <v>0.46595744680851064</v>
      </c>
      <c r="W27" s="18">
        <v>1.0638297872340401E-2</v>
      </c>
      <c r="X27" s="18">
        <v>8.5106382978723406E-3</v>
      </c>
      <c r="Y27" s="18">
        <v>2.1276595744680899E-2</v>
      </c>
      <c r="Z27" s="18">
        <v>1.9148936170212801E-2</v>
      </c>
      <c r="AA27" s="18">
        <v>2.1276595744680899E-2</v>
      </c>
      <c r="AB27" s="18">
        <v>3.1914893617021295E-2</v>
      </c>
      <c r="AC27" s="18">
        <v>1.48936170212766E-2</v>
      </c>
      <c r="AD27" s="18">
        <v>2.3404255319148901E-2</v>
      </c>
      <c r="AE27" s="18">
        <v>1.48936170212766E-2</v>
      </c>
      <c r="AF27" s="18">
        <v>1.9148936170212801E-2</v>
      </c>
      <c r="AG27" s="18">
        <v>3.8297872340425497E-2</v>
      </c>
      <c r="AH27" s="18">
        <v>1.0638297872340401E-2</v>
      </c>
      <c r="AI27" s="18">
        <v>1.48936170212766E-2</v>
      </c>
      <c r="AJ27" s="18">
        <v>6.3829787234042602E-3</v>
      </c>
      <c r="AK27" s="18">
        <v>1.48936170212766E-2</v>
      </c>
      <c r="AL27" s="18">
        <v>1.48936170212766E-2</v>
      </c>
      <c r="AM27" s="18">
        <v>1.27659574468085E-2</v>
      </c>
      <c r="AN27" s="18">
        <v>8.5106382978723406E-3</v>
      </c>
      <c r="AO27" s="18">
        <v>2.1276595744680899E-3</v>
      </c>
      <c r="AP27" s="18">
        <v>1.7021276595744702E-2</v>
      </c>
      <c r="AQ27" s="18">
        <v>1.48936170212766E-2</v>
      </c>
      <c r="AR27" s="18">
        <v>0</v>
      </c>
      <c r="AS27" s="18">
        <v>8.5106382978723406E-3</v>
      </c>
      <c r="AT27" s="18">
        <v>0</v>
      </c>
      <c r="AU27" s="18">
        <v>0</v>
      </c>
      <c r="AV27" s="18">
        <v>2.3404255319148901E-2</v>
      </c>
      <c r="AW27" s="18">
        <v>0</v>
      </c>
      <c r="AX27" s="18">
        <v>2.1276595744680899E-3</v>
      </c>
      <c r="AY27" s="18">
        <v>4.2553191489361703E-3</v>
      </c>
      <c r="AZ27" s="18">
        <v>0</v>
      </c>
      <c r="BA27" s="18">
        <v>1.9148936170212801E-2</v>
      </c>
      <c r="BB27" s="18">
        <v>2.1276595744680899E-3</v>
      </c>
      <c r="BC27" s="18">
        <v>4.2553191489361703E-3</v>
      </c>
      <c r="BD27" s="18">
        <v>2.1276595744680899E-3</v>
      </c>
      <c r="BE27" s="18">
        <v>0</v>
      </c>
      <c r="BF27" s="18">
        <v>2.5531914893616999E-2</v>
      </c>
      <c r="BG27" s="18">
        <v>2.1276595744680899E-3</v>
      </c>
      <c r="BH27" s="18">
        <v>4.2553191489361703E-3</v>
      </c>
      <c r="BI27" s="18">
        <v>0</v>
      </c>
      <c r="BJ27" s="18">
        <v>0</v>
      </c>
      <c r="BK27" s="18">
        <v>1.7021276595744702E-2</v>
      </c>
      <c r="BL27" s="18">
        <v>0</v>
      </c>
      <c r="BM27" s="18">
        <v>2.1276595744680899E-3</v>
      </c>
      <c r="BN27" s="18">
        <v>2.1276595744680899E-3</v>
      </c>
      <c r="BO27" s="18">
        <v>0</v>
      </c>
      <c r="BP27" s="18">
        <v>4.2553191489361703E-3</v>
      </c>
      <c r="BQ27" s="18">
        <v>0</v>
      </c>
      <c r="BR27" s="18">
        <v>0</v>
      </c>
      <c r="BS27" s="18">
        <v>2.1276595744680899E-3</v>
      </c>
      <c r="BT27" s="18">
        <v>0</v>
      </c>
      <c r="BU27" s="18">
        <v>1.9148936170212801E-2</v>
      </c>
      <c r="BV27" s="18">
        <v>0</v>
      </c>
      <c r="BW27" s="18">
        <v>4.2553191489361703E-3</v>
      </c>
      <c r="BX27" s="18">
        <v>2.1276595744680899E-3</v>
      </c>
      <c r="BY27" s="18">
        <v>0</v>
      </c>
      <c r="BZ27" s="18">
        <v>1.7021276595744702E-2</v>
      </c>
      <c r="CA27" s="18">
        <v>2.1276595744680899E-3</v>
      </c>
      <c r="CB27" s="18">
        <v>0</v>
      </c>
      <c r="CC27" s="18">
        <v>0</v>
      </c>
      <c r="CD27" s="18">
        <v>0</v>
      </c>
      <c r="CE27" s="18">
        <v>1.0638297872340401E-2</v>
      </c>
      <c r="CF27" s="18">
        <v>0</v>
      </c>
      <c r="CG27" s="18">
        <v>0</v>
      </c>
      <c r="CH27" s="18">
        <v>0</v>
      </c>
      <c r="CI27" s="18">
        <v>2.1276595744680899E-3</v>
      </c>
      <c r="CJ27" s="18">
        <v>2.1276595744680899E-3</v>
      </c>
      <c r="CK27" s="18">
        <v>0</v>
      </c>
      <c r="CL27" s="18">
        <v>0</v>
      </c>
      <c r="CM27" s="18">
        <v>0</v>
      </c>
      <c r="CN27" s="18">
        <v>0</v>
      </c>
      <c r="CO27" s="18">
        <v>2.1276595744680899E-3</v>
      </c>
      <c r="CP27" s="18">
        <v>0</v>
      </c>
      <c r="CQ27" s="18">
        <v>2.1276595744680899E-3</v>
      </c>
      <c r="CR27" s="18">
        <v>0</v>
      </c>
      <c r="CS27" s="18">
        <v>0</v>
      </c>
      <c r="CT27" s="18">
        <v>0</v>
      </c>
      <c r="CU27" s="18">
        <v>2.1276595744680899E-3</v>
      </c>
      <c r="CV27" s="18">
        <v>0</v>
      </c>
      <c r="CW27" s="18">
        <v>0</v>
      </c>
      <c r="CX27" s="18">
        <v>0</v>
      </c>
      <c r="CY27" s="18">
        <v>0</v>
      </c>
      <c r="CZ27" s="18">
        <v>0</v>
      </c>
      <c r="DA27" s="18">
        <v>0</v>
      </c>
      <c r="DB27" s="18">
        <v>0</v>
      </c>
      <c r="DC27" s="18">
        <v>0</v>
      </c>
      <c r="DD27" s="18">
        <v>0</v>
      </c>
      <c r="DE27" s="18">
        <v>0</v>
      </c>
      <c r="DF27" s="18">
        <v>0</v>
      </c>
      <c r="DG27" s="18">
        <v>0</v>
      </c>
      <c r="DH27" s="18">
        <v>0</v>
      </c>
      <c r="DI27" s="18">
        <v>2.1276595744680899E-3</v>
      </c>
      <c r="DJ27" s="18">
        <v>0</v>
      </c>
      <c r="DK27" s="18">
        <v>0</v>
      </c>
      <c r="DL27" s="18">
        <v>0</v>
      </c>
      <c r="DM27" s="18">
        <v>0</v>
      </c>
      <c r="DN27" s="18">
        <v>0</v>
      </c>
      <c r="DO27" s="18">
        <v>0</v>
      </c>
      <c r="DP27" s="18">
        <v>0</v>
      </c>
      <c r="DQ27" s="18">
        <v>0</v>
      </c>
      <c r="DR27" s="18">
        <v>0</v>
      </c>
      <c r="DS27" s="18">
        <v>1.27659574468085E-2</v>
      </c>
      <c r="DT27" s="18">
        <v>1.27659574468085E-2</v>
      </c>
      <c r="DU27" s="18">
        <v>1.27659574468085E-2</v>
      </c>
      <c r="DV27" s="18">
        <v>2.7659574468085101E-2</v>
      </c>
      <c r="DW27" s="18">
        <v>1.27659574468085E-2</v>
      </c>
      <c r="DX27" s="18">
        <v>6.3829787234042602E-3</v>
      </c>
      <c r="DY27" s="18">
        <v>1.7021276595744702E-2</v>
      </c>
      <c r="DZ27" s="18">
        <v>1.48936170212766E-2</v>
      </c>
      <c r="EA27" s="18">
        <v>2.7659574468085101E-2</v>
      </c>
      <c r="EB27" s="18">
        <v>1.7021276595744702E-2</v>
      </c>
      <c r="EC27" s="18">
        <v>1.27659574468085E-2</v>
      </c>
      <c r="ED27" s="18">
        <v>6.3829787234042602E-3</v>
      </c>
      <c r="EE27" s="18">
        <v>2.3404255319148901E-2</v>
      </c>
      <c r="EF27" s="18">
        <v>4.2553191489361703E-3</v>
      </c>
      <c r="EG27" s="18">
        <v>6.3829787234042602E-3</v>
      </c>
      <c r="EH27" s="18">
        <v>8.5106382978723406E-3</v>
      </c>
      <c r="EI27" s="18">
        <v>1.0638297872340401E-2</v>
      </c>
      <c r="EJ27" s="18">
        <v>4.2553191489361703E-3</v>
      </c>
      <c r="EK27" s="18">
        <v>2.5531914893616999E-2</v>
      </c>
      <c r="EL27" s="18">
        <v>8.5106382978723406E-3</v>
      </c>
      <c r="EM27" s="18">
        <v>8.5106382978723406E-3</v>
      </c>
      <c r="EN27" s="18">
        <v>2.1276595744680899E-3</v>
      </c>
      <c r="EO27" s="18">
        <v>4.2553191489361703E-3</v>
      </c>
      <c r="EP27" s="18">
        <v>6.3829787234042602E-3</v>
      </c>
      <c r="EQ27" s="18">
        <v>6.3829787234042602E-3</v>
      </c>
      <c r="ER27" s="18">
        <v>3.6170212765957402E-2</v>
      </c>
      <c r="ES27" s="18">
        <v>4.2553191489361703E-3</v>
      </c>
      <c r="ET27" s="18">
        <v>6.3829787234042602E-3</v>
      </c>
      <c r="EU27" s="18">
        <v>4.2553191489361703E-3</v>
      </c>
      <c r="EV27" s="18">
        <v>2.1276595744680899E-3</v>
      </c>
      <c r="EW27" s="18">
        <v>2.5531914893616999E-2</v>
      </c>
      <c r="EX27" s="18">
        <v>0</v>
      </c>
      <c r="EY27" s="18">
        <v>6.3829787234042602E-3</v>
      </c>
      <c r="EZ27" s="18">
        <v>2.1276595744680899E-3</v>
      </c>
      <c r="FA27" s="18">
        <v>0</v>
      </c>
      <c r="FB27" s="18">
        <v>1.27659574468085E-2</v>
      </c>
      <c r="FC27" s="18">
        <v>0</v>
      </c>
      <c r="FD27" s="18">
        <v>0</v>
      </c>
      <c r="FE27" s="18">
        <v>2.1276595744680899E-3</v>
      </c>
      <c r="FF27" s="18">
        <v>0</v>
      </c>
      <c r="FG27" s="18">
        <v>1.7021276595744702E-2</v>
      </c>
      <c r="FH27" s="18">
        <v>0</v>
      </c>
      <c r="FI27" s="18">
        <v>2.1276595744680899E-3</v>
      </c>
      <c r="FJ27" s="18">
        <v>0</v>
      </c>
      <c r="FK27" s="18">
        <v>0</v>
      </c>
      <c r="FL27" s="18">
        <v>1.0638297872340401E-2</v>
      </c>
      <c r="FM27" s="18">
        <v>0</v>
      </c>
      <c r="FN27" s="18">
        <v>0</v>
      </c>
      <c r="FO27" s="18">
        <v>0</v>
      </c>
      <c r="FP27" s="18">
        <v>0</v>
      </c>
      <c r="FQ27" s="18">
        <v>1.7021276595744702E-2</v>
      </c>
      <c r="FR27" s="18">
        <v>0</v>
      </c>
      <c r="FS27" s="18">
        <v>0</v>
      </c>
      <c r="FT27" s="18">
        <v>0</v>
      </c>
      <c r="FU27" s="18">
        <v>0</v>
      </c>
      <c r="FV27" s="18">
        <v>6.3829787234042602E-3</v>
      </c>
      <c r="FW27" s="18">
        <v>0</v>
      </c>
      <c r="FX27" s="18">
        <v>0</v>
      </c>
      <c r="FY27" s="18">
        <v>0</v>
      </c>
      <c r="FZ27" s="18">
        <v>0</v>
      </c>
      <c r="GA27" s="18">
        <v>8.5106382978723406E-3</v>
      </c>
      <c r="GB27" s="18">
        <v>0</v>
      </c>
      <c r="GC27" s="18">
        <v>0</v>
      </c>
      <c r="GD27" s="18">
        <v>0</v>
      </c>
      <c r="GE27" s="18">
        <v>0</v>
      </c>
      <c r="GF27" s="18">
        <v>0</v>
      </c>
      <c r="GG27" s="18">
        <v>0</v>
      </c>
      <c r="GH27" s="18">
        <v>0</v>
      </c>
      <c r="GI27" s="18">
        <v>0</v>
      </c>
      <c r="GJ27" s="18">
        <v>0</v>
      </c>
      <c r="GK27" s="18">
        <v>2.1276595744680899E-3</v>
      </c>
      <c r="GL27" s="18">
        <v>0</v>
      </c>
      <c r="GM27" s="18">
        <v>0</v>
      </c>
      <c r="GN27" s="18">
        <v>0</v>
      </c>
      <c r="GO27" s="18">
        <v>0</v>
      </c>
      <c r="GP27" s="18">
        <v>0</v>
      </c>
      <c r="GQ27" s="18">
        <v>0</v>
      </c>
      <c r="GR27" s="18">
        <v>0</v>
      </c>
      <c r="GS27" s="18">
        <v>0</v>
      </c>
      <c r="GT27" s="18">
        <v>0</v>
      </c>
      <c r="GU27" s="18">
        <v>0</v>
      </c>
      <c r="GV27" s="18">
        <v>0</v>
      </c>
      <c r="GW27" s="18">
        <v>0</v>
      </c>
      <c r="GX27" s="18">
        <v>0</v>
      </c>
      <c r="GY27" s="18">
        <v>0</v>
      </c>
      <c r="GZ27" s="18">
        <v>0</v>
      </c>
      <c r="HA27" s="18">
        <v>0</v>
      </c>
      <c r="HB27" s="18">
        <v>0</v>
      </c>
      <c r="HC27" s="18">
        <v>0</v>
      </c>
      <c r="HD27" s="18">
        <v>0</v>
      </c>
      <c r="HE27" s="18">
        <v>0</v>
      </c>
      <c r="HF27" s="18">
        <v>0</v>
      </c>
      <c r="HG27" s="18">
        <v>0</v>
      </c>
      <c r="HH27" s="18">
        <v>0</v>
      </c>
      <c r="HI27" s="18">
        <v>0</v>
      </c>
      <c r="HJ27" s="18">
        <v>0</v>
      </c>
      <c r="HK27" s="18">
        <v>0</v>
      </c>
      <c r="HL27" s="18">
        <v>0</v>
      </c>
      <c r="HM27" s="18">
        <v>0</v>
      </c>
      <c r="HN27" s="18">
        <v>0</v>
      </c>
    </row>
    <row r="28" spans="1:222" x14ac:dyDescent="0.3">
      <c r="A28" s="14" t="s">
        <v>26</v>
      </c>
      <c r="B28" s="14"/>
      <c r="C28" s="15">
        <v>98</v>
      </c>
      <c r="D28" s="15">
        <v>467</v>
      </c>
      <c r="E28" s="16">
        <v>35.387755102040799</v>
      </c>
      <c r="F28" s="17">
        <v>0.56122448979591799</v>
      </c>
      <c r="G28" s="17">
        <v>0.43877551020408201</v>
      </c>
      <c r="H28" s="17">
        <v>0.74489795918367308</v>
      </c>
      <c r="I28" s="18">
        <v>0.73469387755102</v>
      </c>
      <c r="J28" s="18">
        <v>0.26530612244898</v>
      </c>
      <c r="K28" s="19">
        <v>4.7653061224489797</v>
      </c>
      <c r="L28" s="18">
        <v>0.13918629550321199</v>
      </c>
      <c r="M28" s="55">
        <v>0.43877551020408201</v>
      </c>
      <c r="N28" s="18">
        <v>0.162162162162162</v>
      </c>
      <c r="O28" s="18">
        <v>0.25</v>
      </c>
      <c r="P28" s="18">
        <v>0.24489795918367299</v>
      </c>
      <c r="Q28" s="18">
        <v>0.37755102040816296</v>
      </c>
      <c r="R28" s="18">
        <v>0.59183673469387799</v>
      </c>
      <c r="S28" s="55">
        <v>0.94897959183673508</v>
      </c>
      <c r="T28" s="55">
        <v>0.63265306122448994</v>
      </c>
      <c r="U28" s="18">
        <v>0.47751605995717344</v>
      </c>
      <c r="V28" s="18">
        <v>0.5224839400428265</v>
      </c>
      <c r="W28" s="18">
        <v>1.9271948608137E-2</v>
      </c>
      <c r="X28" s="18">
        <v>1.7130620985010701E-2</v>
      </c>
      <c r="Y28" s="18">
        <v>1.7130620985010701E-2</v>
      </c>
      <c r="Z28" s="18">
        <v>1.7130620985010701E-2</v>
      </c>
      <c r="AA28" s="18">
        <v>2.3554603854389698E-2</v>
      </c>
      <c r="AB28" s="18">
        <v>1.49892933618844E-2</v>
      </c>
      <c r="AC28" s="18">
        <v>8.5653104925053503E-3</v>
      </c>
      <c r="AD28" s="18">
        <v>1.9271948608137E-2</v>
      </c>
      <c r="AE28" s="18">
        <v>1.2847965738758E-2</v>
      </c>
      <c r="AF28" s="18">
        <v>1.07066381156317E-2</v>
      </c>
      <c r="AG28" s="18">
        <v>6.4239828693790106E-3</v>
      </c>
      <c r="AH28" s="18">
        <v>8.5653104925053503E-3</v>
      </c>
      <c r="AI28" s="18">
        <v>1.9271948608137E-2</v>
      </c>
      <c r="AJ28" s="18">
        <v>6.4239828693790106E-3</v>
      </c>
      <c r="AK28" s="18">
        <v>1.2847965738758E-2</v>
      </c>
      <c r="AL28" s="18">
        <v>8.5653104925053503E-3</v>
      </c>
      <c r="AM28" s="18">
        <v>1.9271948608137E-2</v>
      </c>
      <c r="AN28" s="18">
        <v>4.2826552462526804E-3</v>
      </c>
      <c r="AO28" s="18">
        <v>1.07066381156317E-2</v>
      </c>
      <c r="AP28" s="18">
        <v>8.5653104925053503E-3</v>
      </c>
      <c r="AQ28" s="18">
        <v>1.7130620985010701E-2</v>
      </c>
      <c r="AR28" s="18">
        <v>4.2826552462526804E-3</v>
      </c>
      <c r="AS28" s="18">
        <v>1.49892933618844E-2</v>
      </c>
      <c r="AT28" s="18">
        <v>6.4239828693790106E-3</v>
      </c>
      <c r="AU28" s="18">
        <v>0</v>
      </c>
      <c r="AV28" s="18">
        <v>2.1413276231263399E-2</v>
      </c>
      <c r="AW28" s="18">
        <v>4.2826552462526804E-3</v>
      </c>
      <c r="AX28" s="18">
        <v>1.2847965738758E-2</v>
      </c>
      <c r="AY28" s="18">
        <v>2.1413276231263402E-3</v>
      </c>
      <c r="AZ28" s="18">
        <v>2.1413276231263402E-3</v>
      </c>
      <c r="BA28" s="18">
        <v>1.7130620985010701E-2</v>
      </c>
      <c r="BB28" s="18">
        <v>2.1413276231263402E-3</v>
      </c>
      <c r="BC28" s="18">
        <v>2.1413276231263402E-3</v>
      </c>
      <c r="BD28" s="18">
        <v>2.1413276231263402E-3</v>
      </c>
      <c r="BE28" s="18">
        <v>0</v>
      </c>
      <c r="BF28" s="18">
        <v>1.2847965738758E-2</v>
      </c>
      <c r="BG28" s="18">
        <v>6.4239828693790106E-3</v>
      </c>
      <c r="BH28" s="18">
        <v>2.1413276231263402E-3</v>
      </c>
      <c r="BI28" s="18">
        <v>0</v>
      </c>
      <c r="BJ28" s="18">
        <v>0</v>
      </c>
      <c r="BK28" s="18">
        <v>1.07066381156317E-2</v>
      </c>
      <c r="BL28" s="18">
        <v>2.1413276231263402E-3</v>
      </c>
      <c r="BM28" s="18">
        <v>2.1413276231263402E-3</v>
      </c>
      <c r="BN28" s="18">
        <v>0</v>
      </c>
      <c r="BO28" s="18">
        <v>0</v>
      </c>
      <c r="BP28" s="18">
        <v>1.2847965738758E-2</v>
      </c>
      <c r="BQ28" s="18">
        <v>0</v>
      </c>
      <c r="BR28" s="18">
        <v>4.2826552462526804E-3</v>
      </c>
      <c r="BS28" s="18">
        <v>0</v>
      </c>
      <c r="BT28" s="18">
        <v>0</v>
      </c>
      <c r="BU28" s="18">
        <v>8.5653104925053503E-3</v>
      </c>
      <c r="BV28" s="18">
        <v>0</v>
      </c>
      <c r="BW28" s="18">
        <v>0</v>
      </c>
      <c r="BX28" s="18">
        <v>2.1413276231263402E-3</v>
      </c>
      <c r="BY28" s="18">
        <v>0</v>
      </c>
      <c r="BZ28" s="18">
        <v>8.5653104925053503E-3</v>
      </c>
      <c r="CA28" s="18">
        <v>0</v>
      </c>
      <c r="CB28" s="18">
        <v>0</v>
      </c>
      <c r="CC28" s="18">
        <v>0</v>
      </c>
      <c r="CD28" s="18">
        <v>0</v>
      </c>
      <c r="CE28" s="18">
        <v>1.49892933618844E-2</v>
      </c>
      <c r="CF28" s="18">
        <v>0</v>
      </c>
      <c r="CG28" s="18">
        <v>0</v>
      </c>
      <c r="CH28" s="18">
        <v>0</v>
      </c>
      <c r="CI28" s="18">
        <v>0</v>
      </c>
      <c r="CJ28" s="18">
        <v>4.2826552462526804E-3</v>
      </c>
      <c r="CK28" s="18">
        <v>0</v>
      </c>
      <c r="CL28" s="18">
        <v>0</v>
      </c>
      <c r="CM28" s="18">
        <v>0</v>
      </c>
      <c r="CN28" s="18">
        <v>0</v>
      </c>
      <c r="CO28" s="18">
        <v>2.1413276231263402E-3</v>
      </c>
      <c r="CP28" s="18">
        <v>0</v>
      </c>
      <c r="CQ28" s="18">
        <v>0</v>
      </c>
      <c r="CR28" s="18">
        <v>0</v>
      </c>
      <c r="CS28" s="18">
        <v>2.1413276231263402E-3</v>
      </c>
      <c r="CT28" s="18">
        <v>0</v>
      </c>
      <c r="CU28" s="18">
        <v>2.1413276231263402E-3</v>
      </c>
      <c r="CV28" s="18">
        <v>0</v>
      </c>
      <c r="CW28" s="18">
        <v>0</v>
      </c>
      <c r="CX28" s="18">
        <v>0</v>
      </c>
      <c r="CY28" s="18">
        <v>0</v>
      </c>
      <c r="CZ28" s="18">
        <v>0</v>
      </c>
      <c r="DA28" s="18">
        <v>0</v>
      </c>
      <c r="DB28" s="18">
        <v>0</v>
      </c>
      <c r="DC28" s="18">
        <v>0</v>
      </c>
      <c r="DD28" s="18">
        <v>0</v>
      </c>
      <c r="DE28" s="18">
        <v>0</v>
      </c>
      <c r="DF28" s="18">
        <v>0</v>
      </c>
      <c r="DG28" s="18">
        <v>0</v>
      </c>
      <c r="DH28" s="18">
        <v>0</v>
      </c>
      <c r="DI28" s="18">
        <v>2.1413276231263402E-3</v>
      </c>
      <c r="DJ28" s="18">
        <v>0</v>
      </c>
      <c r="DK28" s="18">
        <v>0</v>
      </c>
      <c r="DL28" s="18">
        <v>0</v>
      </c>
      <c r="DM28" s="18">
        <v>0</v>
      </c>
      <c r="DN28" s="18">
        <v>2.1413276231263402E-3</v>
      </c>
      <c r="DO28" s="18">
        <v>0</v>
      </c>
      <c r="DP28" s="18">
        <v>0</v>
      </c>
      <c r="DQ28" s="18">
        <v>0</v>
      </c>
      <c r="DR28" s="18">
        <v>0</v>
      </c>
      <c r="DS28" s="18">
        <v>1.2847965738758E-2</v>
      </c>
      <c r="DT28" s="18">
        <v>2.1413276231263399E-2</v>
      </c>
      <c r="DU28" s="18">
        <v>2.5695931477516098E-2</v>
      </c>
      <c r="DV28" s="18">
        <v>1.7130620985010701E-2</v>
      </c>
      <c r="DW28" s="18">
        <v>2.1413276231263399E-2</v>
      </c>
      <c r="DX28" s="18">
        <v>2.1413276231263399E-2</v>
      </c>
      <c r="DY28" s="18">
        <v>6.4239828693790106E-3</v>
      </c>
      <c r="DZ28" s="18">
        <v>1.2847965738758E-2</v>
      </c>
      <c r="EA28" s="18">
        <v>2.5695931477516098E-2</v>
      </c>
      <c r="EB28" s="18">
        <v>1.2847965738758E-2</v>
      </c>
      <c r="EC28" s="18">
        <v>1.49892933618844E-2</v>
      </c>
      <c r="ED28" s="18">
        <v>1.2847965738758E-2</v>
      </c>
      <c r="EE28" s="18">
        <v>2.5695931477516098E-2</v>
      </c>
      <c r="EF28" s="18">
        <v>4.2826552462526804E-3</v>
      </c>
      <c r="EG28" s="18">
        <v>6.4239828693790106E-3</v>
      </c>
      <c r="EH28" s="18">
        <v>4.2826552462526804E-3</v>
      </c>
      <c r="EI28" s="18">
        <v>1.2847965738758E-2</v>
      </c>
      <c r="EJ28" s="18">
        <v>1.2847965738758E-2</v>
      </c>
      <c r="EK28" s="18">
        <v>4.0685224839400395E-2</v>
      </c>
      <c r="EL28" s="18">
        <v>1.49892933618844E-2</v>
      </c>
      <c r="EM28" s="18">
        <v>2.5695931477516098E-2</v>
      </c>
      <c r="EN28" s="18">
        <v>4.2826552462526804E-3</v>
      </c>
      <c r="EO28" s="18">
        <v>8.5653104925053503E-3</v>
      </c>
      <c r="EP28" s="18">
        <v>4.2826552462526804E-3</v>
      </c>
      <c r="EQ28" s="18">
        <v>2.1413276231263402E-3</v>
      </c>
      <c r="ER28" s="18">
        <v>2.1413276231263399E-2</v>
      </c>
      <c r="ES28" s="18">
        <v>4.2826552462526804E-3</v>
      </c>
      <c r="ET28" s="18">
        <v>6.4239828693790106E-3</v>
      </c>
      <c r="EU28" s="18">
        <v>6.4239828693790106E-3</v>
      </c>
      <c r="EV28" s="18">
        <v>2.1413276231263402E-3</v>
      </c>
      <c r="EW28" s="18">
        <v>1.7130620985010701E-2</v>
      </c>
      <c r="EX28" s="18">
        <v>2.1413276231263402E-3</v>
      </c>
      <c r="EY28" s="18">
        <v>4.2826552462526804E-3</v>
      </c>
      <c r="EZ28" s="18">
        <v>2.1413276231263402E-3</v>
      </c>
      <c r="FA28" s="18">
        <v>0</v>
      </c>
      <c r="FB28" s="18">
        <v>1.9271948608137E-2</v>
      </c>
      <c r="FC28" s="18">
        <v>0</v>
      </c>
      <c r="FD28" s="18">
        <v>2.1413276231263402E-3</v>
      </c>
      <c r="FE28" s="18">
        <v>4.2826552462526804E-3</v>
      </c>
      <c r="FF28" s="18">
        <v>0</v>
      </c>
      <c r="FG28" s="18">
        <v>1.07066381156317E-2</v>
      </c>
      <c r="FH28" s="18">
        <v>0</v>
      </c>
      <c r="FI28" s="18">
        <v>2.1413276231263402E-3</v>
      </c>
      <c r="FJ28" s="18">
        <v>0</v>
      </c>
      <c r="FK28" s="18">
        <v>0</v>
      </c>
      <c r="FL28" s="18">
        <v>1.7130620985010701E-2</v>
      </c>
      <c r="FM28" s="18">
        <v>0</v>
      </c>
      <c r="FN28" s="18">
        <v>0</v>
      </c>
      <c r="FO28" s="18">
        <v>0</v>
      </c>
      <c r="FP28" s="18">
        <v>2.1413276231263402E-3</v>
      </c>
      <c r="FQ28" s="18">
        <v>1.2847965738758E-2</v>
      </c>
      <c r="FR28" s="18">
        <v>0</v>
      </c>
      <c r="FS28" s="18">
        <v>0</v>
      </c>
      <c r="FT28" s="18">
        <v>0</v>
      </c>
      <c r="FU28" s="18">
        <v>2.1413276231263402E-3</v>
      </c>
      <c r="FV28" s="18">
        <v>2.1413276231263402E-3</v>
      </c>
      <c r="FW28" s="18">
        <v>0</v>
      </c>
      <c r="FX28" s="18">
        <v>0</v>
      </c>
      <c r="FY28" s="18">
        <v>0</v>
      </c>
      <c r="FZ28" s="18">
        <v>0</v>
      </c>
      <c r="GA28" s="18">
        <v>6.4239828693790106E-3</v>
      </c>
      <c r="GB28" s="18">
        <v>0</v>
      </c>
      <c r="GC28" s="18">
        <v>0</v>
      </c>
      <c r="GD28" s="18">
        <v>0</v>
      </c>
      <c r="GE28" s="18">
        <v>0</v>
      </c>
      <c r="GF28" s="18">
        <v>2.1413276231263402E-3</v>
      </c>
      <c r="GG28" s="18">
        <v>0</v>
      </c>
      <c r="GH28" s="18">
        <v>0</v>
      </c>
      <c r="GI28" s="18">
        <v>0</v>
      </c>
      <c r="GJ28" s="18">
        <v>0</v>
      </c>
      <c r="GK28" s="18">
        <v>0</v>
      </c>
      <c r="GL28" s="18">
        <v>0</v>
      </c>
      <c r="GM28" s="18">
        <v>0</v>
      </c>
      <c r="GN28" s="18">
        <v>0</v>
      </c>
      <c r="GO28" s="18">
        <v>0</v>
      </c>
      <c r="GP28" s="18">
        <v>0</v>
      </c>
      <c r="GQ28" s="18">
        <v>0</v>
      </c>
      <c r="GR28" s="18">
        <v>0</v>
      </c>
      <c r="GS28" s="18">
        <v>0</v>
      </c>
      <c r="GT28" s="18">
        <v>0</v>
      </c>
      <c r="GU28" s="18">
        <v>0</v>
      </c>
      <c r="GV28" s="18">
        <v>0</v>
      </c>
      <c r="GW28" s="18">
        <v>0</v>
      </c>
      <c r="GX28" s="18">
        <v>0</v>
      </c>
      <c r="GY28" s="18">
        <v>0</v>
      </c>
      <c r="GZ28" s="18">
        <v>0</v>
      </c>
      <c r="HA28" s="18">
        <v>0</v>
      </c>
      <c r="HB28" s="18">
        <v>0</v>
      </c>
      <c r="HC28" s="18">
        <v>0</v>
      </c>
      <c r="HD28" s="18">
        <v>0</v>
      </c>
      <c r="HE28" s="18">
        <v>0</v>
      </c>
      <c r="HF28" s="18">
        <v>0</v>
      </c>
      <c r="HG28" s="18">
        <v>0</v>
      </c>
      <c r="HH28" s="18">
        <v>0</v>
      </c>
      <c r="HI28" s="18">
        <v>0</v>
      </c>
      <c r="HJ28" s="18">
        <v>0</v>
      </c>
      <c r="HK28" s="18">
        <v>0</v>
      </c>
      <c r="HL28" s="18">
        <v>0</v>
      </c>
      <c r="HM28" s="18">
        <v>0</v>
      </c>
      <c r="HN28" s="18">
        <v>0</v>
      </c>
    </row>
    <row r="29" spans="1:222" x14ac:dyDescent="0.3">
      <c r="A29" s="14" t="s">
        <v>27</v>
      </c>
      <c r="B29" s="14"/>
      <c r="C29" s="15">
        <v>105</v>
      </c>
      <c r="D29" s="15">
        <v>480</v>
      </c>
      <c r="E29" s="16">
        <v>35.819047619047602</v>
      </c>
      <c r="F29" s="17">
        <v>0.49523809523809498</v>
      </c>
      <c r="G29" s="17">
        <v>0.50476190476190508</v>
      </c>
      <c r="H29" s="17">
        <v>0.838095238095238</v>
      </c>
      <c r="I29" s="18">
        <v>0.55238095238095197</v>
      </c>
      <c r="J29" s="18">
        <v>0.44761904761904803</v>
      </c>
      <c r="K29" s="19">
        <v>4.5714285714285703</v>
      </c>
      <c r="L29" s="18">
        <v>0.12291666666666699</v>
      </c>
      <c r="M29" s="55">
        <v>0.419047619047619</v>
      </c>
      <c r="N29" s="18">
        <v>8.4967320261437912E-2</v>
      </c>
      <c r="O29" s="18">
        <v>0.19607843137254899</v>
      </c>
      <c r="P29" s="18">
        <v>0.12380952380952399</v>
      </c>
      <c r="Q29" s="18">
        <v>0.27619047619047599</v>
      </c>
      <c r="R29" s="18">
        <v>0.38095238095238104</v>
      </c>
      <c r="S29" s="55">
        <v>0.952380952380952</v>
      </c>
      <c r="T29" s="55">
        <v>0.55238095238095197</v>
      </c>
      <c r="U29" s="18">
        <v>0.51875000000000004</v>
      </c>
      <c r="V29" s="18">
        <v>0.48125000000000001</v>
      </c>
      <c r="W29" s="18">
        <v>1.0416666666666701E-2</v>
      </c>
      <c r="X29" s="18">
        <v>2.5000000000000001E-2</v>
      </c>
      <c r="Y29" s="18">
        <v>2.29166666666667E-2</v>
      </c>
      <c r="Z29" s="18">
        <v>2.5000000000000001E-2</v>
      </c>
      <c r="AA29" s="18">
        <v>1.6666666666666701E-2</v>
      </c>
      <c r="AB29" s="18">
        <v>1.6666666666666701E-2</v>
      </c>
      <c r="AC29" s="18">
        <v>1.4583333333333299E-2</v>
      </c>
      <c r="AD29" s="18">
        <v>1.2500000000000001E-2</v>
      </c>
      <c r="AE29" s="18">
        <v>2.29166666666667E-2</v>
      </c>
      <c r="AF29" s="18">
        <v>1.2500000000000001E-2</v>
      </c>
      <c r="AG29" s="18">
        <v>2.29166666666667E-2</v>
      </c>
      <c r="AH29" s="18">
        <v>6.2500000000000003E-3</v>
      </c>
      <c r="AI29" s="18">
        <v>1.8749999999999999E-2</v>
      </c>
      <c r="AJ29" s="18">
        <v>4.1666666666666701E-3</v>
      </c>
      <c r="AK29" s="18">
        <v>6.2500000000000003E-3</v>
      </c>
      <c r="AL29" s="18">
        <v>8.3333333333333297E-3</v>
      </c>
      <c r="AM29" s="18">
        <v>1.0416666666666701E-2</v>
      </c>
      <c r="AN29" s="18">
        <v>1.0416666666666701E-2</v>
      </c>
      <c r="AO29" s="18">
        <v>2.29166666666667E-2</v>
      </c>
      <c r="AP29" s="18">
        <v>4.1666666666666701E-3</v>
      </c>
      <c r="AQ29" s="18">
        <v>1.8749999999999999E-2</v>
      </c>
      <c r="AR29" s="18">
        <v>4.1666666666666701E-3</v>
      </c>
      <c r="AS29" s="18">
        <v>8.3333333333333297E-3</v>
      </c>
      <c r="AT29" s="18">
        <v>2.0833333333333303E-3</v>
      </c>
      <c r="AU29" s="18">
        <v>2.0833333333333303E-3</v>
      </c>
      <c r="AV29" s="18">
        <v>3.3333333333333298E-2</v>
      </c>
      <c r="AW29" s="18">
        <v>4.1666666666666701E-3</v>
      </c>
      <c r="AX29" s="18">
        <v>1.2500000000000001E-2</v>
      </c>
      <c r="AY29" s="18">
        <v>6.2500000000000003E-3</v>
      </c>
      <c r="AZ29" s="18">
        <v>0</v>
      </c>
      <c r="BA29" s="18">
        <v>2.29166666666667E-2</v>
      </c>
      <c r="BB29" s="18">
        <v>0</v>
      </c>
      <c r="BC29" s="18">
        <v>0</v>
      </c>
      <c r="BD29" s="18">
        <v>2.0833333333333303E-3</v>
      </c>
      <c r="BE29" s="18">
        <v>0</v>
      </c>
      <c r="BF29" s="18">
        <v>6.2500000000000003E-3</v>
      </c>
      <c r="BG29" s="18">
        <v>0</v>
      </c>
      <c r="BH29" s="18">
        <v>0</v>
      </c>
      <c r="BI29" s="18">
        <v>4.1666666666666701E-3</v>
      </c>
      <c r="BJ29" s="18">
        <v>0</v>
      </c>
      <c r="BK29" s="18">
        <v>2.0833333333333301E-2</v>
      </c>
      <c r="BL29" s="18">
        <v>0</v>
      </c>
      <c r="BM29" s="18">
        <v>0</v>
      </c>
      <c r="BN29" s="18">
        <v>0</v>
      </c>
      <c r="BO29" s="18">
        <v>4.1666666666666701E-3</v>
      </c>
      <c r="BP29" s="18">
        <v>6.2500000000000003E-3</v>
      </c>
      <c r="BQ29" s="18">
        <v>0</v>
      </c>
      <c r="BR29" s="18">
        <v>0</v>
      </c>
      <c r="BS29" s="18">
        <v>2.0833333333333303E-3</v>
      </c>
      <c r="BT29" s="18">
        <v>2.0833333333333303E-3</v>
      </c>
      <c r="BU29" s="18">
        <v>1.4583333333333299E-2</v>
      </c>
      <c r="BV29" s="18">
        <v>0</v>
      </c>
      <c r="BW29" s="18">
        <v>4.1666666666666701E-3</v>
      </c>
      <c r="BX29" s="18">
        <v>0</v>
      </c>
      <c r="BY29" s="18">
        <v>2.0833333333333303E-3</v>
      </c>
      <c r="BZ29" s="18">
        <v>6.2500000000000003E-3</v>
      </c>
      <c r="CA29" s="18">
        <v>0</v>
      </c>
      <c r="CB29" s="18">
        <v>0</v>
      </c>
      <c r="CC29" s="18">
        <v>0</v>
      </c>
      <c r="CD29" s="18">
        <v>0</v>
      </c>
      <c r="CE29" s="18">
        <v>2.0833333333333301E-2</v>
      </c>
      <c r="CF29" s="18">
        <v>0</v>
      </c>
      <c r="CG29" s="18">
        <v>0</v>
      </c>
      <c r="CH29" s="18">
        <v>0</v>
      </c>
      <c r="CI29" s="18">
        <v>0</v>
      </c>
      <c r="CJ29" s="18">
        <v>6.2500000000000003E-3</v>
      </c>
      <c r="CK29" s="18">
        <v>0</v>
      </c>
      <c r="CL29" s="18">
        <v>0</v>
      </c>
      <c r="CM29" s="18">
        <v>0</v>
      </c>
      <c r="CN29" s="18">
        <v>0</v>
      </c>
      <c r="CO29" s="18">
        <v>2.0833333333333303E-3</v>
      </c>
      <c r="CP29" s="18">
        <v>0</v>
      </c>
      <c r="CQ29" s="18">
        <v>2.0833333333333303E-3</v>
      </c>
      <c r="CR29" s="18">
        <v>2.0833333333333303E-3</v>
      </c>
      <c r="CS29" s="18">
        <v>0</v>
      </c>
      <c r="CT29" s="18">
        <v>2.0833333333333303E-3</v>
      </c>
      <c r="CU29" s="18">
        <v>0</v>
      </c>
      <c r="CV29" s="18">
        <v>0</v>
      </c>
      <c r="CW29" s="18">
        <v>0</v>
      </c>
      <c r="CX29" s="18">
        <v>0</v>
      </c>
      <c r="CY29" s="18">
        <v>0</v>
      </c>
      <c r="CZ29" s="18">
        <v>0</v>
      </c>
      <c r="DA29" s="18">
        <v>0</v>
      </c>
      <c r="DB29" s="18">
        <v>0</v>
      </c>
      <c r="DC29" s="18">
        <v>0</v>
      </c>
      <c r="DD29" s="18">
        <v>0</v>
      </c>
      <c r="DE29" s="18">
        <v>0</v>
      </c>
      <c r="DF29" s="18">
        <v>0</v>
      </c>
      <c r="DG29" s="18">
        <v>0</v>
      </c>
      <c r="DH29" s="18">
        <v>0</v>
      </c>
      <c r="DI29" s="18">
        <v>0</v>
      </c>
      <c r="DJ29" s="18">
        <v>0</v>
      </c>
      <c r="DK29" s="18">
        <v>0</v>
      </c>
      <c r="DL29" s="18">
        <v>0</v>
      </c>
      <c r="DM29" s="18">
        <v>0</v>
      </c>
      <c r="DN29" s="18">
        <v>0</v>
      </c>
      <c r="DO29" s="18">
        <v>0</v>
      </c>
      <c r="DP29" s="18">
        <v>0</v>
      </c>
      <c r="DQ29" s="18">
        <v>0</v>
      </c>
      <c r="DR29" s="18">
        <v>0</v>
      </c>
      <c r="DS29" s="18">
        <v>2.0833333333333303E-3</v>
      </c>
      <c r="DT29" s="18">
        <v>2.70833333333333E-2</v>
      </c>
      <c r="DU29" s="18">
        <v>1.6666666666666701E-2</v>
      </c>
      <c r="DV29" s="18">
        <v>1.8749999999999999E-2</v>
      </c>
      <c r="DW29" s="18">
        <v>1.4583333333333299E-2</v>
      </c>
      <c r="DX29" s="18">
        <v>2.0833333333333301E-2</v>
      </c>
      <c r="DY29" s="18">
        <v>8.3333333333333297E-3</v>
      </c>
      <c r="DZ29" s="18">
        <v>1.2500000000000001E-2</v>
      </c>
      <c r="EA29" s="18">
        <v>2.0833333333333301E-2</v>
      </c>
      <c r="EB29" s="18">
        <v>8.3333333333333297E-3</v>
      </c>
      <c r="EC29" s="18">
        <v>1.0416666666666701E-2</v>
      </c>
      <c r="ED29" s="18">
        <v>2.0833333333333303E-3</v>
      </c>
      <c r="EE29" s="18">
        <v>1.2500000000000001E-2</v>
      </c>
      <c r="EF29" s="18">
        <v>8.3333333333333297E-3</v>
      </c>
      <c r="EG29" s="18">
        <v>1.2500000000000001E-2</v>
      </c>
      <c r="EH29" s="18">
        <v>1.2500000000000001E-2</v>
      </c>
      <c r="EI29" s="18">
        <v>1.8749999999999999E-2</v>
      </c>
      <c r="EJ29" s="18">
        <v>1.0416666666666701E-2</v>
      </c>
      <c r="EK29" s="18">
        <v>1.2500000000000001E-2</v>
      </c>
      <c r="EL29" s="18">
        <v>8.3333333333333297E-3</v>
      </c>
      <c r="EM29" s="18">
        <v>2.29166666666667E-2</v>
      </c>
      <c r="EN29" s="18">
        <v>4.1666666666666701E-3</v>
      </c>
      <c r="EO29" s="18">
        <v>1.4583333333333299E-2</v>
      </c>
      <c r="EP29" s="18">
        <v>1.0416666666666701E-2</v>
      </c>
      <c r="EQ29" s="18">
        <v>2.0833333333333303E-3</v>
      </c>
      <c r="ER29" s="18">
        <v>2.5000000000000001E-2</v>
      </c>
      <c r="ES29" s="18">
        <v>0</v>
      </c>
      <c r="ET29" s="18">
        <v>8.3333333333333297E-3</v>
      </c>
      <c r="EU29" s="18">
        <v>2.0833333333333303E-3</v>
      </c>
      <c r="EV29" s="18">
        <v>0</v>
      </c>
      <c r="EW29" s="18">
        <v>2.5000000000000001E-2</v>
      </c>
      <c r="EX29" s="18">
        <v>0</v>
      </c>
      <c r="EY29" s="18">
        <v>2.0833333333333303E-3</v>
      </c>
      <c r="EZ29" s="18">
        <v>0</v>
      </c>
      <c r="FA29" s="18">
        <v>0</v>
      </c>
      <c r="FB29" s="18">
        <v>2.0833333333333301E-2</v>
      </c>
      <c r="FC29" s="18">
        <v>0</v>
      </c>
      <c r="FD29" s="18">
        <v>2.0833333333333303E-3</v>
      </c>
      <c r="FE29" s="18">
        <v>0</v>
      </c>
      <c r="FF29" s="18">
        <v>0</v>
      </c>
      <c r="FG29" s="18">
        <v>1.8749999999999999E-2</v>
      </c>
      <c r="FH29" s="18">
        <v>0</v>
      </c>
      <c r="FI29" s="18">
        <v>4.1666666666666701E-3</v>
      </c>
      <c r="FJ29" s="18">
        <v>0</v>
      </c>
      <c r="FK29" s="18">
        <v>0</v>
      </c>
      <c r="FL29" s="18">
        <v>1.0416666666666701E-2</v>
      </c>
      <c r="FM29" s="18">
        <v>0</v>
      </c>
      <c r="FN29" s="18">
        <v>0</v>
      </c>
      <c r="FO29" s="18">
        <v>0</v>
      </c>
      <c r="FP29" s="18">
        <v>0</v>
      </c>
      <c r="FQ29" s="18">
        <v>2.5000000000000001E-2</v>
      </c>
      <c r="FR29" s="18">
        <v>0</v>
      </c>
      <c r="FS29" s="18">
        <v>0</v>
      </c>
      <c r="FT29" s="18">
        <v>2.0833333333333303E-3</v>
      </c>
      <c r="FU29" s="18">
        <v>0</v>
      </c>
      <c r="FV29" s="18">
        <v>4.1666666666666701E-3</v>
      </c>
      <c r="FW29" s="18">
        <v>0</v>
      </c>
      <c r="FX29" s="18">
        <v>2.0833333333333303E-3</v>
      </c>
      <c r="FY29" s="18">
        <v>4.1666666666666701E-3</v>
      </c>
      <c r="FZ29" s="18">
        <v>0</v>
      </c>
      <c r="GA29" s="18">
        <v>8.3333333333333297E-3</v>
      </c>
      <c r="GB29" s="18">
        <v>0</v>
      </c>
      <c r="GC29" s="18">
        <v>0</v>
      </c>
      <c r="GD29" s="18">
        <v>0</v>
      </c>
      <c r="GE29" s="18">
        <v>0</v>
      </c>
      <c r="GF29" s="18">
        <v>0</v>
      </c>
      <c r="GG29" s="18">
        <v>0</v>
      </c>
      <c r="GH29" s="18">
        <v>0</v>
      </c>
      <c r="GI29" s="18">
        <v>0</v>
      </c>
      <c r="GJ29" s="18">
        <v>0</v>
      </c>
      <c r="GK29" s="18">
        <v>4.1666666666666701E-3</v>
      </c>
      <c r="GL29" s="18">
        <v>0</v>
      </c>
      <c r="GM29" s="18">
        <v>0</v>
      </c>
      <c r="GN29" s="18">
        <v>0</v>
      </c>
      <c r="GO29" s="18">
        <v>0</v>
      </c>
      <c r="GP29" s="18">
        <v>0</v>
      </c>
      <c r="GQ29" s="18">
        <v>0</v>
      </c>
      <c r="GR29" s="18">
        <v>0</v>
      </c>
      <c r="GS29" s="18">
        <v>0</v>
      </c>
      <c r="GT29" s="18">
        <v>0</v>
      </c>
      <c r="GU29" s="18">
        <v>0</v>
      </c>
      <c r="GV29" s="18">
        <v>0</v>
      </c>
      <c r="GW29" s="18">
        <v>0</v>
      </c>
      <c r="GX29" s="18">
        <v>0</v>
      </c>
      <c r="GY29" s="18">
        <v>0</v>
      </c>
      <c r="GZ29" s="18">
        <v>0</v>
      </c>
      <c r="HA29" s="18">
        <v>0</v>
      </c>
      <c r="HB29" s="18">
        <v>0</v>
      </c>
      <c r="HC29" s="18">
        <v>0</v>
      </c>
      <c r="HD29" s="18">
        <v>0</v>
      </c>
      <c r="HE29" s="18">
        <v>0</v>
      </c>
      <c r="HF29" s="18">
        <v>0</v>
      </c>
      <c r="HG29" s="18">
        <v>0</v>
      </c>
      <c r="HH29" s="18">
        <v>0</v>
      </c>
      <c r="HI29" s="18">
        <v>0</v>
      </c>
      <c r="HJ29" s="18">
        <v>0</v>
      </c>
      <c r="HK29" s="18">
        <v>0</v>
      </c>
      <c r="HL29" s="18">
        <v>0</v>
      </c>
      <c r="HM29" s="18">
        <v>0</v>
      </c>
      <c r="HN29" s="18">
        <v>0</v>
      </c>
    </row>
    <row r="30" spans="1:222" x14ac:dyDescent="0.3">
      <c r="A30" s="14" t="s">
        <v>28</v>
      </c>
      <c r="B30" s="14"/>
      <c r="C30" s="15">
        <v>97</v>
      </c>
      <c r="D30" s="15">
        <v>499</v>
      </c>
      <c r="E30" s="16">
        <v>38.783505154639201</v>
      </c>
      <c r="F30" s="17">
        <v>0.54639175257731998</v>
      </c>
      <c r="G30" s="17">
        <v>0.45360824742268002</v>
      </c>
      <c r="H30" s="17">
        <v>0.69072164948453607</v>
      </c>
      <c r="I30" s="18">
        <v>0.85567010309278302</v>
      </c>
      <c r="J30" s="18">
        <v>0.14432989690721601</v>
      </c>
      <c r="K30" s="19">
        <v>5.1443298969072204</v>
      </c>
      <c r="L30" s="18">
        <v>0.20240480961923801</v>
      </c>
      <c r="M30" s="55">
        <v>0.597938144329897</v>
      </c>
      <c r="N30" s="18">
        <v>0.15540540540540498</v>
      </c>
      <c r="O30" s="18">
        <v>0.27027027027027001</v>
      </c>
      <c r="P30" s="18">
        <v>0.23711340206185599</v>
      </c>
      <c r="Q30" s="18">
        <v>0.41237113402061903</v>
      </c>
      <c r="R30" s="18">
        <v>0.536082474226804</v>
      </c>
      <c r="S30" s="55">
        <v>0.96907216494845405</v>
      </c>
      <c r="T30" s="55">
        <v>0.56701030927834994</v>
      </c>
      <c r="U30" s="18">
        <v>0.53106212424849697</v>
      </c>
      <c r="V30" s="18">
        <v>0.46893787575150303</v>
      </c>
      <c r="W30" s="18">
        <v>1.6032064128256501E-2</v>
      </c>
      <c r="X30" s="18">
        <v>2.20440881763527E-2</v>
      </c>
      <c r="Y30" s="18">
        <v>2.4048096192384797E-2</v>
      </c>
      <c r="Z30" s="18">
        <v>2.6052104208416801E-2</v>
      </c>
      <c r="AA30" s="18">
        <v>1.6032064128256501E-2</v>
      </c>
      <c r="AB30" s="18">
        <v>1.6032064128256501E-2</v>
      </c>
      <c r="AC30" s="18">
        <v>1.8036072144288599E-2</v>
      </c>
      <c r="AD30" s="18">
        <v>2.20440881763527E-2</v>
      </c>
      <c r="AE30" s="18">
        <v>2.0040080160320599E-2</v>
      </c>
      <c r="AF30" s="18">
        <v>6.0120240480961897E-3</v>
      </c>
      <c r="AG30" s="18">
        <v>3.2064128256513003E-2</v>
      </c>
      <c r="AH30" s="18">
        <v>8.0160320641282593E-3</v>
      </c>
      <c r="AI30" s="18">
        <v>1.6032064128256501E-2</v>
      </c>
      <c r="AJ30" s="18">
        <v>4.0080160320641297E-3</v>
      </c>
      <c r="AK30" s="18">
        <v>2.20440881763527E-2</v>
      </c>
      <c r="AL30" s="18">
        <v>1.8036072144288599E-2</v>
      </c>
      <c r="AM30" s="18">
        <v>1.6032064128256501E-2</v>
      </c>
      <c r="AN30" s="18">
        <v>6.0120240480961897E-3</v>
      </c>
      <c r="AO30" s="18">
        <v>2.4048096192384797E-2</v>
      </c>
      <c r="AP30" s="18">
        <v>8.0160320641282593E-3</v>
      </c>
      <c r="AQ30" s="18">
        <v>1.40280561122244E-2</v>
      </c>
      <c r="AR30" s="18">
        <v>4.0080160320641297E-3</v>
      </c>
      <c r="AS30" s="18">
        <v>2.0040080160320601E-3</v>
      </c>
      <c r="AT30" s="18">
        <v>2.0040080160320601E-3</v>
      </c>
      <c r="AU30" s="18">
        <v>1.0020040080160299E-2</v>
      </c>
      <c r="AV30" s="18">
        <v>1.2024048096192399E-2</v>
      </c>
      <c r="AW30" s="18">
        <v>6.0120240480961897E-3</v>
      </c>
      <c r="AX30" s="18">
        <v>2.0040080160320601E-3</v>
      </c>
      <c r="AY30" s="18">
        <v>6.0120240480961897E-3</v>
      </c>
      <c r="AZ30" s="18">
        <v>0</v>
      </c>
      <c r="BA30" s="18">
        <v>2.4048096192384797E-2</v>
      </c>
      <c r="BB30" s="18">
        <v>0</v>
      </c>
      <c r="BC30" s="18">
        <v>4.0080160320641297E-3</v>
      </c>
      <c r="BD30" s="18">
        <v>2.0040080160320601E-3</v>
      </c>
      <c r="BE30" s="18">
        <v>0</v>
      </c>
      <c r="BF30" s="18">
        <v>4.0080160320641297E-3</v>
      </c>
      <c r="BG30" s="18">
        <v>0</v>
      </c>
      <c r="BH30" s="18">
        <v>0</v>
      </c>
      <c r="BI30" s="18">
        <v>0</v>
      </c>
      <c r="BJ30" s="18">
        <v>0</v>
      </c>
      <c r="BK30" s="18">
        <v>1.0020040080160299E-2</v>
      </c>
      <c r="BL30" s="18">
        <v>6.0120240480961897E-3</v>
      </c>
      <c r="BM30" s="18">
        <v>4.0080160320641297E-3</v>
      </c>
      <c r="BN30" s="18">
        <v>0</v>
      </c>
      <c r="BO30" s="18">
        <v>0</v>
      </c>
      <c r="BP30" s="18">
        <v>1.2024048096192399E-2</v>
      </c>
      <c r="BQ30" s="18">
        <v>0</v>
      </c>
      <c r="BR30" s="18">
        <v>2.0040080160320601E-3</v>
      </c>
      <c r="BS30" s="18">
        <v>4.0080160320641297E-3</v>
      </c>
      <c r="BT30" s="18">
        <v>0</v>
      </c>
      <c r="BU30" s="18">
        <v>8.0160320641282593E-3</v>
      </c>
      <c r="BV30" s="18">
        <v>0</v>
      </c>
      <c r="BW30" s="18">
        <v>4.0080160320641297E-3</v>
      </c>
      <c r="BX30" s="18">
        <v>0</v>
      </c>
      <c r="BY30" s="18">
        <v>0</v>
      </c>
      <c r="BZ30" s="18">
        <v>6.0120240480961897E-3</v>
      </c>
      <c r="CA30" s="18">
        <v>0</v>
      </c>
      <c r="CB30" s="18">
        <v>0</v>
      </c>
      <c r="CC30" s="18">
        <v>0</v>
      </c>
      <c r="CD30" s="18">
        <v>0</v>
      </c>
      <c r="CE30" s="18">
        <v>2.0040080160320599E-2</v>
      </c>
      <c r="CF30" s="18">
        <v>0</v>
      </c>
      <c r="CG30" s="18">
        <v>2.0040080160320601E-3</v>
      </c>
      <c r="CH30" s="18">
        <v>0</v>
      </c>
      <c r="CI30" s="18">
        <v>0</v>
      </c>
      <c r="CJ30" s="18">
        <v>4.0080160320641297E-3</v>
      </c>
      <c r="CK30" s="18">
        <v>0</v>
      </c>
      <c r="CL30" s="18">
        <v>0</v>
      </c>
      <c r="CM30" s="18">
        <v>0</v>
      </c>
      <c r="CN30" s="18">
        <v>0</v>
      </c>
      <c r="CO30" s="18">
        <v>4.0080160320641297E-3</v>
      </c>
      <c r="CP30" s="18">
        <v>0</v>
      </c>
      <c r="CQ30" s="18">
        <v>0</v>
      </c>
      <c r="CR30" s="18">
        <v>0</v>
      </c>
      <c r="CS30" s="18">
        <v>0</v>
      </c>
      <c r="CT30" s="18">
        <v>4.0080160320641297E-3</v>
      </c>
      <c r="CU30" s="18">
        <v>0</v>
      </c>
      <c r="CV30" s="18">
        <v>0</v>
      </c>
      <c r="CW30" s="18">
        <v>0</v>
      </c>
      <c r="CX30" s="18">
        <v>0</v>
      </c>
      <c r="CY30" s="18">
        <v>6.0120240480961897E-3</v>
      </c>
      <c r="CZ30" s="18">
        <v>0</v>
      </c>
      <c r="DA30" s="18">
        <v>0</v>
      </c>
      <c r="DB30" s="18">
        <v>0</v>
      </c>
      <c r="DC30" s="18">
        <v>0</v>
      </c>
      <c r="DD30" s="18">
        <v>2.0040080160320601E-3</v>
      </c>
      <c r="DE30" s="18">
        <v>0</v>
      </c>
      <c r="DF30" s="18">
        <v>0</v>
      </c>
      <c r="DG30" s="18">
        <v>0</v>
      </c>
      <c r="DH30" s="18">
        <v>0</v>
      </c>
      <c r="DI30" s="18">
        <v>0</v>
      </c>
      <c r="DJ30" s="18">
        <v>0</v>
      </c>
      <c r="DK30" s="18">
        <v>0</v>
      </c>
      <c r="DL30" s="18">
        <v>0</v>
      </c>
      <c r="DM30" s="18">
        <v>0</v>
      </c>
      <c r="DN30" s="18">
        <v>0</v>
      </c>
      <c r="DO30" s="18">
        <v>0</v>
      </c>
      <c r="DP30" s="18">
        <v>0</v>
      </c>
      <c r="DQ30" s="18">
        <v>0</v>
      </c>
      <c r="DR30" s="18">
        <v>0</v>
      </c>
      <c r="DS30" s="18">
        <v>8.0160320641282593E-3</v>
      </c>
      <c r="DT30" s="18">
        <v>1.6032064128256501E-2</v>
      </c>
      <c r="DU30" s="18">
        <v>1.8036072144288599E-2</v>
      </c>
      <c r="DV30" s="18">
        <v>2.20440881763527E-2</v>
      </c>
      <c r="DW30" s="18">
        <v>2.20440881763527E-2</v>
      </c>
      <c r="DX30" s="18">
        <v>1.0020040080160299E-2</v>
      </c>
      <c r="DY30" s="18">
        <v>1.2024048096192399E-2</v>
      </c>
      <c r="DZ30" s="18">
        <v>1.6032064128256501E-2</v>
      </c>
      <c r="EA30" s="18">
        <v>2.20440881763527E-2</v>
      </c>
      <c r="EB30" s="18">
        <v>4.0080160320641297E-3</v>
      </c>
      <c r="EC30" s="18">
        <v>2.0040080160320599E-2</v>
      </c>
      <c r="ED30" s="18">
        <v>2.0040080160320601E-3</v>
      </c>
      <c r="EE30" s="18">
        <v>1.40280561122244E-2</v>
      </c>
      <c r="EF30" s="18">
        <v>4.0080160320641297E-3</v>
      </c>
      <c r="EG30" s="18">
        <v>2.0040080160320601E-3</v>
      </c>
      <c r="EH30" s="18">
        <v>2.20440881763527E-2</v>
      </c>
      <c r="EI30" s="18">
        <v>1.2024048096192399E-2</v>
      </c>
      <c r="EJ30" s="18">
        <v>1.2024048096192399E-2</v>
      </c>
      <c r="EK30" s="18">
        <v>2.0040080160320599E-2</v>
      </c>
      <c r="EL30" s="18">
        <v>6.0120240480961897E-3</v>
      </c>
      <c r="EM30" s="18">
        <v>1.40280561122244E-2</v>
      </c>
      <c r="EN30" s="18">
        <v>6.0120240480961897E-3</v>
      </c>
      <c r="EO30" s="18">
        <v>1.6032064128256501E-2</v>
      </c>
      <c r="EP30" s="18">
        <v>4.0080160320641297E-3</v>
      </c>
      <c r="EQ30" s="18">
        <v>2.0040080160320601E-3</v>
      </c>
      <c r="ER30" s="18">
        <v>1.8036072144288599E-2</v>
      </c>
      <c r="ES30" s="18">
        <v>4.0080160320641297E-3</v>
      </c>
      <c r="ET30" s="18">
        <v>1.0020040080160299E-2</v>
      </c>
      <c r="EU30" s="18">
        <v>1.0020040080160299E-2</v>
      </c>
      <c r="EV30" s="18">
        <v>0</v>
      </c>
      <c r="EW30" s="18">
        <v>1.8036072144288599E-2</v>
      </c>
      <c r="EX30" s="18">
        <v>2.0040080160320601E-3</v>
      </c>
      <c r="EY30" s="18">
        <v>2.0040080160320601E-3</v>
      </c>
      <c r="EZ30" s="18">
        <v>2.0040080160320601E-3</v>
      </c>
      <c r="FA30" s="18">
        <v>2.0040080160320601E-3</v>
      </c>
      <c r="FB30" s="18">
        <v>1.40280561122244E-2</v>
      </c>
      <c r="FC30" s="18">
        <v>2.0040080160320601E-3</v>
      </c>
      <c r="FD30" s="18">
        <v>0</v>
      </c>
      <c r="FE30" s="18">
        <v>2.0040080160320601E-3</v>
      </c>
      <c r="FF30" s="18">
        <v>0</v>
      </c>
      <c r="FG30" s="18">
        <v>1.8036072144288599E-2</v>
      </c>
      <c r="FH30" s="18">
        <v>0</v>
      </c>
      <c r="FI30" s="18">
        <v>0</v>
      </c>
      <c r="FJ30" s="18">
        <v>0</v>
      </c>
      <c r="FK30" s="18">
        <v>0</v>
      </c>
      <c r="FL30" s="18">
        <v>1.8036072144288599E-2</v>
      </c>
      <c r="FM30" s="18">
        <v>0</v>
      </c>
      <c r="FN30" s="18">
        <v>0</v>
      </c>
      <c r="FO30" s="18">
        <v>0</v>
      </c>
      <c r="FP30" s="18">
        <v>0</v>
      </c>
      <c r="FQ30" s="18">
        <v>1.2024048096192399E-2</v>
      </c>
      <c r="FR30" s="18">
        <v>0</v>
      </c>
      <c r="FS30" s="18">
        <v>0</v>
      </c>
      <c r="FT30" s="18">
        <v>0</v>
      </c>
      <c r="FU30" s="18">
        <v>0</v>
      </c>
      <c r="FV30" s="18">
        <v>8.0160320641282593E-3</v>
      </c>
      <c r="FW30" s="18">
        <v>0</v>
      </c>
      <c r="FX30" s="18">
        <v>0</v>
      </c>
      <c r="FY30" s="18">
        <v>0</v>
      </c>
      <c r="FZ30" s="18">
        <v>0</v>
      </c>
      <c r="GA30" s="18">
        <v>1.0020040080160299E-2</v>
      </c>
      <c r="GB30" s="18">
        <v>0</v>
      </c>
      <c r="GC30" s="18">
        <v>0</v>
      </c>
      <c r="GD30" s="18">
        <v>0</v>
      </c>
      <c r="GE30" s="18">
        <v>0</v>
      </c>
      <c r="GF30" s="18">
        <v>2.0040080160320601E-3</v>
      </c>
      <c r="GG30" s="18">
        <v>0</v>
      </c>
      <c r="GH30" s="18">
        <v>0</v>
      </c>
      <c r="GI30" s="18">
        <v>0</v>
      </c>
      <c r="GJ30" s="18">
        <v>0</v>
      </c>
      <c r="GK30" s="18">
        <v>6.0120240480961897E-3</v>
      </c>
      <c r="GL30" s="18">
        <v>0</v>
      </c>
      <c r="GM30" s="18">
        <v>0</v>
      </c>
      <c r="GN30" s="18">
        <v>0</v>
      </c>
      <c r="GO30" s="18">
        <v>0</v>
      </c>
      <c r="GP30" s="18">
        <v>0</v>
      </c>
      <c r="GQ30" s="18">
        <v>0</v>
      </c>
      <c r="GR30" s="18">
        <v>0</v>
      </c>
      <c r="GS30" s="18">
        <v>0</v>
      </c>
      <c r="GT30" s="18">
        <v>0</v>
      </c>
      <c r="GU30" s="18">
        <v>2.0040080160320601E-3</v>
      </c>
      <c r="GV30" s="18">
        <v>0</v>
      </c>
      <c r="GW30" s="18">
        <v>0</v>
      </c>
      <c r="GX30" s="18">
        <v>0</v>
      </c>
      <c r="GY30" s="18">
        <v>0</v>
      </c>
      <c r="GZ30" s="18">
        <v>0</v>
      </c>
      <c r="HA30" s="18">
        <v>0</v>
      </c>
      <c r="HB30" s="18">
        <v>0</v>
      </c>
      <c r="HC30" s="18">
        <v>0</v>
      </c>
      <c r="HD30" s="18">
        <v>0</v>
      </c>
      <c r="HE30" s="18">
        <v>0</v>
      </c>
      <c r="HF30" s="18">
        <v>0</v>
      </c>
      <c r="HG30" s="18">
        <v>0</v>
      </c>
      <c r="HH30" s="18">
        <v>0</v>
      </c>
      <c r="HI30" s="18">
        <v>0</v>
      </c>
      <c r="HJ30" s="18">
        <v>0</v>
      </c>
      <c r="HK30" s="18">
        <v>0</v>
      </c>
      <c r="HL30" s="18">
        <v>0</v>
      </c>
      <c r="HM30" s="18">
        <v>0</v>
      </c>
      <c r="HN30" s="18">
        <v>0</v>
      </c>
    </row>
    <row r="31" spans="1:222" x14ac:dyDescent="0.3">
      <c r="A31" s="14" t="s">
        <v>29</v>
      </c>
      <c r="B31" s="14"/>
      <c r="C31" s="15">
        <v>87</v>
      </c>
      <c r="D31" s="15">
        <v>438</v>
      </c>
      <c r="E31" s="16">
        <v>38.1034482758621</v>
      </c>
      <c r="F31" s="17">
        <v>0.50574712643678199</v>
      </c>
      <c r="G31" s="17">
        <v>0.49425287356321801</v>
      </c>
      <c r="H31" s="17">
        <v>0.74712643678160906</v>
      </c>
      <c r="I31" s="18">
        <v>0.57471264367816099</v>
      </c>
      <c r="J31" s="18">
        <v>0.42528735632183901</v>
      </c>
      <c r="K31" s="19">
        <v>5.0344827586206904</v>
      </c>
      <c r="L31" s="18">
        <v>0.15981735159817401</v>
      </c>
      <c r="M31" s="55">
        <v>0.49425287356321801</v>
      </c>
      <c r="N31" s="18">
        <v>6.9444444444444406E-2</v>
      </c>
      <c r="O31" s="18">
        <v>0.180555555555556</v>
      </c>
      <c r="P31" s="18">
        <v>0.114942528735632</v>
      </c>
      <c r="Q31" s="18">
        <v>0.29885057471264398</v>
      </c>
      <c r="R31" s="18">
        <v>0.390804597701149</v>
      </c>
      <c r="S31" s="55">
        <v>0.93103448275862111</v>
      </c>
      <c r="T31" s="55">
        <v>0.47126436781609199</v>
      </c>
      <c r="U31" s="18">
        <v>0.4954337899543379</v>
      </c>
      <c r="V31" s="18">
        <v>0.50456621004566216</v>
      </c>
      <c r="W31" s="18">
        <v>6.8493150684931503E-3</v>
      </c>
      <c r="X31" s="18">
        <v>6.8493150684931503E-3</v>
      </c>
      <c r="Y31" s="18">
        <v>2.0547945205479499E-2</v>
      </c>
      <c r="Z31" s="18">
        <v>1.8264840182648401E-2</v>
      </c>
      <c r="AA31" s="18">
        <v>1.1415525114155301E-2</v>
      </c>
      <c r="AB31" s="18">
        <v>2.2831050228310498E-2</v>
      </c>
      <c r="AC31" s="18">
        <v>6.8493150684931503E-3</v>
      </c>
      <c r="AD31" s="18">
        <v>2.0547945205479499E-2</v>
      </c>
      <c r="AE31" s="18">
        <v>2.51141552511416E-2</v>
      </c>
      <c r="AF31" s="18">
        <v>4.5662100456621002E-3</v>
      </c>
      <c r="AG31" s="18">
        <v>2.51141552511416E-2</v>
      </c>
      <c r="AH31" s="18">
        <v>6.8493150684931503E-3</v>
      </c>
      <c r="AI31" s="18">
        <v>2.2831050228310498E-2</v>
      </c>
      <c r="AJ31" s="18">
        <v>4.5662100456621002E-3</v>
      </c>
      <c r="AK31" s="18">
        <v>6.8493150684931503E-3</v>
      </c>
      <c r="AL31" s="18">
        <v>1.8264840182648401E-2</v>
      </c>
      <c r="AM31" s="18">
        <v>9.1324200913242004E-3</v>
      </c>
      <c r="AN31" s="18">
        <v>1.1415525114155301E-2</v>
      </c>
      <c r="AO31" s="18">
        <v>3.6529680365296802E-2</v>
      </c>
      <c r="AP31" s="18">
        <v>6.8493150684931503E-3</v>
      </c>
      <c r="AQ31" s="18">
        <v>1.1415525114155301E-2</v>
      </c>
      <c r="AR31" s="18">
        <v>0</v>
      </c>
      <c r="AS31" s="18">
        <v>6.8493150684931503E-3</v>
      </c>
      <c r="AT31" s="18">
        <v>9.1324200913242004E-3</v>
      </c>
      <c r="AU31" s="18">
        <v>6.8493150684931503E-3</v>
      </c>
      <c r="AV31" s="18">
        <v>1.8264840182648401E-2</v>
      </c>
      <c r="AW31" s="18">
        <v>4.5662100456621002E-3</v>
      </c>
      <c r="AX31" s="18">
        <v>9.1324200913242004E-3</v>
      </c>
      <c r="AY31" s="18">
        <v>6.8493150684931503E-3</v>
      </c>
      <c r="AZ31" s="18">
        <v>0</v>
      </c>
      <c r="BA31" s="18">
        <v>1.8264840182648401E-2</v>
      </c>
      <c r="BB31" s="18">
        <v>0</v>
      </c>
      <c r="BC31" s="18">
        <v>6.8493150684931503E-3</v>
      </c>
      <c r="BD31" s="18">
        <v>2.2831050228310501E-3</v>
      </c>
      <c r="BE31" s="18">
        <v>0</v>
      </c>
      <c r="BF31" s="18">
        <v>1.1415525114155301E-2</v>
      </c>
      <c r="BG31" s="18">
        <v>0</v>
      </c>
      <c r="BH31" s="18">
        <v>0</v>
      </c>
      <c r="BI31" s="18">
        <v>2.2831050228310501E-3</v>
      </c>
      <c r="BJ31" s="18">
        <v>2.2831050228310501E-3</v>
      </c>
      <c r="BK31" s="18">
        <v>2.2831050228310501E-3</v>
      </c>
      <c r="BL31" s="18">
        <v>0</v>
      </c>
      <c r="BM31" s="18">
        <v>0</v>
      </c>
      <c r="BN31" s="18">
        <v>0</v>
      </c>
      <c r="BO31" s="18">
        <v>0</v>
      </c>
      <c r="BP31" s="18">
        <v>1.1415525114155301E-2</v>
      </c>
      <c r="BQ31" s="18">
        <v>2.2831050228310501E-3</v>
      </c>
      <c r="BR31" s="18">
        <v>0</v>
      </c>
      <c r="BS31" s="18">
        <v>0</v>
      </c>
      <c r="BT31" s="18">
        <v>0</v>
      </c>
      <c r="BU31" s="18">
        <v>1.1415525114155301E-2</v>
      </c>
      <c r="BV31" s="18">
        <v>0</v>
      </c>
      <c r="BW31" s="18">
        <v>4.5662100456621002E-3</v>
      </c>
      <c r="BX31" s="18">
        <v>0</v>
      </c>
      <c r="BY31" s="18">
        <v>0</v>
      </c>
      <c r="BZ31" s="18">
        <v>1.3698630136986301E-2</v>
      </c>
      <c r="CA31" s="18">
        <v>2.2831050228310501E-3</v>
      </c>
      <c r="CB31" s="18">
        <v>0</v>
      </c>
      <c r="CC31" s="18">
        <v>0</v>
      </c>
      <c r="CD31" s="18">
        <v>0</v>
      </c>
      <c r="CE31" s="18">
        <v>1.1415525114155301E-2</v>
      </c>
      <c r="CF31" s="18">
        <v>0</v>
      </c>
      <c r="CG31" s="18">
        <v>4.5662100456621002E-3</v>
      </c>
      <c r="CH31" s="18">
        <v>0</v>
      </c>
      <c r="CI31" s="18">
        <v>0</v>
      </c>
      <c r="CJ31" s="18">
        <v>2.2831050228310501E-3</v>
      </c>
      <c r="CK31" s="18">
        <v>0</v>
      </c>
      <c r="CL31" s="18">
        <v>0</v>
      </c>
      <c r="CM31" s="18">
        <v>0</v>
      </c>
      <c r="CN31" s="18">
        <v>0</v>
      </c>
      <c r="CO31" s="18">
        <v>2.2831050228310501E-3</v>
      </c>
      <c r="CP31" s="18">
        <v>0</v>
      </c>
      <c r="CQ31" s="18">
        <v>2.2831050228310501E-3</v>
      </c>
      <c r="CR31" s="18">
        <v>0</v>
      </c>
      <c r="CS31" s="18">
        <v>0</v>
      </c>
      <c r="CT31" s="18">
        <v>4.5662100456621002E-3</v>
      </c>
      <c r="CU31" s="18">
        <v>0</v>
      </c>
      <c r="CV31" s="18">
        <v>0</v>
      </c>
      <c r="CW31" s="18">
        <v>0</v>
      </c>
      <c r="CX31" s="18">
        <v>0</v>
      </c>
      <c r="CY31" s="18">
        <v>2.2831050228310501E-3</v>
      </c>
      <c r="CZ31" s="18">
        <v>0</v>
      </c>
      <c r="DA31" s="18">
        <v>2.2831050228310501E-3</v>
      </c>
      <c r="DB31" s="18">
        <v>0</v>
      </c>
      <c r="DC31" s="18">
        <v>0</v>
      </c>
      <c r="DD31" s="18">
        <v>0</v>
      </c>
      <c r="DE31" s="18">
        <v>2.2831050228310501E-3</v>
      </c>
      <c r="DF31" s="18">
        <v>0</v>
      </c>
      <c r="DG31" s="18">
        <v>0</v>
      </c>
      <c r="DH31" s="18">
        <v>0</v>
      </c>
      <c r="DI31" s="18">
        <v>2.2831050228310501E-3</v>
      </c>
      <c r="DJ31" s="18">
        <v>0</v>
      </c>
      <c r="DK31" s="18">
        <v>0</v>
      </c>
      <c r="DL31" s="18">
        <v>2.2831050228310501E-3</v>
      </c>
      <c r="DM31" s="18">
        <v>0</v>
      </c>
      <c r="DN31" s="18">
        <v>0</v>
      </c>
      <c r="DO31" s="18">
        <v>0</v>
      </c>
      <c r="DP31" s="18">
        <v>0</v>
      </c>
      <c r="DQ31" s="18">
        <v>0</v>
      </c>
      <c r="DR31" s="18">
        <v>0</v>
      </c>
      <c r="DS31" s="18">
        <v>1.8264840182648401E-2</v>
      </c>
      <c r="DT31" s="18">
        <v>6.8493150684931503E-3</v>
      </c>
      <c r="DU31" s="18">
        <v>2.7397260273972601E-2</v>
      </c>
      <c r="DV31" s="18">
        <v>1.8264840182648401E-2</v>
      </c>
      <c r="DW31" s="18">
        <v>4.5662100456621002E-3</v>
      </c>
      <c r="DX31" s="18">
        <v>2.0547945205479499E-2</v>
      </c>
      <c r="DY31" s="18">
        <v>9.1324200913242004E-3</v>
      </c>
      <c r="DZ31" s="18">
        <v>1.5981735159817399E-2</v>
      </c>
      <c r="EA31" s="18">
        <v>2.2831050228310498E-2</v>
      </c>
      <c r="EB31" s="18">
        <v>6.8493150684931503E-3</v>
      </c>
      <c r="EC31" s="18">
        <v>2.0547945205479499E-2</v>
      </c>
      <c r="ED31" s="18">
        <v>4.5662100456621002E-3</v>
      </c>
      <c r="EE31" s="18">
        <v>2.7397260273972601E-2</v>
      </c>
      <c r="EF31" s="18">
        <v>1.5981735159817399E-2</v>
      </c>
      <c r="EG31" s="18">
        <v>6.8493150684931503E-3</v>
      </c>
      <c r="EH31" s="18">
        <v>1.5981735159817399E-2</v>
      </c>
      <c r="EI31" s="18">
        <v>1.1415525114155301E-2</v>
      </c>
      <c r="EJ31" s="18">
        <v>1.5981735159817399E-2</v>
      </c>
      <c r="EK31" s="18">
        <v>2.7397260273972601E-2</v>
      </c>
      <c r="EL31" s="18">
        <v>2.2831050228310501E-3</v>
      </c>
      <c r="EM31" s="18">
        <v>1.5981735159817399E-2</v>
      </c>
      <c r="EN31" s="18">
        <v>6.8493150684931503E-3</v>
      </c>
      <c r="EO31" s="18">
        <v>4.5662100456621002E-3</v>
      </c>
      <c r="EP31" s="18">
        <v>6.8493150684931503E-3</v>
      </c>
      <c r="EQ31" s="18">
        <v>9.1324200913242004E-3</v>
      </c>
      <c r="ER31" s="18">
        <v>2.96803652968037E-2</v>
      </c>
      <c r="ES31" s="18">
        <v>4.5662100456621002E-3</v>
      </c>
      <c r="ET31" s="18">
        <v>4.5662100456621002E-3</v>
      </c>
      <c r="EU31" s="18">
        <v>2.2831050228310501E-3</v>
      </c>
      <c r="EV31" s="18">
        <v>0</v>
      </c>
      <c r="EW31" s="18">
        <v>1.8264840182648401E-2</v>
      </c>
      <c r="EX31" s="18">
        <v>0</v>
      </c>
      <c r="EY31" s="18">
        <v>0</v>
      </c>
      <c r="EZ31" s="18">
        <v>0</v>
      </c>
      <c r="FA31" s="18">
        <v>0</v>
      </c>
      <c r="FB31" s="18">
        <v>9.1324200913242004E-3</v>
      </c>
      <c r="FC31" s="18">
        <v>0</v>
      </c>
      <c r="FD31" s="18">
        <v>2.2831050228310501E-3</v>
      </c>
      <c r="FE31" s="18">
        <v>4.5662100456621002E-3</v>
      </c>
      <c r="FF31" s="18">
        <v>0</v>
      </c>
      <c r="FG31" s="18">
        <v>1.3698630136986301E-2</v>
      </c>
      <c r="FH31" s="18">
        <v>0</v>
      </c>
      <c r="FI31" s="18">
        <v>6.8493150684931503E-3</v>
      </c>
      <c r="FJ31" s="18">
        <v>0</v>
      </c>
      <c r="FK31" s="18">
        <v>0</v>
      </c>
      <c r="FL31" s="18">
        <v>1.1415525114155301E-2</v>
      </c>
      <c r="FM31" s="18">
        <v>0</v>
      </c>
      <c r="FN31" s="18">
        <v>0</v>
      </c>
      <c r="FO31" s="18">
        <v>0</v>
      </c>
      <c r="FP31" s="18">
        <v>0</v>
      </c>
      <c r="FQ31" s="18">
        <v>3.42465753424658E-2</v>
      </c>
      <c r="FR31" s="18">
        <v>0</v>
      </c>
      <c r="FS31" s="18">
        <v>2.2831050228310501E-3</v>
      </c>
      <c r="FT31" s="18">
        <v>2.2831050228310501E-3</v>
      </c>
      <c r="FU31" s="18">
        <v>0</v>
      </c>
      <c r="FV31" s="18">
        <v>2.2831050228310501E-3</v>
      </c>
      <c r="FW31" s="18">
        <v>0</v>
      </c>
      <c r="FX31" s="18">
        <v>0</v>
      </c>
      <c r="FY31" s="18">
        <v>0</v>
      </c>
      <c r="FZ31" s="18">
        <v>0</v>
      </c>
      <c r="GA31" s="18">
        <v>4.5662100456621002E-3</v>
      </c>
      <c r="GB31" s="18">
        <v>0</v>
      </c>
      <c r="GC31" s="18">
        <v>0</v>
      </c>
      <c r="GD31" s="18">
        <v>0</v>
      </c>
      <c r="GE31" s="18">
        <v>0</v>
      </c>
      <c r="GF31" s="18">
        <v>4.5662100456621002E-3</v>
      </c>
      <c r="GG31" s="18">
        <v>0</v>
      </c>
      <c r="GH31" s="18">
        <v>0</v>
      </c>
      <c r="GI31" s="18">
        <v>0</v>
      </c>
      <c r="GJ31" s="18">
        <v>0</v>
      </c>
      <c r="GK31" s="18">
        <v>2.2831050228310501E-3</v>
      </c>
      <c r="GL31" s="18">
        <v>0</v>
      </c>
      <c r="GM31" s="18">
        <v>2.2831050228310501E-3</v>
      </c>
      <c r="GN31" s="18">
        <v>0</v>
      </c>
      <c r="GO31" s="18">
        <v>0</v>
      </c>
      <c r="GP31" s="18">
        <v>0</v>
      </c>
      <c r="GQ31" s="18">
        <v>0</v>
      </c>
      <c r="GR31" s="18">
        <v>0</v>
      </c>
      <c r="GS31" s="18">
        <v>0</v>
      </c>
      <c r="GT31" s="18">
        <v>0</v>
      </c>
      <c r="GU31" s="18">
        <v>0</v>
      </c>
      <c r="GV31" s="18">
        <v>0</v>
      </c>
      <c r="GW31" s="18">
        <v>0</v>
      </c>
      <c r="GX31" s="18">
        <v>0</v>
      </c>
      <c r="GY31" s="18">
        <v>0</v>
      </c>
      <c r="GZ31" s="18">
        <v>0</v>
      </c>
      <c r="HA31" s="18">
        <v>0</v>
      </c>
      <c r="HB31" s="18">
        <v>0</v>
      </c>
      <c r="HC31" s="18">
        <v>0</v>
      </c>
      <c r="HD31" s="18">
        <v>0</v>
      </c>
      <c r="HE31" s="18">
        <v>0</v>
      </c>
      <c r="HF31" s="18">
        <v>0</v>
      </c>
      <c r="HG31" s="18">
        <v>0</v>
      </c>
      <c r="HH31" s="18">
        <v>0</v>
      </c>
      <c r="HI31" s="18">
        <v>0</v>
      </c>
      <c r="HJ31" s="18">
        <v>0</v>
      </c>
      <c r="HK31" s="18">
        <v>0</v>
      </c>
      <c r="HL31" s="18">
        <v>0</v>
      </c>
      <c r="HM31" s="18">
        <v>0</v>
      </c>
      <c r="HN31" s="18">
        <v>0</v>
      </c>
    </row>
    <row r="32" spans="1:222" x14ac:dyDescent="0.3">
      <c r="A32" s="14" t="s">
        <v>30</v>
      </c>
      <c r="B32" s="14"/>
      <c r="C32" s="15">
        <v>96</v>
      </c>
      <c r="D32" s="15">
        <v>468</v>
      </c>
      <c r="E32" s="16">
        <v>35.3958333333333</v>
      </c>
      <c r="F32" s="17">
        <v>0.55208333333333304</v>
      </c>
      <c r="G32" s="17">
        <v>0.44791666666666702</v>
      </c>
      <c r="H32" s="17">
        <v>0.79166666666666696</v>
      </c>
      <c r="I32" s="18">
        <v>0.70833333333333304</v>
      </c>
      <c r="J32" s="18">
        <v>0.29166666666666702</v>
      </c>
      <c r="K32" s="19">
        <v>4.875</v>
      </c>
      <c r="L32" s="18">
        <v>0.102564102564103</v>
      </c>
      <c r="M32" s="55">
        <v>0.40625</v>
      </c>
      <c r="N32" s="18">
        <v>0.11111111111111099</v>
      </c>
      <c r="O32" s="18">
        <v>0.1875</v>
      </c>
      <c r="P32" s="18">
        <v>0.16666666666666699</v>
      </c>
      <c r="Q32" s="18">
        <v>0.28125</v>
      </c>
      <c r="R32" s="18">
        <v>0.44791666666666702</v>
      </c>
      <c r="S32" s="55">
        <v>0.92708333333333304</v>
      </c>
      <c r="T32" s="55">
        <v>0.625</v>
      </c>
      <c r="U32" s="18">
        <v>0.52991452991452992</v>
      </c>
      <c r="V32" s="18">
        <v>0.47008547008547008</v>
      </c>
      <c r="W32" s="18">
        <v>6.41025641025641E-3</v>
      </c>
      <c r="X32" s="18">
        <v>1.4957264957265E-2</v>
      </c>
      <c r="Y32" s="18">
        <v>3.4188034188034198E-2</v>
      </c>
      <c r="Z32" s="18">
        <v>4.48717948717949E-2</v>
      </c>
      <c r="AA32" s="18">
        <v>1.9230769230769201E-2</v>
      </c>
      <c r="AB32" s="18">
        <v>2.1367521367521399E-2</v>
      </c>
      <c r="AC32" s="18">
        <v>1.06837606837607E-2</v>
      </c>
      <c r="AD32" s="18">
        <v>2.5641025641025599E-2</v>
      </c>
      <c r="AE32" s="18">
        <v>2.3504273504273501E-2</v>
      </c>
      <c r="AF32" s="18">
        <v>6.41025641025641E-3</v>
      </c>
      <c r="AG32" s="18">
        <v>1.9230769230769201E-2</v>
      </c>
      <c r="AH32" s="18">
        <v>1.7094017094017099E-2</v>
      </c>
      <c r="AI32" s="18">
        <v>1.4957264957265E-2</v>
      </c>
      <c r="AJ32" s="18">
        <v>6.41025641025641E-3</v>
      </c>
      <c r="AK32" s="18">
        <v>6.41025641025641E-3</v>
      </c>
      <c r="AL32" s="18">
        <v>1.4957264957265E-2</v>
      </c>
      <c r="AM32" s="18">
        <v>1.2820512820512799E-2</v>
      </c>
      <c r="AN32" s="18">
        <v>8.5470085470085496E-3</v>
      </c>
      <c r="AO32" s="18">
        <v>1.7094017094017099E-2</v>
      </c>
      <c r="AP32" s="18">
        <v>2.13675213675214E-3</v>
      </c>
      <c r="AQ32" s="18">
        <v>6.41025641025641E-3</v>
      </c>
      <c r="AR32" s="18">
        <v>2.13675213675214E-3</v>
      </c>
      <c r="AS32" s="18">
        <v>1.4957264957265E-2</v>
      </c>
      <c r="AT32" s="18">
        <v>6.41025641025641E-3</v>
      </c>
      <c r="AU32" s="18">
        <v>0</v>
      </c>
      <c r="AV32" s="18">
        <v>2.9914529914529902E-2</v>
      </c>
      <c r="AW32" s="18">
        <v>6.41025641025641E-3</v>
      </c>
      <c r="AX32" s="18">
        <v>8.5470085470085496E-3</v>
      </c>
      <c r="AY32" s="18">
        <v>2.13675213675214E-3</v>
      </c>
      <c r="AZ32" s="18">
        <v>4.2735042735042696E-3</v>
      </c>
      <c r="BA32" s="18">
        <v>1.2820512820512799E-2</v>
      </c>
      <c r="BB32" s="18">
        <v>0</v>
      </c>
      <c r="BC32" s="18">
        <v>2.13675213675214E-3</v>
      </c>
      <c r="BD32" s="18">
        <v>0</v>
      </c>
      <c r="BE32" s="18">
        <v>0</v>
      </c>
      <c r="BF32" s="18">
        <v>2.1367521367521399E-2</v>
      </c>
      <c r="BG32" s="18">
        <v>0</v>
      </c>
      <c r="BH32" s="18">
        <v>2.13675213675214E-3</v>
      </c>
      <c r="BI32" s="18">
        <v>0</v>
      </c>
      <c r="BJ32" s="18">
        <v>0</v>
      </c>
      <c r="BK32" s="18">
        <v>6.41025641025641E-3</v>
      </c>
      <c r="BL32" s="18">
        <v>0</v>
      </c>
      <c r="BM32" s="18">
        <v>2.13675213675214E-3</v>
      </c>
      <c r="BN32" s="18">
        <v>0</v>
      </c>
      <c r="BO32" s="18">
        <v>0</v>
      </c>
      <c r="BP32" s="18">
        <v>1.06837606837607E-2</v>
      </c>
      <c r="BQ32" s="18">
        <v>0</v>
      </c>
      <c r="BR32" s="18">
        <v>0</v>
      </c>
      <c r="BS32" s="18">
        <v>0</v>
      </c>
      <c r="BT32" s="18">
        <v>0</v>
      </c>
      <c r="BU32" s="18">
        <v>1.7094017094017099E-2</v>
      </c>
      <c r="BV32" s="18">
        <v>0</v>
      </c>
      <c r="BW32" s="18">
        <v>2.13675213675214E-3</v>
      </c>
      <c r="BX32" s="18">
        <v>0</v>
      </c>
      <c r="BY32" s="18">
        <v>2.13675213675214E-3</v>
      </c>
      <c r="BZ32" s="18">
        <v>1.7094017094017099E-2</v>
      </c>
      <c r="CA32" s="18">
        <v>0</v>
      </c>
      <c r="CB32" s="18">
        <v>2.13675213675214E-3</v>
      </c>
      <c r="CC32" s="18">
        <v>0</v>
      </c>
      <c r="CD32" s="18">
        <v>0</v>
      </c>
      <c r="CE32" s="18">
        <v>1.2820512820512799E-2</v>
      </c>
      <c r="CF32" s="18">
        <v>0</v>
      </c>
      <c r="CG32" s="18">
        <v>2.13675213675214E-3</v>
      </c>
      <c r="CH32" s="18">
        <v>0</v>
      </c>
      <c r="CI32" s="18">
        <v>0</v>
      </c>
      <c r="CJ32" s="18">
        <v>6.41025641025641E-3</v>
      </c>
      <c r="CK32" s="18">
        <v>0</v>
      </c>
      <c r="CL32" s="18">
        <v>0</v>
      </c>
      <c r="CM32" s="18">
        <v>0</v>
      </c>
      <c r="CN32" s="18">
        <v>0</v>
      </c>
      <c r="CO32" s="18">
        <v>0</v>
      </c>
      <c r="CP32" s="18">
        <v>0</v>
      </c>
      <c r="CQ32" s="18">
        <v>0</v>
      </c>
      <c r="CR32" s="18">
        <v>0</v>
      </c>
      <c r="CS32" s="18">
        <v>0</v>
      </c>
      <c r="CT32" s="18">
        <v>0</v>
      </c>
      <c r="CU32" s="18">
        <v>0</v>
      </c>
      <c r="CV32" s="18">
        <v>0</v>
      </c>
      <c r="CW32" s="18">
        <v>0</v>
      </c>
      <c r="CX32" s="18">
        <v>0</v>
      </c>
      <c r="CY32" s="18">
        <v>2.13675213675214E-3</v>
      </c>
      <c r="CZ32" s="18">
        <v>0</v>
      </c>
      <c r="DA32" s="18">
        <v>0</v>
      </c>
      <c r="DB32" s="18">
        <v>0</v>
      </c>
      <c r="DC32" s="18">
        <v>0</v>
      </c>
      <c r="DD32" s="18">
        <v>0</v>
      </c>
      <c r="DE32" s="18">
        <v>0</v>
      </c>
      <c r="DF32" s="18">
        <v>0</v>
      </c>
      <c r="DG32" s="18">
        <v>0</v>
      </c>
      <c r="DH32" s="18">
        <v>0</v>
      </c>
      <c r="DI32" s="18">
        <v>0</v>
      </c>
      <c r="DJ32" s="18">
        <v>0</v>
      </c>
      <c r="DK32" s="18">
        <v>0</v>
      </c>
      <c r="DL32" s="18">
        <v>0</v>
      </c>
      <c r="DM32" s="18">
        <v>0</v>
      </c>
      <c r="DN32" s="18">
        <v>0</v>
      </c>
      <c r="DO32" s="18">
        <v>0</v>
      </c>
      <c r="DP32" s="18">
        <v>0</v>
      </c>
      <c r="DQ32" s="18">
        <v>0</v>
      </c>
      <c r="DR32" s="18">
        <v>0</v>
      </c>
      <c r="DS32" s="18">
        <v>6.41025641025641E-3</v>
      </c>
      <c r="DT32" s="18">
        <v>1.7094017094017099E-2</v>
      </c>
      <c r="DU32" s="18">
        <v>1.4957264957265E-2</v>
      </c>
      <c r="DV32" s="18">
        <v>1.9230769230769201E-2</v>
      </c>
      <c r="DW32" s="18">
        <v>1.7094017094017099E-2</v>
      </c>
      <c r="DX32" s="18">
        <v>1.9230769230769201E-2</v>
      </c>
      <c r="DY32" s="18">
        <v>6.41025641025641E-3</v>
      </c>
      <c r="DZ32" s="18">
        <v>1.4957264957265E-2</v>
      </c>
      <c r="EA32" s="18">
        <v>1.7094017094017099E-2</v>
      </c>
      <c r="EB32" s="18">
        <v>8.5470085470085496E-3</v>
      </c>
      <c r="EC32" s="18">
        <v>1.7094017094017099E-2</v>
      </c>
      <c r="ED32" s="18">
        <v>4.2735042735042696E-3</v>
      </c>
      <c r="EE32" s="18">
        <v>8.5470085470085496E-3</v>
      </c>
      <c r="EF32" s="18">
        <v>6.41025641025641E-3</v>
      </c>
      <c r="EG32" s="18">
        <v>1.06837606837607E-2</v>
      </c>
      <c r="EH32" s="18">
        <v>1.2820512820512799E-2</v>
      </c>
      <c r="EI32" s="18">
        <v>1.7094017094017099E-2</v>
      </c>
      <c r="EJ32" s="18">
        <v>6.41025641025641E-3</v>
      </c>
      <c r="EK32" s="18">
        <v>3.4188034188034198E-2</v>
      </c>
      <c r="EL32" s="18">
        <v>6.41025641025641E-3</v>
      </c>
      <c r="EM32" s="18">
        <v>4.0598290598290593E-2</v>
      </c>
      <c r="EN32" s="18">
        <v>0</v>
      </c>
      <c r="EO32" s="18">
        <v>1.06837606837607E-2</v>
      </c>
      <c r="EP32" s="18">
        <v>4.2735042735042696E-3</v>
      </c>
      <c r="EQ32" s="18">
        <v>0</v>
      </c>
      <c r="ER32" s="18">
        <v>3.4188034188034198E-2</v>
      </c>
      <c r="ES32" s="18">
        <v>0</v>
      </c>
      <c r="ET32" s="18">
        <v>2.13675213675214E-3</v>
      </c>
      <c r="EU32" s="18">
        <v>8.5470085470085496E-3</v>
      </c>
      <c r="EV32" s="18">
        <v>2.13675213675214E-3</v>
      </c>
      <c r="EW32" s="18">
        <v>1.2820512820512799E-2</v>
      </c>
      <c r="EX32" s="18">
        <v>0</v>
      </c>
      <c r="EY32" s="18">
        <v>2.13675213675214E-3</v>
      </c>
      <c r="EZ32" s="18">
        <v>0</v>
      </c>
      <c r="FA32" s="18">
        <v>0</v>
      </c>
      <c r="FB32" s="18">
        <v>1.2820512820512799E-2</v>
      </c>
      <c r="FC32" s="18">
        <v>0</v>
      </c>
      <c r="FD32" s="18">
        <v>2.13675213675214E-3</v>
      </c>
      <c r="FE32" s="18">
        <v>0</v>
      </c>
      <c r="FF32" s="18">
        <v>0</v>
      </c>
      <c r="FG32" s="18">
        <v>1.9230769230769201E-2</v>
      </c>
      <c r="FH32" s="18">
        <v>0</v>
      </c>
      <c r="FI32" s="18">
        <v>0</v>
      </c>
      <c r="FJ32" s="18">
        <v>0</v>
      </c>
      <c r="FK32" s="18">
        <v>0</v>
      </c>
      <c r="FL32" s="18">
        <v>8.5470085470085496E-3</v>
      </c>
      <c r="FM32" s="18">
        <v>0</v>
      </c>
      <c r="FN32" s="18">
        <v>0</v>
      </c>
      <c r="FO32" s="18">
        <v>0</v>
      </c>
      <c r="FP32" s="18">
        <v>0</v>
      </c>
      <c r="FQ32" s="18">
        <v>2.3504273504273501E-2</v>
      </c>
      <c r="FR32" s="18">
        <v>0</v>
      </c>
      <c r="FS32" s="18">
        <v>2.13675213675214E-3</v>
      </c>
      <c r="FT32" s="18">
        <v>0</v>
      </c>
      <c r="FU32" s="18">
        <v>2.13675213675214E-3</v>
      </c>
      <c r="FV32" s="18">
        <v>6.41025641025641E-3</v>
      </c>
      <c r="FW32" s="18">
        <v>0</v>
      </c>
      <c r="FX32" s="18">
        <v>0</v>
      </c>
      <c r="FY32" s="18">
        <v>0</v>
      </c>
      <c r="FZ32" s="18">
        <v>0</v>
      </c>
      <c r="GA32" s="18">
        <v>6.41025641025641E-3</v>
      </c>
      <c r="GB32" s="18">
        <v>0</v>
      </c>
      <c r="GC32" s="18">
        <v>0</v>
      </c>
      <c r="GD32" s="18">
        <v>0</v>
      </c>
      <c r="GE32" s="18">
        <v>0</v>
      </c>
      <c r="GF32" s="18">
        <v>2.13675213675214E-3</v>
      </c>
      <c r="GG32" s="18">
        <v>0</v>
      </c>
      <c r="GH32" s="18">
        <v>0</v>
      </c>
      <c r="GI32" s="18">
        <v>0</v>
      </c>
      <c r="GJ32" s="18">
        <v>0</v>
      </c>
      <c r="GK32" s="18">
        <v>2.13675213675214E-3</v>
      </c>
      <c r="GL32" s="18">
        <v>0</v>
      </c>
      <c r="GM32" s="18">
        <v>0</v>
      </c>
      <c r="GN32" s="18">
        <v>0</v>
      </c>
      <c r="GO32" s="18">
        <v>0</v>
      </c>
      <c r="GP32" s="18">
        <v>0</v>
      </c>
      <c r="GQ32" s="18">
        <v>0</v>
      </c>
      <c r="GR32" s="18">
        <v>0</v>
      </c>
      <c r="GS32" s="18">
        <v>0</v>
      </c>
      <c r="GT32" s="18">
        <v>0</v>
      </c>
      <c r="GU32" s="18">
        <v>0</v>
      </c>
      <c r="GV32" s="18">
        <v>0</v>
      </c>
      <c r="GW32" s="18">
        <v>0</v>
      </c>
      <c r="GX32" s="18">
        <v>0</v>
      </c>
      <c r="GY32" s="18">
        <v>0</v>
      </c>
      <c r="GZ32" s="18">
        <v>0</v>
      </c>
      <c r="HA32" s="18">
        <v>0</v>
      </c>
      <c r="HB32" s="18">
        <v>0</v>
      </c>
      <c r="HC32" s="18">
        <v>0</v>
      </c>
      <c r="HD32" s="18">
        <v>0</v>
      </c>
      <c r="HE32" s="18">
        <v>0</v>
      </c>
      <c r="HF32" s="18">
        <v>0</v>
      </c>
      <c r="HG32" s="18">
        <v>0</v>
      </c>
      <c r="HH32" s="18">
        <v>0</v>
      </c>
      <c r="HI32" s="18">
        <v>0</v>
      </c>
      <c r="HJ32" s="18">
        <v>0</v>
      </c>
      <c r="HK32" s="18">
        <v>0</v>
      </c>
      <c r="HL32" s="18">
        <v>0</v>
      </c>
      <c r="HM32" s="18">
        <v>0</v>
      </c>
      <c r="HN32" s="18">
        <v>0</v>
      </c>
    </row>
    <row r="33" spans="1:222" x14ac:dyDescent="0.3">
      <c r="A33" s="14" t="s">
        <v>31</v>
      </c>
      <c r="B33" s="14"/>
      <c r="C33" s="15">
        <v>97</v>
      </c>
      <c r="D33" s="15">
        <v>492</v>
      </c>
      <c r="E33" s="16">
        <v>36.804123711340203</v>
      </c>
      <c r="F33" s="17">
        <v>0.51546391752577303</v>
      </c>
      <c r="G33" s="17">
        <v>0.48453608247422703</v>
      </c>
      <c r="H33" s="17">
        <v>0.80412371134020599</v>
      </c>
      <c r="I33" s="18">
        <v>0.61855670103092797</v>
      </c>
      <c r="J33" s="18">
        <v>0.38144329896907203</v>
      </c>
      <c r="K33" s="19">
        <v>5.0721649484536098</v>
      </c>
      <c r="L33" s="18">
        <v>0.16260162601625999</v>
      </c>
      <c r="M33" s="55">
        <v>0.51546391752577303</v>
      </c>
      <c r="N33" s="18">
        <v>7.3825503355704702E-2</v>
      </c>
      <c r="O33" s="18">
        <v>0.17449664429530198</v>
      </c>
      <c r="P33" s="18">
        <v>0.11340206185567001</v>
      </c>
      <c r="Q33" s="18">
        <v>0.25773195876288701</v>
      </c>
      <c r="R33" s="18">
        <v>0.35051546391752603</v>
      </c>
      <c r="S33" s="55">
        <v>0.92783505154639201</v>
      </c>
      <c r="T33" s="55">
        <v>0.52577319587628901</v>
      </c>
      <c r="U33" s="18">
        <v>0.51422764227642281</v>
      </c>
      <c r="V33" s="18">
        <v>0.48577235772357724</v>
      </c>
      <c r="W33" s="18">
        <v>8.1300813008130107E-3</v>
      </c>
      <c r="X33" s="18">
        <v>1.8292682926829298E-2</v>
      </c>
      <c r="Y33" s="18">
        <v>2.23577235772358E-2</v>
      </c>
      <c r="Z33" s="18">
        <v>1.42276422764228E-2</v>
      </c>
      <c r="AA33" s="18">
        <v>1.8292682926829298E-2</v>
      </c>
      <c r="AB33" s="18">
        <v>2.23577235772358E-2</v>
      </c>
      <c r="AC33" s="18">
        <v>1.8292682926829298E-2</v>
      </c>
      <c r="AD33" s="18">
        <v>1.6260162601626001E-2</v>
      </c>
      <c r="AE33" s="18">
        <v>2.0325203252032499E-2</v>
      </c>
      <c r="AF33" s="18">
        <v>1.8292682926829298E-2</v>
      </c>
      <c r="AG33" s="18">
        <v>3.0487804878048797E-2</v>
      </c>
      <c r="AH33" s="18">
        <v>6.0975609756097606E-3</v>
      </c>
      <c r="AI33" s="18">
        <v>1.8292682926829298E-2</v>
      </c>
      <c r="AJ33" s="18">
        <v>0</v>
      </c>
      <c r="AK33" s="18">
        <v>1.0162601626016302E-2</v>
      </c>
      <c r="AL33" s="18">
        <v>1.0162601626016302E-2</v>
      </c>
      <c r="AM33" s="18">
        <v>8.1300813008130107E-3</v>
      </c>
      <c r="AN33" s="18">
        <v>1.6260162601626001E-2</v>
      </c>
      <c r="AO33" s="18">
        <v>1.6260162601626001E-2</v>
      </c>
      <c r="AP33" s="18">
        <v>8.1300813008130107E-3</v>
      </c>
      <c r="AQ33" s="18">
        <v>1.8292682926829298E-2</v>
      </c>
      <c r="AR33" s="18">
        <v>6.0975609756097606E-3</v>
      </c>
      <c r="AS33" s="18">
        <v>1.0162601626016302E-2</v>
      </c>
      <c r="AT33" s="18">
        <v>6.0975609756097606E-3</v>
      </c>
      <c r="AU33" s="18">
        <v>2.0325203252032501E-3</v>
      </c>
      <c r="AV33" s="18">
        <v>1.21951219512195E-2</v>
      </c>
      <c r="AW33" s="18">
        <v>0</v>
      </c>
      <c r="AX33" s="18">
        <v>6.0975609756097606E-3</v>
      </c>
      <c r="AY33" s="18">
        <v>6.0975609756097606E-3</v>
      </c>
      <c r="AZ33" s="18">
        <v>0</v>
      </c>
      <c r="BA33" s="18">
        <v>2.0325203252032499E-2</v>
      </c>
      <c r="BB33" s="18">
        <v>0</v>
      </c>
      <c r="BC33" s="18">
        <v>1.0162601626016302E-2</v>
      </c>
      <c r="BD33" s="18">
        <v>2.0325203252032501E-3</v>
      </c>
      <c r="BE33" s="18">
        <v>0</v>
      </c>
      <c r="BF33" s="18">
        <v>1.8292682926829298E-2</v>
      </c>
      <c r="BG33" s="18">
        <v>0</v>
      </c>
      <c r="BH33" s="18">
        <v>2.0325203252032501E-3</v>
      </c>
      <c r="BI33" s="18">
        <v>2.0325203252032501E-3</v>
      </c>
      <c r="BJ33" s="18">
        <v>0</v>
      </c>
      <c r="BK33" s="18">
        <v>1.0162601626016302E-2</v>
      </c>
      <c r="BL33" s="18">
        <v>0</v>
      </c>
      <c r="BM33" s="18">
        <v>4.0650406504065002E-3</v>
      </c>
      <c r="BN33" s="18">
        <v>0</v>
      </c>
      <c r="BO33" s="18">
        <v>0</v>
      </c>
      <c r="BP33" s="18">
        <v>2.0325203252032501E-3</v>
      </c>
      <c r="BQ33" s="18">
        <v>2.0325203252032501E-3</v>
      </c>
      <c r="BR33" s="18">
        <v>2.0325203252032501E-3</v>
      </c>
      <c r="BS33" s="18">
        <v>0</v>
      </c>
      <c r="BT33" s="18">
        <v>0</v>
      </c>
      <c r="BU33" s="18">
        <v>2.0325203252032499E-2</v>
      </c>
      <c r="BV33" s="18">
        <v>0</v>
      </c>
      <c r="BW33" s="18">
        <v>0</v>
      </c>
      <c r="BX33" s="18">
        <v>2.0325203252032501E-3</v>
      </c>
      <c r="BY33" s="18">
        <v>0</v>
      </c>
      <c r="BZ33" s="18">
        <v>8.1300813008130107E-3</v>
      </c>
      <c r="CA33" s="18">
        <v>0</v>
      </c>
      <c r="CB33" s="18">
        <v>0</v>
      </c>
      <c r="CC33" s="18">
        <v>0</v>
      </c>
      <c r="CD33" s="18">
        <v>0</v>
      </c>
      <c r="CE33" s="18">
        <v>2.0325203252032499E-2</v>
      </c>
      <c r="CF33" s="18">
        <v>0</v>
      </c>
      <c r="CG33" s="18">
        <v>0</v>
      </c>
      <c r="CH33" s="18">
        <v>2.0325203252032501E-3</v>
      </c>
      <c r="CI33" s="18">
        <v>0</v>
      </c>
      <c r="CJ33" s="18">
        <v>6.0975609756097606E-3</v>
      </c>
      <c r="CK33" s="18">
        <v>0</v>
      </c>
      <c r="CL33" s="18">
        <v>0</v>
      </c>
      <c r="CM33" s="18">
        <v>2.0325203252032501E-3</v>
      </c>
      <c r="CN33" s="18">
        <v>0</v>
      </c>
      <c r="CO33" s="18">
        <v>2.0325203252032501E-3</v>
      </c>
      <c r="CP33" s="18">
        <v>0</v>
      </c>
      <c r="CQ33" s="18">
        <v>0</v>
      </c>
      <c r="CR33" s="18">
        <v>0</v>
      </c>
      <c r="CS33" s="18">
        <v>0</v>
      </c>
      <c r="CT33" s="18">
        <v>0</v>
      </c>
      <c r="CU33" s="18">
        <v>0</v>
      </c>
      <c r="CV33" s="18">
        <v>0</v>
      </c>
      <c r="CW33" s="18">
        <v>0</v>
      </c>
      <c r="CX33" s="18">
        <v>0</v>
      </c>
      <c r="CY33" s="18">
        <v>2.0325203252032501E-3</v>
      </c>
      <c r="CZ33" s="18">
        <v>0</v>
      </c>
      <c r="DA33" s="18">
        <v>0</v>
      </c>
      <c r="DB33" s="18">
        <v>0</v>
      </c>
      <c r="DC33" s="18">
        <v>0</v>
      </c>
      <c r="DD33" s="18">
        <v>4.0650406504065002E-3</v>
      </c>
      <c r="DE33" s="18">
        <v>0</v>
      </c>
      <c r="DF33" s="18">
        <v>0</v>
      </c>
      <c r="DG33" s="18">
        <v>2.0325203252032501E-3</v>
      </c>
      <c r="DH33" s="18">
        <v>0</v>
      </c>
      <c r="DI33" s="18">
        <v>0</v>
      </c>
      <c r="DJ33" s="18">
        <v>0</v>
      </c>
      <c r="DK33" s="18">
        <v>0</v>
      </c>
      <c r="DL33" s="18">
        <v>0</v>
      </c>
      <c r="DM33" s="18">
        <v>0</v>
      </c>
      <c r="DN33" s="18">
        <v>0</v>
      </c>
      <c r="DO33" s="18">
        <v>0</v>
      </c>
      <c r="DP33" s="18">
        <v>0</v>
      </c>
      <c r="DQ33" s="18">
        <v>0</v>
      </c>
      <c r="DR33" s="18">
        <v>0</v>
      </c>
      <c r="DS33" s="18">
        <v>6.0975609756097606E-3</v>
      </c>
      <c r="DT33" s="18">
        <v>1.42276422764228E-2</v>
      </c>
      <c r="DU33" s="18">
        <v>8.1300813008130107E-3</v>
      </c>
      <c r="DV33" s="18">
        <v>3.0487804878048797E-2</v>
      </c>
      <c r="DW33" s="18">
        <v>2.4390243902439001E-2</v>
      </c>
      <c r="DX33" s="18">
        <v>1.21951219512195E-2</v>
      </c>
      <c r="DY33" s="18">
        <v>8.1300813008130107E-3</v>
      </c>
      <c r="DZ33" s="18">
        <v>2.8455284552845499E-2</v>
      </c>
      <c r="EA33" s="18">
        <v>1.8292682926829298E-2</v>
      </c>
      <c r="EB33" s="18">
        <v>1.0162601626016302E-2</v>
      </c>
      <c r="EC33" s="18">
        <v>1.21951219512195E-2</v>
      </c>
      <c r="ED33" s="18">
        <v>1.0162601626016302E-2</v>
      </c>
      <c r="EE33" s="18">
        <v>1.8292682926829298E-2</v>
      </c>
      <c r="EF33" s="18">
        <v>1.21951219512195E-2</v>
      </c>
      <c r="EG33" s="18">
        <v>6.0975609756097606E-3</v>
      </c>
      <c r="EH33" s="18">
        <v>1.21951219512195E-2</v>
      </c>
      <c r="EI33" s="18">
        <v>1.21951219512195E-2</v>
      </c>
      <c r="EJ33" s="18">
        <v>1.0162601626016302E-2</v>
      </c>
      <c r="EK33" s="18">
        <v>2.23577235772358E-2</v>
      </c>
      <c r="EL33" s="18">
        <v>4.0650406504065002E-3</v>
      </c>
      <c r="EM33" s="18">
        <v>1.42276422764228E-2</v>
      </c>
      <c r="EN33" s="18">
        <v>0</v>
      </c>
      <c r="EO33" s="18">
        <v>1.8292682926829298E-2</v>
      </c>
      <c r="EP33" s="18">
        <v>4.0650406504065002E-3</v>
      </c>
      <c r="EQ33" s="18">
        <v>6.0975609756097606E-3</v>
      </c>
      <c r="ER33" s="18">
        <v>2.4390243902439001E-2</v>
      </c>
      <c r="ES33" s="18">
        <v>2.0325203252032501E-3</v>
      </c>
      <c r="ET33" s="18">
        <v>8.1300813008130107E-3</v>
      </c>
      <c r="EU33" s="18">
        <v>6.0975609756097606E-3</v>
      </c>
      <c r="EV33" s="18">
        <v>8.1300813008130107E-3</v>
      </c>
      <c r="EW33" s="18">
        <v>1.21951219512195E-2</v>
      </c>
      <c r="EX33" s="18">
        <v>2.0325203252032501E-3</v>
      </c>
      <c r="EY33" s="18">
        <v>0</v>
      </c>
      <c r="EZ33" s="18">
        <v>0</v>
      </c>
      <c r="FA33" s="18">
        <v>0</v>
      </c>
      <c r="FB33" s="18">
        <v>1.42276422764228E-2</v>
      </c>
      <c r="FC33" s="18">
        <v>0</v>
      </c>
      <c r="FD33" s="18">
        <v>0</v>
      </c>
      <c r="FE33" s="18">
        <v>4.0650406504065002E-3</v>
      </c>
      <c r="FF33" s="18">
        <v>0</v>
      </c>
      <c r="FG33" s="18">
        <v>3.2520325203252001E-2</v>
      </c>
      <c r="FH33" s="18">
        <v>0</v>
      </c>
      <c r="FI33" s="18">
        <v>0</v>
      </c>
      <c r="FJ33" s="18">
        <v>2.0325203252032501E-3</v>
      </c>
      <c r="FK33" s="18">
        <v>0</v>
      </c>
      <c r="FL33" s="18">
        <v>1.6260162601626001E-2</v>
      </c>
      <c r="FM33" s="18">
        <v>0</v>
      </c>
      <c r="FN33" s="18">
        <v>0</v>
      </c>
      <c r="FO33" s="18">
        <v>2.0325203252032501E-3</v>
      </c>
      <c r="FP33" s="18">
        <v>0</v>
      </c>
      <c r="FQ33" s="18">
        <v>1.6260162601626001E-2</v>
      </c>
      <c r="FR33" s="18">
        <v>0</v>
      </c>
      <c r="FS33" s="18">
        <v>2.0325203252032501E-3</v>
      </c>
      <c r="FT33" s="18">
        <v>0</v>
      </c>
      <c r="FU33" s="18">
        <v>0</v>
      </c>
      <c r="FV33" s="18">
        <v>2.0325203252032501E-3</v>
      </c>
      <c r="FW33" s="18">
        <v>0</v>
      </c>
      <c r="FX33" s="18">
        <v>0</v>
      </c>
      <c r="FY33" s="18">
        <v>0</v>
      </c>
      <c r="FZ33" s="18">
        <v>0</v>
      </c>
      <c r="GA33" s="18">
        <v>4.0650406504065002E-3</v>
      </c>
      <c r="GB33" s="18">
        <v>0</v>
      </c>
      <c r="GC33" s="18">
        <v>0</v>
      </c>
      <c r="GD33" s="18">
        <v>0</v>
      </c>
      <c r="GE33" s="18">
        <v>0</v>
      </c>
      <c r="GF33" s="18">
        <v>2.0325203252032501E-3</v>
      </c>
      <c r="GG33" s="18">
        <v>0</v>
      </c>
      <c r="GH33" s="18">
        <v>0</v>
      </c>
      <c r="GI33" s="18">
        <v>0</v>
      </c>
      <c r="GJ33" s="18">
        <v>0</v>
      </c>
      <c r="GK33" s="18">
        <v>2.0325203252032501E-3</v>
      </c>
      <c r="GL33" s="18">
        <v>0</v>
      </c>
      <c r="GM33" s="18">
        <v>0</v>
      </c>
      <c r="GN33" s="18">
        <v>0</v>
      </c>
      <c r="GO33" s="18">
        <v>0</v>
      </c>
      <c r="GP33" s="18">
        <v>0</v>
      </c>
      <c r="GQ33" s="18">
        <v>0</v>
      </c>
      <c r="GR33" s="18">
        <v>0</v>
      </c>
      <c r="GS33" s="18">
        <v>0</v>
      </c>
      <c r="GT33" s="18">
        <v>0</v>
      </c>
      <c r="GU33" s="18">
        <v>0</v>
      </c>
      <c r="GV33" s="18">
        <v>0</v>
      </c>
      <c r="GW33" s="18">
        <v>0</v>
      </c>
      <c r="GX33" s="18">
        <v>0</v>
      </c>
      <c r="GY33" s="18">
        <v>0</v>
      </c>
      <c r="GZ33" s="18">
        <v>0</v>
      </c>
      <c r="HA33" s="18">
        <v>0</v>
      </c>
      <c r="HB33" s="18">
        <v>0</v>
      </c>
      <c r="HC33" s="18">
        <v>0</v>
      </c>
      <c r="HD33" s="18">
        <v>0</v>
      </c>
      <c r="HE33" s="18">
        <v>0</v>
      </c>
      <c r="HF33" s="18">
        <v>0</v>
      </c>
      <c r="HG33" s="18">
        <v>0</v>
      </c>
      <c r="HH33" s="18">
        <v>0</v>
      </c>
      <c r="HI33" s="18">
        <v>0</v>
      </c>
      <c r="HJ33" s="18">
        <v>0</v>
      </c>
      <c r="HK33" s="18">
        <v>0</v>
      </c>
      <c r="HL33" s="18">
        <v>0</v>
      </c>
      <c r="HM33" s="18">
        <v>0</v>
      </c>
      <c r="HN33" s="18">
        <v>0</v>
      </c>
    </row>
    <row r="34" spans="1:222" x14ac:dyDescent="0.3">
      <c r="A34" s="14" t="s">
        <v>32</v>
      </c>
      <c r="B34" s="14"/>
      <c r="C34" s="15">
        <v>94</v>
      </c>
      <c r="D34" s="15">
        <v>542</v>
      </c>
      <c r="E34" s="16">
        <v>37.7340425531915</v>
      </c>
      <c r="F34" s="17">
        <v>0.56382978723404198</v>
      </c>
      <c r="G34" s="17">
        <v>0.43617021276595802</v>
      </c>
      <c r="H34" s="17">
        <v>0.68085106382978688</v>
      </c>
      <c r="I34" s="18">
        <v>0.77659574468085102</v>
      </c>
      <c r="J34" s="18">
        <v>0.22340425531914898</v>
      </c>
      <c r="K34" s="19">
        <v>5.7659574468085104</v>
      </c>
      <c r="L34" s="18">
        <v>0.107011070110701</v>
      </c>
      <c r="M34" s="55">
        <v>0.44680851063829796</v>
      </c>
      <c r="N34" s="18">
        <v>5.1546391752577296E-2</v>
      </c>
      <c r="O34" s="18">
        <v>0.19587628865979401</v>
      </c>
      <c r="P34" s="18">
        <v>0.10638297872340401</v>
      </c>
      <c r="Q34" s="18">
        <v>0.38297872340425498</v>
      </c>
      <c r="R34" s="18">
        <v>0.47872340425531901</v>
      </c>
      <c r="S34" s="55">
        <v>0.95744680851063801</v>
      </c>
      <c r="T34" s="55">
        <v>0.58510638297872297</v>
      </c>
      <c r="U34" s="18">
        <v>0.47047970479704798</v>
      </c>
      <c r="V34" s="18">
        <v>0.52952029520295207</v>
      </c>
      <c r="W34" s="18">
        <v>1.4760147601475999E-2</v>
      </c>
      <c r="X34" s="18">
        <v>1.4760147601475999E-2</v>
      </c>
      <c r="Y34" s="18">
        <v>1.1070110701107002E-2</v>
      </c>
      <c r="Z34" s="18">
        <v>1.1070110701107002E-2</v>
      </c>
      <c r="AA34" s="18">
        <v>1.66051660516605E-2</v>
      </c>
      <c r="AB34" s="18">
        <v>2.2140221402214003E-2</v>
      </c>
      <c r="AC34" s="18">
        <v>1.1070110701107002E-2</v>
      </c>
      <c r="AD34" s="18">
        <v>1.1070110701107002E-2</v>
      </c>
      <c r="AE34" s="18">
        <v>1.2915129151291499E-2</v>
      </c>
      <c r="AF34" s="18">
        <v>1.2915129151291499E-2</v>
      </c>
      <c r="AG34" s="18">
        <v>1.4760147601475999E-2</v>
      </c>
      <c r="AH34" s="18">
        <v>1.2915129151291499E-2</v>
      </c>
      <c r="AI34" s="18">
        <v>1.2915129151291499E-2</v>
      </c>
      <c r="AJ34" s="18">
        <v>1.8450184501845001E-2</v>
      </c>
      <c r="AK34" s="18">
        <v>1.4760147601475999E-2</v>
      </c>
      <c r="AL34" s="18">
        <v>2.0295202952029499E-2</v>
      </c>
      <c r="AM34" s="18">
        <v>7.3800738007380098E-3</v>
      </c>
      <c r="AN34" s="18">
        <v>1.1070110701107002E-2</v>
      </c>
      <c r="AO34" s="18">
        <v>9.2250922509225092E-3</v>
      </c>
      <c r="AP34" s="18">
        <v>1.2915129151291499E-2</v>
      </c>
      <c r="AQ34" s="18">
        <v>9.2250922509225092E-3</v>
      </c>
      <c r="AR34" s="18">
        <v>5.5350553505535104E-3</v>
      </c>
      <c r="AS34" s="18">
        <v>1.1070110701107002E-2</v>
      </c>
      <c r="AT34" s="18">
        <v>3.6900369003689997E-3</v>
      </c>
      <c r="AU34" s="18">
        <v>7.3800738007380098E-3</v>
      </c>
      <c r="AV34" s="18">
        <v>1.2915129151291499E-2</v>
      </c>
      <c r="AW34" s="18">
        <v>3.6900369003689997E-3</v>
      </c>
      <c r="AX34" s="18">
        <v>7.3800738007380098E-3</v>
      </c>
      <c r="AY34" s="18">
        <v>9.2250922509225092E-3</v>
      </c>
      <c r="AZ34" s="18">
        <v>3.6900369003689997E-3</v>
      </c>
      <c r="BA34" s="18">
        <v>7.3800738007380098E-3</v>
      </c>
      <c r="BB34" s="18">
        <v>1.8450184501844998E-3</v>
      </c>
      <c r="BC34" s="18">
        <v>7.3800738007380098E-3</v>
      </c>
      <c r="BD34" s="18">
        <v>0</v>
      </c>
      <c r="BE34" s="18">
        <v>0</v>
      </c>
      <c r="BF34" s="18">
        <v>1.4760147601475999E-2</v>
      </c>
      <c r="BG34" s="18">
        <v>1.8450184501844998E-3</v>
      </c>
      <c r="BH34" s="18">
        <v>1.8450184501844998E-3</v>
      </c>
      <c r="BI34" s="18">
        <v>5.5350553505535104E-3</v>
      </c>
      <c r="BJ34" s="18">
        <v>0</v>
      </c>
      <c r="BK34" s="18">
        <v>5.5350553505535104E-3</v>
      </c>
      <c r="BL34" s="18">
        <v>1.8450184501844998E-3</v>
      </c>
      <c r="BM34" s="18">
        <v>5.5350553505535104E-3</v>
      </c>
      <c r="BN34" s="18">
        <v>3.6900369003689997E-3</v>
      </c>
      <c r="BO34" s="18">
        <v>3.6900369003689997E-3</v>
      </c>
      <c r="BP34" s="18">
        <v>7.3800738007380098E-3</v>
      </c>
      <c r="BQ34" s="18">
        <v>1.8450184501844998E-3</v>
      </c>
      <c r="BR34" s="18">
        <v>0</v>
      </c>
      <c r="BS34" s="18">
        <v>5.5350553505535104E-3</v>
      </c>
      <c r="BT34" s="18">
        <v>0</v>
      </c>
      <c r="BU34" s="18">
        <v>1.2915129151291499E-2</v>
      </c>
      <c r="BV34" s="18">
        <v>0</v>
      </c>
      <c r="BW34" s="18">
        <v>0</v>
      </c>
      <c r="BX34" s="18">
        <v>0</v>
      </c>
      <c r="BY34" s="18">
        <v>1.8450184501844998E-3</v>
      </c>
      <c r="BZ34" s="18">
        <v>1.2915129151291499E-2</v>
      </c>
      <c r="CA34" s="18">
        <v>1.8450184501844998E-3</v>
      </c>
      <c r="CB34" s="18">
        <v>0</v>
      </c>
      <c r="CC34" s="18">
        <v>0</v>
      </c>
      <c r="CD34" s="18">
        <v>0</v>
      </c>
      <c r="CE34" s="18">
        <v>9.2250922509225092E-3</v>
      </c>
      <c r="CF34" s="18">
        <v>0</v>
      </c>
      <c r="CG34" s="18">
        <v>0</v>
      </c>
      <c r="CH34" s="18">
        <v>0</v>
      </c>
      <c r="CI34" s="18">
        <v>0</v>
      </c>
      <c r="CJ34" s="18">
        <v>1.8450184501844998E-3</v>
      </c>
      <c r="CK34" s="18">
        <v>0</v>
      </c>
      <c r="CL34" s="18">
        <v>0</v>
      </c>
      <c r="CM34" s="18">
        <v>0</v>
      </c>
      <c r="CN34" s="18">
        <v>0</v>
      </c>
      <c r="CO34" s="18">
        <v>0</v>
      </c>
      <c r="CP34" s="18">
        <v>0</v>
      </c>
      <c r="CQ34" s="18">
        <v>0</v>
      </c>
      <c r="CR34" s="18">
        <v>0</v>
      </c>
      <c r="CS34" s="18">
        <v>0</v>
      </c>
      <c r="CT34" s="18">
        <v>1.8450184501844998E-3</v>
      </c>
      <c r="CU34" s="18">
        <v>0</v>
      </c>
      <c r="CV34" s="18">
        <v>0</v>
      </c>
      <c r="CW34" s="18">
        <v>0</v>
      </c>
      <c r="CX34" s="18">
        <v>0</v>
      </c>
      <c r="CY34" s="18">
        <v>1.8450184501844998E-3</v>
      </c>
      <c r="CZ34" s="18">
        <v>0</v>
      </c>
      <c r="DA34" s="18">
        <v>1.8450184501844998E-3</v>
      </c>
      <c r="DB34" s="18">
        <v>0</v>
      </c>
      <c r="DC34" s="18">
        <v>0</v>
      </c>
      <c r="DD34" s="18">
        <v>0</v>
      </c>
      <c r="DE34" s="18">
        <v>0</v>
      </c>
      <c r="DF34" s="18">
        <v>0</v>
      </c>
      <c r="DG34" s="18">
        <v>0</v>
      </c>
      <c r="DH34" s="18">
        <v>0</v>
      </c>
      <c r="DI34" s="18">
        <v>1.8450184501844998E-3</v>
      </c>
      <c r="DJ34" s="18">
        <v>0</v>
      </c>
      <c r="DK34" s="18">
        <v>0</v>
      </c>
      <c r="DL34" s="18">
        <v>0</v>
      </c>
      <c r="DM34" s="18">
        <v>0</v>
      </c>
      <c r="DN34" s="18">
        <v>0</v>
      </c>
      <c r="DO34" s="18">
        <v>0</v>
      </c>
      <c r="DP34" s="18">
        <v>0</v>
      </c>
      <c r="DQ34" s="18">
        <v>0</v>
      </c>
      <c r="DR34" s="18">
        <v>0</v>
      </c>
      <c r="DS34" s="18">
        <v>2.2140221402214003E-2</v>
      </c>
      <c r="DT34" s="18">
        <v>1.8450184501844998E-3</v>
      </c>
      <c r="DU34" s="18">
        <v>2.5830258302582999E-2</v>
      </c>
      <c r="DV34" s="18">
        <v>5.5350553505535104E-3</v>
      </c>
      <c r="DW34" s="18">
        <v>1.66051660516605E-2</v>
      </c>
      <c r="DX34" s="18">
        <v>7.3800738007380098E-3</v>
      </c>
      <c r="DY34" s="18">
        <v>1.4760147601475999E-2</v>
      </c>
      <c r="DZ34" s="18">
        <v>1.4760147601475999E-2</v>
      </c>
      <c r="EA34" s="18">
        <v>1.1070110701107002E-2</v>
      </c>
      <c r="EB34" s="18">
        <v>1.1070110701107002E-2</v>
      </c>
      <c r="EC34" s="18">
        <v>2.0295202952029499E-2</v>
      </c>
      <c r="ED34" s="18">
        <v>2.0295202952029499E-2</v>
      </c>
      <c r="EE34" s="18">
        <v>1.66051660516605E-2</v>
      </c>
      <c r="EF34" s="18">
        <v>1.8450184501845001E-2</v>
      </c>
      <c r="EG34" s="18">
        <v>1.1070110701107002E-2</v>
      </c>
      <c r="EH34" s="18">
        <v>1.2915129151291499E-2</v>
      </c>
      <c r="EI34" s="18">
        <v>2.0295202952029499E-2</v>
      </c>
      <c r="EJ34" s="18">
        <v>1.4760147601475999E-2</v>
      </c>
      <c r="EK34" s="18">
        <v>2.3985239852398501E-2</v>
      </c>
      <c r="EL34" s="18">
        <v>2.0295202952029499E-2</v>
      </c>
      <c r="EM34" s="18">
        <v>2.2140221402214003E-2</v>
      </c>
      <c r="EN34" s="18">
        <v>1.2915129151291499E-2</v>
      </c>
      <c r="EO34" s="18">
        <v>1.1070110701107002E-2</v>
      </c>
      <c r="EP34" s="18">
        <v>7.3800738007380098E-3</v>
      </c>
      <c r="EQ34" s="18">
        <v>3.6900369003689997E-3</v>
      </c>
      <c r="ER34" s="18">
        <v>1.8450184501845001E-2</v>
      </c>
      <c r="ES34" s="18">
        <v>1.8450184501844998E-3</v>
      </c>
      <c r="ET34" s="18">
        <v>9.2250922509225092E-3</v>
      </c>
      <c r="EU34" s="18">
        <v>7.3800738007380098E-3</v>
      </c>
      <c r="EV34" s="18">
        <v>3.6900369003689997E-3</v>
      </c>
      <c r="EW34" s="18">
        <v>1.66051660516605E-2</v>
      </c>
      <c r="EX34" s="18">
        <v>0</v>
      </c>
      <c r="EY34" s="18">
        <v>1.8450184501844998E-3</v>
      </c>
      <c r="EZ34" s="18">
        <v>5.5350553505535104E-3</v>
      </c>
      <c r="FA34" s="18">
        <v>0</v>
      </c>
      <c r="FB34" s="18">
        <v>1.2915129151291499E-2</v>
      </c>
      <c r="FC34" s="18">
        <v>7.3800738007380098E-3</v>
      </c>
      <c r="FD34" s="18">
        <v>1.2915129151291499E-2</v>
      </c>
      <c r="FE34" s="18">
        <v>1.8450184501844998E-3</v>
      </c>
      <c r="FF34" s="18">
        <v>0</v>
      </c>
      <c r="FG34" s="18">
        <v>1.4760147601475999E-2</v>
      </c>
      <c r="FH34" s="18">
        <v>0</v>
      </c>
      <c r="FI34" s="18">
        <v>1.8450184501844998E-3</v>
      </c>
      <c r="FJ34" s="18">
        <v>0</v>
      </c>
      <c r="FK34" s="18">
        <v>1.8450184501844998E-3</v>
      </c>
      <c r="FL34" s="18">
        <v>1.2915129151291499E-2</v>
      </c>
      <c r="FM34" s="18">
        <v>0</v>
      </c>
      <c r="FN34" s="18">
        <v>0</v>
      </c>
      <c r="FO34" s="18">
        <v>7.3800738007380098E-3</v>
      </c>
      <c r="FP34" s="18">
        <v>0</v>
      </c>
      <c r="FQ34" s="18">
        <v>7.3800738007380098E-3</v>
      </c>
      <c r="FR34" s="18">
        <v>0</v>
      </c>
      <c r="FS34" s="18">
        <v>1.8450184501844998E-3</v>
      </c>
      <c r="FT34" s="18">
        <v>1.8450184501844998E-3</v>
      </c>
      <c r="FU34" s="18">
        <v>0</v>
      </c>
      <c r="FV34" s="18">
        <v>1.8450184501844998E-3</v>
      </c>
      <c r="FW34" s="18">
        <v>0</v>
      </c>
      <c r="FX34" s="18">
        <v>0</v>
      </c>
      <c r="FY34" s="18">
        <v>0</v>
      </c>
      <c r="FZ34" s="18">
        <v>0</v>
      </c>
      <c r="GA34" s="18">
        <v>3.6900369003689997E-3</v>
      </c>
      <c r="GB34" s="18">
        <v>0</v>
      </c>
      <c r="GC34" s="18">
        <v>1.8450184501844998E-3</v>
      </c>
      <c r="GD34" s="18">
        <v>0</v>
      </c>
      <c r="GE34" s="18">
        <v>0</v>
      </c>
      <c r="GF34" s="18">
        <v>1.8450184501844998E-3</v>
      </c>
      <c r="GG34" s="18">
        <v>0</v>
      </c>
      <c r="GH34" s="18">
        <v>0</v>
      </c>
      <c r="GI34" s="18">
        <v>0</v>
      </c>
      <c r="GJ34" s="18">
        <v>0</v>
      </c>
      <c r="GK34" s="18">
        <v>1.8450184501844998E-3</v>
      </c>
      <c r="GL34" s="18">
        <v>0</v>
      </c>
      <c r="GM34" s="18">
        <v>0</v>
      </c>
      <c r="GN34" s="18">
        <v>0</v>
      </c>
      <c r="GO34" s="18">
        <v>0</v>
      </c>
      <c r="GP34" s="18">
        <v>0</v>
      </c>
      <c r="GQ34" s="18">
        <v>0</v>
      </c>
      <c r="GR34" s="18">
        <v>0</v>
      </c>
      <c r="GS34" s="18">
        <v>0</v>
      </c>
      <c r="GT34" s="18">
        <v>0</v>
      </c>
      <c r="GU34" s="18">
        <v>0</v>
      </c>
      <c r="GV34" s="18">
        <v>0</v>
      </c>
      <c r="GW34" s="18">
        <v>0</v>
      </c>
      <c r="GX34" s="18">
        <v>0</v>
      </c>
      <c r="GY34" s="18">
        <v>0</v>
      </c>
      <c r="GZ34" s="18">
        <v>0</v>
      </c>
      <c r="HA34" s="18">
        <v>0</v>
      </c>
      <c r="HB34" s="18">
        <v>0</v>
      </c>
      <c r="HC34" s="18">
        <v>1.8450184501844998E-3</v>
      </c>
      <c r="HD34" s="18">
        <v>0</v>
      </c>
      <c r="HE34" s="18">
        <v>0</v>
      </c>
      <c r="HF34" s="18">
        <v>0</v>
      </c>
      <c r="HG34" s="18">
        <v>0</v>
      </c>
      <c r="HH34" s="18">
        <v>0</v>
      </c>
      <c r="HI34" s="18">
        <v>0</v>
      </c>
      <c r="HJ34" s="18">
        <v>0</v>
      </c>
      <c r="HK34" s="18">
        <v>0</v>
      </c>
      <c r="HL34" s="18">
        <v>0</v>
      </c>
      <c r="HM34" s="18">
        <v>0</v>
      </c>
      <c r="HN34" s="18">
        <v>0</v>
      </c>
    </row>
    <row r="35" spans="1:222" x14ac:dyDescent="0.3">
      <c r="A35" s="14" t="s">
        <v>50</v>
      </c>
      <c r="B35" s="14"/>
      <c r="C35" s="44">
        <v>3171</v>
      </c>
      <c r="D35" s="44">
        <v>15901</v>
      </c>
      <c r="E35" s="16">
        <v>34.993436919609202</v>
      </c>
      <c r="F35" s="17">
        <v>0.50533507942592992</v>
      </c>
      <c r="G35" s="17">
        <v>0.49466492057407002</v>
      </c>
      <c r="H35" s="17">
        <v>0.72840043559392098</v>
      </c>
      <c r="I35" s="55">
        <v>0.68431109641833199</v>
      </c>
      <c r="J35" s="55">
        <v>0.31568890358166801</v>
      </c>
      <c r="K35" s="19">
        <v>5.0182214474009799</v>
      </c>
      <c r="L35" s="55">
        <v>0.12622889559831699</v>
      </c>
      <c r="M35" s="55">
        <v>0.43773652152780201</v>
      </c>
      <c r="N35" s="55">
        <v>0.10233341274265</v>
      </c>
      <c r="O35" s="55">
        <v>0.20108340127796398</v>
      </c>
      <c r="P35" s="18">
        <v>0.15868380233773099</v>
      </c>
      <c r="Q35" s="18">
        <v>0.31233068178676798</v>
      </c>
      <c r="R35" s="18">
        <v>0.44124621747821802</v>
      </c>
      <c r="S35" s="55">
        <v>0.95128936716972401</v>
      </c>
      <c r="T35" s="55">
        <v>0.55993844713695706</v>
      </c>
      <c r="U35" s="56">
        <v>0.49368158478650404</v>
      </c>
      <c r="V35" s="21">
        <v>0.50631841521349574</v>
      </c>
      <c r="W35" s="55">
        <v>1.0454347171501599E-2</v>
      </c>
      <c r="X35" s="55">
        <v>1.5824987701735301E-2</v>
      </c>
      <c r="Y35" s="55">
        <v>1.9766344034206199E-2</v>
      </c>
      <c r="Z35" s="55">
        <v>2.16245228486662E-2</v>
      </c>
      <c r="AA35" s="55">
        <v>1.8081404951629802E-2</v>
      </c>
      <c r="AB35" s="55">
        <v>2.27481648970288E-2</v>
      </c>
      <c r="AC35" s="55">
        <v>1.3907539695554401E-2</v>
      </c>
      <c r="AD35" s="55">
        <v>1.8367324188618597E-2</v>
      </c>
      <c r="AE35" s="55">
        <v>2.0805915651853701E-2</v>
      </c>
      <c r="AF35" s="55">
        <v>9.2642058480127305E-3</v>
      </c>
      <c r="AG35" s="55">
        <v>2.41514994934229E-2</v>
      </c>
      <c r="AH35" s="55">
        <v>9.6516527349154203E-3</v>
      </c>
      <c r="AI35" s="55">
        <v>1.84683373825229E-2</v>
      </c>
      <c r="AJ35" s="55">
        <v>7.6131851326843502E-3</v>
      </c>
      <c r="AK35" s="55">
        <v>1.0296551468528901E-2</v>
      </c>
      <c r="AL35" s="55">
        <v>1.2161883164718602E-2</v>
      </c>
      <c r="AM35" s="55">
        <v>1.1158825308505699E-2</v>
      </c>
      <c r="AN35" s="55">
        <v>7.1332738604940006E-3</v>
      </c>
      <c r="AO35" s="55">
        <v>1.5702766565085399E-2</v>
      </c>
      <c r="AP35" s="55">
        <v>5.5831673517446005E-3</v>
      </c>
      <c r="AQ35" s="55">
        <v>1.2619961235701799E-2</v>
      </c>
      <c r="AR35" s="55">
        <v>4.5200559852346103E-3</v>
      </c>
      <c r="AS35" s="55">
        <v>9.5453642388880905E-3</v>
      </c>
      <c r="AT35" s="55">
        <v>3.9955979804115202E-3</v>
      </c>
      <c r="AU35" s="55">
        <v>3.0412053866166401E-3</v>
      </c>
      <c r="AV35" s="55">
        <v>1.7636249350952E-2</v>
      </c>
      <c r="AW35" s="55">
        <v>3.8927426468461103E-3</v>
      </c>
      <c r="AX35" s="55">
        <v>8.4550545324732895E-3</v>
      </c>
      <c r="AY35" s="55">
        <v>6.4419915024673206E-3</v>
      </c>
      <c r="AZ35" s="55">
        <v>1.16281404393339E-3</v>
      </c>
      <c r="BA35" s="55">
        <v>2.0307694920369598E-2</v>
      </c>
      <c r="BB35" s="55">
        <v>6.570455300381491E-4</v>
      </c>
      <c r="BC35" s="55">
        <v>4.5208500363152901E-3</v>
      </c>
      <c r="BD35" s="55">
        <v>1.55704844068102E-3</v>
      </c>
      <c r="BE35" s="55">
        <v>2.0436068745836901E-4</v>
      </c>
      <c r="BF35" s="55">
        <v>1.6611666154472401E-2</v>
      </c>
      <c r="BG35" s="55">
        <v>1.7590863237574401E-3</v>
      </c>
      <c r="BH35" s="55">
        <v>1.0720273271990401E-3</v>
      </c>
      <c r="BI35" s="55">
        <v>1.6217810601341801E-3</v>
      </c>
      <c r="BJ35" s="55">
        <v>5.3624566853439199E-4</v>
      </c>
      <c r="BK35" s="55">
        <v>1.2233459955274599E-2</v>
      </c>
      <c r="BL35" s="55">
        <v>6.3025923493207898E-4</v>
      </c>
      <c r="BM35" s="55">
        <v>1.6934188970991301E-3</v>
      </c>
      <c r="BN35" s="55">
        <v>5.1526025414099798E-4</v>
      </c>
      <c r="BO35" s="55">
        <v>4.7118049901920798E-4</v>
      </c>
      <c r="BP35" s="55">
        <v>8.4850723315969493E-3</v>
      </c>
      <c r="BQ35" s="55">
        <v>5.5304353121706906E-4</v>
      </c>
      <c r="BR35" s="55">
        <v>1.227273201027E-3</v>
      </c>
      <c r="BS35" s="55">
        <v>1.39310016788772E-3</v>
      </c>
      <c r="BT35" s="55">
        <v>1.8385156683717099E-4</v>
      </c>
      <c r="BU35" s="55">
        <v>1.1608067668621E-2</v>
      </c>
      <c r="BV35" s="55">
        <v>6.3455639790539601E-4</v>
      </c>
      <c r="BW35" s="55">
        <v>2.33096062153126E-3</v>
      </c>
      <c r="BX35" s="55">
        <v>9.2345217942595799E-4</v>
      </c>
      <c r="BY35" s="55">
        <v>7.8905809660683292E-4</v>
      </c>
      <c r="BZ35" s="55">
        <v>7.8423599157959097E-3</v>
      </c>
      <c r="CA35" s="55">
        <v>1.2901721626505001E-3</v>
      </c>
      <c r="CB35" s="55">
        <v>4.9130970092955799E-4</v>
      </c>
      <c r="CC35" s="55">
        <v>1.9977830155663598E-4</v>
      </c>
      <c r="CD35" s="55">
        <v>8.2878511215376903E-5</v>
      </c>
      <c r="CE35" s="55">
        <v>1.1095475534882599E-2</v>
      </c>
      <c r="CF35" s="55">
        <v>1.4834598283378599E-4</v>
      </c>
      <c r="CG35" s="55">
        <v>5.80519828203888E-4</v>
      </c>
      <c r="CH35" s="55">
        <v>5.1327619384503801E-4</v>
      </c>
      <c r="CI35" s="55">
        <v>1.59770950022479E-4</v>
      </c>
      <c r="CJ35" s="55">
        <v>3.6378067775952299E-3</v>
      </c>
      <c r="CK35" s="55">
        <v>1.0434776248498499E-4</v>
      </c>
      <c r="CL35" s="55">
        <v>2.8577872443532801E-4</v>
      </c>
      <c r="CM35" s="55">
        <v>4.1298837780013198E-4</v>
      </c>
      <c r="CN35" s="55">
        <v>1.70130349691054E-4</v>
      </c>
      <c r="CO35" s="55">
        <v>4.76108950229754E-3</v>
      </c>
      <c r="CP35" s="55">
        <v>7.4173034441642893E-5</v>
      </c>
      <c r="CQ35" s="55">
        <v>2.5705803591417604E-4</v>
      </c>
      <c r="CR35" s="55">
        <v>8.8887059158517106E-5</v>
      </c>
      <c r="CS35" s="55">
        <v>1.6264143393376201E-4</v>
      </c>
      <c r="CT35" s="55">
        <v>1.6333060423539499E-3</v>
      </c>
      <c r="CU35" s="55">
        <v>1.7733571382992901E-4</v>
      </c>
      <c r="CV35" s="55">
        <v>6.6342554281430605E-5</v>
      </c>
      <c r="CW35" s="55">
        <v>1.02558135162217E-5</v>
      </c>
      <c r="CX35" s="55">
        <v>0</v>
      </c>
      <c r="CY35" s="55">
        <v>9.0220360849675209E-4</v>
      </c>
      <c r="CZ35" s="55">
        <v>0</v>
      </c>
      <c r="DA35" s="55">
        <v>2.1111880066830498E-4</v>
      </c>
      <c r="DB35" s="55">
        <v>0</v>
      </c>
      <c r="DC35" s="55">
        <v>9.5729460217153697E-5</v>
      </c>
      <c r="DD35" s="55">
        <v>4.9311480747477E-4</v>
      </c>
      <c r="DE35" s="55">
        <v>1.0085849420159201E-4</v>
      </c>
      <c r="DF35" s="55">
        <v>0</v>
      </c>
      <c r="DG35" s="55">
        <v>9.1285201883868107E-5</v>
      </c>
      <c r="DH35" s="55">
        <v>0</v>
      </c>
      <c r="DI35" s="55">
        <v>6.5015687291075902E-4</v>
      </c>
      <c r="DJ35" s="55">
        <v>0</v>
      </c>
      <c r="DK35" s="55">
        <v>5.2616522616632796E-5</v>
      </c>
      <c r="DL35" s="55">
        <v>1.0085849420159201E-4</v>
      </c>
      <c r="DM35" s="55">
        <v>0</v>
      </c>
      <c r="DN35" s="55">
        <v>6.6684118684350597E-5</v>
      </c>
      <c r="DO35" s="55">
        <v>7.4173034441642893E-5</v>
      </c>
      <c r="DP35" s="55">
        <v>0</v>
      </c>
      <c r="DQ35" s="55">
        <v>0</v>
      </c>
      <c r="DR35" s="55">
        <v>0</v>
      </c>
      <c r="DS35" s="55">
        <v>1.05980103804642E-2</v>
      </c>
      <c r="DT35" s="55">
        <v>1.5420874665244699E-2</v>
      </c>
      <c r="DU35" s="55">
        <v>1.9482691163474699E-2</v>
      </c>
      <c r="DV35" s="55">
        <v>2.1619169752300202E-2</v>
      </c>
      <c r="DW35" s="55">
        <v>1.6538876080906199E-2</v>
      </c>
      <c r="DX35" s="55">
        <v>1.7230742227914E-2</v>
      </c>
      <c r="DY35" s="55">
        <v>1.3185819973877699E-2</v>
      </c>
      <c r="DZ35" s="55">
        <v>1.8422767946125199E-2</v>
      </c>
      <c r="EA35" s="55">
        <v>2.3775802869941801E-2</v>
      </c>
      <c r="EB35" s="55">
        <v>8.8591223594282498E-3</v>
      </c>
      <c r="EC35" s="55">
        <v>2.0181391636560599E-2</v>
      </c>
      <c r="ED35" s="55">
        <v>9.2316837616488994E-3</v>
      </c>
      <c r="EE35" s="55">
        <v>1.90996733755333E-2</v>
      </c>
      <c r="EF35" s="55">
        <v>9.0158781132519197E-3</v>
      </c>
      <c r="EG35" s="55">
        <v>9.238022822547029E-3</v>
      </c>
      <c r="EH35" s="55">
        <v>1.2128081947923799E-2</v>
      </c>
      <c r="EI35" s="55">
        <v>1.26171516564202E-2</v>
      </c>
      <c r="EJ35" s="55">
        <v>9.2650933201207496E-3</v>
      </c>
      <c r="EK35" s="55">
        <v>2.5874260067421998E-2</v>
      </c>
      <c r="EL35" s="55">
        <v>7.5479734527941298E-3</v>
      </c>
      <c r="EM35" s="55">
        <v>2.21377524487654E-2</v>
      </c>
      <c r="EN35" s="55">
        <v>3.46236999192444E-3</v>
      </c>
      <c r="EO35" s="55">
        <v>1.13238319745437E-2</v>
      </c>
      <c r="EP35" s="55">
        <v>4.8466206197202901E-3</v>
      </c>
      <c r="EQ35" s="55">
        <v>3.64194861319205E-3</v>
      </c>
      <c r="ER35" s="55">
        <v>2.8562776671736598E-2</v>
      </c>
      <c r="ES35" s="55">
        <v>3.79425241090117E-3</v>
      </c>
      <c r="ET35" s="55">
        <v>7.3999395803899404E-3</v>
      </c>
      <c r="EU35" s="55">
        <v>5.6623084652729604E-3</v>
      </c>
      <c r="EV35" s="55">
        <v>1.3088338335824701E-3</v>
      </c>
      <c r="EW35" s="55">
        <v>2.0800780632524097E-2</v>
      </c>
      <c r="EX35" s="55">
        <v>4.8605021005617403E-4</v>
      </c>
      <c r="EY35" s="55">
        <v>2.2716389212049199E-3</v>
      </c>
      <c r="EZ35" s="55">
        <v>1.27194043534275E-3</v>
      </c>
      <c r="FA35" s="55">
        <v>2.7608872639089802E-4</v>
      </c>
      <c r="FB35" s="55">
        <v>1.7344273802975201E-2</v>
      </c>
      <c r="FC35" s="55">
        <v>9.6672786230549601E-4</v>
      </c>
      <c r="FD35" s="55">
        <v>1.2481202357965699E-3</v>
      </c>
      <c r="FE35" s="55">
        <v>2.0012053642114299E-3</v>
      </c>
      <c r="FF35" s="55">
        <v>7.2794045169981397E-5</v>
      </c>
      <c r="FG35" s="55">
        <v>1.5093231187826399E-2</v>
      </c>
      <c r="FH35" s="55">
        <v>0</v>
      </c>
      <c r="FI35" s="55">
        <v>1.3059613262439902E-3</v>
      </c>
      <c r="FJ35" s="55">
        <v>3.4217953375235998E-4</v>
      </c>
      <c r="FK35" s="55">
        <v>1.2118948596597601E-4</v>
      </c>
      <c r="FL35" s="55">
        <v>1.18194535105914E-2</v>
      </c>
      <c r="FM35" s="55">
        <v>5.3524987096827207E-5</v>
      </c>
      <c r="FN35" s="55">
        <v>5.4551005151025106E-4</v>
      </c>
      <c r="FO35" s="55">
        <v>6.9477156895773895E-4</v>
      </c>
      <c r="FP35" s="55">
        <v>1.8893900545902099E-4</v>
      </c>
      <c r="FQ35" s="55">
        <v>1.6169085492917099E-2</v>
      </c>
      <c r="FR35" s="55">
        <v>1.3789210053132599E-4</v>
      </c>
      <c r="FS35" s="55">
        <v>1.0822724485712099E-3</v>
      </c>
      <c r="FT35" s="55">
        <v>4.2495220520788398E-4</v>
      </c>
      <c r="FU35" s="55">
        <v>3.48651215130196E-4</v>
      </c>
      <c r="FV35" s="55">
        <v>4.4373548480337198E-3</v>
      </c>
      <c r="FW35" s="55">
        <v>6.3780800613048909E-5</v>
      </c>
      <c r="FX35" s="55">
        <v>4.4846476172038103E-4</v>
      </c>
      <c r="FY35" s="55">
        <v>1.1526452597803299E-4</v>
      </c>
      <c r="FZ35" s="55">
        <v>0</v>
      </c>
      <c r="GA35" s="55">
        <v>8.0667871270813304E-3</v>
      </c>
      <c r="GB35" s="55">
        <v>6.6342554281430605E-5</v>
      </c>
      <c r="GC35" s="55">
        <v>1.26373683527924E-4</v>
      </c>
      <c r="GD35" s="55">
        <v>9.5957315249411011E-5</v>
      </c>
      <c r="GE35" s="55">
        <v>0</v>
      </c>
      <c r="GF35" s="55">
        <v>1.9097154544697799E-3</v>
      </c>
      <c r="GG35" s="55">
        <v>1.02558135162217E-5</v>
      </c>
      <c r="GH35" s="55">
        <v>3.2227083298044997E-5</v>
      </c>
      <c r="GI35" s="55">
        <v>0</v>
      </c>
      <c r="GJ35" s="55">
        <v>0</v>
      </c>
      <c r="GK35" s="55">
        <v>2.06856654698031E-3</v>
      </c>
      <c r="GL35" s="55">
        <v>0</v>
      </c>
      <c r="GM35" s="55">
        <v>2.0628632481273598E-4</v>
      </c>
      <c r="GN35" s="55">
        <v>0</v>
      </c>
      <c r="GO35" s="55">
        <v>4.05669618719364E-5</v>
      </c>
      <c r="GP35" s="55">
        <v>6.2979968133903706E-4</v>
      </c>
      <c r="GQ35" s="55">
        <v>0</v>
      </c>
      <c r="GR35" s="55">
        <v>0</v>
      </c>
      <c r="GS35" s="55">
        <v>0</v>
      </c>
      <c r="GT35" s="55">
        <v>0</v>
      </c>
      <c r="GU35" s="55">
        <v>8.2908886737560901E-4</v>
      </c>
      <c r="GV35" s="55">
        <v>0</v>
      </c>
      <c r="GW35" s="55">
        <v>4.5696162480265195E-5</v>
      </c>
      <c r="GX35" s="55">
        <v>0</v>
      </c>
      <c r="GY35" s="55">
        <v>0</v>
      </c>
      <c r="GZ35" s="55">
        <v>2.02828734650575E-4</v>
      </c>
      <c r="HA35" s="55">
        <v>0</v>
      </c>
      <c r="HB35" s="55">
        <v>0</v>
      </c>
      <c r="HC35" s="55">
        <v>5.6735319369886099E-5</v>
      </c>
      <c r="HD35" s="55">
        <v>0</v>
      </c>
      <c r="HE35" s="55">
        <v>1.66919720031831E-4</v>
      </c>
      <c r="HF35" s="55">
        <v>0</v>
      </c>
      <c r="HG35" s="55">
        <v>0</v>
      </c>
      <c r="HH35" s="55">
        <v>0</v>
      </c>
      <c r="HI35" s="55">
        <v>0</v>
      </c>
      <c r="HJ35" s="55">
        <v>0</v>
      </c>
      <c r="HK35" s="55">
        <v>0</v>
      </c>
      <c r="HL35" s="55">
        <v>0</v>
      </c>
      <c r="HM35" s="55">
        <v>0</v>
      </c>
      <c r="HN35" s="55">
        <v>1.5844638714619999E-4</v>
      </c>
    </row>
    <row r="36" spans="1:222" s="35" customFormat="1" ht="78.95" customHeight="1" x14ac:dyDescent="0.25">
      <c r="A36" s="35" t="s">
        <v>340</v>
      </c>
      <c r="C36" s="35" t="s">
        <v>339</v>
      </c>
      <c r="D36" s="35" t="s">
        <v>339</v>
      </c>
      <c r="E36" s="35" t="s">
        <v>339</v>
      </c>
      <c r="F36" s="86" t="s">
        <v>339</v>
      </c>
      <c r="G36" s="86"/>
      <c r="H36" s="35" t="s">
        <v>339</v>
      </c>
      <c r="I36" s="36"/>
      <c r="J36" s="36"/>
      <c r="K36" s="36"/>
      <c r="L36" s="37" t="s">
        <v>390</v>
      </c>
      <c r="N36" s="37" t="s">
        <v>389</v>
      </c>
      <c r="O36" s="37" t="s">
        <v>388</v>
      </c>
      <c r="U36" s="85" t="s">
        <v>387</v>
      </c>
      <c r="V36" s="85"/>
      <c r="W36" s="86" t="s">
        <v>387</v>
      </c>
      <c r="X36" s="86"/>
      <c r="Y36" s="86"/>
      <c r="Z36" s="86"/>
      <c r="AA36" s="86"/>
      <c r="AB36" s="86"/>
      <c r="AC36" s="86"/>
      <c r="AD36" s="86"/>
      <c r="AE36" s="86"/>
      <c r="AF36" s="86"/>
      <c r="AG36" s="86"/>
      <c r="AH36" s="86"/>
      <c r="AI36" s="86"/>
      <c r="AJ36" s="86"/>
      <c r="AK36" s="86"/>
      <c r="AL36" s="86"/>
      <c r="AM36" s="86"/>
      <c r="AN36" s="86"/>
      <c r="AO36" s="86"/>
      <c r="AP36" s="86"/>
      <c r="AQ36" s="86"/>
      <c r="AR36" s="86"/>
      <c r="AS36" s="86"/>
      <c r="AT36" s="86"/>
      <c r="AU36" s="86"/>
      <c r="AV36" s="86"/>
      <c r="AW36" s="86"/>
      <c r="AX36" s="86"/>
      <c r="AY36" s="86"/>
      <c r="AZ36" s="86"/>
      <c r="BA36" s="86"/>
      <c r="BB36" s="86"/>
      <c r="BC36" s="86"/>
      <c r="BD36" s="86"/>
      <c r="BE36" s="86"/>
      <c r="BF36" s="86"/>
      <c r="BG36" s="86"/>
      <c r="BH36" s="86"/>
      <c r="BI36" s="86"/>
      <c r="BJ36" s="86"/>
      <c r="BK36" s="86"/>
      <c r="BL36" s="86"/>
      <c r="BM36" s="86"/>
      <c r="BN36" s="86"/>
      <c r="BO36" s="86"/>
      <c r="BP36" s="86"/>
      <c r="BQ36" s="86"/>
      <c r="BR36" s="86"/>
      <c r="BS36" s="86"/>
      <c r="BT36" s="86"/>
      <c r="BU36" s="86"/>
      <c r="BV36" s="86"/>
      <c r="BW36" s="86"/>
      <c r="BX36" s="86"/>
      <c r="BY36" s="86"/>
      <c r="BZ36" s="86"/>
      <c r="CA36" s="86"/>
      <c r="CB36" s="86"/>
      <c r="CC36" s="86"/>
      <c r="CD36" s="86"/>
      <c r="CE36" s="86"/>
      <c r="CF36" s="86"/>
      <c r="CG36" s="86"/>
      <c r="CH36" s="86"/>
      <c r="CI36" s="86"/>
      <c r="CJ36" s="86"/>
      <c r="CK36" s="86"/>
      <c r="CL36" s="86"/>
      <c r="CM36" s="86"/>
      <c r="CN36" s="86"/>
      <c r="CO36" s="86"/>
      <c r="CP36" s="86"/>
      <c r="CQ36" s="86"/>
      <c r="CR36" s="86"/>
      <c r="CS36" s="86"/>
      <c r="CT36" s="86"/>
      <c r="CU36" s="86"/>
      <c r="CV36" s="86"/>
      <c r="CW36" s="86"/>
      <c r="CX36" s="86"/>
      <c r="CY36" s="86"/>
      <c r="CZ36" s="86"/>
      <c r="DA36" s="86"/>
      <c r="DB36" s="86"/>
      <c r="DC36" s="86"/>
      <c r="DD36" s="86"/>
      <c r="DE36" s="86"/>
      <c r="DF36" s="86"/>
      <c r="DG36" s="86"/>
      <c r="DH36" s="86"/>
      <c r="DI36" s="86"/>
      <c r="DJ36" s="86"/>
      <c r="DK36" s="86"/>
      <c r="DL36" s="86"/>
      <c r="DM36" s="86"/>
      <c r="DN36" s="86"/>
      <c r="DO36" s="86"/>
      <c r="DP36" s="86"/>
      <c r="DQ36" s="86"/>
      <c r="DR36" s="86"/>
      <c r="DS36" s="86"/>
      <c r="DT36" s="86"/>
      <c r="DU36" s="86"/>
      <c r="DV36" s="86"/>
      <c r="DW36" s="86"/>
      <c r="DX36" s="86"/>
      <c r="DY36" s="86"/>
      <c r="DZ36" s="86"/>
      <c r="EA36" s="86"/>
      <c r="EB36" s="86"/>
      <c r="EC36" s="86"/>
      <c r="ED36" s="86"/>
      <c r="EE36" s="86"/>
      <c r="EF36" s="86"/>
      <c r="EG36" s="86"/>
      <c r="EH36" s="86"/>
      <c r="EI36" s="86"/>
      <c r="EJ36" s="86"/>
      <c r="EK36" s="86"/>
      <c r="EL36" s="86"/>
      <c r="EM36" s="86"/>
      <c r="EN36" s="86"/>
      <c r="EO36" s="86"/>
      <c r="EP36" s="86"/>
      <c r="EQ36" s="86"/>
      <c r="ER36" s="86"/>
      <c r="ES36" s="86"/>
      <c r="ET36" s="86"/>
      <c r="EU36" s="86"/>
      <c r="EV36" s="86"/>
      <c r="EW36" s="86"/>
      <c r="EX36" s="86"/>
      <c r="EY36" s="86"/>
      <c r="EZ36" s="86"/>
      <c r="FA36" s="86"/>
      <c r="FB36" s="86"/>
      <c r="FC36" s="86"/>
      <c r="FD36" s="86"/>
      <c r="FE36" s="86"/>
      <c r="FF36" s="86"/>
      <c r="FG36" s="86"/>
      <c r="FH36" s="86"/>
      <c r="FI36" s="86"/>
      <c r="FJ36" s="86"/>
      <c r="FK36" s="86"/>
      <c r="FL36" s="86"/>
      <c r="FM36" s="86"/>
      <c r="FN36" s="86"/>
      <c r="FO36" s="86"/>
      <c r="FP36" s="86"/>
      <c r="FQ36" s="86"/>
      <c r="FR36" s="86"/>
      <c r="FS36" s="86"/>
      <c r="FT36" s="86"/>
      <c r="FU36" s="86"/>
      <c r="FV36" s="86"/>
      <c r="FW36" s="86"/>
      <c r="FX36" s="86"/>
      <c r="FY36" s="86"/>
      <c r="FZ36" s="86"/>
      <c r="GA36" s="86"/>
      <c r="GB36" s="86"/>
      <c r="GC36" s="86"/>
      <c r="GD36" s="86"/>
      <c r="GE36" s="86"/>
      <c r="GF36" s="86"/>
      <c r="GG36" s="86"/>
      <c r="GH36" s="86"/>
      <c r="GI36" s="86"/>
      <c r="GJ36" s="86"/>
      <c r="GK36" s="86"/>
      <c r="GL36" s="86"/>
      <c r="GM36" s="86"/>
      <c r="GN36" s="86"/>
      <c r="GO36" s="86"/>
      <c r="GP36" s="86"/>
      <c r="GQ36" s="86"/>
      <c r="GR36" s="86"/>
      <c r="GS36" s="86"/>
      <c r="GT36" s="86"/>
      <c r="GU36" s="86"/>
      <c r="GV36" s="86"/>
      <c r="GW36" s="86"/>
      <c r="GX36" s="86"/>
      <c r="GY36" s="86"/>
      <c r="GZ36" s="86"/>
      <c r="HA36" s="86"/>
      <c r="HB36" s="86"/>
      <c r="HC36" s="86"/>
      <c r="HD36" s="86"/>
      <c r="HE36" s="86"/>
      <c r="HF36" s="86"/>
      <c r="HG36" s="86"/>
      <c r="HH36" s="86"/>
      <c r="HI36" s="86"/>
      <c r="HJ36" s="86"/>
      <c r="HK36" s="86"/>
      <c r="HL36" s="86"/>
      <c r="HM36" s="86"/>
      <c r="HN36" s="86"/>
    </row>
  </sheetData>
  <mergeCells count="25">
    <mergeCell ref="W36:HN36"/>
    <mergeCell ref="F36:G36"/>
    <mergeCell ref="D1:D3"/>
    <mergeCell ref="U1:V2"/>
    <mergeCell ref="W1:HN1"/>
    <mergeCell ref="W2:DR2"/>
    <mergeCell ref="DS2:HN2"/>
    <mergeCell ref="N1:N3"/>
    <mergeCell ref="O1:O3"/>
    <mergeCell ref="F1:G2"/>
    <mergeCell ref="H1:H3"/>
    <mergeCell ref="I1:J2"/>
    <mergeCell ref="K1:K3"/>
    <mergeCell ref="M1:M3"/>
    <mergeCell ref="L1:L3"/>
    <mergeCell ref="A1:A3"/>
    <mergeCell ref="B1:B3"/>
    <mergeCell ref="C1:C3"/>
    <mergeCell ref="E1:E3"/>
    <mergeCell ref="U36:V36"/>
    <mergeCell ref="S1:S3"/>
    <mergeCell ref="T1:T3"/>
    <mergeCell ref="R1:R3"/>
    <mergeCell ref="P1:P3"/>
    <mergeCell ref="Q1:Q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E36"/>
  <sheetViews>
    <sheetView zoomScale="80" zoomScaleNormal="80" workbookViewId="0">
      <pane xSplit="2" ySplit="3" topLeftCell="BR4" activePane="bottomRight" state="frozen"/>
      <selection pane="topRight" activeCell="C1" sqref="C1"/>
      <selection pane="bottomLeft" activeCell="A4" sqref="A4"/>
      <selection pane="bottomRight" activeCell="B27" sqref="B27"/>
    </sheetView>
  </sheetViews>
  <sheetFormatPr defaultColWidth="9" defaultRowHeight="16.5" x14ac:dyDescent="0.3"/>
  <cols>
    <col min="1" max="1" width="24.28515625" style="2" customWidth="1"/>
    <col min="2" max="2" width="20.85546875" style="2" customWidth="1"/>
    <col min="3" max="3" width="29.5703125" style="2" customWidth="1"/>
    <col min="4" max="9" width="9" style="2"/>
    <col min="10" max="11" width="19.85546875" style="2" customWidth="1"/>
    <col min="12" max="24" width="11.28515625" style="5" customWidth="1"/>
    <col min="25" max="63" width="9" style="2"/>
    <col min="64" max="67" width="10.5703125" style="2" customWidth="1"/>
    <col min="68" max="68" width="12.28515625" style="2" customWidth="1"/>
    <col min="69" max="70" width="10.5703125" style="2" customWidth="1"/>
    <col min="71" max="71" width="12" style="2" customWidth="1"/>
    <col min="72" max="72" width="10.5703125" style="2" customWidth="1"/>
    <col min="73" max="73" width="12.7109375" style="2" customWidth="1"/>
    <col min="74" max="76" width="10.5703125" style="2" customWidth="1"/>
    <col min="77" max="89" width="9" style="2"/>
    <col min="90" max="98" width="11" style="2" customWidth="1"/>
    <col min="99" max="110" width="9" style="2"/>
    <col min="111" max="113" width="9" style="2" customWidth="1"/>
    <col min="114" max="116" width="8.85546875" style="2" customWidth="1"/>
    <col min="117" max="119" width="11.85546875" style="2" customWidth="1"/>
    <col min="120" max="120" width="29.28515625" style="2" customWidth="1"/>
    <col min="121" max="122" width="17.42578125" style="2" customWidth="1"/>
    <col min="123" max="123" width="11.42578125" style="1" customWidth="1"/>
    <col min="124" max="124" width="12.140625" style="1" customWidth="1"/>
    <col min="125" max="125" width="24.140625" style="1" customWidth="1"/>
    <col min="126" max="131" width="12.140625" style="1" customWidth="1"/>
    <col min="132" max="134" width="12.7109375" style="2" customWidth="1"/>
    <col min="135" max="135" width="13.28515625" style="1" customWidth="1"/>
    <col min="136" max="16384" width="9" style="2"/>
  </cols>
  <sheetData>
    <row r="1" spans="1:135" s="7" customFormat="1" ht="28.5" customHeight="1" x14ac:dyDescent="0.25">
      <c r="A1" s="84" t="s">
        <v>0</v>
      </c>
      <c r="B1" s="84" t="s">
        <v>1</v>
      </c>
      <c r="C1" s="84" t="s">
        <v>378</v>
      </c>
      <c r="D1" s="90" t="s">
        <v>375</v>
      </c>
      <c r="E1" s="90"/>
      <c r="F1" s="90"/>
      <c r="G1" s="90"/>
      <c r="H1" s="90"/>
      <c r="I1" s="90"/>
      <c r="J1" s="90" t="s">
        <v>376</v>
      </c>
      <c r="K1" s="90"/>
      <c r="L1" s="90" t="s">
        <v>517</v>
      </c>
      <c r="M1" s="90"/>
      <c r="N1" s="90"/>
      <c r="O1" s="90"/>
      <c r="P1" s="90"/>
      <c r="Q1" s="90"/>
      <c r="R1" s="90"/>
      <c r="S1" s="90"/>
      <c r="T1" s="90"/>
      <c r="U1" s="90"/>
      <c r="V1" s="90"/>
      <c r="W1" s="90"/>
      <c r="X1" s="90"/>
      <c r="Y1" s="90" t="s">
        <v>518</v>
      </c>
      <c r="Z1" s="90"/>
      <c r="AA1" s="90"/>
      <c r="AB1" s="90"/>
      <c r="AC1" s="90"/>
      <c r="AD1" s="90"/>
      <c r="AE1" s="90"/>
      <c r="AF1" s="90"/>
      <c r="AG1" s="90"/>
      <c r="AH1" s="90"/>
      <c r="AI1" s="90"/>
      <c r="AJ1" s="90"/>
      <c r="AK1" s="90"/>
      <c r="AL1" s="90" t="s">
        <v>520</v>
      </c>
      <c r="AM1" s="90"/>
      <c r="AN1" s="90"/>
      <c r="AO1" s="90"/>
      <c r="AP1" s="90"/>
      <c r="AQ1" s="90"/>
      <c r="AR1" s="90"/>
      <c r="AS1" s="90"/>
      <c r="AT1" s="90"/>
      <c r="AU1" s="90"/>
      <c r="AV1" s="90"/>
      <c r="AW1" s="90"/>
      <c r="AX1" s="90"/>
      <c r="AY1" s="90" t="s">
        <v>519</v>
      </c>
      <c r="AZ1" s="90"/>
      <c r="BA1" s="90"/>
      <c r="BB1" s="90"/>
      <c r="BC1" s="90"/>
      <c r="BD1" s="90"/>
      <c r="BE1" s="90"/>
      <c r="BF1" s="90"/>
      <c r="BG1" s="90"/>
      <c r="BH1" s="90"/>
      <c r="BI1" s="90"/>
      <c r="BJ1" s="90"/>
      <c r="BK1" s="90"/>
      <c r="BL1" s="90" t="s">
        <v>542</v>
      </c>
      <c r="BM1" s="90"/>
      <c r="BN1" s="90"/>
      <c r="BO1" s="90"/>
      <c r="BP1" s="90"/>
      <c r="BQ1" s="90"/>
      <c r="BR1" s="90"/>
      <c r="BS1" s="90"/>
      <c r="BT1" s="90"/>
      <c r="BU1" s="90"/>
      <c r="BV1" s="90"/>
      <c r="BW1" s="90"/>
      <c r="BX1" s="90"/>
      <c r="BY1" s="90" t="s">
        <v>543</v>
      </c>
      <c r="BZ1" s="90"/>
      <c r="CA1" s="90"/>
      <c r="CB1" s="90"/>
      <c r="CC1" s="90"/>
      <c r="CD1" s="90"/>
      <c r="CE1" s="90"/>
      <c r="CF1" s="90"/>
      <c r="CG1" s="90"/>
      <c r="CH1" s="90"/>
      <c r="CI1" s="90"/>
      <c r="CJ1" s="90"/>
      <c r="CK1" s="90"/>
      <c r="CL1" s="90" t="s">
        <v>500</v>
      </c>
      <c r="CM1" s="90"/>
      <c r="CN1" s="90"/>
      <c r="CO1" s="90"/>
      <c r="CP1" s="90"/>
      <c r="CQ1" s="90"/>
      <c r="CR1" s="90"/>
      <c r="CS1" s="90"/>
      <c r="CT1" s="90"/>
      <c r="CU1" s="90" t="s">
        <v>544</v>
      </c>
      <c r="CV1" s="90"/>
      <c r="CW1" s="90"/>
      <c r="CX1" s="90"/>
      <c r="CY1" s="90"/>
      <c r="CZ1" s="90"/>
      <c r="DA1" s="90" t="s">
        <v>502</v>
      </c>
      <c r="DB1" s="90"/>
      <c r="DC1" s="90"/>
      <c r="DD1" s="90"/>
      <c r="DE1" s="90"/>
      <c r="DF1" s="90"/>
      <c r="DG1" s="90" t="s">
        <v>382</v>
      </c>
      <c r="DH1" s="90"/>
      <c r="DI1" s="90"/>
      <c r="DJ1" s="90" t="s">
        <v>384</v>
      </c>
      <c r="DK1" s="90"/>
      <c r="DL1" s="90"/>
      <c r="DM1" s="90" t="s">
        <v>383</v>
      </c>
      <c r="DN1" s="90"/>
      <c r="DO1" s="90"/>
      <c r="DP1" s="90" t="s">
        <v>332</v>
      </c>
      <c r="DQ1" s="90" t="s">
        <v>341</v>
      </c>
      <c r="DR1" s="90"/>
      <c r="DS1" s="90" t="s">
        <v>525</v>
      </c>
      <c r="DT1" s="90"/>
      <c r="DU1" s="90" t="s">
        <v>385</v>
      </c>
      <c r="DV1" s="90" t="s">
        <v>377</v>
      </c>
      <c r="DW1" s="90"/>
      <c r="DX1" s="90"/>
      <c r="DY1" s="90"/>
      <c r="DZ1" s="90"/>
      <c r="EA1" s="90"/>
      <c r="EB1" s="94" t="s">
        <v>386</v>
      </c>
      <c r="EC1" s="94"/>
      <c r="ED1" s="94"/>
      <c r="EE1" s="90" t="s">
        <v>454</v>
      </c>
    </row>
    <row r="2" spans="1:135" s="7" customFormat="1" ht="12.4" customHeight="1" x14ac:dyDescent="0.3">
      <c r="A2" s="84"/>
      <c r="B2" s="84"/>
      <c r="C2" s="84"/>
      <c r="D2" s="92" t="s">
        <v>45</v>
      </c>
      <c r="E2" s="92"/>
      <c r="F2" s="92"/>
      <c r="G2" s="92" t="s">
        <v>46</v>
      </c>
      <c r="H2" s="92"/>
      <c r="I2" s="92"/>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c r="AQ2" s="90"/>
      <c r="AR2" s="90"/>
      <c r="AS2" s="90"/>
      <c r="AT2" s="90"/>
      <c r="AU2" s="90"/>
      <c r="AV2" s="90"/>
      <c r="AW2" s="90"/>
      <c r="AX2" s="90"/>
      <c r="AY2" s="90"/>
      <c r="AZ2" s="90"/>
      <c r="BA2" s="90"/>
      <c r="BB2" s="90"/>
      <c r="BC2" s="90"/>
      <c r="BD2" s="90"/>
      <c r="BE2" s="90"/>
      <c r="BF2" s="90"/>
      <c r="BG2" s="90"/>
      <c r="BH2" s="90"/>
      <c r="BI2" s="90"/>
      <c r="BJ2" s="90"/>
      <c r="BK2" s="90"/>
      <c r="BL2" s="90"/>
      <c r="BM2" s="90"/>
      <c r="BN2" s="90"/>
      <c r="BO2" s="90"/>
      <c r="BP2" s="90"/>
      <c r="BQ2" s="90"/>
      <c r="BR2" s="90"/>
      <c r="BS2" s="90"/>
      <c r="BT2" s="90"/>
      <c r="BU2" s="90"/>
      <c r="BV2" s="90"/>
      <c r="BW2" s="90"/>
      <c r="BX2" s="90"/>
      <c r="BY2" s="90"/>
      <c r="BZ2" s="90"/>
      <c r="CA2" s="90"/>
      <c r="CB2" s="90"/>
      <c r="CC2" s="90"/>
      <c r="CD2" s="90"/>
      <c r="CE2" s="90"/>
      <c r="CF2" s="90"/>
      <c r="CG2" s="90"/>
      <c r="CH2" s="90"/>
      <c r="CI2" s="90"/>
      <c r="CJ2" s="90"/>
      <c r="CK2" s="90"/>
      <c r="CL2" s="90"/>
      <c r="CM2" s="90"/>
      <c r="CN2" s="90"/>
      <c r="CO2" s="90"/>
      <c r="CP2" s="90"/>
      <c r="CQ2" s="90"/>
      <c r="CR2" s="90"/>
      <c r="CS2" s="90"/>
      <c r="CT2" s="90"/>
      <c r="CU2" s="90"/>
      <c r="CV2" s="90"/>
      <c r="CW2" s="90"/>
      <c r="CX2" s="90"/>
      <c r="CY2" s="90"/>
      <c r="CZ2" s="90"/>
      <c r="DA2" s="90"/>
      <c r="DB2" s="90"/>
      <c r="DC2" s="90"/>
      <c r="DD2" s="90"/>
      <c r="DE2" s="90"/>
      <c r="DF2" s="90"/>
      <c r="DG2" s="90"/>
      <c r="DH2" s="90"/>
      <c r="DI2" s="90"/>
      <c r="DJ2" s="90"/>
      <c r="DK2" s="90"/>
      <c r="DL2" s="90"/>
      <c r="DM2" s="90"/>
      <c r="DN2" s="90"/>
      <c r="DO2" s="90"/>
      <c r="DP2" s="91"/>
      <c r="DQ2" s="90"/>
      <c r="DR2" s="90"/>
      <c r="DS2" s="90"/>
      <c r="DT2" s="90"/>
      <c r="DU2" s="90"/>
      <c r="DV2" s="90"/>
      <c r="DW2" s="90"/>
      <c r="DX2" s="90"/>
      <c r="DY2" s="90"/>
      <c r="DZ2" s="90"/>
      <c r="EA2" s="90"/>
      <c r="EB2" s="94"/>
      <c r="EC2" s="94"/>
      <c r="ED2" s="94"/>
      <c r="EE2" s="90"/>
    </row>
    <row r="3" spans="1:135" s="7" customFormat="1" ht="55.15" customHeight="1" x14ac:dyDescent="0.3">
      <c r="A3" s="84"/>
      <c r="B3" s="84"/>
      <c r="C3" s="84"/>
      <c r="D3" s="24" t="s">
        <v>53</v>
      </c>
      <c r="E3" s="24" t="s">
        <v>54</v>
      </c>
      <c r="F3" s="24" t="s">
        <v>55</v>
      </c>
      <c r="G3" s="24" t="s">
        <v>53</v>
      </c>
      <c r="H3" s="24" t="s">
        <v>54</v>
      </c>
      <c r="I3" s="24" t="s">
        <v>55</v>
      </c>
      <c r="J3" s="26" t="s">
        <v>56</v>
      </c>
      <c r="K3" s="26" t="s">
        <v>57</v>
      </c>
      <c r="L3" s="27" t="s">
        <v>157</v>
      </c>
      <c r="M3" s="27" t="s">
        <v>158</v>
      </c>
      <c r="N3" s="27" t="s">
        <v>159</v>
      </c>
      <c r="O3" s="27" t="s">
        <v>160</v>
      </c>
      <c r="P3" s="27" t="s">
        <v>161</v>
      </c>
      <c r="Q3" s="27" t="s">
        <v>162</v>
      </c>
      <c r="R3" s="27" t="s">
        <v>163</v>
      </c>
      <c r="S3" s="27" t="s">
        <v>164</v>
      </c>
      <c r="T3" s="27" t="s">
        <v>165</v>
      </c>
      <c r="U3" s="27" t="s">
        <v>166</v>
      </c>
      <c r="V3" s="27" t="s">
        <v>108</v>
      </c>
      <c r="W3" s="27" t="s">
        <v>67</v>
      </c>
      <c r="X3" s="27" t="s">
        <v>66</v>
      </c>
      <c r="Y3" s="27" t="s">
        <v>157</v>
      </c>
      <c r="Z3" s="27" t="s">
        <v>158</v>
      </c>
      <c r="AA3" s="27" t="s">
        <v>159</v>
      </c>
      <c r="AB3" s="27" t="s">
        <v>160</v>
      </c>
      <c r="AC3" s="27" t="s">
        <v>161</v>
      </c>
      <c r="AD3" s="27" t="s">
        <v>162</v>
      </c>
      <c r="AE3" s="27" t="s">
        <v>163</v>
      </c>
      <c r="AF3" s="27" t="s">
        <v>164</v>
      </c>
      <c r="AG3" s="27" t="s">
        <v>165</v>
      </c>
      <c r="AH3" s="27" t="s">
        <v>166</v>
      </c>
      <c r="AI3" s="27" t="s">
        <v>108</v>
      </c>
      <c r="AJ3" s="27" t="s">
        <v>67</v>
      </c>
      <c r="AK3" s="27" t="s">
        <v>66</v>
      </c>
      <c r="AL3" s="27" t="s">
        <v>157</v>
      </c>
      <c r="AM3" s="27" t="s">
        <v>158</v>
      </c>
      <c r="AN3" s="27" t="s">
        <v>159</v>
      </c>
      <c r="AO3" s="27" t="s">
        <v>160</v>
      </c>
      <c r="AP3" s="27" t="s">
        <v>161</v>
      </c>
      <c r="AQ3" s="27" t="s">
        <v>162</v>
      </c>
      <c r="AR3" s="27" t="s">
        <v>163</v>
      </c>
      <c r="AS3" s="27" t="s">
        <v>164</v>
      </c>
      <c r="AT3" s="27" t="s">
        <v>165</v>
      </c>
      <c r="AU3" s="27" t="s">
        <v>166</v>
      </c>
      <c r="AV3" s="27" t="s">
        <v>108</v>
      </c>
      <c r="AW3" s="27" t="s">
        <v>67</v>
      </c>
      <c r="AX3" s="27" t="s">
        <v>66</v>
      </c>
      <c r="AY3" s="27" t="s">
        <v>157</v>
      </c>
      <c r="AZ3" s="27" t="s">
        <v>158</v>
      </c>
      <c r="BA3" s="27" t="s">
        <v>159</v>
      </c>
      <c r="BB3" s="27" t="s">
        <v>160</v>
      </c>
      <c r="BC3" s="27" t="s">
        <v>161</v>
      </c>
      <c r="BD3" s="27" t="s">
        <v>162</v>
      </c>
      <c r="BE3" s="27" t="s">
        <v>163</v>
      </c>
      <c r="BF3" s="27" t="s">
        <v>164</v>
      </c>
      <c r="BG3" s="27" t="s">
        <v>165</v>
      </c>
      <c r="BH3" s="27" t="s">
        <v>166</v>
      </c>
      <c r="BI3" s="27" t="s">
        <v>108</v>
      </c>
      <c r="BJ3" s="27" t="s">
        <v>67</v>
      </c>
      <c r="BK3" s="27" t="s">
        <v>66</v>
      </c>
      <c r="BL3" s="27" t="s">
        <v>167</v>
      </c>
      <c r="BM3" s="27" t="s">
        <v>168</v>
      </c>
      <c r="BN3" s="27" t="s">
        <v>169</v>
      </c>
      <c r="BO3" s="27" t="s">
        <v>170</v>
      </c>
      <c r="BP3" s="27" t="s">
        <v>177</v>
      </c>
      <c r="BQ3" s="27" t="s">
        <v>171</v>
      </c>
      <c r="BR3" s="27" t="s">
        <v>172</v>
      </c>
      <c r="BS3" s="27" t="s">
        <v>173</v>
      </c>
      <c r="BT3" s="27" t="s">
        <v>174</v>
      </c>
      <c r="BU3" s="27" t="s">
        <v>175</v>
      </c>
      <c r="BV3" s="27" t="s">
        <v>176</v>
      </c>
      <c r="BW3" s="27" t="s">
        <v>67</v>
      </c>
      <c r="BX3" s="27" t="s">
        <v>66</v>
      </c>
      <c r="BY3" s="27" t="s">
        <v>167</v>
      </c>
      <c r="BZ3" s="27" t="s">
        <v>168</v>
      </c>
      <c r="CA3" s="27" t="s">
        <v>169</v>
      </c>
      <c r="CB3" s="27" t="s">
        <v>170</v>
      </c>
      <c r="CC3" s="27" t="s">
        <v>177</v>
      </c>
      <c r="CD3" s="27" t="s">
        <v>171</v>
      </c>
      <c r="CE3" s="27" t="s">
        <v>172</v>
      </c>
      <c r="CF3" s="27" t="s">
        <v>173</v>
      </c>
      <c r="CG3" s="27" t="s">
        <v>174</v>
      </c>
      <c r="CH3" s="27" t="s">
        <v>175</v>
      </c>
      <c r="CI3" s="27" t="s">
        <v>176</v>
      </c>
      <c r="CJ3" s="27" t="s">
        <v>67</v>
      </c>
      <c r="CK3" s="27" t="s">
        <v>66</v>
      </c>
      <c r="CL3" s="27" t="s">
        <v>178</v>
      </c>
      <c r="CM3" s="27" t="s">
        <v>110</v>
      </c>
      <c r="CN3" s="27" t="s">
        <v>179</v>
      </c>
      <c r="CO3" s="27" t="s">
        <v>180</v>
      </c>
      <c r="CP3" s="27" t="s">
        <v>181</v>
      </c>
      <c r="CQ3" s="27" t="s">
        <v>182</v>
      </c>
      <c r="CR3" s="27" t="s">
        <v>183</v>
      </c>
      <c r="CS3" s="27" t="s">
        <v>108</v>
      </c>
      <c r="CT3" s="27" t="s">
        <v>66</v>
      </c>
      <c r="CU3" s="27" t="s">
        <v>184</v>
      </c>
      <c r="CV3" s="27" t="s">
        <v>185</v>
      </c>
      <c r="CW3" s="27" t="s">
        <v>186</v>
      </c>
      <c r="CX3" s="27" t="s">
        <v>187</v>
      </c>
      <c r="CY3" s="27" t="s">
        <v>188</v>
      </c>
      <c r="CZ3" s="27" t="s">
        <v>189</v>
      </c>
      <c r="DA3" s="27" t="s">
        <v>184</v>
      </c>
      <c r="DB3" s="27" t="s">
        <v>185</v>
      </c>
      <c r="DC3" s="27" t="s">
        <v>186</v>
      </c>
      <c r="DD3" s="27" t="s">
        <v>187</v>
      </c>
      <c r="DE3" s="27" t="s">
        <v>188</v>
      </c>
      <c r="DF3" s="27" t="s">
        <v>189</v>
      </c>
      <c r="DG3" s="28" t="s">
        <v>47</v>
      </c>
      <c r="DH3" s="26" t="s">
        <v>48</v>
      </c>
      <c r="DI3" s="26" t="s">
        <v>111</v>
      </c>
      <c r="DJ3" s="28" t="s">
        <v>47</v>
      </c>
      <c r="DK3" s="26" t="s">
        <v>48</v>
      </c>
      <c r="DL3" s="26" t="s">
        <v>111</v>
      </c>
      <c r="DM3" s="28" t="s">
        <v>47</v>
      </c>
      <c r="DN3" s="26" t="s">
        <v>48</v>
      </c>
      <c r="DO3" s="26" t="s">
        <v>111</v>
      </c>
      <c r="DP3" s="91"/>
      <c r="DQ3" s="26" t="s">
        <v>45</v>
      </c>
      <c r="DR3" s="26" t="s">
        <v>46</v>
      </c>
      <c r="DS3" s="67" t="s">
        <v>54</v>
      </c>
      <c r="DT3" s="66" t="s">
        <v>55</v>
      </c>
      <c r="DU3" s="90"/>
      <c r="DV3" s="28" t="s">
        <v>79</v>
      </c>
      <c r="DW3" s="28" t="s">
        <v>80</v>
      </c>
      <c r="DX3" s="28" t="s">
        <v>81</v>
      </c>
      <c r="DY3" s="28" t="s">
        <v>82</v>
      </c>
      <c r="DZ3" s="28" t="s">
        <v>83</v>
      </c>
      <c r="EA3" s="28" t="s">
        <v>84</v>
      </c>
      <c r="EB3" s="75" t="s">
        <v>47</v>
      </c>
      <c r="EC3" s="76" t="s">
        <v>48</v>
      </c>
      <c r="ED3" s="76" t="s">
        <v>111</v>
      </c>
      <c r="EE3" s="90"/>
    </row>
    <row r="4" spans="1:135" ht="12.4" customHeight="1" x14ac:dyDescent="0.3">
      <c r="A4" s="14" t="s">
        <v>2</v>
      </c>
      <c r="B4" s="14"/>
      <c r="C4" s="17">
        <v>0.73684210526315796</v>
      </c>
      <c r="D4" s="17">
        <v>0.22500000000000001</v>
      </c>
      <c r="E4" s="17">
        <v>0.121621621621622</v>
      </c>
      <c r="F4" s="17">
        <v>0</v>
      </c>
      <c r="G4" s="17">
        <v>0.08</v>
      </c>
      <c r="H4" s="17">
        <v>0</v>
      </c>
      <c r="I4" s="17">
        <v>0</v>
      </c>
      <c r="J4" s="17">
        <v>0</v>
      </c>
      <c r="K4" s="17">
        <v>7.5187969924811998E-2</v>
      </c>
      <c r="L4" s="17">
        <v>0</v>
      </c>
      <c r="M4" s="17">
        <v>0.1</v>
      </c>
      <c r="N4" s="17">
        <v>0.06</v>
      </c>
      <c r="O4" s="17">
        <v>0.01</v>
      </c>
      <c r="P4" s="17">
        <v>0.02</v>
      </c>
      <c r="Q4" s="17">
        <v>0.01</v>
      </c>
      <c r="R4" s="17">
        <v>0</v>
      </c>
      <c r="S4" s="17">
        <v>0.05</v>
      </c>
      <c r="T4" s="17">
        <v>0.01</v>
      </c>
      <c r="U4" s="17">
        <v>0</v>
      </c>
      <c r="V4" s="17">
        <v>0.83</v>
      </c>
      <c r="W4" s="17">
        <v>0.01</v>
      </c>
      <c r="X4" s="17">
        <v>0</v>
      </c>
      <c r="Y4" s="17">
        <v>0.02</v>
      </c>
      <c r="Z4" s="17">
        <v>0.56999999999999995</v>
      </c>
      <c r="AA4" s="17">
        <v>0.05</v>
      </c>
      <c r="AB4" s="17">
        <v>7.0000000000000007E-2</v>
      </c>
      <c r="AC4" s="17">
        <v>0.36</v>
      </c>
      <c r="AD4" s="17">
        <v>0.39</v>
      </c>
      <c r="AE4" s="17">
        <v>0.01</v>
      </c>
      <c r="AF4" s="17">
        <v>0.1</v>
      </c>
      <c r="AG4" s="17">
        <v>0</v>
      </c>
      <c r="AH4" s="17">
        <v>0</v>
      </c>
      <c r="AI4" s="17">
        <v>0.42</v>
      </c>
      <c r="AJ4" s="17">
        <v>0</v>
      </c>
      <c r="AK4" s="17">
        <v>0</v>
      </c>
      <c r="AL4" s="17">
        <v>0</v>
      </c>
      <c r="AM4" s="17">
        <v>0.45</v>
      </c>
      <c r="AN4" s="17">
        <v>0.13</v>
      </c>
      <c r="AO4" s="17">
        <v>0.01</v>
      </c>
      <c r="AP4" s="17">
        <v>0.03</v>
      </c>
      <c r="AQ4" s="17">
        <v>0</v>
      </c>
      <c r="AR4" s="17">
        <v>0.11</v>
      </c>
      <c r="AS4" s="17">
        <v>0.09</v>
      </c>
      <c r="AT4" s="17">
        <v>0.03</v>
      </c>
      <c r="AU4" s="17">
        <v>0</v>
      </c>
      <c r="AV4" s="17">
        <v>0.5</v>
      </c>
      <c r="AW4" s="17">
        <v>0</v>
      </c>
      <c r="AX4" s="17">
        <v>0</v>
      </c>
      <c r="AY4" s="17">
        <v>0.01</v>
      </c>
      <c r="AZ4" s="17">
        <v>0.62</v>
      </c>
      <c r="BA4" s="17">
        <v>7.0000000000000007E-2</v>
      </c>
      <c r="BB4" s="17">
        <v>0.04</v>
      </c>
      <c r="BC4" s="17">
        <v>0.47</v>
      </c>
      <c r="BD4" s="17">
        <v>0.24</v>
      </c>
      <c r="BE4" s="17">
        <v>0.1</v>
      </c>
      <c r="BF4" s="17">
        <v>0.04</v>
      </c>
      <c r="BG4" s="17">
        <v>0</v>
      </c>
      <c r="BH4" s="17">
        <v>0</v>
      </c>
      <c r="BI4" s="17">
        <v>0.37</v>
      </c>
      <c r="BJ4" s="17">
        <v>0</v>
      </c>
      <c r="BK4" s="17">
        <v>0</v>
      </c>
      <c r="BL4" s="17">
        <v>0.09</v>
      </c>
      <c r="BM4" s="17">
        <v>0.28000000000000003</v>
      </c>
      <c r="BN4" s="17">
        <v>0.33</v>
      </c>
      <c r="BO4" s="17">
        <v>0.27</v>
      </c>
      <c r="BP4" s="17">
        <v>0.24</v>
      </c>
      <c r="BQ4" s="17">
        <v>0.42</v>
      </c>
      <c r="BR4" s="17">
        <v>0.13</v>
      </c>
      <c r="BS4" s="17">
        <v>0.01</v>
      </c>
      <c r="BT4" s="17">
        <v>0.06</v>
      </c>
      <c r="BU4" s="17">
        <v>0.02</v>
      </c>
      <c r="BV4" s="17">
        <v>0.21</v>
      </c>
      <c r="BW4" s="17">
        <v>0.01</v>
      </c>
      <c r="BX4" s="17">
        <v>0.02</v>
      </c>
      <c r="BY4" s="17">
        <v>0.09</v>
      </c>
      <c r="BZ4" s="17">
        <v>0.19</v>
      </c>
      <c r="CA4" s="17">
        <v>0.13</v>
      </c>
      <c r="CB4" s="17">
        <v>0.27</v>
      </c>
      <c r="CC4" s="17">
        <v>0.22</v>
      </c>
      <c r="CD4" s="17">
        <v>0.5</v>
      </c>
      <c r="CE4" s="17">
        <v>0.06</v>
      </c>
      <c r="CF4" s="17">
        <v>0.31</v>
      </c>
      <c r="CG4" s="17">
        <v>0.1</v>
      </c>
      <c r="CH4" s="17">
        <v>0.12</v>
      </c>
      <c r="CI4" s="17">
        <v>0.17</v>
      </c>
      <c r="CJ4" s="17">
        <v>0.01</v>
      </c>
      <c r="CK4" s="17">
        <v>0</v>
      </c>
      <c r="CL4" s="17">
        <v>0.04</v>
      </c>
      <c r="CM4" s="17">
        <v>0.21</v>
      </c>
      <c r="CN4" s="17">
        <v>0.95</v>
      </c>
      <c r="CO4" s="17">
        <v>0.03</v>
      </c>
      <c r="CP4" s="17">
        <v>0.08</v>
      </c>
      <c r="CQ4" s="17">
        <v>0.03</v>
      </c>
      <c r="CR4" s="17">
        <v>0</v>
      </c>
      <c r="CS4" s="17">
        <v>0</v>
      </c>
      <c r="CT4" s="17">
        <v>0</v>
      </c>
      <c r="CU4" s="17">
        <v>0.01</v>
      </c>
      <c r="CV4" s="17">
        <v>0.08</v>
      </c>
      <c r="CW4" s="17">
        <v>0</v>
      </c>
      <c r="CX4" s="17">
        <v>0</v>
      </c>
      <c r="CY4" s="17">
        <v>0.91</v>
      </c>
      <c r="CZ4" s="17">
        <v>0</v>
      </c>
      <c r="DA4" s="17">
        <v>0.28999999999999998</v>
      </c>
      <c r="DB4" s="17">
        <v>0.69</v>
      </c>
      <c r="DC4" s="17">
        <v>0.02</v>
      </c>
      <c r="DD4" s="17">
        <v>0</v>
      </c>
      <c r="DE4" s="17">
        <v>0</v>
      </c>
      <c r="DF4" s="17">
        <v>0</v>
      </c>
      <c r="DG4" s="17">
        <v>0.54</v>
      </c>
      <c r="DH4" s="17">
        <v>0.43</v>
      </c>
      <c r="DI4" s="17">
        <v>0.03</v>
      </c>
      <c r="DJ4" s="58">
        <v>0.67</v>
      </c>
      <c r="DK4" s="58">
        <v>0.3</v>
      </c>
      <c r="DL4" s="58">
        <v>0.03</v>
      </c>
      <c r="DM4" s="58">
        <v>0.51</v>
      </c>
      <c r="DN4" s="58">
        <v>0.48</v>
      </c>
      <c r="DO4" s="58">
        <v>0.01</v>
      </c>
      <c r="DP4" s="17">
        <v>0.43</v>
      </c>
      <c r="DQ4" s="18">
        <v>1.88679245283019E-2</v>
      </c>
      <c r="DR4" s="18">
        <v>0</v>
      </c>
      <c r="DS4" s="57">
        <v>0</v>
      </c>
      <c r="DT4" s="57">
        <v>6.0606060606060594E-2</v>
      </c>
      <c r="DU4" s="18">
        <v>1.3333333333333299E-2</v>
      </c>
      <c r="DV4" s="18">
        <v>0</v>
      </c>
      <c r="DW4" s="18">
        <v>0</v>
      </c>
      <c r="DX4" s="18">
        <v>0</v>
      </c>
      <c r="DY4" s="18">
        <v>0</v>
      </c>
      <c r="DZ4" s="18">
        <v>1.3333333333333299E-2</v>
      </c>
      <c r="EA4" s="18">
        <v>1.3333333333333299E-2</v>
      </c>
      <c r="EB4" s="73">
        <v>0.18</v>
      </c>
      <c r="EC4" s="73">
        <v>0.82</v>
      </c>
      <c r="ED4" s="73">
        <v>0</v>
      </c>
      <c r="EE4" s="58">
        <v>0</v>
      </c>
    </row>
    <row r="5" spans="1:135" x14ac:dyDescent="0.3">
      <c r="A5" s="14" t="s">
        <v>3</v>
      </c>
      <c r="B5" s="14"/>
      <c r="C5" s="17">
        <v>0.61194029850746301</v>
      </c>
      <c r="D5" s="17">
        <v>7.8947368421052599E-2</v>
      </c>
      <c r="E5" s="17">
        <v>0.17910447761194001</v>
      </c>
      <c r="F5" s="17">
        <v>0.22222222222222199</v>
      </c>
      <c r="G5" s="17">
        <v>6.0606060606060594E-2</v>
      </c>
      <c r="H5" s="17">
        <v>0.12</v>
      </c>
      <c r="I5" s="17">
        <v>0</v>
      </c>
      <c r="J5" s="17">
        <v>3.2258064516128997E-2</v>
      </c>
      <c r="K5" s="17">
        <v>7.43801652892562E-2</v>
      </c>
      <c r="L5" s="17">
        <v>0</v>
      </c>
      <c r="M5" s="17">
        <v>8.0808080808080801E-2</v>
      </c>
      <c r="N5" s="17">
        <v>4.0404040404040401E-2</v>
      </c>
      <c r="O5" s="17">
        <v>2.02020202020202E-2</v>
      </c>
      <c r="P5" s="17">
        <v>7.0707070707070704E-2</v>
      </c>
      <c r="Q5" s="17">
        <v>0</v>
      </c>
      <c r="R5" s="17">
        <v>2.02020202020202E-2</v>
      </c>
      <c r="S5" s="17">
        <v>7.0707070707070704E-2</v>
      </c>
      <c r="T5" s="17">
        <v>2.02020202020202E-2</v>
      </c>
      <c r="U5" s="17">
        <v>0</v>
      </c>
      <c r="V5" s="17">
        <v>0.76767676767676807</v>
      </c>
      <c r="W5" s="17">
        <v>7.0707070707070704E-2</v>
      </c>
      <c r="X5" s="17">
        <v>0</v>
      </c>
      <c r="Y5" s="17">
        <v>2.02020202020202E-2</v>
      </c>
      <c r="Z5" s="17">
        <v>0.34343434343434304</v>
      </c>
      <c r="AA5" s="17">
        <v>3.0303030303030297E-2</v>
      </c>
      <c r="AB5" s="17">
        <v>7.0707070707070704E-2</v>
      </c>
      <c r="AC5" s="17">
        <v>0.29292929292929304</v>
      </c>
      <c r="AD5" s="17">
        <v>0.28282828282828304</v>
      </c>
      <c r="AE5" s="17">
        <v>0</v>
      </c>
      <c r="AF5" s="17">
        <v>5.0505050505050504E-2</v>
      </c>
      <c r="AG5" s="17">
        <v>1.01010101010101E-2</v>
      </c>
      <c r="AH5" s="17">
        <v>2.02020202020202E-2</v>
      </c>
      <c r="AI5" s="17">
        <v>0.47474747474747503</v>
      </c>
      <c r="AJ5" s="17">
        <v>7.0707070707070704E-2</v>
      </c>
      <c r="AK5" s="17">
        <v>0</v>
      </c>
      <c r="AL5" s="17">
        <v>1.01010101010101E-2</v>
      </c>
      <c r="AM5" s="17">
        <v>0.38383838383838403</v>
      </c>
      <c r="AN5" s="17">
        <v>0.18181818181818202</v>
      </c>
      <c r="AO5" s="17">
        <v>3.0303030303030297E-2</v>
      </c>
      <c r="AP5" s="17">
        <v>0.18181818181818202</v>
      </c>
      <c r="AQ5" s="17">
        <v>3.0303030303030297E-2</v>
      </c>
      <c r="AR5" s="17">
        <v>3.0303030303030297E-2</v>
      </c>
      <c r="AS5" s="17">
        <v>8.0808080808080801E-2</v>
      </c>
      <c r="AT5" s="17">
        <v>0.10101010101010101</v>
      </c>
      <c r="AU5" s="17">
        <v>1.01010101010101E-2</v>
      </c>
      <c r="AV5" s="17">
        <v>0.45454545454545503</v>
      </c>
      <c r="AW5" s="17">
        <v>0</v>
      </c>
      <c r="AX5" s="17">
        <v>0</v>
      </c>
      <c r="AY5" s="17">
        <v>4.0404040404040401E-2</v>
      </c>
      <c r="AZ5" s="17">
        <v>0.52525252525252497</v>
      </c>
      <c r="BA5" s="17">
        <v>5.0505050505050504E-2</v>
      </c>
      <c r="BB5" s="17">
        <v>6.0606060606060594E-2</v>
      </c>
      <c r="BC5" s="17">
        <v>0.47474747474747503</v>
      </c>
      <c r="BD5" s="17">
        <v>0.29292929292929304</v>
      </c>
      <c r="BE5" s="17">
        <v>5.0505050505050504E-2</v>
      </c>
      <c r="BF5" s="17">
        <v>3.0303030303030297E-2</v>
      </c>
      <c r="BG5" s="17">
        <v>0</v>
      </c>
      <c r="BH5" s="17">
        <v>3.0303030303030297E-2</v>
      </c>
      <c r="BI5" s="17">
        <v>0.34343434343434304</v>
      </c>
      <c r="BJ5" s="17">
        <v>0</v>
      </c>
      <c r="BK5" s="17">
        <v>0</v>
      </c>
      <c r="BL5" s="17">
        <v>4.0404040404040401E-2</v>
      </c>
      <c r="BM5" s="17">
        <v>0.35353535353535398</v>
      </c>
      <c r="BN5" s="17">
        <v>0.18181818181818202</v>
      </c>
      <c r="BO5" s="17">
        <v>0.14141414141414099</v>
      </c>
      <c r="BP5" s="17">
        <v>0.29292929292929304</v>
      </c>
      <c r="BQ5" s="17">
        <v>0.63636363636363602</v>
      </c>
      <c r="BR5" s="17">
        <v>0.12121212121212099</v>
      </c>
      <c r="BS5" s="17">
        <v>0</v>
      </c>
      <c r="BT5" s="17">
        <v>4.0404040404040401E-2</v>
      </c>
      <c r="BU5" s="17">
        <v>0</v>
      </c>
      <c r="BV5" s="17">
        <v>0.21212121212121202</v>
      </c>
      <c r="BW5" s="17">
        <v>0</v>
      </c>
      <c r="BX5" s="17">
        <v>5.0505050505050504E-2</v>
      </c>
      <c r="BY5" s="17">
        <v>8.0808080808080801E-2</v>
      </c>
      <c r="BZ5" s="17">
        <v>0.18181818181818202</v>
      </c>
      <c r="CA5" s="17">
        <v>6.0606060606060594E-2</v>
      </c>
      <c r="CB5" s="17">
        <v>0.21212121212121202</v>
      </c>
      <c r="CC5" s="17">
        <v>0.21212121212121202</v>
      </c>
      <c r="CD5" s="17">
        <v>0.53535353535353503</v>
      </c>
      <c r="CE5" s="17">
        <v>0.11111111111111099</v>
      </c>
      <c r="CF5" s="17">
        <v>0.38383838383838403</v>
      </c>
      <c r="CG5" s="17">
        <v>0.10101010101010101</v>
      </c>
      <c r="CH5" s="17">
        <v>8.0808080808080801E-2</v>
      </c>
      <c r="CI5" s="17">
        <v>0.21212121212121202</v>
      </c>
      <c r="CJ5" s="17">
        <v>0</v>
      </c>
      <c r="CK5" s="17">
        <v>1.01010101010101E-2</v>
      </c>
      <c r="CL5" s="17">
        <v>5.0505050505050504E-2</v>
      </c>
      <c r="CM5" s="17">
        <v>0.18181818181818202</v>
      </c>
      <c r="CN5" s="17">
        <v>0.919191919191919</v>
      </c>
      <c r="CO5" s="17">
        <v>3.0303030303030297E-2</v>
      </c>
      <c r="CP5" s="17">
        <v>8.0808080808080801E-2</v>
      </c>
      <c r="CQ5" s="17">
        <v>0</v>
      </c>
      <c r="CR5" s="17">
        <v>1.01010101010101E-2</v>
      </c>
      <c r="CS5" s="17">
        <v>4.0404040404040401E-2</v>
      </c>
      <c r="CT5" s="17">
        <v>1.01010101010101E-2</v>
      </c>
      <c r="CU5" s="17">
        <v>1.01010101010101E-2</v>
      </c>
      <c r="CV5" s="17">
        <v>0.15151515151515199</v>
      </c>
      <c r="CW5" s="17">
        <v>2.02020202020202E-2</v>
      </c>
      <c r="CX5" s="17">
        <v>1.01010101010101E-2</v>
      </c>
      <c r="CY5" s="17">
        <v>0.80808080808080807</v>
      </c>
      <c r="CZ5" s="17">
        <v>0</v>
      </c>
      <c r="DA5" s="17">
        <v>0.39393939393939398</v>
      </c>
      <c r="DB5" s="17">
        <v>0.58585858585858608</v>
      </c>
      <c r="DC5" s="17">
        <v>0</v>
      </c>
      <c r="DD5" s="17">
        <v>1.01010101010101E-2</v>
      </c>
      <c r="DE5" s="17">
        <v>1.01010101010101E-2</v>
      </c>
      <c r="DF5" s="17">
        <v>0</v>
      </c>
      <c r="DG5" s="17">
        <v>0.72727272727272707</v>
      </c>
      <c r="DH5" s="17">
        <v>0.26262626262626299</v>
      </c>
      <c r="DI5" s="17">
        <v>1.01010101010101E-2</v>
      </c>
      <c r="DJ5" s="58">
        <v>0.65656565656565702</v>
      </c>
      <c r="DK5" s="58">
        <v>0.27272727272727298</v>
      </c>
      <c r="DL5" s="58">
        <v>7.0707070707070704E-2</v>
      </c>
      <c r="DM5" s="58">
        <v>0.58585858585858608</v>
      </c>
      <c r="DN5" s="58">
        <v>0.40404040404040403</v>
      </c>
      <c r="DO5" s="58">
        <v>1.01010101010101E-2</v>
      </c>
      <c r="DP5" s="17">
        <v>0.47474747474747503</v>
      </c>
      <c r="DQ5" s="18">
        <v>1.0752688172042999E-2</v>
      </c>
      <c r="DR5" s="18">
        <v>0</v>
      </c>
      <c r="DS5" s="57">
        <v>7.0422535211267599E-3</v>
      </c>
      <c r="DT5" s="57">
        <v>0</v>
      </c>
      <c r="DU5" s="18">
        <v>0</v>
      </c>
      <c r="DV5" s="18">
        <v>0</v>
      </c>
      <c r="DW5" s="18">
        <v>0</v>
      </c>
      <c r="DX5" s="18">
        <v>0</v>
      </c>
      <c r="DY5" s="18">
        <v>0</v>
      </c>
      <c r="DZ5" s="18">
        <v>0</v>
      </c>
      <c r="EA5" s="18">
        <v>0</v>
      </c>
      <c r="EB5" s="73">
        <v>0.28282828282828304</v>
      </c>
      <c r="EC5" s="73">
        <v>0.7171717171717169</v>
      </c>
      <c r="ED5" s="73">
        <v>0</v>
      </c>
      <c r="EE5" s="58">
        <v>0</v>
      </c>
    </row>
    <row r="6" spans="1:135" x14ac:dyDescent="0.3">
      <c r="A6" s="14" t="s">
        <v>4</v>
      </c>
      <c r="B6" s="14"/>
      <c r="C6" s="17">
        <v>0.82432432432432412</v>
      </c>
      <c r="D6" s="17">
        <v>0</v>
      </c>
      <c r="E6" s="17">
        <v>0.16455696202531597</v>
      </c>
      <c r="F6" s="17">
        <v>6.25E-2</v>
      </c>
      <c r="G6" s="17">
        <v>7.8947368421052599E-2</v>
      </c>
      <c r="H6" s="17">
        <v>0.11764705882352899</v>
      </c>
      <c r="I6" s="17">
        <v>0</v>
      </c>
      <c r="J6" s="17">
        <v>3.9215686274509796E-2</v>
      </c>
      <c r="K6" s="17">
        <v>5.6910569105691096E-2</v>
      </c>
      <c r="L6" s="17">
        <v>0</v>
      </c>
      <c r="M6" s="17">
        <v>0</v>
      </c>
      <c r="N6" s="17">
        <v>3.0303030303030297E-2</v>
      </c>
      <c r="O6" s="17">
        <v>0</v>
      </c>
      <c r="P6" s="17">
        <v>0</v>
      </c>
      <c r="Q6" s="17">
        <v>0</v>
      </c>
      <c r="R6" s="17">
        <v>0</v>
      </c>
      <c r="S6" s="17">
        <v>4.0404040404040401E-2</v>
      </c>
      <c r="T6" s="17">
        <v>0</v>
      </c>
      <c r="U6" s="17">
        <v>0</v>
      </c>
      <c r="V6" s="17">
        <v>0.88888888888888895</v>
      </c>
      <c r="W6" s="17">
        <v>6.0606060606060594E-2</v>
      </c>
      <c r="X6" s="17">
        <v>0</v>
      </c>
      <c r="Y6" s="17">
        <v>0</v>
      </c>
      <c r="Z6" s="17">
        <v>0.45454545454545503</v>
      </c>
      <c r="AA6" s="17">
        <v>0.29292929292929304</v>
      </c>
      <c r="AB6" s="17">
        <v>0.14141414141414099</v>
      </c>
      <c r="AC6" s="17">
        <v>0.12121212121212099</v>
      </c>
      <c r="AD6" s="17">
        <v>0.29292929292929304</v>
      </c>
      <c r="AE6" s="17">
        <v>4.0404040404040401E-2</v>
      </c>
      <c r="AF6" s="17">
        <v>0.21212121212121202</v>
      </c>
      <c r="AG6" s="17">
        <v>5.0505050505050504E-2</v>
      </c>
      <c r="AH6" s="17">
        <v>1.01010101010101E-2</v>
      </c>
      <c r="AI6" s="17">
        <v>0.40404040404040403</v>
      </c>
      <c r="AJ6" s="17">
        <v>3.0303030303030297E-2</v>
      </c>
      <c r="AK6" s="17">
        <v>0</v>
      </c>
      <c r="AL6" s="17">
        <v>0</v>
      </c>
      <c r="AM6" s="17">
        <v>0.17171717171717202</v>
      </c>
      <c r="AN6" s="17">
        <v>0.32323232323232298</v>
      </c>
      <c r="AO6" s="17">
        <v>7.0707070707070704E-2</v>
      </c>
      <c r="AP6" s="17">
        <v>3.0303030303030297E-2</v>
      </c>
      <c r="AQ6" s="17">
        <v>0</v>
      </c>
      <c r="AR6" s="17">
        <v>0.22222222222222199</v>
      </c>
      <c r="AS6" s="17">
        <v>0.23232323232323199</v>
      </c>
      <c r="AT6" s="17">
        <v>9.0909090909090898E-2</v>
      </c>
      <c r="AU6" s="17">
        <v>0</v>
      </c>
      <c r="AV6" s="17">
        <v>0.48484848484848497</v>
      </c>
      <c r="AW6" s="17">
        <v>4.0404040404040401E-2</v>
      </c>
      <c r="AX6" s="17">
        <v>0</v>
      </c>
      <c r="AY6" s="17">
        <v>0</v>
      </c>
      <c r="AZ6" s="17">
        <v>0.51515151515151503</v>
      </c>
      <c r="BA6" s="17">
        <v>0.35353535353535398</v>
      </c>
      <c r="BB6" s="17">
        <v>0.18181818181818202</v>
      </c>
      <c r="BC6" s="17">
        <v>0.24242424242424199</v>
      </c>
      <c r="BD6" s="17">
        <v>0.22222222222222199</v>
      </c>
      <c r="BE6" s="17">
        <v>0.25252525252525299</v>
      </c>
      <c r="BF6" s="17">
        <v>0.19191919191919202</v>
      </c>
      <c r="BG6" s="17">
        <v>3.0303030303030297E-2</v>
      </c>
      <c r="BH6" s="17">
        <v>0</v>
      </c>
      <c r="BI6" s="17">
        <v>0.35353535353535398</v>
      </c>
      <c r="BJ6" s="17">
        <v>3.0303030303030297E-2</v>
      </c>
      <c r="BK6" s="17">
        <v>0</v>
      </c>
      <c r="BL6" s="17">
        <v>6.0606060606060594E-2</v>
      </c>
      <c r="BM6" s="17">
        <v>0.24242424242424199</v>
      </c>
      <c r="BN6" s="17">
        <v>0.26262626262626299</v>
      </c>
      <c r="BO6" s="17">
        <v>0.15151515151515199</v>
      </c>
      <c r="BP6" s="17">
        <v>0.12121212121212099</v>
      </c>
      <c r="BQ6" s="17">
        <v>0.41414141414141398</v>
      </c>
      <c r="BR6" s="17">
        <v>0.28282828282828304</v>
      </c>
      <c r="BS6" s="17">
        <v>1.01010101010101E-2</v>
      </c>
      <c r="BT6" s="17">
        <v>3.0303030303030297E-2</v>
      </c>
      <c r="BU6" s="17">
        <v>2.02020202020202E-2</v>
      </c>
      <c r="BV6" s="17">
        <v>0.26262626262626299</v>
      </c>
      <c r="BW6" s="17">
        <v>3.0303030303030297E-2</v>
      </c>
      <c r="BX6" s="17">
        <v>0</v>
      </c>
      <c r="BY6" s="17">
        <v>8.0808080808080801E-2</v>
      </c>
      <c r="BZ6" s="17">
        <v>0.18181818181818202</v>
      </c>
      <c r="CA6" s="17">
        <v>0.11111111111111099</v>
      </c>
      <c r="CB6" s="17">
        <v>0.35353535353535398</v>
      </c>
      <c r="CC6" s="17">
        <v>6.0606060606060594E-2</v>
      </c>
      <c r="CD6" s="17">
        <v>0.32323232323232298</v>
      </c>
      <c r="CE6" s="17">
        <v>0.11111111111111099</v>
      </c>
      <c r="CF6" s="17">
        <v>0.28282828282828304</v>
      </c>
      <c r="CG6" s="17">
        <v>1.01010101010101E-2</v>
      </c>
      <c r="CH6" s="17">
        <v>9.0909090909090898E-2</v>
      </c>
      <c r="CI6" s="17">
        <v>0.27272727272727298</v>
      </c>
      <c r="CJ6" s="17">
        <v>4.0404040404040401E-2</v>
      </c>
      <c r="CK6" s="17">
        <v>0</v>
      </c>
      <c r="CL6" s="17">
        <v>0</v>
      </c>
      <c r="CM6" s="17">
        <v>0.18181818181818202</v>
      </c>
      <c r="CN6" s="17">
        <v>0.96969696969696995</v>
      </c>
      <c r="CO6" s="17">
        <v>3.0303030303030297E-2</v>
      </c>
      <c r="CP6" s="17">
        <v>1.01010101010101E-2</v>
      </c>
      <c r="CQ6" s="17">
        <v>0</v>
      </c>
      <c r="CR6" s="17">
        <v>2.02020202020202E-2</v>
      </c>
      <c r="CS6" s="17">
        <v>0</v>
      </c>
      <c r="CT6" s="17">
        <v>0</v>
      </c>
      <c r="CU6" s="17">
        <v>4.0404040404040401E-2</v>
      </c>
      <c r="CV6" s="17">
        <v>0.27272727272727298</v>
      </c>
      <c r="CW6" s="17">
        <v>0</v>
      </c>
      <c r="CX6" s="17">
        <v>1.01010101010101E-2</v>
      </c>
      <c r="CY6" s="17">
        <v>0.67676767676767691</v>
      </c>
      <c r="CZ6" s="17">
        <v>0</v>
      </c>
      <c r="DA6" s="17">
        <v>0.23232323232323199</v>
      </c>
      <c r="DB6" s="17">
        <v>0.7575757575757579</v>
      </c>
      <c r="DC6" s="17">
        <v>0</v>
      </c>
      <c r="DD6" s="17">
        <v>0</v>
      </c>
      <c r="DE6" s="17">
        <v>1.01010101010101E-2</v>
      </c>
      <c r="DF6" s="17">
        <v>0</v>
      </c>
      <c r="DG6" s="17">
        <v>0.57575757575757602</v>
      </c>
      <c r="DH6" s="17">
        <v>0.40404040404040403</v>
      </c>
      <c r="DI6" s="17">
        <v>2.02020202020202E-2</v>
      </c>
      <c r="DJ6" s="58">
        <v>0.62626262626262597</v>
      </c>
      <c r="DK6" s="58">
        <v>0.27272727272727298</v>
      </c>
      <c r="DL6" s="58">
        <v>0.10101010101010101</v>
      </c>
      <c r="DM6" s="58">
        <v>0.50505050505050497</v>
      </c>
      <c r="DN6" s="58">
        <v>0.49494949494949503</v>
      </c>
      <c r="DO6" s="58">
        <v>0</v>
      </c>
      <c r="DP6" s="17">
        <v>0.35353535353535398</v>
      </c>
      <c r="DQ6" s="18">
        <v>0</v>
      </c>
      <c r="DR6" s="18">
        <v>0</v>
      </c>
      <c r="DS6" s="57">
        <v>0</v>
      </c>
      <c r="DT6" s="57">
        <v>0</v>
      </c>
      <c r="DU6" s="18">
        <v>0</v>
      </c>
      <c r="DV6" s="18">
        <v>0</v>
      </c>
      <c r="DW6" s="18">
        <v>0</v>
      </c>
      <c r="DX6" s="18">
        <v>0</v>
      </c>
      <c r="DY6" s="18">
        <v>0</v>
      </c>
      <c r="DZ6" s="18">
        <v>0</v>
      </c>
      <c r="EA6" s="18">
        <v>0</v>
      </c>
      <c r="EB6" s="73">
        <v>0.36363636363636404</v>
      </c>
      <c r="EC6" s="73">
        <v>0.63636363636363602</v>
      </c>
      <c r="ED6" s="73">
        <v>0</v>
      </c>
      <c r="EE6" s="58">
        <v>5.0505050505050504E-2</v>
      </c>
    </row>
    <row r="7" spans="1:135" x14ac:dyDescent="0.3">
      <c r="A7" s="14" t="s">
        <v>5</v>
      </c>
      <c r="B7" s="14"/>
      <c r="C7" s="17">
        <v>0.6</v>
      </c>
      <c r="D7" s="17">
        <v>0.125</v>
      </c>
      <c r="E7" s="17">
        <v>0.18461538461538499</v>
      </c>
      <c r="F7" s="17">
        <v>0</v>
      </c>
      <c r="G7" s="17">
        <v>0.23529411764705899</v>
      </c>
      <c r="H7" s="17">
        <v>0.25301204819277101</v>
      </c>
      <c r="I7" s="17">
        <v>0</v>
      </c>
      <c r="J7" s="17">
        <v>0</v>
      </c>
      <c r="K7" s="17">
        <v>0.11111111111111099</v>
      </c>
      <c r="L7" s="17">
        <v>2.02020202020202E-2</v>
      </c>
      <c r="M7" s="17">
        <v>0.10101010101010101</v>
      </c>
      <c r="N7" s="17">
        <v>4.0404040404040401E-2</v>
      </c>
      <c r="O7" s="17">
        <v>0</v>
      </c>
      <c r="P7" s="17">
        <v>4.0404040404040401E-2</v>
      </c>
      <c r="Q7" s="17">
        <v>6.0606060606060594E-2</v>
      </c>
      <c r="R7" s="17">
        <v>0</v>
      </c>
      <c r="S7" s="17">
        <v>2.02020202020202E-2</v>
      </c>
      <c r="T7" s="17">
        <v>3.0303030303030297E-2</v>
      </c>
      <c r="U7" s="17">
        <v>1.01010101010101E-2</v>
      </c>
      <c r="V7" s="17">
        <v>0.72727272727272707</v>
      </c>
      <c r="W7" s="17">
        <v>7.0707070707070704E-2</v>
      </c>
      <c r="X7" s="17">
        <v>0</v>
      </c>
      <c r="Y7" s="17">
        <v>6.0606060606060594E-2</v>
      </c>
      <c r="Z7" s="17">
        <v>0.48484848484848497</v>
      </c>
      <c r="AA7" s="17">
        <v>9.0909090909090898E-2</v>
      </c>
      <c r="AB7" s="17">
        <v>1.01010101010101E-2</v>
      </c>
      <c r="AC7" s="17">
        <v>0.46464646464646497</v>
      </c>
      <c r="AD7" s="17">
        <v>0.50505050505050497</v>
      </c>
      <c r="AE7" s="17">
        <v>0</v>
      </c>
      <c r="AF7" s="17">
        <v>5.0505050505050504E-2</v>
      </c>
      <c r="AG7" s="17">
        <v>3.0303030303030297E-2</v>
      </c>
      <c r="AH7" s="17">
        <v>7.0707070707070704E-2</v>
      </c>
      <c r="AI7" s="17">
        <v>0.33333333333333298</v>
      </c>
      <c r="AJ7" s="17">
        <v>7.0707070707070704E-2</v>
      </c>
      <c r="AK7" s="17">
        <v>0</v>
      </c>
      <c r="AL7" s="17">
        <v>4.0404040404040401E-2</v>
      </c>
      <c r="AM7" s="17">
        <v>0.35353535353535398</v>
      </c>
      <c r="AN7" s="17">
        <v>0.44444444444444398</v>
      </c>
      <c r="AO7" s="17">
        <v>1.01010101010101E-2</v>
      </c>
      <c r="AP7" s="17">
        <v>0.21212121212121202</v>
      </c>
      <c r="AQ7" s="17">
        <v>0.15151515151515199</v>
      </c>
      <c r="AR7" s="17">
        <v>0.30303030303030298</v>
      </c>
      <c r="AS7" s="17">
        <v>0.16161616161616202</v>
      </c>
      <c r="AT7" s="17">
        <v>8.0808080808080801E-2</v>
      </c>
      <c r="AU7" s="17">
        <v>3.0303030303030297E-2</v>
      </c>
      <c r="AV7" s="17">
        <v>0.25252525252525299</v>
      </c>
      <c r="AW7" s="17">
        <v>0</v>
      </c>
      <c r="AX7" s="17">
        <v>0</v>
      </c>
      <c r="AY7" s="17">
        <v>7.0707070707070704E-2</v>
      </c>
      <c r="AZ7" s="17">
        <v>0.74747474747474796</v>
      </c>
      <c r="BA7" s="17">
        <v>8.0808080808080801E-2</v>
      </c>
      <c r="BB7" s="17">
        <v>5.0505050505050504E-2</v>
      </c>
      <c r="BC7" s="17">
        <v>0.53535353535353503</v>
      </c>
      <c r="BD7" s="17">
        <v>0.70707070707070696</v>
      </c>
      <c r="BE7" s="17">
        <v>0.18181818181818202</v>
      </c>
      <c r="BF7" s="17">
        <v>5.0505050505050504E-2</v>
      </c>
      <c r="BG7" s="17">
        <v>2.02020202020202E-2</v>
      </c>
      <c r="BH7" s="17">
        <v>0.12121212121212099</v>
      </c>
      <c r="BI7" s="17">
        <v>0.13131313131313099</v>
      </c>
      <c r="BJ7" s="17">
        <v>0</v>
      </c>
      <c r="BK7" s="17">
        <v>0</v>
      </c>
      <c r="BL7" s="17">
        <v>0</v>
      </c>
      <c r="BM7" s="17">
        <v>0.36363636363636404</v>
      </c>
      <c r="BN7" s="17">
        <v>4.0404040404040401E-2</v>
      </c>
      <c r="BO7" s="17">
        <v>0</v>
      </c>
      <c r="BP7" s="17">
        <v>0.55555555555555602</v>
      </c>
      <c r="BQ7" s="17">
        <v>0.59595959595959602</v>
      </c>
      <c r="BR7" s="17">
        <v>0.24242424242424199</v>
      </c>
      <c r="BS7" s="17">
        <v>0</v>
      </c>
      <c r="BT7" s="17">
        <v>0</v>
      </c>
      <c r="BU7" s="17">
        <v>4.0404040404040401E-2</v>
      </c>
      <c r="BV7" s="17">
        <v>4.0404040404040401E-2</v>
      </c>
      <c r="BW7" s="17">
        <v>3.0303030303030297E-2</v>
      </c>
      <c r="BX7" s="17">
        <v>0</v>
      </c>
      <c r="BY7" s="17">
        <v>2.02020202020202E-2</v>
      </c>
      <c r="BZ7" s="17">
        <v>0.20202020202020202</v>
      </c>
      <c r="CA7" s="17">
        <v>4.0404040404040401E-2</v>
      </c>
      <c r="CB7" s="17">
        <v>0.24242424242424199</v>
      </c>
      <c r="CC7" s="17">
        <v>8.0808080808080801E-2</v>
      </c>
      <c r="CD7" s="17">
        <v>0.57575757575757602</v>
      </c>
      <c r="CE7" s="17">
        <v>0.27272727272727298</v>
      </c>
      <c r="CF7" s="17">
        <v>0.53535353535353503</v>
      </c>
      <c r="CG7" s="17">
        <v>0.14141414141414099</v>
      </c>
      <c r="CH7" s="17">
        <v>5.0505050505050504E-2</v>
      </c>
      <c r="CI7" s="17">
        <v>6.0606060606060594E-2</v>
      </c>
      <c r="CJ7" s="17">
        <v>3.0303030303030297E-2</v>
      </c>
      <c r="CK7" s="17">
        <v>0</v>
      </c>
      <c r="CL7" s="17">
        <v>0</v>
      </c>
      <c r="CM7" s="17">
        <v>2.02020202020202E-2</v>
      </c>
      <c r="CN7" s="17">
        <v>0.94949494949494906</v>
      </c>
      <c r="CO7" s="17">
        <v>5.0505050505050504E-2</v>
      </c>
      <c r="CP7" s="17">
        <v>1.01010101010101E-2</v>
      </c>
      <c r="CQ7" s="17">
        <v>3.0303030303030297E-2</v>
      </c>
      <c r="CR7" s="17">
        <v>2.02020202020202E-2</v>
      </c>
      <c r="CS7" s="17">
        <v>0</v>
      </c>
      <c r="CT7" s="17">
        <v>0</v>
      </c>
      <c r="CU7" s="17">
        <v>1.01010101010101E-2</v>
      </c>
      <c r="CV7" s="17">
        <v>0.12121212121212099</v>
      </c>
      <c r="CW7" s="17">
        <v>3.0303030303030297E-2</v>
      </c>
      <c r="CX7" s="17">
        <v>0</v>
      </c>
      <c r="CY7" s="17">
        <v>0.83838383838383801</v>
      </c>
      <c r="CZ7" s="17">
        <v>0</v>
      </c>
      <c r="DA7" s="17">
        <v>0.22222222222222199</v>
      </c>
      <c r="DB7" s="17">
        <v>0.77777777777777801</v>
      </c>
      <c r="DC7" s="17">
        <v>0</v>
      </c>
      <c r="DD7" s="17">
        <v>0</v>
      </c>
      <c r="DE7" s="17">
        <v>0</v>
      </c>
      <c r="DF7" s="17">
        <v>0</v>
      </c>
      <c r="DG7" s="17">
        <v>0.73737373737373701</v>
      </c>
      <c r="DH7" s="17">
        <v>0.24242424242424199</v>
      </c>
      <c r="DI7" s="17">
        <v>2.02020202020202E-2</v>
      </c>
      <c r="DJ7" s="58">
        <v>0.58585858585858608</v>
      </c>
      <c r="DK7" s="58">
        <v>0.41414141414141398</v>
      </c>
      <c r="DL7" s="58">
        <v>0</v>
      </c>
      <c r="DM7" s="58">
        <v>0.54545454545454497</v>
      </c>
      <c r="DN7" s="58">
        <v>0.44444444444444398</v>
      </c>
      <c r="DO7" s="58">
        <v>1.01010101010101E-2</v>
      </c>
      <c r="DP7" s="17">
        <v>0.49494949494949503</v>
      </c>
      <c r="DQ7" s="18">
        <v>4.3956043956044001E-2</v>
      </c>
      <c r="DR7" s="18">
        <v>0</v>
      </c>
      <c r="DS7" s="57">
        <v>6.7567567567567597E-3</v>
      </c>
      <c r="DT7" s="57">
        <v>0.107142857142857</v>
      </c>
      <c r="DU7" s="18">
        <v>0</v>
      </c>
      <c r="DV7" s="18">
        <v>0</v>
      </c>
      <c r="DW7" s="18">
        <v>0</v>
      </c>
      <c r="DX7" s="18">
        <v>0</v>
      </c>
      <c r="DY7" s="18">
        <v>0</v>
      </c>
      <c r="DZ7" s="18">
        <v>0</v>
      </c>
      <c r="EA7" s="18">
        <v>0</v>
      </c>
      <c r="EB7" s="73">
        <v>0.11111111111111099</v>
      </c>
      <c r="EC7" s="73">
        <v>0.88888888888888895</v>
      </c>
      <c r="ED7" s="73">
        <v>0</v>
      </c>
      <c r="EE7" s="58">
        <v>1.01010101010101E-2</v>
      </c>
    </row>
    <row r="8" spans="1:135" x14ac:dyDescent="0.3">
      <c r="A8" s="14" t="s">
        <v>6</v>
      </c>
      <c r="B8" s="14" t="s">
        <v>33</v>
      </c>
      <c r="C8" s="17">
        <v>0.67647058823529405</v>
      </c>
      <c r="D8" s="17">
        <v>0.162790697674419</v>
      </c>
      <c r="E8" s="17">
        <v>0.126984126984127</v>
      </c>
      <c r="F8" s="17">
        <v>0</v>
      </c>
      <c r="G8" s="17">
        <v>0.14285714285714302</v>
      </c>
      <c r="H8" s="17">
        <v>8.5714285714285687E-2</v>
      </c>
      <c r="I8" s="17">
        <v>0</v>
      </c>
      <c r="J8" s="17">
        <v>9.6774193548387094E-2</v>
      </c>
      <c r="K8" s="17">
        <v>3.5087719298245598E-2</v>
      </c>
      <c r="L8" s="17">
        <v>0</v>
      </c>
      <c r="M8" s="17">
        <v>0.104166666666667</v>
      </c>
      <c r="N8" s="17">
        <v>0</v>
      </c>
      <c r="O8" s="17">
        <v>0</v>
      </c>
      <c r="P8" s="17">
        <v>6.25E-2</v>
      </c>
      <c r="Q8" s="17">
        <v>4.1666666666666699E-2</v>
      </c>
      <c r="R8" s="17">
        <v>0</v>
      </c>
      <c r="S8" s="17">
        <v>0</v>
      </c>
      <c r="T8" s="17">
        <v>2.0833333333333301E-2</v>
      </c>
      <c r="U8" s="17">
        <v>0</v>
      </c>
      <c r="V8" s="17">
        <v>0.8125</v>
      </c>
      <c r="W8" s="17">
        <v>1.0416666666666701E-2</v>
      </c>
      <c r="X8" s="17">
        <v>0</v>
      </c>
      <c r="Y8" s="17">
        <v>1.0416666666666701E-2</v>
      </c>
      <c r="Z8" s="17">
        <v>0.40625</v>
      </c>
      <c r="AA8" s="17">
        <v>1.0416666666666701E-2</v>
      </c>
      <c r="AB8" s="17">
        <v>2.0833333333333301E-2</v>
      </c>
      <c r="AC8" s="17">
        <v>0.30208333333333298</v>
      </c>
      <c r="AD8" s="17">
        <v>0.27083333333333298</v>
      </c>
      <c r="AE8" s="17">
        <v>0</v>
      </c>
      <c r="AF8" s="17">
        <v>1.0416666666666701E-2</v>
      </c>
      <c r="AG8" s="17">
        <v>1.0416666666666701E-2</v>
      </c>
      <c r="AH8" s="17">
        <v>1.0416666666666701E-2</v>
      </c>
      <c r="AI8" s="17">
        <v>0.41666666666666702</v>
      </c>
      <c r="AJ8" s="17">
        <v>1.0416666666666701E-2</v>
      </c>
      <c r="AK8" s="17">
        <v>0</v>
      </c>
      <c r="AL8" s="17">
        <v>1.0416666666666701E-2</v>
      </c>
      <c r="AM8" s="17">
        <v>0.17708333333333301</v>
      </c>
      <c r="AN8" s="17">
        <v>0.17708333333333301</v>
      </c>
      <c r="AO8" s="17">
        <v>1.0416666666666701E-2</v>
      </c>
      <c r="AP8" s="17">
        <v>0.114583333333333</v>
      </c>
      <c r="AQ8" s="17">
        <v>6.25E-2</v>
      </c>
      <c r="AR8" s="17">
        <v>0.19791666666666699</v>
      </c>
      <c r="AS8" s="17">
        <v>7.2916666666666699E-2</v>
      </c>
      <c r="AT8" s="17">
        <v>3.125E-2</v>
      </c>
      <c r="AU8" s="17">
        <v>0</v>
      </c>
      <c r="AV8" s="17">
        <v>0.52083333333333304</v>
      </c>
      <c r="AW8" s="17">
        <v>1.0416666666666701E-2</v>
      </c>
      <c r="AX8" s="17">
        <v>0</v>
      </c>
      <c r="AY8" s="17">
        <v>2.0833333333333301E-2</v>
      </c>
      <c r="AZ8" s="17">
        <v>0.3125</v>
      </c>
      <c r="BA8" s="17">
        <v>3.125E-2</v>
      </c>
      <c r="BB8" s="17">
        <v>5.2083333333333301E-2</v>
      </c>
      <c r="BC8" s="17">
        <v>0.23958333333333301</v>
      </c>
      <c r="BD8" s="17">
        <v>0.29166666666666702</v>
      </c>
      <c r="BE8" s="17">
        <v>0.16666666666666699</v>
      </c>
      <c r="BF8" s="17">
        <v>8.3333333333333301E-2</v>
      </c>
      <c r="BG8" s="17">
        <v>3.125E-2</v>
      </c>
      <c r="BH8" s="17">
        <v>1.0416666666666701E-2</v>
      </c>
      <c r="BI8" s="17">
        <v>0.46875</v>
      </c>
      <c r="BJ8" s="17">
        <v>2.0833333333333301E-2</v>
      </c>
      <c r="BK8" s="17">
        <v>0</v>
      </c>
      <c r="BL8" s="17">
        <v>2.0833333333333301E-2</v>
      </c>
      <c r="BM8" s="17">
        <v>4.1666666666666699E-2</v>
      </c>
      <c r="BN8" s="17">
        <v>6.25E-2</v>
      </c>
      <c r="BO8" s="17">
        <v>1.0416666666666701E-2</v>
      </c>
      <c r="BP8" s="17">
        <v>9.375E-2</v>
      </c>
      <c r="BQ8" s="17">
        <v>0.34375</v>
      </c>
      <c r="BR8" s="17">
        <v>0.14583333333333301</v>
      </c>
      <c r="BS8" s="17">
        <v>0</v>
      </c>
      <c r="BT8" s="17">
        <v>1.0416666666666701E-2</v>
      </c>
      <c r="BU8" s="17">
        <v>4.1666666666666699E-2</v>
      </c>
      <c r="BV8" s="17">
        <v>0.39583333333333298</v>
      </c>
      <c r="BW8" s="17">
        <v>0.104166666666667</v>
      </c>
      <c r="BX8" s="17">
        <v>0</v>
      </c>
      <c r="BY8" s="17">
        <v>2.0833333333333301E-2</v>
      </c>
      <c r="BZ8" s="17">
        <v>0</v>
      </c>
      <c r="CA8" s="17">
        <v>0</v>
      </c>
      <c r="CB8" s="17">
        <v>5.2083333333333301E-2</v>
      </c>
      <c r="CC8" s="17">
        <v>0.13541666666666699</v>
      </c>
      <c r="CD8" s="17">
        <v>0.114583333333333</v>
      </c>
      <c r="CE8" s="17">
        <v>7.2916666666666699E-2</v>
      </c>
      <c r="CF8" s="17">
        <v>0.34375</v>
      </c>
      <c r="CG8" s="17">
        <v>1.0416666666666701E-2</v>
      </c>
      <c r="CH8" s="17">
        <v>7.2916666666666699E-2</v>
      </c>
      <c r="CI8" s="17">
        <v>0.39583333333333298</v>
      </c>
      <c r="CJ8" s="17">
        <v>0.104166666666667</v>
      </c>
      <c r="CK8" s="17">
        <v>0</v>
      </c>
      <c r="CL8" s="17">
        <v>2.0833333333333301E-2</v>
      </c>
      <c r="CM8" s="17">
        <v>0.13541666666666699</v>
      </c>
      <c r="CN8" s="17">
        <v>0.92708333333333304</v>
      </c>
      <c r="CO8" s="17">
        <v>3.125E-2</v>
      </c>
      <c r="CP8" s="17">
        <v>0</v>
      </c>
      <c r="CQ8" s="17">
        <v>2.0833333333333301E-2</v>
      </c>
      <c r="CR8" s="17">
        <v>0</v>
      </c>
      <c r="CS8" s="17">
        <v>1.0416666666666701E-2</v>
      </c>
      <c r="CT8" s="17">
        <v>4.1666666666666699E-2</v>
      </c>
      <c r="CU8" s="17">
        <v>1.0416666666666701E-2</v>
      </c>
      <c r="CV8" s="17">
        <v>0.125</v>
      </c>
      <c r="CW8" s="17">
        <v>0</v>
      </c>
      <c r="CX8" s="17">
        <v>0</v>
      </c>
      <c r="CY8" s="17">
        <v>0.86458333333333304</v>
      </c>
      <c r="CZ8" s="17">
        <v>0</v>
      </c>
      <c r="DA8" s="17">
        <v>0.114583333333333</v>
      </c>
      <c r="DB8" s="17">
        <v>0.875</v>
      </c>
      <c r="DC8" s="17">
        <v>1.0416666666666701E-2</v>
      </c>
      <c r="DD8" s="17">
        <v>0</v>
      </c>
      <c r="DE8" s="17">
        <v>0</v>
      </c>
      <c r="DF8" s="17">
        <v>0</v>
      </c>
      <c r="DG8" s="17">
        <v>0.9375</v>
      </c>
      <c r="DH8" s="17">
        <v>6.25E-2</v>
      </c>
      <c r="DI8" s="17">
        <v>0</v>
      </c>
      <c r="DJ8" s="58">
        <v>0.63541666666666696</v>
      </c>
      <c r="DK8" s="58">
        <v>0.3125</v>
      </c>
      <c r="DL8" s="58">
        <v>5.2083333333333301E-2</v>
      </c>
      <c r="DM8" s="58">
        <v>0.53125</v>
      </c>
      <c r="DN8" s="58">
        <v>0.46875</v>
      </c>
      <c r="DO8" s="58">
        <v>0</v>
      </c>
      <c r="DP8" s="17">
        <v>0.35416666666666702</v>
      </c>
      <c r="DQ8" s="18">
        <v>5.4347826086956499E-2</v>
      </c>
      <c r="DR8" s="18">
        <v>0</v>
      </c>
      <c r="DS8" s="57">
        <v>2.2556390977443601E-2</v>
      </c>
      <c r="DT8" s="57">
        <v>9.0909090909090898E-2</v>
      </c>
      <c r="DU8" s="18">
        <v>4.1666666666666699E-2</v>
      </c>
      <c r="DV8" s="18">
        <v>0</v>
      </c>
      <c r="DW8" s="18">
        <v>1.38888888888889E-2</v>
      </c>
      <c r="DX8" s="18">
        <v>1.38888888888889E-2</v>
      </c>
      <c r="DY8" s="18">
        <v>1.38888888888889E-2</v>
      </c>
      <c r="DZ8" s="18">
        <v>0</v>
      </c>
      <c r="EA8" s="18">
        <v>0</v>
      </c>
      <c r="EB8" s="73">
        <v>0.16666666666666699</v>
      </c>
      <c r="EC8" s="73">
        <v>0.83333333333333304</v>
      </c>
      <c r="ED8" s="73">
        <v>0</v>
      </c>
      <c r="EE8" s="58">
        <v>1.0416666666666701E-2</v>
      </c>
    </row>
    <row r="9" spans="1:135" x14ac:dyDescent="0.3">
      <c r="A9" s="14" t="s">
        <v>7</v>
      </c>
      <c r="B9" s="14" t="s">
        <v>34</v>
      </c>
      <c r="C9" s="17">
        <v>0.76923076923076905</v>
      </c>
      <c r="D9" s="17">
        <v>8.8235294117647106E-2</v>
      </c>
      <c r="E9" s="17">
        <v>0.18032786885245902</v>
      </c>
      <c r="F9" s="17">
        <v>0</v>
      </c>
      <c r="G9" s="17">
        <v>0.2</v>
      </c>
      <c r="H9" s="17">
        <v>0.1875</v>
      </c>
      <c r="I9" s="17">
        <v>0</v>
      </c>
      <c r="J9" s="17">
        <v>0</v>
      </c>
      <c r="K9" s="17">
        <v>5.6451612903225798E-2</v>
      </c>
      <c r="L9" s="17">
        <v>0</v>
      </c>
      <c r="M9" s="17">
        <v>8.3333333333333301E-2</v>
      </c>
      <c r="N9" s="17">
        <v>3.125E-2</v>
      </c>
      <c r="O9" s="17">
        <v>1.0416666666666701E-2</v>
      </c>
      <c r="P9" s="17">
        <v>5.2083333333333301E-2</v>
      </c>
      <c r="Q9" s="17">
        <v>4.1666666666666699E-2</v>
      </c>
      <c r="R9" s="17">
        <v>2.0833333333333301E-2</v>
      </c>
      <c r="S9" s="17">
        <v>3.125E-2</v>
      </c>
      <c r="T9" s="17">
        <v>3.125E-2</v>
      </c>
      <c r="U9" s="17">
        <v>1.0416666666666701E-2</v>
      </c>
      <c r="V9" s="17">
        <v>0.67708333333333304</v>
      </c>
      <c r="W9" s="17">
        <v>0.125</v>
      </c>
      <c r="X9" s="17">
        <v>0</v>
      </c>
      <c r="Y9" s="17">
        <v>3.125E-2</v>
      </c>
      <c r="Z9" s="17">
        <v>0.58333333333333304</v>
      </c>
      <c r="AA9" s="17">
        <v>4.1666666666666699E-2</v>
      </c>
      <c r="AB9" s="17">
        <v>0</v>
      </c>
      <c r="AC9" s="17">
        <v>0.33333333333333298</v>
      </c>
      <c r="AD9" s="17">
        <v>0.51041666666666696</v>
      </c>
      <c r="AE9" s="17">
        <v>3.125E-2</v>
      </c>
      <c r="AF9" s="17">
        <v>0.104166666666667</v>
      </c>
      <c r="AG9" s="17">
        <v>4.1666666666666699E-2</v>
      </c>
      <c r="AH9" s="17">
        <v>8.3333333333333301E-2</v>
      </c>
      <c r="AI9" s="17">
        <v>0.20833333333333301</v>
      </c>
      <c r="AJ9" s="17">
        <v>0.125</v>
      </c>
      <c r="AK9" s="17">
        <v>0</v>
      </c>
      <c r="AL9" s="17">
        <v>0</v>
      </c>
      <c r="AM9" s="17">
        <v>0.375</v>
      </c>
      <c r="AN9" s="17">
        <v>0.47916666666666702</v>
      </c>
      <c r="AO9" s="17">
        <v>1.0416666666666701E-2</v>
      </c>
      <c r="AP9" s="17">
        <v>0.27083333333333298</v>
      </c>
      <c r="AQ9" s="17">
        <v>0.19791666666666699</v>
      </c>
      <c r="AR9" s="17">
        <v>0.19791666666666699</v>
      </c>
      <c r="AS9" s="17">
        <v>0.19791666666666699</v>
      </c>
      <c r="AT9" s="17">
        <v>9.375E-2</v>
      </c>
      <c r="AU9" s="17">
        <v>1.0416666666666701E-2</v>
      </c>
      <c r="AV9" s="17">
        <v>0.19791666666666699</v>
      </c>
      <c r="AW9" s="17">
        <v>0</v>
      </c>
      <c r="AX9" s="17">
        <v>0</v>
      </c>
      <c r="AY9" s="17">
        <v>7.2916666666666699E-2</v>
      </c>
      <c r="AZ9" s="17">
        <v>0.71875</v>
      </c>
      <c r="BA9" s="17">
        <v>0.114583333333333</v>
      </c>
      <c r="BB9" s="17">
        <v>0</v>
      </c>
      <c r="BC9" s="17">
        <v>0.5625</v>
      </c>
      <c r="BD9" s="17">
        <v>0.69791666666666696</v>
      </c>
      <c r="BE9" s="17">
        <v>0.125</v>
      </c>
      <c r="BF9" s="17">
        <v>2.0833333333333301E-2</v>
      </c>
      <c r="BG9" s="17">
        <v>2.0833333333333301E-2</v>
      </c>
      <c r="BH9" s="17">
        <v>0.125</v>
      </c>
      <c r="BI9" s="17">
        <v>9.375E-2</v>
      </c>
      <c r="BJ9" s="17">
        <v>0</v>
      </c>
      <c r="BK9" s="17">
        <v>0</v>
      </c>
      <c r="BL9" s="17">
        <v>0</v>
      </c>
      <c r="BM9" s="17">
        <v>0.39583333333333298</v>
      </c>
      <c r="BN9" s="17">
        <v>1.0416666666666701E-2</v>
      </c>
      <c r="BO9" s="17">
        <v>4.1666666666666699E-2</v>
      </c>
      <c r="BP9" s="17">
        <v>0.58333333333333304</v>
      </c>
      <c r="BQ9" s="17">
        <v>0.6875</v>
      </c>
      <c r="BR9" s="17">
        <v>0.3125</v>
      </c>
      <c r="BS9" s="17">
        <v>2.0833333333333301E-2</v>
      </c>
      <c r="BT9" s="17">
        <v>1.0416666666666701E-2</v>
      </c>
      <c r="BU9" s="17">
        <v>2.0833333333333301E-2</v>
      </c>
      <c r="BV9" s="17">
        <v>3.125E-2</v>
      </c>
      <c r="BW9" s="17">
        <v>0</v>
      </c>
      <c r="BX9" s="17">
        <v>0</v>
      </c>
      <c r="BY9" s="17">
        <v>5.2083333333333301E-2</v>
      </c>
      <c r="BZ9" s="17">
        <v>0.22916666666666699</v>
      </c>
      <c r="CA9" s="17">
        <v>1.0416666666666701E-2</v>
      </c>
      <c r="CB9" s="17">
        <v>0.21875</v>
      </c>
      <c r="CC9" s="17">
        <v>0.23958333333333301</v>
      </c>
      <c r="CD9" s="17">
        <v>0.61458333333333304</v>
      </c>
      <c r="CE9" s="17">
        <v>0.32291666666666702</v>
      </c>
      <c r="CF9" s="17">
        <v>0.51041666666666696</v>
      </c>
      <c r="CG9" s="17">
        <v>0.16666666666666699</v>
      </c>
      <c r="CH9" s="17">
        <v>3.125E-2</v>
      </c>
      <c r="CI9" s="17">
        <v>3.125E-2</v>
      </c>
      <c r="CJ9" s="17">
        <v>2.0833333333333301E-2</v>
      </c>
      <c r="CK9" s="17">
        <v>0</v>
      </c>
      <c r="CL9" s="17">
        <v>5.2083333333333301E-2</v>
      </c>
      <c r="CM9" s="17">
        <v>2.0833333333333301E-2</v>
      </c>
      <c r="CN9" s="17">
        <v>0.96875</v>
      </c>
      <c r="CO9" s="17">
        <v>1.0416666666666701E-2</v>
      </c>
      <c r="CP9" s="17">
        <v>0</v>
      </c>
      <c r="CQ9" s="17">
        <v>3.125E-2</v>
      </c>
      <c r="CR9" s="17">
        <v>0</v>
      </c>
      <c r="CS9" s="17">
        <v>0</v>
      </c>
      <c r="CT9" s="17">
        <v>0</v>
      </c>
      <c r="CU9" s="17">
        <v>1.0416666666666701E-2</v>
      </c>
      <c r="CV9" s="17">
        <v>0.22916666666666699</v>
      </c>
      <c r="CW9" s="17">
        <v>2.0833333333333301E-2</v>
      </c>
      <c r="CX9" s="17">
        <v>1.0416666666666701E-2</v>
      </c>
      <c r="CY9" s="17">
        <v>0.72916666666666696</v>
      </c>
      <c r="CZ9" s="17">
        <v>0</v>
      </c>
      <c r="DA9" s="17">
        <v>0.13541666666666699</v>
      </c>
      <c r="DB9" s="17">
        <v>0.85416666666666696</v>
      </c>
      <c r="DC9" s="17">
        <v>0</v>
      </c>
      <c r="DD9" s="17">
        <v>0</v>
      </c>
      <c r="DE9" s="17">
        <v>1.0416666666666701E-2</v>
      </c>
      <c r="DF9" s="17">
        <v>0</v>
      </c>
      <c r="DG9" s="17">
        <v>0.89583333333333304</v>
      </c>
      <c r="DH9" s="17">
        <v>9.375E-2</v>
      </c>
      <c r="DI9" s="17">
        <v>1.0416666666666701E-2</v>
      </c>
      <c r="DJ9" s="58">
        <v>0.60416666666666696</v>
      </c>
      <c r="DK9" s="58">
        <v>0.39583333333333298</v>
      </c>
      <c r="DL9" s="58">
        <v>0</v>
      </c>
      <c r="DM9" s="58">
        <v>0.67708333333333304</v>
      </c>
      <c r="DN9" s="58">
        <v>0.32291666666666702</v>
      </c>
      <c r="DO9" s="58">
        <v>0</v>
      </c>
      <c r="DP9" s="17">
        <v>0.52083333333333304</v>
      </c>
      <c r="DQ9" s="18">
        <v>3.4883720930232599E-2</v>
      </c>
      <c r="DR9" s="18">
        <v>1.16279069767442E-2</v>
      </c>
      <c r="DS9" s="57">
        <v>8.0000000000000002E-3</v>
      </c>
      <c r="DT9" s="57">
        <v>0.11111111111111099</v>
      </c>
      <c r="DU9" s="18">
        <v>1.38888888888889E-2</v>
      </c>
      <c r="DV9" s="18">
        <v>1.38888888888889E-2</v>
      </c>
      <c r="DW9" s="18">
        <v>0</v>
      </c>
      <c r="DX9" s="18">
        <v>0</v>
      </c>
      <c r="DY9" s="18">
        <v>0</v>
      </c>
      <c r="DZ9" s="18">
        <v>0</v>
      </c>
      <c r="EA9" s="18">
        <v>0</v>
      </c>
      <c r="EB9" s="73">
        <v>0.114583333333333</v>
      </c>
      <c r="EC9" s="73">
        <v>0.88541666666666696</v>
      </c>
      <c r="ED9" s="73">
        <v>0</v>
      </c>
      <c r="EE9" s="58">
        <v>0</v>
      </c>
    </row>
    <row r="10" spans="1:135" x14ac:dyDescent="0.3">
      <c r="A10" s="14" t="s">
        <v>8</v>
      </c>
      <c r="B10" s="14" t="s">
        <v>35</v>
      </c>
      <c r="C10" s="17">
        <v>0.65384615384615397</v>
      </c>
      <c r="D10" s="17">
        <v>0.217391304347826</v>
      </c>
      <c r="E10" s="17">
        <v>0.42</v>
      </c>
      <c r="F10" s="17">
        <v>8.3333333333333301E-2</v>
      </c>
      <c r="G10" s="17">
        <v>0.16</v>
      </c>
      <c r="H10" s="17">
        <v>0.33333333333333298</v>
      </c>
      <c r="I10" s="17">
        <v>5.5555555555555601E-2</v>
      </c>
      <c r="J10" s="17">
        <v>0.162790697674419</v>
      </c>
      <c r="K10" s="17">
        <v>0.2</v>
      </c>
      <c r="L10" s="17">
        <v>0</v>
      </c>
      <c r="M10" s="17">
        <v>6.1224489795918401E-2</v>
      </c>
      <c r="N10" s="17">
        <v>0.102040816326531</v>
      </c>
      <c r="O10" s="17">
        <v>1.0204081632653099E-2</v>
      </c>
      <c r="P10" s="17">
        <v>2.04081632653061E-2</v>
      </c>
      <c r="Q10" s="17">
        <v>1.0204081632653099E-2</v>
      </c>
      <c r="R10" s="17">
        <v>0</v>
      </c>
      <c r="S10" s="17">
        <v>0.11224489795918399</v>
      </c>
      <c r="T10" s="17">
        <v>5.1020408163265293E-2</v>
      </c>
      <c r="U10" s="17">
        <v>0</v>
      </c>
      <c r="V10" s="17">
        <v>0.78571428571428603</v>
      </c>
      <c r="W10" s="17">
        <v>2.04081632653061E-2</v>
      </c>
      <c r="X10" s="17">
        <v>0</v>
      </c>
      <c r="Y10" s="17">
        <v>0</v>
      </c>
      <c r="Z10" s="17">
        <v>0.28571428571428603</v>
      </c>
      <c r="AA10" s="17">
        <v>1.0204081632653099E-2</v>
      </c>
      <c r="AB10" s="17">
        <v>1.0204081632653099E-2</v>
      </c>
      <c r="AC10" s="17">
        <v>0.22448979591836701</v>
      </c>
      <c r="AD10" s="17">
        <v>0.214285714285714</v>
      </c>
      <c r="AE10" s="17">
        <v>0</v>
      </c>
      <c r="AF10" s="17">
        <v>7.1428571428571397E-2</v>
      </c>
      <c r="AG10" s="17">
        <v>0</v>
      </c>
      <c r="AH10" s="17">
        <v>1.0204081632653099E-2</v>
      </c>
      <c r="AI10" s="17">
        <v>0.530612244897959</v>
      </c>
      <c r="AJ10" s="17">
        <v>1.0204081632653099E-2</v>
      </c>
      <c r="AK10" s="17">
        <v>0</v>
      </c>
      <c r="AL10" s="17">
        <v>1.0204081632653099E-2</v>
      </c>
      <c r="AM10" s="17">
        <v>7.1428571428571397E-2</v>
      </c>
      <c r="AN10" s="17">
        <v>0.14285714285714302</v>
      </c>
      <c r="AO10" s="17">
        <v>1.0204081632653099E-2</v>
      </c>
      <c r="AP10" s="17">
        <v>4.08163265306122E-2</v>
      </c>
      <c r="AQ10" s="17">
        <v>3.06122448979592E-2</v>
      </c>
      <c r="AR10" s="17">
        <v>0.14285714285714302</v>
      </c>
      <c r="AS10" s="17">
        <v>8.1632653061224497E-2</v>
      </c>
      <c r="AT10" s="17">
        <v>5.1020408163265293E-2</v>
      </c>
      <c r="AU10" s="17">
        <v>0</v>
      </c>
      <c r="AV10" s="17">
        <v>0.66326530612244894</v>
      </c>
      <c r="AW10" s="17">
        <v>2.04081632653061E-2</v>
      </c>
      <c r="AX10" s="17">
        <v>0</v>
      </c>
      <c r="AY10" s="17">
        <v>2.04081632653061E-2</v>
      </c>
      <c r="AZ10" s="17">
        <v>0.29591836734693899</v>
      </c>
      <c r="BA10" s="17">
        <v>0.11224489795918399</v>
      </c>
      <c r="BB10" s="17">
        <v>1.0204081632653099E-2</v>
      </c>
      <c r="BC10" s="17">
        <v>0.19387755102040799</v>
      </c>
      <c r="BD10" s="17">
        <v>0.22448979591836701</v>
      </c>
      <c r="BE10" s="17">
        <v>0.13265306122449</v>
      </c>
      <c r="BF10" s="17">
        <v>6.1224489795918401E-2</v>
      </c>
      <c r="BG10" s="17">
        <v>0</v>
      </c>
      <c r="BH10" s="17">
        <v>3.06122448979592E-2</v>
      </c>
      <c r="BI10" s="17">
        <v>0.469387755102041</v>
      </c>
      <c r="BJ10" s="17">
        <v>1.0204081632653099E-2</v>
      </c>
      <c r="BK10" s="17">
        <v>0</v>
      </c>
      <c r="BL10" s="17">
        <v>7.1428571428571397E-2</v>
      </c>
      <c r="BM10" s="17">
        <v>0.16326530612244899</v>
      </c>
      <c r="BN10" s="17">
        <v>7.1428571428571397E-2</v>
      </c>
      <c r="BO10" s="17">
        <v>1.0204081632653099E-2</v>
      </c>
      <c r="BP10" s="17">
        <v>4.08163265306122E-2</v>
      </c>
      <c r="BQ10" s="17">
        <v>0.28571428571428603</v>
      </c>
      <c r="BR10" s="17">
        <v>0.102040816326531</v>
      </c>
      <c r="BS10" s="17">
        <v>3.06122448979592E-2</v>
      </c>
      <c r="BT10" s="17">
        <v>2.04081632653061E-2</v>
      </c>
      <c r="BU10" s="17">
        <v>0</v>
      </c>
      <c r="BV10" s="17">
        <v>0.45918367346938799</v>
      </c>
      <c r="BW10" s="17">
        <v>0.14285714285714302</v>
      </c>
      <c r="BX10" s="17">
        <v>0</v>
      </c>
      <c r="BY10" s="17">
        <v>0.11224489795918399</v>
      </c>
      <c r="BZ10" s="17">
        <v>0.11224489795918399</v>
      </c>
      <c r="CA10" s="17">
        <v>2.04081632653061E-2</v>
      </c>
      <c r="CB10" s="17">
        <v>0.13265306122449</v>
      </c>
      <c r="CC10" s="17">
        <v>2.04081632653061E-2</v>
      </c>
      <c r="CD10" s="17">
        <v>0.15306122448979601</v>
      </c>
      <c r="CE10" s="17">
        <v>0.11224489795918399</v>
      </c>
      <c r="CF10" s="17">
        <v>0.16326530612244899</v>
      </c>
      <c r="CG10" s="17">
        <v>2.04081632653061E-2</v>
      </c>
      <c r="CH10" s="17">
        <v>1.0204081632653099E-2</v>
      </c>
      <c r="CI10" s="17">
        <v>0.44897959183673497</v>
      </c>
      <c r="CJ10" s="17">
        <v>0.14285714285714302</v>
      </c>
      <c r="CK10" s="17">
        <v>0</v>
      </c>
      <c r="CL10" s="17">
        <v>1.0204081632653099E-2</v>
      </c>
      <c r="CM10" s="17">
        <v>7.1428571428571397E-2</v>
      </c>
      <c r="CN10" s="17">
        <v>0.87755102040816302</v>
      </c>
      <c r="CO10" s="17">
        <v>0</v>
      </c>
      <c r="CP10" s="17">
        <v>0</v>
      </c>
      <c r="CQ10" s="17">
        <v>6.1224489795918401E-2</v>
      </c>
      <c r="CR10" s="17">
        <v>1.0204081632653099E-2</v>
      </c>
      <c r="CS10" s="17">
        <v>7.1428571428571397E-2</v>
      </c>
      <c r="CT10" s="17">
        <v>0</v>
      </c>
      <c r="CU10" s="17">
        <v>1.0204081632653099E-2</v>
      </c>
      <c r="CV10" s="17">
        <v>0.11224489795918399</v>
      </c>
      <c r="CW10" s="17">
        <v>1.0204081632653099E-2</v>
      </c>
      <c r="CX10" s="17">
        <v>0</v>
      </c>
      <c r="CY10" s="17">
        <v>0.86734693877550995</v>
      </c>
      <c r="CZ10" s="17">
        <v>0</v>
      </c>
      <c r="DA10" s="17">
        <v>0.13265306122449</v>
      </c>
      <c r="DB10" s="17">
        <v>0.85714285714285698</v>
      </c>
      <c r="DC10" s="17">
        <v>1.0204081632653099E-2</v>
      </c>
      <c r="DD10" s="17">
        <v>0</v>
      </c>
      <c r="DE10" s="17">
        <v>0</v>
      </c>
      <c r="DF10" s="17">
        <v>0</v>
      </c>
      <c r="DG10" s="17">
        <v>0.95918367346938793</v>
      </c>
      <c r="DH10" s="17">
        <v>1.0204081632653099E-2</v>
      </c>
      <c r="DI10" s="17">
        <v>3.06122448979592E-2</v>
      </c>
      <c r="DJ10" s="58">
        <v>0.68367346938775497</v>
      </c>
      <c r="DK10" s="58">
        <v>0.27551020408163301</v>
      </c>
      <c r="DL10" s="58">
        <v>4.08163265306122E-2</v>
      </c>
      <c r="DM10" s="58">
        <v>0.47959183673469397</v>
      </c>
      <c r="DN10" s="58">
        <v>0.52040816326530603</v>
      </c>
      <c r="DO10" s="58">
        <v>0</v>
      </c>
      <c r="DP10" s="17">
        <v>0.35714285714285698</v>
      </c>
      <c r="DQ10" s="18">
        <v>5.63380281690141E-2</v>
      </c>
      <c r="DR10" s="18">
        <v>0</v>
      </c>
      <c r="DS10" s="57">
        <v>8.1967213114754103E-3</v>
      </c>
      <c r="DT10" s="57">
        <v>0.1</v>
      </c>
      <c r="DU10" s="18">
        <v>1.5625E-2</v>
      </c>
      <c r="DV10" s="18">
        <v>0</v>
      </c>
      <c r="DW10" s="18">
        <v>1.5625E-2</v>
      </c>
      <c r="DX10" s="18">
        <v>0</v>
      </c>
      <c r="DY10" s="18">
        <v>0</v>
      </c>
      <c r="DZ10" s="18">
        <v>0</v>
      </c>
      <c r="EA10" s="18">
        <v>0</v>
      </c>
      <c r="EB10" s="73">
        <v>0.16326530612244899</v>
      </c>
      <c r="EC10" s="73">
        <v>0.83673469387755106</v>
      </c>
      <c r="ED10" s="73">
        <v>0</v>
      </c>
      <c r="EE10" s="58">
        <v>0</v>
      </c>
    </row>
    <row r="11" spans="1:135" x14ac:dyDescent="0.3">
      <c r="A11" s="14" t="s">
        <v>9</v>
      </c>
      <c r="B11" s="14"/>
      <c r="C11" s="17">
        <v>0.53846153846153799</v>
      </c>
      <c r="D11" s="17">
        <v>7.4074074074074098E-2</v>
      </c>
      <c r="E11" s="17">
        <v>0.37037037037037002</v>
      </c>
      <c r="F11" s="17">
        <v>0</v>
      </c>
      <c r="G11" s="17">
        <v>0.24137931034482801</v>
      </c>
      <c r="H11" s="17">
        <v>0.26785714285714302</v>
      </c>
      <c r="I11" s="17">
        <v>0</v>
      </c>
      <c r="J11" s="17">
        <v>0.08</v>
      </c>
      <c r="K11" s="17">
        <v>0.16814159292035399</v>
      </c>
      <c r="L11" s="17">
        <v>0</v>
      </c>
      <c r="M11" s="17">
        <v>6.1855670103092807E-2</v>
      </c>
      <c r="N11" s="17">
        <v>8.2474226804123696E-2</v>
      </c>
      <c r="O11" s="17">
        <v>2.06185567010309E-2</v>
      </c>
      <c r="P11" s="17">
        <v>0</v>
      </c>
      <c r="Q11" s="17">
        <v>4.1237113402061897E-2</v>
      </c>
      <c r="R11" s="17">
        <v>0</v>
      </c>
      <c r="S11" s="17">
        <v>0.10309278350515499</v>
      </c>
      <c r="T11" s="17">
        <v>5.1546391752577296E-2</v>
      </c>
      <c r="U11" s="17">
        <v>0</v>
      </c>
      <c r="V11" s="17">
        <v>0.74226804123711299</v>
      </c>
      <c r="W11" s="17">
        <v>5.1546391752577296E-2</v>
      </c>
      <c r="X11" s="17">
        <v>0</v>
      </c>
      <c r="Y11" s="17">
        <v>2.06185567010309E-2</v>
      </c>
      <c r="Z11" s="17">
        <v>0.23711340206185599</v>
      </c>
      <c r="AA11" s="17">
        <v>9.2783505154639206E-2</v>
      </c>
      <c r="AB11" s="17">
        <v>0.11340206185567001</v>
      </c>
      <c r="AC11" s="17">
        <v>0.10309278350515499</v>
      </c>
      <c r="AD11" s="17">
        <v>0.27835051546391798</v>
      </c>
      <c r="AE11" s="17">
        <v>0</v>
      </c>
      <c r="AF11" s="17">
        <v>9.2783505154639206E-2</v>
      </c>
      <c r="AG11" s="17">
        <v>4.1237113402061897E-2</v>
      </c>
      <c r="AH11" s="17">
        <v>0</v>
      </c>
      <c r="AI11" s="17">
        <v>0.536082474226804</v>
      </c>
      <c r="AJ11" s="17">
        <v>4.1237113402061897E-2</v>
      </c>
      <c r="AK11" s="17">
        <v>0</v>
      </c>
      <c r="AL11" s="17">
        <v>0</v>
      </c>
      <c r="AM11" s="17">
        <v>7.2164948453608199E-2</v>
      </c>
      <c r="AN11" s="17">
        <v>0.20618556701030902</v>
      </c>
      <c r="AO11" s="17">
        <v>2.06185567010309E-2</v>
      </c>
      <c r="AP11" s="17">
        <v>6.1855670103092807E-2</v>
      </c>
      <c r="AQ11" s="17">
        <v>5.1546391752577296E-2</v>
      </c>
      <c r="AR11" s="17">
        <v>0.17525773195876301</v>
      </c>
      <c r="AS11" s="17">
        <v>9.2783505154639206E-2</v>
      </c>
      <c r="AT11" s="17">
        <v>9.2783505154639206E-2</v>
      </c>
      <c r="AU11" s="17">
        <v>1.03092783505155E-2</v>
      </c>
      <c r="AV11" s="17">
        <v>0.51546391752577303</v>
      </c>
      <c r="AW11" s="17">
        <v>4.1237113402061897E-2</v>
      </c>
      <c r="AX11" s="17">
        <v>0</v>
      </c>
      <c r="AY11" s="17">
        <v>0</v>
      </c>
      <c r="AZ11" s="17">
        <v>0.32989690721649501</v>
      </c>
      <c r="BA11" s="17">
        <v>6.1855670103092807E-2</v>
      </c>
      <c r="BB11" s="17">
        <v>2.06185567010309E-2</v>
      </c>
      <c r="BC11" s="17">
        <v>9.2783505154639206E-2</v>
      </c>
      <c r="BD11" s="17">
        <v>0.30927835051546398</v>
      </c>
      <c r="BE11" s="17">
        <v>0.17525773195876301</v>
      </c>
      <c r="BF11" s="17">
        <v>3.0927835051546403E-2</v>
      </c>
      <c r="BG11" s="17">
        <v>3.0927835051546403E-2</v>
      </c>
      <c r="BH11" s="17">
        <v>0</v>
      </c>
      <c r="BI11" s="17">
        <v>0.48453608247422703</v>
      </c>
      <c r="BJ11" s="17">
        <v>4.1237113402061897E-2</v>
      </c>
      <c r="BK11" s="17">
        <v>0</v>
      </c>
      <c r="BL11" s="17">
        <v>0.11340206185567001</v>
      </c>
      <c r="BM11" s="17">
        <v>0.268041237113402</v>
      </c>
      <c r="BN11" s="17">
        <v>2.06185567010309E-2</v>
      </c>
      <c r="BO11" s="17">
        <v>0</v>
      </c>
      <c r="BP11" s="17">
        <v>6.1855670103092807E-2</v>
      </c>
      <c r="BQ11" s="17">
        <v>0.50515463917525805</v>
      </c>
      <c r="BR11" s="17">
        <v>0.23711340206185599</v>
      </c>
      <c r="BS11" s="17">
        <v>1.03092783505155E-2</v>
      </c>
      <c r="BT11" s="17">
        <v>1.03092783505155E-2</v>
      </c>
      <c r="BU11" s="17">
        <v>0</v>
      </c>
      <c r="BV11" s="17">
        <v>0.298969072164948</v>
      </c>
      <c r="BW11" s="17">
        <v>4.1237113402061897E-2</v>
      </c>
      <c r="BX11" s="17">
        <v>0</v>
      </c>
      <c r="BY11" s="17">
        <v>5.1546391752577296E-2</v>
      </c>
      <c r="BZ11" s="17">
        <v>0.11340206185567001</v>
      </c>
      <c r="CA11" s="17">
        <v>0</v>
      </c>
      <c r="CB11" s="17">
        <v>0.17525773195876301</v>
      </c>
      <c r="CC11" s="17">
        <v>1.03092783505155E-2</v>
      </c>
      <c r="CD11" s="17">
        <v>0.39175257731958801</v>
      </c>
      <c r="CE11" s="17">
        <v>0.20618556701030902</v>
      </c>
      <c r="CF11" s="17">
        <v>0.18556701030927802</v>
      </c>
      <c r="CG11" s="17">
        <v>2.06185567010309E-2</v>
      </c>
      <c r="CH11" s="17">
        <v>0</v>
      </c>
      <c r="CI11" s="17">
        <v>0.25773195876288701</v>
      </c>
      <c r="CJ11" s="17">
        <v>8.2474226804123696E-2</v>
      </c>
      <c r="CK11" s="17">
        <v>0</v>
      </c>
      <c r="CL11" s="17">
        <v>0.10309278350515499</v>
      </c>
      <c r="CM11" s="17">
        <v>4.1237113402061897E-2</v>
      </c>
      <c r="CN11" s="17">
        <v>0.83505154639175305</v>
      </c>
      <c r="CO11" s="17">
        <v>2.06185567010309E-2</v>
      </c>
      <c r="CP11" s="17">
        <v>0</v>
      </c>
      <c r="CQ11" s="17">
        <v>4.1237113402061897E-2</v>
      </c>
      <c r="CR11" s="17">
        <v>6.1855670103092807E-2</v>
      </c>
      <c r="CS11" s="17">
        <v>3.0927835051546403E-2</v>
      </c>
      <c r="CT11" s="17">
        <v>0</v>
      </c>
      <c r="CU11" s="17">
        <v>0</v>
      </c>
      <c r="CV11" s="17">
        <v>3.0927835051546403E-2</v>
      </c>
      <c r="CW11" s="17">
        <v>0</v>
      </c>
      <c r="CX11" s="17">
        <v>0</v>
      </c>
      <c r="CY11" s="17">
        <v>0.96907216494845405</v>
      </c>
      <c r="CZ11" s="17">
        <v>0</v>
      </c>
      <c r="DA11" s="17">
        <v>0.27835051546391798</v>
      </c>
      <c r="DB11" s="17">
        <v>0.71134020618556704</v>
      </c>
      <c r="DC11" s="17">
        <v>0</v>
      </c>
      <c r="DD11" s="17">
        <v>0</v>
      </c>
      <c r="DE11" s="17">
        <v>1.03092783505155E-2</v>
      </c>
      <c r="DF11" s="17">
        <v>0</v>
      </c>
      <c r="DG11" s="17">
        <v>0.61855670103092797</v>
      </c>
      <c r="DH11" s="17">
        <v>0.23711340206185599</v>
      </c>
      <c r="DI11" s="17">
        <v>0.14432989690721601</v>
      </c>
      <c r="DJ11" s="58">
        <v>0.52577319587628901</v>
      </c>
      <c r="DK11" s="58">
        <v>0.27835051546391798</v>
      </c>
      <c r="DL11" s="58">
        <v>0.19587628865979401</v>
      </c>
      <c r="DM11" s="58">
        <v>0.45360824742268002</v>
      </c>
      <c r="DN11" s="58">
        <v>0.54639175257731998</v>
      </c>
      <c r="DO11" s="58">
        <v>0</v>
      </c>
      <c r="DP11" s="17">
        <v>0.31958762886597897</v>
      </c>
      <c r="DQ11" s="18">
        <v>7.0422535211267595E-2</v>
      </c>
      <c r="DR11" s="18">
        <v>0</v>
      </c>
      <c r="DS11" s="57">
        <v>1.8181818181818198E-2</v>
      </c>
      <c r="DT11" s="57">
        <v>0.1875</v>
      </c>
      <c r="DU11" s="18">
        <v>1.5384615384615401E-2</v>
      </c>
      <c r="DV11" s="18">
        <v>0</v>
      </c>
      <c r="DW11" s="18">
        <v>0</v>
      </c>
      <c r="DX11" s="18">
        <v>0</v>
      </c>
      <c r="DY11" s="18">
        <v>0</v>
      </c>
      <c r="DZ11" s="18">
        <v>1.5384615384615401E-2</v>
      </c>
      <c r="EA11" s="18">
        <v>0</v>
      </c>
      <c r="EB11" s="73">
        <v>0.34020618556701004</v>
      </c>
      <c r="EC11" s="73">
        <v>0.65979381443299001</v>
      </c>
      <c r="ED11" s="73">
        <v>0</v>
      </c>
      <c r="EE11" s="58">
        <v>1.03092783505155E-2</v>
      </c>
    </row>
    <row r="12" spans="1:135" x14ac:dyDescent="0.3">
      <c r="A12" s="14" t="s">
        <v>10</v>
      </c>
      <c r="B12" s="14"/>
      <c r="C12" s="17">
        <v>0.73076923076923095</v>
      </c>
      <c r="D12" s="17">
        <v>0.407407407407407</v>
      </c>
      <c r="E12" s="17">
        <v>0.431034482758621</v>
      </c>
      <c r="F12" s="17">
        <v>0</v>
      </c>
      <c r="G12" s="17">
        <v>0.45161290322580599</v>
      </c>
      <c r="H12" s="17">
        <v>0.35849056603773599</v>
      </c>
      <c r="I12" s="17">
        <v>0</v>
      </c>
      <c r="J12" s="17">
        <v>0.214285714285714</v>
      </c>
      <c r="K12" s="17">
        <v>0.28037383177570097</v>
      </c>
      <c r="L12" s="17">
        <v>9.7087378640776708E-3</v>
      </c>
      <c r="M12" s="17">
        <v>8.7378640776699004E-2</v>
      </c>
      <c r="N12" s="17">
        <v>7.7669902912621394E-2</v>
      </c>
      <c r="O12" s="17">
        <v>9.7087378640776708E-3</v>
      </c>
      <c r="P12" s="17">
        <v>4.85436893203883E-2</v>
      </c>
      <c r="Q12" s="17">
        <v>1.94174757281553E-2</v>
      </c>
      <c r="R12" s="17">
        <v>0</v>
      </c>
      <c r="S12" s="17">
        <v>4.85436893203883E-2</v>
      </c>
      <c r="T12" s="17">
        <v>6.7961165048543701E-2</v>
      </c>
      <c r="U12" s="17">
        <v>1.94174757281553E-2</v>
      </c>
      <c r="V12" s="17">
        <v>0.76699029126213603</v>
      </c>
      <c r="W12" s="17">
        <v>2.9126213592233E-2</v>
      </c>
      <c r="X12" s="17">
        <v>0</v>
      </c>
      <c r="Y12" s="17">
        <v>0</v>
      </c>
      <c r="Z12" s="17">
        <v>0.20388349514563101</v>
      </c>
      <c r="AA12" s="17">
        <v>5.8252427184466E-2</v>
      </c>
      <c r="AB12" s="17">
        <v>0</v>
      </c>
      <c r="AC12" s="17">
        <v>0.15533980582524301</v>
      </c>
      <c r="AD12" s="17">
        <v>0.15533980582524301</v>
      </c>
      <c r="AE12" s="17">
        <v>0</v>
      </c>
      <c r="AF12" s="17">
        <v>5.8252427184466E-2</v>
      </c>
      <c r="AG12" s="17">
        <v>2.9126213592233E-2</v>
      </c>
      <c r="AH12" s="17">
        <v>2.9126213592233E-2</v>
      </c>
      <c r="AI12" s="17">
        <v>0.62135922330097104</v>
      </c>
      <c r="AJ12" s="17">
        <v>1.94174757281553E-2</v>
      </c>
      <c r="AK12" s="17">
        <v>0</v>
      </c>
      <c r="AL12" s="17">
        <v>0</v>
      </c>
      <c r="AM12" s="17">
        <v>8.7378640776699004E-2</v>
      </c>
      <c r="AN12" s="17">
        <v>0.213592233009709</v>
      </c>
      <c r="AO12" s="17">
        <v>0</v>
      </c>
      <c r="AP12" s="17">
        <v>7.7669902912621394E-2</v>
      </c>
      <c r="AQ12" s="17">
        <v>3.8834951456310697E-2</v>
      </c>
      <c r="AR12" s="17">
        <v>6.7961165048543701E-2</v>
      </c>
      <c r="AS12" s="17">
        <v>3.8834951456310697E-2</v>
      </c>
      <c r="AT12" s="17">
        <v>8.7378640776699004E-2</v>
      </c>
      <c r="AU12" s="17">
        <v>9.7087378640776708E-3</v>
      </c>
      <c r="AV12" s="17">
        <v>0.61165048543689304</v>
      </c>
      <c r="AW12" s="17">
        <v>2.9126213592233E-2</v>
      </c>
      <c r="AX12" s="17">
        <v>0</v>
      </c>
      <c r="AY12" s="17">
        <v>9.7087378640776708E-3</v>
      </c>
      <c r="AZ12" s="17">
        <v>0.29126213592233002</v>
      </c>
      <c r="BA12" s="17">
        <v>0.19417475728155298</v>
      </c>
      <c r="BB12" s="17">
        <v>0</v>
      </c>
      <c r="BC12" s="17">
        <v>0.25242718446601897</v>
      </c>
      <c r="BD12" s="17">
        <v>0.19417475728155298</v>
      </c>
      <c r="BE12" s="17">
        <v>4.85436893203883E-2</v>
      </c>
      <c r="BF12" s="17">
        <v>1.94174757281553E-2</v>
      </c>
      <c r="BG12" s="17">
        <v>9.7087378640776708E-3</v>
      </c>
      <c r="BH12" s="17">
        <v>2.9126213592233E-2</v>
      </c>
      <c r="BI12" s="17">
        <v>0.44660194174757301</v>
      </c>
      <c r="BJ12" s="17">
        <v>1.94174757281553E-2</v>
      </c>
      <c r="BK12" s="17">
        <v>0</v>
      </c>
      <c r="BL12" s="17">
        <v>6.7961165048543701E-2</v>
      </c>
      <c r="BM12" s="17">
        <v>0.15533980582524301</v>
      </c>
      <c r="BN12" s="17">
        <v>0.12621359223301001</v>
      </c>
      <c r="BO12" s="17">
        <v>0</v>
      </c>
      <c r="BP12" s="17">
        <v>8.7378640776699004E-2</v>
      </c>
      <c r="BQ12" s="17">
        <v>0.39805825242718401</v>
      </c>
      <c r="BR12" s="17">
        <v>0.20388349514563101</v>
      </c>
      <c r="BS12" s="17">
        <v>9.7087378640776708E-3</v>
      </c>
      <c r="BT12" s="17">
        <v>0</v>
      </c>
      <c r="BU12" s="17">
        <v>0</v>
      </c>
      <c r="BV12" s="17">
        <v>0.35922330097087402</v>
      </c>
      <c r="BW12" s="17">
        <v>0.116504854368932</v>
      </c>
      <c r="BX12" s="17">
        <v>0</v>
      </c>
      <c r="BY12" s="17">
        <v>0.14563106796116501</v>
      </c>
      <c r="BZ12" s="17">
        <v>0.116504854368932</v>
      </c>
      <c r="CA12" s="17">
        <v>3.8834951456310697E-2</v>
      </c>
      <c r="CB12" s="17">
        <v>0.13592233009708699</v>
      </c>
      <c r="CC12" s="17">
        <v>7.7669902912621394E-2</v>
      </c>
      <c r="CD12" s="17">
        <v>0.27184466019417497</v>
      </c>
      <c r="CE12" s="17">
        <v>0.13592233009708699</v>
      </c>
      <c r="CF12" s="17">
        <v>0.12621359223301001</v>
      </c>
      <c r="CG12" s="17">
        <v>9.7087378640776708E-3</v>
      </c>
      <c r="CH12" s="17">
        <v>0</v>
      </c>
      <c r="CI12" s="17">
        <v>0.34951456310679602</v>
      </c>
      <c r="CJ12" s="17">
        <v>0.12621359223301001</v>
      </c>
      <c r="CK12" s="17">
        <v>0</v>
      </c>
      <c r="CL12" s="17">
        <v>1.94174757281553E-2</v>
      </c>
      <c r="CM12" s="17">
        <v>9.7087378640776708E-3</v>
      </c>
      <c r="CN12" s="17">
        <v>0.91262135922330101</v>
      </c>
      <c r="CO12" s="17">
        <v>0</v>
      </c>
      <c r="CP12" s="17">
        <v>0</v>
      </c>
      <c r="CQ12" s="17">
        <v>7.7669902912621394E-2</v>
      </c>
      <c r="CR12" s="17">
        <v>4.85436893203883E-2</v>
      </c>
      <c r="CS12" s="17">
        <v>3.8834951456310697E-2</v>
      </c>
      <c r="CT12" s="17">
        <v>0</v>
      </c>
      <c r="CU12" s="17">
        <v>0</v>
      </c>
      <c r="CV12" s="17">
        <v>1.94174757281553E-2</v>
      </c>
      <c r="CW12" s="17">
        <v>0</v>
      </c>
      <c r="CX12" s="17">
        <v>0</v>
      </c>
      <c r="CY12" s="17">
        <v>0.980582524271845</v>
      </c>
      <c r="CZ12" s="17">
        <v>0</v>
      </c>
      <c r="DA12" s="17">
        <v>0.12621359223301001</v>
      </c>
      <c r="DB12" s="17">
        <v>0.84466019417475702</v>
      </c>
      <c r="DC12" s="17">
        <v>0</v>
      </c>
      <c r="DD12" s="17">
        <v>0</v>
      </c>
      <c r="DE12" s="17">
        <v>2.9126213592233E-2</v>
      </c>
      <c r="DF12" s="17">
        <v>0</v>
      </c>
      <c r="DG12" s="17">
        <v>0.68932038834951503</v>
      </c>
      <c r="DH12" s="17">
        <v>0.29126213592233002</v>
      </c>
      <c r="DI12" s="17">
        <v>1.94174757281553E-2</v>
      </c>
      <c r="DJ12" s="58">
        <v>0.65048543689320393</v>
      </c>
      <c r="DK12" s="58">
        <v>0.31067961165048502</v>
      </c>
      <c r="DL12" s="58">
        <v>3.8834951456310697E-2</v>
      </c>
      <c r="DM12" s="58">
        <v>0.54368932038834894</v>
      </c>
      <c r="DN12" s="58">
        <v>0.44660194174757301</v>
      </c>
      <c r="DO12" s="58">
        <v>9.7087378640776708E-3</v>
      </c>
      <c r="DP12" s="17">
        <v>0.42718446601941701</v>
      </c>
      <c r="DQ12" s="18">
        <v>2.5641025641025599E-2</v>
      </c>
      <c r="DR12" s="18">
        <v>0</v>
      </c>
      <c r="DS12" s="57">
        <v>0</v>
      </c>
      <c r="DT12" s="57">
        <v>8.3333333333333301E-2</v>
      </c>
      <c r="DU12" s="18">
        <v>2.8169014084507001E-2</v>
      </c>
      <c r="DV12" s="18">
        <v>1.4084507042253501E-2</v>
      </c>
      <c r="DW12" s="18">
        <v>1.4084507042253501E-2</v>
      </c>
      <c r="DX12" s="18">
        <v>0</v>
      </c>
      <c r="DY12" s="18">
        <v>0</v>
      </c>
      <c r="DZ12" s="18">
        <v>0</v>
      </c>
      <c r="EA12" s="18">
        <v>0</v>
      </c>
      <c r="EB12" s="73">
        <v>0.29126213592233002</v>
      </c>
      <c r="EC12" s="73">
        <v>0.70873786407767003</v>
      </c>
      <c r="ED12" s="73">
        <v>0</v>
      </c>
      <c r="EE12" s="58">
        <v>9.7087378640776708E-3</v>
      </c>
    </row>
    <row r="13" spans="1:135" x14ac:dyDescent="0.3">
      <c r="A13" s="14" t="s">
        <v>11</v>
      </c>
      <c r="B13" s="14"/>
      <c r="C13" s="17">
        <v>0.625</v>
      </c>
      <c r="D13" s="17">
        <v>0.16666666666666699</v>
      </c>
      <c r="E13" s="17">
        <v>0.20481927710843401</v>
      </c>
      <c r="F13" s="17">
        <v>0</v>
      </c>
      <c r="G13" s="17">
        <v>0.183673469387755</v>
      </c>
      <c r="H13" s="17">
        <v>0.164383561643836</v>
      </c>
      <c r="I13" s="17">
        <v>0</v>
      </c>
      <c r="J13" s="17">
        <v>0</v>
      </c>
      <c r="K13" s="17">
        <v>0.02</v>
      </c>
      <c r="L13" s="17">
        <v>0</v>
      </c>
      <c r="M13" s="17">
        <v>4.2016806722689107E-2</v>
      </c>
      <c r="N13" s="17">
        <v>2.5210084033613401E-2</v>
      </c>
      <c r="O13" s="17">
        <v>0</v>
      </c>
      <c r="P13" s="17">
        <v>5.0420168067226899E-2</v>
      </c>
      <c r="Q13" s="17">
        <v>2.5210084033613401E-2</v>
      </c>
      <c r="R13" s="17">
        <v>0</v>
      </c>
      <c r="S13" s="17">
        <v>2.5210084033613401E-2</v>
      </c>
      <c r="T13" s="17">
        <v>8.40336134453782E-3</v>
      </c>
      <c r="U13" s="17">
        <v>0</v>
      </c>
      <c r="V13" s="17">
        <v>0.82352941176470595</v>
      </c>
      <c r="W13" s="17">
        <v>5.8823529411764698E-2</v>
      </c>
      <c r="X13" s="17">
        <v>0</v>
      </c>
      <c r="Y13" s="17">
        <v>8.40336134453782E-3</v>
      </c>
      <c r="Z13" s="17">
        <v>0.40336134453781497</v>
      </c>
      <c r="AA13" s="17">
        <v>0.10924369747899201</v>
      </c>
      <c r="AB13" s="17">
        <v>3.3613445378151301E-2</v>
      </c>
      <c r="AC13" s="17">
        <v>0.29411764705882404</v>
      </c>
      <c r="AD13" s="17">
        <v>0.33613445378151297</v>
      </c>
      <c r="AE13" s="17">
        <v>1.6806722689075598E-2</v>
      </c>
      <c r="AF13" s="17">
        <v>9.2436974789915999E-2</v>
      </c>
      <c r="AG13" s="17">
        <v>0</v>
      </c>
      <c r="AH13" s="17">
        <v>3.3613445378151301E-2</v>
      </c>
      <c r="AI13" s="17">
        <v>0.43697478991596594</v>
      </c>
      <c r="AJ13" s="17">
        <v>5.0420168067226899E-2</v>
      </c>
      <c r="AK13" s="17">
        <v>0</v>
      </c>
      <c r="AL13" s="17">
        <v>0</v>
      </c>
      <c r="AM13" s="17">
        <v>0.26890756302521002</v>
      </c>
      <c r="AN13" s="17">
        <v>0.31932773109243701</v>
      </c>
      <c r="AO13" s="17">
        <v>0</v>
      </c>
      <c r="AP13" s="17">
        <v>0.13445378151260501</v>
      </c>
      <c r="AQ13" s="17">
        <v>9.2436974789915999E-2</v>
      </c>
      <c r="AR13" s="17">
        <v>0.19327731092436998</v>
      </c>
      <c r="AS13" s="17">
        <v>0.19327731092436998</v>
      </c>
      <c r="AT13" s="17">
        <v>5.8823529411764698E-2</v>
      </c>
      <c r="AU13" s="17">
        <v>8.40336134453782E-3</v>
      </c>
      <c r="AV13" s="17">
        <v>0.46218487394957997</v>
      </c>
      <c r="AW13" s="17">
        <v>1.6806722689075598E-2</v>
      </c>
      <c r="AX13" s="17">
        <v>0</v>
      </c>
      <c r="AY13" s="17">
        <v>5.0420168067226899E-2</v>
      </c>
      <c r="AZ13" s="17">
        <v>0.55462184873949605</v>
      </c>
      <c r="BA13" s="17">
        <v>0.10924369747899201</v>
      </c>
      <c r="BB13" s="17">
        <v>1.6806722689075598E-2</v>
      </c>
      <c r="BC13" s="17">
        <v>0.36134453781512599</v>
      </c>
      <c r="BD13" s="17">
        <v>0.42857142857142899</v>
      </c>
      <c r="BE13" s="17">
        <v>0.14285714285714302</v>
      </c>
      <c r="BF13" s="17">
        <v>6.7226890756302504E-2</v>
      </c>
      <c r="BG13" s="17">
        <v>0</v>
      </c>
      <c r="BH13" s="17">
        <v>7.5630252100840303E-2</v>
      </c>
      <c r="BI13" s="17">
        <v>0.32773109243697496</v>
      </c>
      <c r="BJ13" s="17">
        <v>1.6806722689075598E-2</v>
      </c>
      <c r="BK13" s="17">
        <v>0</v>
      </c>
      <c r="BL13" s="17">
        <v>4.2016806722689107E-2</v>
      </c>
      <c r="BM13" s="17">
        <v>0.29411764705882404</v>
      </c>
      <c r="BN13" s="17">
        <v>0.159663865546218</v>
      </c>
      <c r="BO13" s="17">
        <v>6.7226890756302504E-2</v>
      </c>
      <c r="BP13" s="17">
        <v>0.36134453781512599</v>
      </c>
      <c r="BQ13" s="17">
        <v>0.48739495798319299</v>
      </c>
      <c r="BR13" s="17">
        <v>0.11764705882352899</v>
      </c>
      <c r="BS13" s="17">
        <v>8.40336134453782E-3</v>
      </c>
      <c r="BT13" s="17">
        <v>5.0420168067226899E-2</v>
      </c>
      <c r="BU13" s="17">
        <v>2.5210084033613401E-2</v>
      </c>
      <c r="BV13" s="17">
        <v>0.252100840336134</v>
      </c>
      <c r="BW13" s="17">
        <v>8.40336134453782E-3</v>
      </c>
      <c r="BX13" s="17">
        <v>0</v>
      </c>
      <c r="BY13" s="17">
        <v>4.2016806722689107E-2</v>
      </c>
      <c r="BZ13" s="17">
        <v>0.16806722689075598</v>
      </c>
      <c r="CA13" s="17">
        <v>4.2016806722689107E-2</v>
      </c>
      <c r="CB13" s="17">
        <v>0.159663865546218</v>
      </c>
      <c r="CC13" s="17">
        <v>0.10924369747899201</v>
      </c>
      <c r="CD13" s="17">
        <v>0.44537815126050395</v>
      </c>
      <c r="CE13" s="17">
        <v>0.11764705882352899</v>
      </c>
      <c r="CF13" s="17">
        <v>0.48739495798319299</v>
      </c>
      <c r="CG13" s="17">
        <v>0.13445378151260501</v>
      </c>
      <c r="CH13" s="17">
        <v>2.5210084033613401E-2</v>
      </c>
      <c r="CI13" s="17">
        <v>0.24369747899159702</v>
      </c>
      <c r="CJ13" s="17">
        <v>8.40336134453782E-3</v>
      </c>
      <c r="CK13" s="17">
        <v>0</v>
      </c>
      <c r="CL13" s="17">
        <v>5.0420168067226899E-2</v>
      </c>
      <c r="CM13" s="17">
        <v>0.126050420168067</v>
      </c>
      <c r="CN13" s="17">
        <v>0.96638655462184897</v>
      </c>
      <c r="CO13" s="17">
        <v>2.5210084033613401E-2</v>
      </c>
      <c r="CP13" s="17">
        <v>0</v>
      </c>
      <c r="CQ13" s="17">
        <v>2.5210084033613401E-2</v>
      </c>
      <c r="CR13" s="17">
        <v>8.40336134453782E-3</v>
      </c>
      <c r="CS13" s="17">
        <v>0</v>
      </c>
      <c r="CT13" s="17">
        <v>0</v>
      </c>
      <c r="CU13" s="17">
        <v>2.5210084033613401E-2</v>
      </c>
      <c r="CV13" s="17">
        <v>0.21848739495798297</v>
      </c>
      <c r="CW13" s="17">
        <v>1.6806722689075598E-2</v>
      </c>
      <c r="CX13" s="17">
        <v>0</v>
      </c>
      <c r="CY13" s="17">
        <v>0.73109243697478998</v>
      </c>
      <c r="CZ13" s="17">
        <v>8.40336134453782E-3</v>
      </c>
      <c r="DA13" s="17">
        <v>0.252100840336134</v>
      </c>
      <c r="DB13" s="17">
        <v>0.73949579831932799</v>
      </c>
      <c r="DC13" s="17">
        <v>8.40336134453782E-3</v>
      </c>
      <c r="DD13" s="17">
        <v>0</v>
      </c>
      <c r="DE13" s="17">
        <v>0</v>
      </c>
      <c r="DF13" s="17">
        <v>0</v>
      </c>
      <c r="DG13" s="17">
        <v>0.75630252100840289</v>
      </c>
      <c r="DH13" s="17">
        <v>0.22689075630252098</v>
      </c>
      <c r="DI13" s="17">
        <v>1.6806722689075598E-2</v>
      </c>
      <c r="DJ13" s="58">
        <v>0.63865546218487401</v>
      </c>
      <c r="DK13" s="58">
        <v>0.34453781512604997</v>
      </c>
      <c r="DL13" s="58">
        <v>1.6806722689075598E-2</v>
      </c>
      <c r="DM13" s="58">
        <v>0.621848739495798</v>
      </c>
      <c r="DN13" s="58">
        <v>0.369747899159664</v>
      </c>
      <c r="DO13" s="58">
        <v>8.40336134453782E-3</v>
      </c>
      <c r="DP13" s="17">
        <v>0.46218487394957997</v>
      </c>
      <c r="DQ13" s="18">
        <v>0</v>
      </c>
      <c r="DR13" s="18">
        <v>0</v>
      </c>
      <c r="DS13" s="57">
        <v>0</v>
      </c>
      <c r="DT13" s="57">
        <v>0</v>
      </c>
      <c r="DU13" s="18">
        <v>0</v>
      </c>
      <c r="DV13" s="18">
        <v>0</v>
      </c>
      <c r="DW13" s="18">
        <v>0</v>
      </c>
      <c r="DX13" s="18">
        <v>0</v>
      </c>
      <c r="DY13" s="18">
        <v>0</v>
      </c>
      <c r="DZ13" s="18">
        <v>0</v>
      </c>
      <c r="EA13" s="18">
        <v>0</v>
      </c>
      <c r="EB13" s="73">
        <v>0.17647058823529399</v>
      </c>
      <c r="EC13" s="73">
        <v>0.82352941176470595</v>
      </c>
      <c r="ED13" s="73">
        <v>0</v>
      </c>
      <c r="EE13" s="58">
        <v>8.40336134453782E-3</v>
      </c>
    </row>
    <row r="14" spans="1:135" x14ac:dyDescent="0.3">
      <c r="A14" s="14" t="s">
        <v>12</v>
      </c>
      <c r="B14" s="14"/>
      <c r="C14" s="17">
        <v>0.61702127659574502</v>
      </c>
      <c r="D14" s="17">
        <v>8.8235294117647106E-2</v>
      </c>
      <c r="E14" s="17">
        <v>0.05</v>
      </c>
      <c r="F14" s="17">
        <v>0</v>
      </c>
      <c r="G14" s="17">
        <v>5.8823529411764698E-2</v>
      </c>
      <c r="H14" s="17">
        <v>8.0645161290322592E-2</v>
      </c>
      <c r="I14" s="17">
        <v>0</v>
      </c>
      <c r="J14" s="17">
        <v>2.32558139534884E-2</v>
      </c>
      <c r="K14" s="17">
        <v>8.1300813008130107E-2</v>
      </c>
      <c r="L14" s="17">
        <v>0</v>
      </c>
      <c r="M14" s="17">
        <v>1.0204081632653099E-2</v>
      </c>
      <c r="N14" s="17">
        <v>2.04081632653061E-2</v>
      </c>
      <c r="O14" s="17">
        <v>1.0204081632653099E-2</v>
      </c>
      <c r="P14" s="17">
        <v>0</v>
      </c>
      <c r="Q14" s="17">
        <v>1.0204081632653099E-2</v>
      </c>
      <c r="R14" s="17">
        <v>0</v>
      </c>
      <c r="S14" s="17">
        <v>3.06122448979592E-2</v>
      </c>
      <c r="T14" s="17">
        <v>0</v>
      </c>
      <c r="U14" s="17">
        <v>0</v>
      </c>
      <c r="V14" s="17">
        <v>0.89795918367346905</v>
      </c>
      <c r="W14" s="17">
        <v>5.1020408163265293E-2</v>
      </c>
      <c r="X14" s="17">
        <v>0</v>
      </c>
      <c r="Y14" s="17">
        <v>0</v>
      </c>
      <c r="Z14" s="17">
        <v>0.24489795918367299</v>
      </c>
      <c r="AA14" s="17">
        <v>7.1428571428571397E-2</v>
      </c>
      <c r="AB14" s="17">
        <v>5.1020408163265293E-2</v>
      </c>
      <c r="AC14" s="17">
        <v>0.102040816326531</v>
      </c>
      <c r="AD14" s="17">
        <v>0.24489795918367299</v>
      </c>
      <c r="AE14" s="17">
        <v>0</v>
      </c>
      <c r="AF14" s="17">
        <v>6.1224489795918401E-2</v>
      </c>
      <c r="AG14" s="17">
        <v>1.0204081632653099E-2</v>
      </c>
      <c r="AH14" s="17">
        <v>0</v>
      </c>
      <c r="AI14" s="17">
        <v>0.67346938775510201</v>
      </c>
      <c r="AJ14" s="17">
        <v>3.06122448979592E-2</v>
      </c>
      <c r="AK14" s="17">
        <v>0</v>
      </c>
      <c r="AL14" s="17">
        <v>0</v>
      </c>
      <c r="AM14" s="17">
        <v>0.17346938775510201</v>
      </c>
      <c r="AN14" s="17">
        <v>0.19387755102040799</v>
      </c>
      <c r="AO14" s="17">
        <v>2.04081632653061E-2</v>
      </c>
      <c r="AP14" s="17">
        <v>1.0204081632653099E-2</v>
      </c>
      <c r="AQ14" s="17">
        <v>0</v>
      </c>
      <c r="AR14" s="17">
        <v>0.13265306122449</v>
      </c>
      <c r="AS14" s="17">
        <v>6.1224489795918401E-2</v>
      </c>
      <c r="AT14" s="17">
        <v>9.1836734693877597E-2</v>
      </c>
      <c r="AU14" s="17">
        <v>0</v>
      </c>
      <c r="AV14" s="17">
        <v>0.59183673469387799</v>
      </c>
      <c r="AW14" s="17">
        <v>4.08163265306122E-2</v>
      </c>
      <c r="AX14" s="17">
        <v>0</v>
      </c>
      <c r="AY14" s="17">
        <v>0</v>
      </c>
      <c r="AZ14" s="17">
        <v>0.45918367346938799</v>
      </c>
      <c r="BA14" s="17">
        <v>0.11224489795918399</v>
      </c>
      <c r="BB14" s="17">
        <v>5.1020408163265293E-2</v>
      </c>
      <c r="BC14" s="17">
        <v>0.214285714285714</v>
      </c>
      <c r="BD14" s="17">
        <v>0.32653061224489799</v>
      </c>
      <c r="BE14" s="17">
        <v>0.13265306122449</v>
      </c>
      <c r="BF14" s="17">
        <v>5.1020408163265293E-2</v>
      </c>
      <c r="BG14" s="17">
        <v>0</v>
      </c>
      <c r="BH14" s="17">
        <v>0</v>
      </c>
      <c r="BI14" s="17">
        <v>0.45918367346938799</v>
      </c>
      <c r="BJ14" s="17">
        <v>3.06122448979592E-2</v>
      </c>
      <c r="BK14" s="17">
        <v>0</v>
      </c>
      <c r="BL14" s="17">
        <v>1.0204081632653099E-2</v>
      </c>
      <c r="BM14" s="17">
        <v>0.17346938775510201</v>
      </c>
      <c r="BN14" s="17">
        <v>0.183673469387755</v>
      </c>
      <c r="BO14" s="17">
        <v>0.20408163265306101</v>
      </c>
      <c r="BP14" s="17">
        <v>0.23469387755102</v>
      </c>
      <c r="BQ14" s="17">
        <v>0.42857142857142899</v>
      </c>
      <c r="BR14" s="17">
        <v>0.11224489795918399</v>
      </c>
      <c r="BS14" s="17">
        <v>1.0204081632653099E-2</v>
      </c>
      <c r="BT14" s="17">
        <v>6.1224489795918401E-2</v>
      </c>
      <c r="BU14" s="17">
        <v>1.0204081632653099E-2</v>
      </c>
      <c r="BV14" s="17">
        <v>0.29591836734693899</v>
      </c>
      <c r="BW14" s="17">
        <v>3.06122448979592E-2</v>
      </c>
      <c r="BX14" s="17">
        <v>5.1020408163265293E-2</v>
      </c>
      <c r="BY14" s="17">
        <v>0</v>
      </c>
      <c r="BZ14" s="17">
        <v>0.16326530612244899</v>
      </c>
      <c r="CA14" s="17">
        <v>1.0204081632653099E-2</v>
      </c>
      <c r="CB14" s="17">
        <v>0.214285714285714</v>
      </c>
      <c r="CC14" s="17">
        <v>0.183673469387755</v>
      </c>
      <c r="CD14" s="17">
        <v>0.56122448979591799</v>
      </c>
      <c r="CE14" s="17">
        <v>0.11224489795918399</v>
      </c>
      <c r="CF14" s="17">
        <v>0.32653061224489799</v>
      </c>
      <c r="CG14" s="17">
        <v>3.06122448979592E-2</v>
      </c>
      <c r="CH14" s="17">
        <v>5.1020408163265293E-2</v>
      </c>
      <c r="CI14" s="17">
        <v>0.24489795918367299</v>
      </c>
      <c r="CJ14" s="17">
        <v>3.06122448979592E-2</v>
      </c>
      <c r="CK14" s="17">
        <v>1.0204081632653099E-2</v>
      </c>
      <c r="CL14" s="17">
        <v>9.1836734693877597E-2</v>
      </c>
      <c r="CM14" s="17">
        <v>0.20408163265306101</v>
      </c>
      <c r="CN14" s="17">
        <v>0.92857142857142905</v>
      </c>
      <c r="CO14" s="17">
        <v>1.0204081632653099E-2</v>
      </c>
      <c r="CP14" s="17">
        <v>3.06122448979592E-2</v>
      </c>
      <c r="CQ14" s="17">
        <v>0</v>
      </c>
      <c r="CR14" s="17">
        <v>2.04081632653061E-2</v>
      </c>
      <c r="CS14" s="17">
        <v>1.0204081632653099E-2</v>
      </c>
      <c r="CT14" s="17">
        <v>0</v>
      </c>
      <c r="CU14" s="17">
        <v>5.1020408163265293E-2</v>
      </c>
      <c r="CV14" s="17">
        <v>0.24489795918367299</v>
      </c>
      <c r="CW14" s="17">
        <v>0.102040816326531</v>
      </c>
      <c r="CX14" s="17">
        <v>1.0204081632653099E-2</v>
      </c>
      <c r="CY14" s="17">
        <v>0.59183673469387799</v>
      </c>
      <c r="CZ14" s="17">
        <v>0</v>
      </c>
      <c r="DA14" s="17">
        <v>0.33673469387755101</v>
      </c>
      <c r="DB14" s="17">
        <v>0.66326530612244894</v>
      </c>
      <c r="DC14" s="17">
        <v>0</v>
      </c>
      <c r="DD14" s="17">
        <v>0</v>
      </c>
      <c r="DE14" s="17">
        <v>0</v>
      </c>
      <c r="DF14" s="17">
        <v>0</v>
      </c>
      <c r="DG14" s="17">
        <v>0.5</v>
      </c>
      <c r="DH14" s="17">
        <v>0.47959183673469397</v>
      </c>
      <c r="DI14" s="17">
        <v>2.04081632653061E-2</v>
      </c>
      <c r="DJ14" s="58">
        <v>0.63265306122448994</v>
      </c>
      <c r="DK14" s="58">
        <v>0.35714285714285698</v>
      </c>
      <c r="DL14" s="58">
        <v>1.0204081632653099E-2</v>
      </c>
      <c r="DM14" s="58">
        <v>0.5</v>
      </c>
      <c r="DN14" s="58">
        <v>0.5</v>
      </c>
      <c r="DO14" s="58">
        <v>0</v>
      </c>
      <c r="DP14" s="17">
        <v>0.35714285714285698</v>
      </c>
      <c r="DQ14" s="18">
        <v>1.13636363636364E-2</v>
      </c>
      <c r="DR14" s="18">
        <v>0</v>
      </c>
      <c r="DS14" s="57">
        <v>0</v>
      </c>
      <c r="DT14" s="57">
        <v>2.7777777777777801E-2</v>
      </c>
      <c r="DU14" s="18">
        <v>1.3698630136986301E-2</v>
      </c>
      <c r="DV14" s="18">
        <v>0</v>
      </c>
      <c r="DW14" s="18">
        <v>0</v>
      </c>
      <c r="DX14" s="18">
        <v>0</v>
      </c>
      <c r="DY14" s="18">
        <v>0</v>
      </c>
      <c r="DZ14" s="18">
        <v>0</v>
      </c>
      <c r="EA14" s="18">
        <v>1.3698630136986301E-2</v>
      </c>
      <c r="EB14" s="73">
        <v>0.19387755102040799</v>
      </c>
      <c r="EC14" s="73">
        <v>0.80612244897959195</v>
      </c>
      <c r="ED14" s="73">
        <v>0</v>
      </c>
      <c r="EE14" s="58">
        <v>0.40816326530612201</v>
      </c>
    </row>
    <row r="15" spans="1:135" x14ac:dyDescent="0.3">
      <c r="A15" s="14" t="s">
        <v>13</v>
      </c>
      <c r="B15" s="14"/>
      <c r="C15" s="17">
        <v>0.58695652173912993</v>
      </c>
      <c r="D15" s="17">
        <v>0.214285714285714</v>
      </c>
      <c r="E15" s="17">
        <v>9.0909090909090898E-2</v>
      </c>
      <c r="F15" s="17">
        <v>0</v>
      </c>
      <c r="G15" s="17">
        <v>0.148148148148148</v>
      </c>
      <c r="H15" s="17">
        <v>0.309859154929577</v>
      </c>
      <c r="I15" s="17">
        <v>0</v>
      </c>
      <c r="J15" s="17">
        <v>3.3333333333333298E-2</v>
      </c>
      <c r="K15" s="17">
        <v>0.11304347826087</v>
      </c>
      <c r="L15" s="17">
        <v>0</v>
      </c>
      <c r="M15" s="17">
        <v>5.1546391752577296E-2</v>
      </c>
      <c r="N15" s="17">
        <v>2.06185567010309E-2</v>
      </c>
      <c r="O15" s="17">
        <v>2.06185567010309E-2</v>
      </c>
      <c r="P15" s="17">
        <v>1.03092783505155E-2</v>
      </c>
      <c r="Q15" s="17">
        <v>1.03092783505155E-2</v>
      </c>
      <c r="R15" s="17">
        <v>0</v>
      </c>
      <c r="S15" s="17">
        <v>6.1855670103092807E-2</v>
      </c>
      <c r="T15" s="17">
        <v>5.1546391752577296E-2</v>
      </c>
      <c r="U15" s="17">
        <v>0</v>
      </c>
      <c r="V15" s="17">
        <v>0.83505154639175305</v>
      </c>
      <c r="W15" s="17">
        <v>3.0927835051546403E-2</v>
      </c>
      <c r="X15" s="17">
        <v>0</v>
      </c>
      <c r="Y15" s="17">
        <v>4.1237113402061897E-2</v>
      </c>
      <c r="Z15" s="17">
        <v>0.52577319587628901</v>
      </c>
      <c r="AA15" s="17">
        <v>0.134020618556701</v>
      </c>
      <c r="AB15" s="17">
        <v>7.2164948453608199E-2</v>
      </c>
      <c r="AC15" s="17">
        <v>0.18556701030927802</v>
      </c>
      <c r="AD15" s="17">
        <v>0.42268041237113402</v>
      </c>
      <c r="AE15" s="17">
        <v>1.03092783505155E-2</v>
      </c>
      <c r="AF15" s="17">
        <v>6.1855670103092807E-2</v>
      </c>
      <c r="AG15" s="17">
        <v>5.1546391752577296E-2</v>
      </c>
      <c r="AH15" s="17">
        <v>2.06185567010309E-2</v>
      </c>
      <c r="AI15" s="17">
        <v>0.298969072164948</v>
      </c>
      <c r="AJ15" s="17">
        <v>2.06185567010309E-2</v>
      </c>
      <c r="AK15" s="17">
        <v>0</v>
      </c>
      <c r="AL15" s="17">
        <v>1.03092783505155E-2</v>
      </c>
      <c r="AM15" s="17">
        <v>0.18556701030927802</v>
      </c>
      <c r="AN15" s="17">
        <v>0.463917525773196</v>
      </c>
      <c r="AO15" s="17">
        <v>5.1546391752577296E-2</v>
      </c>
      <c r="AP15" s="17">
        <v>4.1237113402061897E-2</v>
      </c>
      <c r="AQ15" s="17">
        <v>4.1237113402061897E-2</v>
      </c>
      <c r="AR15" s="17">
        <v>0.402061855670103</v>
      </c>
      <c r="AS15" s="17">
        <v>0.36082474226804101</v>
      </c>
      <c r="AT15" s="17">
        <v>0.22680412371134001</v>
      </c>
      <c r="AU15" s="17">
        <v>1.03092783505155E-2</v>
      </c>
      <c r="AV15" s="17">
        <v>0.27835051546391798</v>
      </c>
      <c r="AW15" s="17">
        <v>1.03092783505155E-2</v>
      </c>
      <c r="AX15" s="17">
        <v>0</v>
      </c>
      <c r="AY15" s="17">
        <v>5.1546391752577296E-2</v>
      </c>
      <c r="AZ15" s="17">
        <v>0.60824742268041199</v>
      </c>
      <c r="BA15" s="17">
        <v>0.23711340206185599</v>
      </c>
      <c r="BB15" s="17">
        <v>0.18556701030927802</v>
      </c>
      <c r="BC15" s="17">
        <v>0.27835051546391798</v>
      </c>
      <c r="BD15" s="17">
        <v>0.55670103092783496</v>
      </c>
      <c r="BE15" s="17">
        <v>0.37113402061855699</v>
      </c>
      <c r="BF15" s="17">
        <v>0.18556701030927802</v>
      </c>
      <c r="BG15" s="17">
        <v>0.14432989690721601</v>
      </c>
      <c r="BH15" s="17">
        <v>8.2474226804123696E-2</v>
      </c>
      <c r="BI15" s="17">
        <v>0.164948453608247</v>
      </c>
      <c r="BJ15" s="17">
        <v>2.06185567010309E-2</v>
      </c>
      <c r="BK15" s="17">
        <v>0</v>
      </c>
      <c r="BL15" s="17">
        <v>1.03092783505155E-2</v>
      </c>
      <c r="BM15" s="17">
        <v>0.34020618556701004</v>
      </c>
      <c r="BN15" s="17">
        <v>5.1546391752577296E-2</v>
      </c>
      <c r="BO15" s="17">
        <v>1.03092783505155E-2</v>
      </c>
      <c r="BP15" s="17">
        <v>0.247422680412371</v>
      </c>
      <c r="BQ15" s="17">
        <v>0.48453608247422703</v>
      </c>
      <c r="BR15" s="17">
        <v>0.25773195876288701</v>
      </c>
      <c r="BS15" s="17">
        <v>1.03092783505155E-2</v>
      </c>
      <c r="BT15" s="17">
        <v>1.03092783505155E-2</v>
      </c>
      <c r="BU15" s="17">
        <v>9.2783505154639206E-2</v>
      </c>
      <c r="BV15" s="17">
        <v>0.164948453608247</v>
      </c>
      <c r="BW15" s="17">
        <v>3.0927835051546403E-2</v>
      </c>
      <c r="BX15" s="17">
        <v>0</v>
      </c>
      <c r="BY15" s="17">
        <v>8.2474226804123696E-2</v>
      </c>
      <c r="BZ15" s="17">
        <v>4.1237113402061897E-2</v>
      </c>
      <c r="CA15" s="17">
        <v>2.06185567010309E-2</v>
      </c>
      <c r="CB15" s="17">
        <v>0.10309278350515499</v>
      </c>
      <c r="CC15" s="17">
        <v>0.31958762886597897</v>
      </c>
      <c r="CD15" s="17">
        <v>0.268041237113402</v>
      </c>
      <c r="CE15" s="17">
        <v>0.17525773195876301</v>
      </c>
      <c r="CF15" s="17">
        <v>0.402061855670103</v>
      </c>
      <c r="CG15" s="17">
        <v>7.2164948453608199E-2</v>
      </c>
      <c r="CH15" s="17">
        <v>0.19587628865979401</v>
      </c>
      <c r="CI15" s="17">
        <v>0.14432989690721601</v>
      </c>
      <c r="CJ15" s="17">
        <v>2.06185567010309E-2</v>
      </c>
      <c r="CK15" s="17">
        <v>0</v>
      </c>
      <c r="CL15" s="17">
        <v>7.2164948453608199E-2</v>
      </c>
      <c r="CM15" s="17">
        <v>0.10309278350515499</v>
      </c>
      <c r="CN15" s="17">
        <v>0.87628865979381398</v>
      </c>
      <c r="CO15" s="17">
        <v>6.1855670103092807E-2</v>
      </c>
      <c r="CP15" s="17">
        <v>1.03092783505155E-2</v>
      </c>
      <c r="CQ15" s="17">
        <v>0</v>
      </c>
      <c r="CR15" s="17">
        <v>4.1237113402061897E-2</v>
      </c>
      <c r="CS15" s="17">
        <v>1.03092783505155E-2</v>
      </c>
      <c r="CT15" s="17">
        <v>0</v>
      </c>
      <c r="CU15" s="17">
        <v>1.03092783505155E-2</v>
      </c>
      <c r="CV15" s="17">
        <v>0.164948453608247</v>
      </c>
      <c r="CW15" s="17">
        <v>3.0927835051546403E-2</v>
      </c>
      <c r="CX15" s="17">
        <v>1.03092783505155E-2</v>
      </c>
      <c r="CY15" s="17">
        <v>0.78350515463917503</v>
      </c>
      <c r="CZ15" s="17">
        <v>0</v>
      </c>
      <c r="DA15" s="17">
        <v>0.10309278350515499</v>
      </c>
      <c r="DB15" s="17">
        <v>0.88659793814432997</v>
      </c>
      <c r="DC15" s="17">
        <v>1.03092783505155E-2</v>
      </c>
      <c r="DD15" s="17">
        <v>0</v>
      </c>
      <c r="DE15" s="17">
        <v>0</v>
      </c>
      <c r="DF15" s="17">
        <v>0</v>
      </c>
      <c r="DG15" s="17">
        <v>0.67010309278350499</v>
      </c>
      <c r="DH15" s="17">
        <v>0.25773195876288701</v>
      </c>
      <c r="DI15" s="17">
        <v>7.2164948453608199E-2</v>
      </c>
      <c r="DJ15" s="58">
        <v>0.39175257731958801</v>
      </c>
      <c r="DK15" s="58">
        <v>0.463917525773196</v>
      </c>
      <c r="DL15" s="58">
        <v>0.14432989690721601</v>
      </c>
      <c r="DM15" s="58">
        <v>0.42268041237113402</v>
      </c>
      <c r="DN15" s="58">
        <v>0.54639175257731998</v>
      </c>
      <c r="DO15" s="58">
        <v>3.0927835051546403E-2</v>
      </c>
      <c r="DP15" s="17">
        <v>0.134020618556701</v>
      </c>
      <c r="DQ15" s="18">
        <v>1.16279069767442E-2</v>
      </c>
      <c r="DR15" s="18">
        <v>0</v>
      </c>
      <c r="DS15" s="57">
        <v>0</v>
      </c>
      <c r="DT15" s="57">
        <v>3.2258064516128997E-2</v>
      </c>
      <c r="DU15" s="18">
        <v>1.3698630136986301E-2</v>
      </c>
      <c r="DV15" s="18">
        <v>0</v>
      </c>
      <c r="DW15" s="18">
        <v>0</v>
      </c>
      <c r="DX15" s="18">
        <v>1.3698630136986301E-2</v>
      </c>
      <c r="DY15" s="18">
        <v>1.3698630136986301E-2</v>
      </c>
      <c r="DZ15" s="18">
        <v>0</v>
      </c>
      <c r="EA15" s="18">
        <v>0</v>
      </c>
      <c r="EB15" s="73">
        <v>9.2783505154639206E-2</v>
      </c>
      <c r="EC15" s="73">
        <v>0.90721649484536104</v>
      </c>
      <c r="ED15" s="73">
        <v>0</v>
      </c>
      <c r="EE15" s="58">
        <v>1.03092783505155E-2</v>
      </c>
    </row>
    <row r="16" spans="1:135" x14ac:dyDescent="0.3">
      <c r="A16" s="14" t="s">
        <v>14</v>
      </c>
      <c r="B16" s="14"/>
      <c r="C16" s="17">
        <v>0.73333333333333295</v>
      </c>
      <c r="D16" s="17">
        <v>0.214285714285714</v>
      </c>
      <c r="E16" s="17">
        <v>0.26785714285714302</v>
      </c>
      <c r="F16" s="17">
        <v>0</v>
      </c>
      <c r="G16" s="17">
        <v>0.238095238095238</v>
      </c>
      <c r="H16" s="17">
        <v>0.36065573770491804</v>
      </c>
      <c r="I16" s="17">
        <v>0</v>
      </c>
      <c r="J16" s="17">
        <v>9.0909090909090898E-2</v>
      </c>
      <c r="K16" s="17">
        <v>0.17142857142857099</v>
      </c>
      <c r="L16" s="17">
        <v>2.2988505747126398E-2</v>
      </c>
      <c r="M16" s="17">
        <v>0.17241379310344801</v>
      </c>
      <c r="N16" s="17">
        <v>4.5977011494252901E-2</v>
      </c>
      <c r="O16" s="17">
        <v>0</v>
      </c>
      <c r="P16" s="17">
        <v>5.7471264367816098E-2</v>
      </c>
      <c r="Q16" s="17">
        <v>0.114942528735632</v>
      </c>
      <c r="R16" s="17">
        <v>0</v>
      </c>
      <c r="S16" s="17">
        <v>4.5977011494252901E-2</v>
      </c>
      <c r="T16" s="17">
        <v>1.1494252873563199E-2</v>
      </c>
      <c r="U16" s="17">
        <v>1.1494252873563199E-2</v>
      </c>
      <c r="V16" s="17">
        <v>0.65517241379310309</v>
      </c>
      <c r="W16" s="17">
        <v>0.126436781609195</v>
      </c>
      <c r="X16" s="17">
        <v>0</v>
      </c>
      <c r="Y16" s="17">
        <v>3.4482758620689703E-2</v>
      </c>
      <c r="Z16" s="17">
        <v>0.65517241379310309</v>
      </c>
      <c r="AA16" s="17">
        <v>6.8965517241379296E-2</v>
      </c>
      <c r="AB16" s="17">
        <v>3.4482758620689703E-2</v>
      </c>
      <c r="AC16" s="17">
        <v>0.37931034482758597</v>
      </c>
      <c r="AD16" s="17">
        <v>0.55172413793103403</v>
      </c>
      <c r="AE16" s="17">
        <v>0</v>
      </c>
      <c r="AF16" s="17">
        <v>5.7471264367816098E-2</v>
      </c>
      <c r="AG16" s="17">
        <v>0</v>
      </c>
      <c r="AH16" s="17">
        <v>6.8965517241379296E-2</v>
      </c>
      <c r="AI16" s="17">
        <v>0.17241379310344801</v>
      </c>
      <c r="AJ16" s="17">
        <v>0.126436781609195</v>
      </c>
      <c r="AK16" s="17">
        <v>0</v>
      </c>
      <c r="AL16" s="17">
        <v>2.2988505747126398E-2</v>
      </c>
      <c r="AM16" s="17">
        <v>0.42528735632183901</v>
      </c>
      <c r="AN16" s="17">
        <v>0.45977011494252901</v>
      </c>
      <c r="AO16" s="17">
        <v>1.1494252873563199E-2</v>
      </c>
      <c r="AP16" s="17">
        <v>0.229885057471264</v>
      </c>
      <c r="AQ16" s="17">
        <v>0.18390804597701099</v>
      </c>
      <c r="AR16" s="17">
        <v>0.24137931034482801</v>
      </c>
      <c r="AS16" s="17">
        <v>0.18390804597701099</v>
      </c>
      <c r="AT16" s="17">
        <v>3.4482758620689703E-2</v>
      </c>
      <c r="AU16" s="17">
        <v>1.1494252873563199E-2</v>
      </c>
      <c r="AV16" s="17">
        <v>0.229885057471264</v>
      </c>
      <c r="AW16" s="17">
        <v>6.8965517241379296E-2</v>
      </c>
      <c r="AX16" s="17">
        <v>0</v>
      </c>
      <c r="AY16" s="17">
        <v>4.5977011494252901E-2</v>
      </c>
      <c r="AZ16" s="17">
        <v>0.66666666666666696</v>
      </c>
      <c r="BA16" s="17">
        <v>0.13793103448275901</v>
      </c>
      <c r="BB16" s="17">
        <v>5.7471264367816098E-2</v>
      </c>
      <c r="BC16" s="17">
        <v>0.44827586206896597</v>
      </c>
      <c r="BD16" s="17">
        <v>0.63218390804597702</v>
      </c>
      <c r="BE16" s="17">
        <v>0.14942528735632199</v>
      </c>
      <c r="BF16" s="17">
        <v>4.5977011494252901E-2</v>
      </c>
      <c r="BG16" s="17">
        <v>0</v>
      </c>
      <c r="BH16" s="17">
        <v>4.5977011494252901E-2</v>
      </c>
      <c r="BI16" s="17">
        <v>0.126436781609195</v>
      </c>
      <c r="BJ16" s="17">
        <v>6.8965517241379296E-2</v>
      </c>
      <c r="BK16" s="17">
        <v>0</v>
      </c>
      <c r="BL16" s="17">
        <v>2.2988505747126398E-2</v>
      </c>
      <c r="BM16" s="17">
        <v>0.42528735632183901</v>
      </c>
      <c r="BN16" s="17">
        <v>5.7471264367816098E-2</v>
      </c>
      <c r="BO16" s="17">
        <v>1.1494252873563199E-2</v>
      </c>
      <c r="BP16" s="17">
        <v>0.57471264367816099</v>
      </c>
      <c r="BQ16" s="17">
        <v>0.56321839080459801</v>
      </c>
      <c r="BR16" s="17">
        <v>0.29885057471264398</v>
      </c>
      <c r="BS16" s="17">
        <v>0</v>
      </c>
      <c r="BT16" s="17">
        <v>2.2988505747126398E-2</v>
      </c>
      <c r="BU16" s="17">
        <v>2.2988505747126398E-2</v>
      </c>
      <c r="BV16" s="17">
        <v>3.4482758620689703E-2</v>
      </c>
      <c r="BW16" s="17">
        <v>1.1494252873563199E-2</v>
      </c>
      <c r="BX16" s="17">
        <v>0</v>
      </c>
      <c r="BY16" s="17">
        <v>2.2988505747126398E-2</v>
      </c>
      <c r="BZ16" s="17">
        <v>0.14942528735632199</v>
      </c>
      <c r="CA16" s="17">
        <v>1.1494252873563199E-2</v>
      </c>
      <c r="CB16" s="17">
        <v>0.32183908045977</v>
      </c>
      <c r="CC16" s="17">
        <v>0.114942528735632</v>
      </c>
      <c r="CD16" s="17">
        <v>0.42528735632183901</v>
      </c>
      <c r="CE16" s="17">
        <v>0.28735632183908</v>
      </c>
      <c r="CF16" s="17">
        <v>0.66666666666666696</v>
      </c>
      <c r="CG16" s="17">
        <v>0.17241379310344801</v>
      </c>
      <c r="CH16" s="17">
        <v>5.7471264367816098E-2</v>
      </c>
      <c r="CI16" s="17">
        <v>2.2988505747126398E-2</v>
      </c>
      <c r="CJ16" s="17">
        <v>0</v>
      </c>
      <c r="CK16" s="17">
        <v>0</v>
      </c>
      <c r="CL16" s="17">
        <v>2.2988505747126398E-2</v>
      </c>
      <c r="CM16" s="17">
        <v>8.04597701149425E-2</v>
      </c>
      <c r="CN16" s="17">
        <v>0.96551724137931005</v>
      </c>
      <c r="CO16" s="17">
        <v>2.2988505747126398E-2</v>
      </c>
      <c r="CP16" s="17">
        <v>0</v>
      </c>
      <c r="CQ16" s="17">
        <v>0</v>
      </c>
      <c r="CR16" s="17">
        <v>0</v>
      </c>
      <c r="CS16" s="17">
        <v>2.2988505747126398E-2</v>
      </c>
      <c r="CT16" s="17">
        <v>0</v>
      </c>
      <c r="CU16" s="17">
        <v>1.1494252873563199E-2</v>
      </c>
      <c r="CV16" s="17">
        <v>5.7471264367816098E-2</v>
      </c>
      <c r="CW16" s="17">
        <v>1.1494252873563199E-2</v>
      </c>
      <c r="CX16" s="17">
        <v>0</v>
      </c>
      <c r="CY16" s="17">
        <v>0.91954022988505701</v>
      </c>
      <c r="CZ16" s="17">
        <v>0</v>
      </c>
      <c r="DA16" s="17">
        <v>0.18390804597701099</v>
      </c>
      <c r="DB16" s="17">
        <v>0.80459770114942497</v>
      </c>
      <c r="DC16" s="17">
        <v>1.1494252873563199E-2</v>
      </c>
      <c r="DD16" s="17">
        <v>0</v>
      </c>
      <c r="DE16" s="17">
        <v>0</v>
      </c>
      <c r="DF16" s="17">
        <v>0</v>
      </c>
      <c r="DG16" s="17">
        <v>0.73563218390804597</v>
      </c>
      <c r="DH16" s="17">
        <v>0.252873563218391</v>
      </c>
      <c r="DI16" s="17">
        <v>1.1494252873563199E-2</v>
      </c>
      <c r="DJ16" s="58">
        <v>0.52873563218390796</v>
      </c>
      <c r="DK16" s="58">
        <v>0.43678160919540199</v>
      </c>
      <c r="DL16" s="58">
        <v>3.4482758620689703E-2</v>
      </c>
      <c r="DM16" s="58">
        <v>0.47126436781609199</v>
      </c>
      <c r="DN16" s="58">
        <v>0.51724137931034497</v>
      </c>
      <c r="DO16" s="58">
        <v>1.1494252873563199E-2</v>
      </c>
      <c r="DP16" s="17">
        <v>0.390804597701149</v>
      </c>
      <c r="DQ16" s="18">
        <v>2.6315789473684199E-2</v>
      </c>
      <c r="DR16" s="18">
        <v>0</v>
      </c>
      <c r="DS16" s="57">
        <v>8.5470085470085496E-3</v>
      </c>
      <c r="DT16" s="57">
        <v>5.2631578947368397E-2</v>
      </c>
      <c r="DU16" s="18">
        <v>1.58730158730159E-2</v>
      </c>
      <c r="DV16" s="18">
        <v>1.58730158730159E-2</v>
      </c>
      <c r="DW16" s="18">
        <v>0</v>
      </c>
      <c r="DX16" s="18">
        <v>0</v>
      </c>
      <c r="DY16" s="18">
        <v>0</v>
      </c>
      <c r="DZ16" s="18">
        <v>0</v>
      </c>
      <c r="EA16" s="18">
        <v>0</v>
      </c>
      <c r="EB16" s="73">
        <v>0.34482758620689702</v>
      </c>
      <c r="EC16" s="73">
        <v>0.65517241379310309</v>
      </c>
      <c r="ED16" s="73">
        <v>0</v>
      </c>
      <c r="EE16" s="58">
        <v>0</v>
      </c>
    </row>
    <row r="17" spans="1:135" x14ac:dyDescent="0.3">
      <c r="A17" s="14" t="s">
        <v>15</v>
      </c>
      <c r="B17" s="14" t="s">
        <v>36</v>
      </c>
      <c r="C17" s="17">
        <v>0.70491803278688492</v>
      </c>
      <c r="D17" s="17">
        <v>0.157894736842105</v>
      </c>
      <c r="E17" s="17">
        <v>0.138461538461538</v>
      </c>
      <c r="F17" s="17">
        <v>0</v>
      </c>
      <c r="G17" s="17">
        <v>6.25E-2</v>
      </c>
      <c r="H17" s="17">
        <v>9.0909090909090898E-2</v>
      </c>
      <c r="I17" s="17">
        <v>0</v>
      </c>
      <c r="J17" s="17">
        <v>4.2553191489361701E-2</v>
      </c>
      <c r="K17" s="17">
        <v>0.106194690265487</v>
      </c>
      <c r="L17" s="17">
        <v>0</v>
      </c>
      <c r="M17" s="17">
        <v>6.1855670103092807E-2</v>
      </c>
      <c r="N17" s="17">
        <v>6.1855670103092807E-2</v>
      </c>
      <c r="O17" s="17">
        <v>1.03092783505155E-2</v>
      </c>
      <c r="P17" s="17">
        <v>4.1237113402061897E-2</v>
      </c>
      <c r="Q17" s="17">
        <v>0</v>
      </c>
      <c r="R17" s="17">
        <v>0</v>
      </c>
      <c r="S17" s="17">
        <v>0</v>
      </c>
      <c r="T17" s="17">
        <v>2.06185567010309E-2</v>
      </c>
      <c r="U17" s="17">
        <v>0</v>
      </c>
      <c r="V17" s="17">
        <v>0.83505154639175305</v>
      </c>
      <c r="W17" s="17">
        <v>2.06185567010309E-2</v>
      </c>
      <c r="X17" s="17">
        <v>1.03092783505155E-2</v>
      </c>
      <c r="Y17" s="17">
        <v>0</v>
      </c>
      <c r="Z17" s="17">
        <v>0.32989690721649501</v>
      </c>
      <c r="AA17" s="17">
        <v>6.1855670103092807E-2</v>
      </c>
      <c r="AB17" s="17">
        <v>1.03092783505155E-2</v>
      </c>
      <c r="AC17" s="17">
        <v>0.28865979381443302</v>
      </c>
      <c r="AD17" s="17">
        <v>0.17525773195876301</v>
      </c>
      <c r="AE17" s="17">
        <v>0</v>
      </c>
      <c r="AF17" s="17">
        <v>2.06185567010309E-2</v>
      </c>
      <c r="AG17" s="17">
        <v>0</v>
      </c>
      <c r="AH17" s="17">
        <v>0</v>
      </c>
      <c r="AI17" s="17">
        <v>0.597938144329897</v>
      </c>
      <c r="AJ17" s="17">
        <v>1.03092783505155E-2</v>
      </c>
      <c r="AK17" s="17">
        <v>0</v>
      </c>
      <c r="AL17" s="17">
        <v>0</v>
      </c>
      <c r="AM17" s="17">
        <v>0.27835051546391798</v>
      </c>
      <c r="AN17" s="17">
        <v>0.123711340206186</v>
      </c>
      <c r="AO17" s="17">
        <v>1.03092783505155E-2</v>
      </c>
      <c r="AP17" s="17">
        <v>8.2474226804123696E-2</v>
      </c>
      <c r="AQ17" s="17">
        <v>1.03092783505155E-2</v>
      </c>
      <c r="AR17" s="17">
        <v>4.1237113402061897E-2</v>
      </c>
      <c r="AS17" s="17">
        <v>5.1546391752577296E-2</v>
      </c>
      <c r="AT17" s="17">
        <v>2.06185567010309E-2</v>
      </c>
      <c r="AU17" s="17">
        <v>0</v>
      </c>
      <c r="AV17" s="17">
        <v>0.61855670103092797</v>
      </c>
      <c r="AW17" s="17">
        <v>2.06185567010309E-2</v>
      </c>
      <c r="AX17" s="17">
        <v>0</v>
      </c>
      <c r="AY17" s="17">
        <v>0</v>
      </c>
      <c r="AZ17" s="17">
        <v>0.38144329896907203</v>
      </c>
      <c r="BA17" s="17">
        <v>0.134020618556701</v>
      </c>
      <c r="BB17" s="17">
        <v>1.03092783505155E-2</v>
      </c>
      <c r="BC17" s="17">
        <v>0.34020618556701004</v>
      </c>
      <c r="BD17" s="17">
        <v>0.134020618556701</v>
      </c>
      <c r="BE17" s="17">
        <v>1.03092783505155E-2</v>
      </c>
      <c r="BF17" s="17">
        <v>3.0927835051546403E-2</v>
      </c>
      <c r="BG17" s="17">
        <v>0</v>
      </c>
      <c r="BH17" s="17">
        <v>0</v>
      </c>
      <c r="BI17" s="17">
        <v>0.48453608247422703</v>
      </c>
      <c r="BJ17" s="17">
        <v>2.06185567010309E-2</v>
      </c>
      <c r="BK17" s="17">
        <v>0</v>
      </c>
      <c r="BL17" s="17">
        <v>4.1237113402061897E-2</v>
      </c>
      <c r="BM17" s="17">
        <v>0.216494845360825</v>
      </c>
      <c r="BN17" s="17">
        <v>0.19587628865979401</v>
      </c>
      <c r="BO17" s="17">
        <v>0.14432989690721601</v>
      </c>
      <c r="BP17" s="17">
        <v>0.18556701030927802</v>
      </c>
      <c r="BQ17" s="17">
        <v>0.57731958762886604</v>
      </c>
      <c r="BR17" s="17">
        <v>0.25773195876288701</v>
      </c>
      <c r="BS17" s="17">
        <v>0</v>
      </c>
      <c r="BT17" s="17">
        <v>0</v>
      </c>
      <c r="BU17" s="17">
        <v>1.03092783505155E-2</v>
      </c>
      <c r="BV17" s="17">
        <v>0.19587628865979401</v>
      </c>
      <c r="BW17" s="17">
        <v>1.03092783505155E-2</v>
      </c>
      <c r="BX17" s="17">
        <v>3.0927835051546403E-2</v>
      </c>
      <c r="BY17" s="17">
        <v>9.2783505154639206E-2</v>
      </c>
      <c r="BZ17" s="17">
        <v>0.19587628865979401</v>
      </c>
      <c r="CA17" s="17">
        <v>6.1855670103092807E-2</v>
      </c>
      <c r="CB17" s="17">
        <v>0.216494845360825</v>
      </c>
      <c r="CC17" s="17">
        <v>0.134020618556701</v>
      </c>
      <c r="CD17" s="17">
        <v>0.58762886597938102</v>
      </c>
      <c r="CE17" s="17">
        <v>0.134020618556701</v>
      </c>
      <c r="CF17" s="17">
        <v>0.25773195876288701</v>
      </c>
      <c r="CG17" s="17">
        <v>4.1237113402061897E-2</v>
      </c>
      <c r="CH17" s="17">
        <v>0.11340206185567001</v>
      </c>
      <c r="CI17" s="17">
        <v>0.22680412371134001</v>
      </c>
      <c r="CJ17" s="17">
        <v>0</v>
      </c>
      <c r="CK17" s="17">
        <v>0</v>
      </c>
      <c r="CL17" s="17">
        <v>0</v>
      </c>
      <c r="CM17" s="17">
        <v>0.216494845360825</v>
      </c>
      <c r="CN17" s="17">
        <v>0.98969072164948502</v>
      </c>
      <c r="CO17" s="17">
        <v>2.06185567010309E-2</v>
      </c>
      <c r="CP17" s="17">
        <v>7.2164948453608199E-2</v>
      </c>
      <c r="CQ17" s="17">
        <v>2.06185567010309E-2</v>
      </c>
      <c r="CR17" s="17">
        <v>0</v>
      </c>
      <c r="CS17" s="17">
        <v>0</v>
      </c>
      <c r="CT17" s="17">
        <v>0</v>
      </c>
      <c r="CU17" s="17">
        <v>0</v>
      </c>
      <c r="CV17" s="17">
        <v>9.2783505154639206E-2</v>
      </c>
      <c r="CW17" s="17">
        <v>0</v>
      </c>
      <c r="CX17" s="17">
        <v>4.1237113402061897E-2</v>
      </c>
      <c r="CY17" s="17">
        <v>0.865979381443299</v>
      </c>
      <c r="CZ17" s="17">
        <v>0</v>
      </c>
      <c r="DA17" s="17">
        <v>0.22680412371134001</v>
      </c>
      <c r="DB17" s="17">
        <v>0.72164948453608202</v>
      </c>
      <c r="DC17" s="17">
        <v>1.03092783505155E-2</v>
      </c>
      <c r="DD17" s="17">
        <v>0</v>
      </c>
      <c r="DE17" s="17">
        <v>4.1237113402061897E-2</v>
      </c>
      <c r="DF17" s="17">
        <v>0</v>
      </c>
      <c r="DG17" s="17">
        <v>0.85567010309278302</v>
      </c>
      <c r="DH17" s="17">
        <v>0.14432989690721601</v>
      </c>
      <c r="DI17" s="17">
        <v>0</v>
      </c>
      <c r="DJ17" s="58">
        <v>0.77319587628866004</v>
      </c>
      <c r="DK17" s="58">
        <v>0.164948453608247</v>
      </c>
      <c r="DL17" s="58">
        <v>6.1855670103092807E-2</v>
      </c>
      <c r="DM17" s="58">
        <v>0.54639175257731998</v>
      </c>
      <c r="DN17" s="58">
        <v>0.44329896907216498</v>
      </c>
      <c r="DO17" s="58">
        <v>1.03092783505155E-2</v>
      </c>
      <c r="DP17" s="17">
        <v>0.47422680412371099</v>
      </c>
      <c r="DQ17" s="18">
        <v>1.1235955056179801E-2</v>
      </c>
      <c r="DR17" s="18">
        <v>9.5238095238095195E-3</v>
      </c>
      <c r="DS17" s="57">
        <v>0</v>
      </c>
      <c r="DT17" s="57">
        <v>6.25E-2</v>
      </c>
      <c r="DU17" s="18">
        <v>0</v>
      </c>
      <c r="DV17" s="18">
        <v>0</v>
      </c>
      <c r="DW17" s="18">
        <v>0</v>
      </c>
      <c r="DX17" s="18">
        <v>0</v>
      </c>
      <c r="DY17" s="18">
        <v>0</v>
      </c>
      <c r="DZ17" s="18">
        <v>0</v>
      </c>
      <c r="EA17" s="18">
        <v>0</v>
      </c>
      <c r="EB17" s="73">
        <v>0.31958762886597897</v>
      </c>
      <c r="EC17" s="73">
        <v>0.68041237113402109</v>
      </c>
      <c r="ED17" s="73">
        <v>0</v>
      </c>
      <c r="EE17" s="58">
        <v>0</v>
      </c>
    </row>
    <row r="18" spans="1:135" x14ac:dyDescent="0.3">
      <c r="A18" s="14" t="s">
        <v>16</v>
      </c>
      <c r="B18" s="14" t="s">
        <v>38</v>
      </c>
      <c r="C18" s="17">
        <v>0.64</v>
      </c>
      <c r="D18" s="17">
        <v>0.17948717948717899</v>
      </c>
      <c r="E18" s="17">
        <v>9.6385542168674704E-2</v>
      </c>
      <c r="F18" s="17">
        <v>0</v>
      </c>
      <c r="G18" s="17">
        <v>0.18918918918918901</v>
      </c>
      <c r="H18" s="17">
        <v>0.116666666666667</v>
      </c>
      <c r="I18" s="17">
        <v>0</v>
      </c>
      <c r="J18" s="17">
        <v>6.5217391304347797E-2</v>
      </c>
      <c r="K18" s="17">
        <v>6.6666666666666693E-2</v>
      </c>
      <c r="L18" s="17">
        <v>0</v>
      </c>
      <c r="M18" s="17">
        <v>7.3770491803278701E-2</v>
      </c>
      <c r="N18" s="17">
        <v>7.3770491803278701E-2</v>
      </c>
      <c r="O18" s="17">
        <v>2.4590163934426198E-2</v>
      </c>
      <c r="P18" s="17">
        <v>0.13114754098360701</v>
      </c>
      <c r="Q18" s="17">
        <v>9.0163934426229511E-2</v>
      </c>
      <c r="R18" s="17">
        <v>0</v>
      </c>
      <c r="S18" s="17">
        <v>6.5573770491803296E-2</v>
      </c>
      <c r="T18" s="17">
        <v>6.5573770491803296E-2</v>
      </c>
      <c r="U18" s="17">
        <v>3.2786885245901599E-2</v>
      </c>
      <c r="V18" s="17">
        <v>0.68852459016393397</v>
      </c>
      <c r="W18" s="17">
        <v>4.9180327868852493E-2</v>
      </c>
      <c r="X18" s="17">
        <v>0</v>
      </c>
      <c r="Y18" s="17">
        <v>4.9180327868852493E-2</v>
      </c>
      <c r="Z18" s="17">
        <v>0.46721311475409799</v>
      </c>
      <c r="AA18" s="17">
        <v>4.0983606557377004E-2</v>
      </c>
      <c r="AB18" s="17">
        <v>4.0983606557377004E-2</v>
      </c>
      <c r="AC18" s="17">
        <v>0.44262295081967201</v>
      </c>
      <c r="AD18" s="17">
        <v>0.39344262295081994</v>
      </c>
      <c r="AE18" s="17">
        <v>8.1967213114754103E-3</v>
      </c>
      <c r="AF18" s="17">
        <v>4.9180327868852493E-2</v>
      </c>
      <c r="AG18" s="17">
        <v>4.9180327868852493E-2</v>
      </c>
      <c r="AH18" s="17">
        <v>5.7377049180327905E-2</v>
      </c>
      <c r="AI18" s="17">
        <v>0.29508196721311497</v>
      </c>
      <c r="AJ18" s="17">
        <v>4.9180327868852493E-2</v>
      </c>
      <c r="AK18" s="17">
        <v>0</v>
      </c>
      <c r="AL18" s="17">
        <v>0</v>
      </c>
      <c r="AM18" s="17">
        <v>0.22131147540983601</v>
      </c>
      <c r="AN18" s="17">
        <v>0.30327868852459</v>
      </c>
      <c r="AO18" s="17">
        <v>4.9180327868852493E-2</v>
      </c>
      <c r="AP18" s="17">
        <v>0.286885245901639</v>
      </c>
      <c r="AQ18" s="17">
        <v>0.14754098360655699</v>
      </c>
      <c r="AR18" s="17">
        <v>0.14754098360655699</v>
      </c>
      <c r="AS18" s="17">
        <v>0.15573770491803299</v>
      </c>
      <c r="AT18" s="17">
        <v>0.10655737704918</v>
      </c>
      <c r="AU18" s="17">
        <v>0</v>
      </c>
      <c r="AV18" s="17">
        <v>0.36885245901639302</v>
      </c>
      <c r="AW18" s="17">
        <v>1.63934426229508E-2</v>
      </c>
      <c r="AX18" s="17">
        <v>0</v>
      </c>
      <c r="AY18" s="17">
        <v>5.7377049180327905E-2</v>
      </c>
      <c r="AZ18" s="17">
        <v>0.50819672131147497</v>
      </c>
      <c r="BA18" s="17">
        <v>9.0163934426229511E-2</v>
      </c>
      <c r="BB18" s="17">
        <v>6.5573770491803296E-2</v>
      </c>
      <c r="BC18" s="17">
        <v>0.48360655737704905</v>
      </c>
      <c r="BD18" s="17">
        <v>0.41803278688524598</v>
      </c>
      <c r="BE18" s="17">
        <v>0.114754098360656</v>
      </c>
      <c r="BF18" s="17">
        <v>7.3770491803278701E-2</v>
      </c>
      <c r="BG18" s="17">
        <v>4.9180327868852493E-2</v>
      </c>
      <c r="BH18" s="17">
        <v>6.5573770491803296E-2</v>
      </c>
      <c r="BI18" s="17">
        <v>0.29508196721311497</v>
      </c>
      <c r="BJ18" s="17">
        <v>1.63934426229508E-2</v>
      </c>
      <c r="BK18" s="17">
        <v>0</v>
      </c>
      <c r="BL18" s="17">
        <v>1.63934426229508E-2</v>
      </c>
      <c r="BM18" s="17">
        <v>0.18032786885245902</v>
      </c>
      <c r="BN18" s="17">
        <v>7.3770491803278701E-2</v>
      </c>
      <c r="BO18" s="17">
        <v>2.4590163934426198E-2</v>
      </c>
      <c r="BP18" s="17">
        <v>0.32786885245901604</v>
      </c>
      <c r="BQ18" s="17">
        <v>0.55737704918032793</v>
      </c>
      <c r="BR18" s="17">
        <v>0.204918032786885</v>
      </c>
      <c r="BS18" s="17">
        <v>8.1967213114754103E-3</v>
      </c>
      <c r="BT18" s="17">
        <v>8.1967213114754103E-3</v>
      </c>
      <c r="BU18" s="17">
        <v>1.63934426229508E-2</v>
      </c>
      <c r="BV18" s="17">
        <v>0.286885245901639</v>
      </c>
      <c r="BW18" s="17">
        <v>3.2786885245901599E-2</v>
      </c>
      <c r="BX18" s="17">
        <v>0</v>
      </c>
      <c r="BY18" s="17">
        <v>7.3770491803278701E-2</v>
      </c>
      <c r="BZ18" s="17">
        <v>9.0163934426229511E-2</v>
      </c>
      <c r="CA18" s="17">
        <v>1.63934426229508E-2</v>
      </c>
      <c r="CB18" s="17">
        <v>0.13934426229508198</v>
      </c>
      <c r="CC18" s="17">
        <v>0.114754098360656</v>
      </c>
      <c r="CD18" s="17">
        <v>0.34426229508196698</v>
      </c>
      <c r="CE18" s="17">
        <v>0.188524590163934</v>
      </c>
      <c r="CF18" s="17">
        <v>0.5</v>
      </c>
      <c r="CG18" s="17">
        <v>9.8360655737704902E-2</v>
      </c>
      <c r="CH18" s="17">
        <v>1.63934426229508E-2</v>
      </c>
      <c r="CI18" s="17">
        <v>0.22131147540983601</v>
      </c>
      <c r="CJ18" s="17">
        <v>2.4590163934426198E-2</v>
      </c>
      <c r="CK18" s="17">
        <v>0</v>
      </c>
      <c r="CL18" s="17">
        <v>8.1967213114754103E-3</v>
      </c>
      <c r="CM18" s="17">
        <v>6.5573770491803296E-2</v>
      </c>
      <c r="CN18" s="17">
        <v>0.92622950819672101</v>
      </c>
      <c r="CO18" s="17">
        <v>1.63934426229508E-2</v>
      </c>
      <c r="CP18" s="17">
        <v>0</v>
      </c>
      <c r="CQ18" s="17">
        <v>2.4590163934426198E-2</v>
      </c>
      <c r="CR18" s="17">
        <v>0</v>
      </c>
      <c r="CS18" s="17">
        <v>5.7377049180327905E-2</v>
      </c>
      <c r="CT18" s="17">
        <v>1.63934426229508E-2</v>
      </c>
      <c r="CU18" s="17">
        <v>0</v>
      </c>
      <c r="CV18" s="17">
        <v>0.114754098360656</v>
      </c>
      <c r="CW18" s="17">
        <v>0</v>
      </c>
      <c r="CX18" s="17">
        <v>0</v>
      </c>
      <c r="CY18" s="17">
        <v>0.88524590163934402</v>
      </c>
      <c r="CZ18" s="17">
        <v>0</v>
      </c>
      <c r="DA18" s="17">
        <v>0.13114754098360701</v>
      </c>
      <c r="DB18" s="17">
        <v>0.86885245901639296</v>
      </c>
      <c r="DC18" s="17">
        <v>0</v>
      </c>
      <c r="DD18" s="17">
        <v>0</v>
      </c>
      <c r="DE18" s="17">
        <v>0</v>
      </c>
      <c r="DF18" s="17">
        <v>0</v>
      </c>
      <c r="DG18" s="17">
        <v>0.93442622950819698</v>
      </c>
      <c r="DH18" s="17">
        <v>6.5573770491803296E-2</v>
      </c>
      <c r="DI18" s="17">
        <v>0</v>
      </c>
      <c r="DJ18" s="58">
        <v>0.59836065573770503</v>
      </c>
      <c r="DK18" s="58">
        <v>0.34426229508196698</v>
      </c>
      <c r="DL18" s="58">
        <v>5.7377049180327905E-2</v>
      </c>
      <c r="DM18" s="58">
        <v>0.54098360655737698</v>
      </c>
      <c r="DN18" s="58">
        <v>0.45081967213114799</v>
      </c>
      <c r="DO18" s="58">
        <v>8.1967213114754103E-3</v>
      </c>
      <c r="DP18" s="17">
        <v>0.39344262295081994</v>
      </c>
      <c r="DQ18" s="18">
        <v>1.5384615384615401E-2</v>
      </c>
      <c r="DR18" s="18">
        <v>9.9009900990098994E-3</v>
      </c>
      <c r="DS18" s="57">
        <v>0</v>
      </c>
      <c r="DT18" s="57">
        <v>5.4545454545454494E-2</v>
      </c>
      <c r="DU18" s="18">
        <v>0</v>
      </c>
      <c r="DV18" s="18">
        <v>0</v>
      </c>
      <c r="DW18" s="18">
        <v>0</v>
      </c>
      <c r="DX18" s="18">
        <v>0</v>
      </c>
      <c r="DY18" s="18">
        <v>0</v>
      </c>
      <c r="DZ18" s="18">
        <v>0</v>
      </c>
      <c r="EA18" s="18">
        <v>0</v>
      </c>
      <c r="EB18" s="73">
        <v>3.2786885245901599E-2</v>
      </c>
      <c r="EC18" s="73">
        <v>0.95901639344262302</v>
      </c>
      <c r="ED18" s="73">
        <v>8.1967213114754103E-3</v>
      </c>
      <c r="EE18" s="58">
        <v>0</v>
      </c>
    </row>
    <row r="19" spans="1:135" x14ac:dyDescent="0.3">
      <c r="A19" s="14" t="s">
        <v>17</v>
      </c>
      <c r="B19" s="14" t="s">
        <v>37</v>
      </c>
      <c r="C19" s="17">
        <v>0.55102040816326503</v>
      </c>
      <c r="D19" s="17">
        <v>8.8235294117647106E-2</v>
      </c>
      <c r="E19" s="17">
        <v>0.24657534246575299</v>
      </c>
      <c r="F19" s="17">
        <v>0</v>
      </c>
      <c r="G19" s="17">
        <v>0.29166666666666702</v>
      </c>
      <c r="H19" s="17">
        <v>0.2</v>
      </c>
      <c r="I19" s="17">
        <v>9.0909090909090898E-2</v>
      </c>
      <c r="J19" s="17">
        <v>0</v>
      </c>
      <c r="K19" s="17">
        <v>9.5652173913043495E-2</v>
      </c>
      <c r="L19" s="17">
        <v>0</v>
      </c>
      <c r="M19" s="17">
        <v>9.4736842105263203E-2</v>
      </c>
      <c r="N19" s="17">
        <v>4.2105263157894701E-2</v>
      </c>
      <c r="O19" s="17">
        <v>0</v>
      </c>
      <c r="P19" s="17">
        <v>3.1578947368421102E-2</v>
      </c>
      <c r="Q19" s="17">
        <v>1.05263157894737E-2</v>
      </c>
      <c r="R19" s="17">
        <v>0</v>
      </c>
      <c r="S19" s="17">
        <v>6.3157894736842093E-2</v>
      </c>
      <c r="T19" s="17">
        <v>3.1578947368421102E-2</v>
      </c>
      <c r="U19" s="17">
        <v>0</v>
      </c>
      <c r="V19" s="17">
        <v>0.81052631578947398</v>
      </c>
      <c r="W19" s="17">
        <v>3.1578947368421102E-2</v>
      </c>
      <c r="X19" s="17">
        <v>0</v>
      </c>
      <c r="Y19" s="17">
        <v>2.1052631578947399E-2</v>
      </c>
      <c r="Z19" s="17">
        <v>0.336842105263158</v>
      </c>
      <c r="AA19" s="17">
        <v>0</v>
      </c>
      <c r="AB19" s="17">
        <v>3.1578947368421102E-2</v>
      </c>
      <c r="AC19" s="17">
        <v>0.231578947368421</v>
      </c>
      <c r="AD19" s="17">
        <v>0.231578947368421</v>
      </c>
      <c r="AE19" s="17">
        <v>0</v>
      </c>
      <c r="AF19" s="17">
        <v>5.2631578947368397E-2</v>
      </c>
      <c r="AG19" s="17">
        <v>1.05263157894737E-2</v>
      </c>
      <c r="AH19" s="17">
        <v>2.1052631578947399E-2</v>
      </c>
      <c r="AI19" s="17">
        <v>0.56842105263157894</v>
      </c>
      <c r="AJ19" s="17">
        <v>3.1578947368421102E-2</v>
      </c>
      <c r="AK19" s="17">
        <v>0</v>
      </c>
      <c r="AL19" s="17">
        <v>0</v>
      </c>
      <c r="AM19" s="17">
        <v>0.24210526315789502</v>
      </c>
      <c r="AN19" s="17">
        <v>0.157894736842105</v>
      </c>
      <c r="AO19" s="17">
        <v>1.05263157894737E-2</v>
      </c>
      <c r="AP19" s="17">
        <v>8.42105263157895E-2</v>
      </c>
      <c r="AQ19" s="17">
        <v>4.2105263157894701E-2</v>
      </c>
      <c r="AR19" s="17">
        <v>0.14736842105263201</v>
      </c>
      <c r="AS19" s="17">
        <v>0.12631578947368399</v>
      </c>
      <c r="AT19" s="17">
        <v>4.2105263157894701E-2</v>
      </c>
      <c r="AU19" s="17">
        <v>0</v>
      </c>
      <c r="AV19" s="17">
        <v>0.557894736842105</v>
      </c>
      <c r="AW19" s="17">
        <v>1.05263157894737E-2</v>
      </c>
      <c r="AX19" s="17">
        <v>0</v>
      </c>
      <c r="AY19" s="17">
        <v>1.05263157894737E-2</v>
      </c>
      <c r="AZ19" s="17">
        <v>0.42105263157894696</v>
      </c>
      <c r="BA19" s="17">
        <v>3.1578947368421102E-2</v>
      </c>
      <c r="BB19" s="17">
        <v>2.1052631578947399E-2</v>
      </c>
      <c r="BC19" s="17">
        <v>0.231578947368421</v>
      </c>
      <c r="BD19" s="17">
        <v>0.26315789473684204</v>
      </c>
      <c r="BE19" s="17">
        <v>0.115789473684211</v>
      </c>
      <c r="BF19" s="17">
        <v>8.42105263157895E-2</v>
      </c>
      <c r="BG19" s="17">
        <v>1.05263157894737E-2</v>
      </c>
      <c r="BH19" s="17">
        <v>3.1578947368421102E-2</v>
      </c>
      <c r="BI19" s="17">
        <v>0.452631578947368</v>
      </c>
      <c r="BJ19" s="17">
        <v>1.05263157894737E-2</v>
      </c>
      <c r="BK19" s="17">
        <v>0</v>
      </c>
      <c r="BL19" s="17">
        <v>4.2105263157894701E-2</v>
      </c>
      <c r="BM19" s="17">
        <v>0.12631578947368399</v>
      </c>
      <c r="BN19" s="17">
        <v>7.3684210526315796E-2</v>
      </c>
      <c r="BO19" s="17">
        <v>4.2105263157894701E-2</v>
      </c>
      <c r="BP19" s="17">
        <v>0.24210526315789502</v>
      </c>
      <c r="BQ19" s="17">
        <v>0.36842105263157898</v>
      </c>
      <c r="BR19" s="17">
        <v>0.13684210526315799</v>
      </c>
      <c r="BS19" s="17">
        <v>1.05263157894737E-2</v>
      </c>
      <c r="BT19" s="17">
        <v>2.1052631578947399E-2</v>
      </c>
      <c r="BU19" s="17">
        <v>0</v>
      </c>
      <c r="BV19" s="17">
        <v>0.41052631578947396</v>
      </c>
      <c r="BW19" s="17">
        <v>9.4736842105263203E-2</v>
      </c>
      <c r="BX19" s="17">
        <v>1.05263157894737E-2</v>
      </c>
      <c r="BY19" s="17">
        <v>6.3157894736842093E-2</v>
      </c>
      <c r="BZ19" s="17">
        <v>4.2105263157894701E-2</v>
      </c>
      <c r="CA19" s="17">
        <v>3.1578947368421102E-2</v>
      </c>
      <c r="CB19" s="17">
        <v>0.168421052631579</v>
      </c>
      <c r="CC19" s="17">
        <v>5.2631578947368397E-2</v>
      </c>
      <c r="CD19" s="17">
        <v>0.30526315789473701</v>
      </c>
      <c r="CE19" s="17">
        <v>0.12631578947368399</v>
      </c>
      <c r="CF19" s="17">
        <v>0.25263157894736799</v>
      </c>
      <c r="CG19" s="17">
        <v>6.3157894736842093E-2</v>
      </c>
      <c r="CH19" s="17">
        <v>0</v>
      </c>
      <c r="CI19" s="17">
        <v>0.41052631578947396</v>
      </c>
      <c r="CJ19" s="17">
        <v>8.42105263157895E-2</v>
      </c>
      <c r="CK19" s="17">
        <v>1.05263157894737E-2</v>
      </c>
      <c r="CL19" s="17">
        <v>7.3684210526315796E-2</v>
      </c>
      <c r="CM19" s="17">
        <v>0.157894736842105</v>
      </c>
      <c r="CN19" s="17">
        <v>0.84210526315789491</v>
      </c>
      <c r="CO19" s="17">
        <v>2.1052631578947399E-2</v>
      </c>
      <c r="CP19" s="17">
        <v>4.2105263157894701E-2</v>
      </c>
      <c r="CQ19" s="17">
        <v>5.2631578947368397E-2</v>
      </c>
      <c r="CR19" s="17">
        <v>1.05263157894737E-2</v>
      </c>
      <c r="CS19" s="17">
        <v>1.05263157894737E-2</v>
      </c>
      <c r="CT19" s="17">
        <v>0</v>
      </c>
      <c r="CU19" s="17">
        <v>5.2631578947368397E-2</v>
      </c>
      <c r="CV19" s="17">
        <v>0.49473684210526303</v>
      </c>
      <c r="CW19" s="17">
        <v>0</v>
      </c>
      <c r="CX19" s="17">
        <v>1.05263157894737E-2</v>
      </c>
      <c r="CY19" s="17">
        <v>0.442105263157895</v>
      </c>
      <c r="CZ19" s="17">
        <v>0</v>
      </c>
      <c r="DA19" s="17">
        <v>0.18947368421052602</v>
      </c>
      <c r="DB19" s="17">
        <v>0.8</v>
      </c>
      <c r="DC19" s="17">
        <v>0</v>
      </c>
      <c r="DD19" s="17">
        <v>0</v>
      </c>
      <c r="DE19" s="17">
        <v>1.05263157894737E-2</v>
      </c>
      <c r="DF19" s="17">
        <v>0</v>
      </c>
      <c r="DG19" s="17">
        <v>0.56842105263157894</v>
      </c>
      <c r="DH19" s="17">
        <v>0.41052631578947396</v>
      </c>
      <c r="DI19" s="17">
        <v>2.1052631578947399E-2</v>
      </c>
      <c r="DJ19" s="58">
        <v>0.47368421052631599</v>
      </c>
      <c r="DK19" s="58">
        <v>0.49473684210526303</v>
      </c>
      <c r="DL19" s="58">
        <v>3.1578947368421102E-2</v>
      </c>
      <c r="DM19" s="58">
        <v>0.442105263157895</v>
      </c>
      <c r="DN19" s="58">
        <v>0.54736842105263195</v>
      </c>
      <c r="DO19" s="58">
        <v>1.05263157894737E-2</v>
      </c>
      <c r="DP19" s="17">
        <v>0.28421052631578897</v>
      </c>
      <c r="DQ19" s="18">
        <v>0.09</v>
      </c>
      <c r="DR19" s="18">
        <v>1.0638297872340401E-2</v>
      </c>
      <c r="DS19" s="57">
        <v>2.0270270270270299E-2</v>
      </c>
      <c r="DT19" s="57">
        <v>0.29166666666666702</v>
      </c>
      <c r="DU19" s="18">
        <v>9.45945945945946E-2</v>
      </c>
      <c r="DV19" s="18">
        <v>2.7027027027027001E-2</v>
      </c>
      <c r="DW19" s="18">
        <v>2.7027027027027001E-2</v>
      </c>
      <c r="DX19" s="18">
        <v>0</v>
      </c>
      <c r="DY19" s="18">
        <v>4.0540540540540501E-2</v>
      </c>
      <c r="DZ19" s="18">
        <v>1.35135135135135E-2</v>
      </c>
      <c r="EA19" s="18">
        <v>1.35135135135135E-2</v>
      </c>
      <c r="EB19" s="73">
        <v>0.14736842105263201</v>
      </c>
      <c r="EC19" s="73">
        <v>0.85263157894736807</v>
      </c>
      <c r="ED19" s="73">
        <v>0</v>
      </c>
      <c r="EE19" s="58">
        <v>0.42105263157894696</v>
      </c>
    </row>
    <row r="20" spans="1:135" x14ac:dyDescent="0.3">
      <c r="A20" s="14" t="s">
        <v>18</v>
      </c>
      <c r="B20" s="14" t="s">
        <v>39</v>
      </c>
      <c r="C20" s="17">
        <v>0.61194029850746301</v>
      </c>
      <c r="D20" s="17">
        <v>0.25</v>
      </c>
      <c r="E20" s="17">
        <v>0.189873417721519</v>
      </c>
      <c r="F20" s="17">
        <v>0</v>
      </c>
      <c r="G20" s="17">
        <v>0</v>
      </c>
      <c r="H20" s="17">
        <v>0.20833333333333301</v>
      </c>
      <c r="I20" s="17">
        <v>0</v>
      </c>
      <c r="J20" s="17">
        <v>0</v>
      </c>
      <c r="K20" s="17">
        <v>7.5187969924811998E-2</v>
      </c>
      <c r="L20" s="17">
        <v>0</v>
      </c>
      <c r="M20" s="17">
        <v>2.8571428571428598E-2</v>
      </c>
      <c r="N20" s="17">
        <v>1.9047619047619001E-2</v>
      </c>
      <c r="O20" s="17">
        <v>9.5238095238095195E-3</v>
      </c>
      <c r="P20" s="17">
        <v>5.7142857142857099E-2</v>
      </c>
      <c r="Q20" s="17">
        <v>1.9047619047619001E-2</v>
      </c>
      <c r="R20" s="17">
        <v>0</v>
      </c>
      <c r="S20" s="17">
        <v>9.5238095238095195E-3</v>
      </c>
      <c r="T20" s="17">
        <v>9.5238095238095195E-3</v>
      </c>
      <c r="U20" s="17">
        <v>0</v>
      </c>
      <c r="V20" s="17">
        <v>0.81904761904761902</v>
      </c>
      <c r="W20" s="17">
        <v>0.104761904761905</v>
      </c>
      <c r="X20" s="17">
        <v>0</v>
      </c>
      <c r="Y20" s="17">
        <v>2.8571428571428598E-2</v>
      </c>
      <c r="Z20" s="17">
        <v>0.314285714285714</v>
      </c>
      <c r="AA20" s="17">
        <v>9.5238095238095195E-3</v>
      </c>
      <c r="AB20" s="17">
        <v>2.8571428571428598E-2</v>
      </c>
      <c r="AC20" s="17">
        <v>0.28571428571428603</v>
      </c>
      <c r="AD20" s="17">
        <v>0.29523809523809502</v>
      </c>
      <c r="AE20" s="17">
        <v>0</v>
      </c>
      <c r="AF20" s="17">
        <v>0</v>
      </c>
      <c r="AG20" s="17">
        <v>0</v>
      </c>
      <c r="AH20" s="17">
        <v>2.8571428571428598E-2</v>
      </c>
      <c r="AI20" s="17">
        <v>0.52380952380952406</v>
      </c>
      <c r="AJ20" s="17">
        <v>0.104761904761905</v>
      </c>
      <c r="AK20" s="17">
        <v>0</v>
      </c>
      <c r="AL20" s="17">
        <v>3.8095238095238099E-2</v>
      </c>
      <c r="AM20" s="17">
        <v>0.27619047619047599</v>
      </c>
      <c r="AN20" s="17">
        <v>0.133333333333333</v>
      </c>
      <c r="AO20" s="17">
        <v>4.7619047619047603E-2</v>
      </c>
      <c r="AP20" s="17">
        <v>0.17142857142857099</v>
      </c>
      <c r="AQ20" s="17">
        <v>0.114285714285714</v>
      </c>
      <c r="AR20" s="17">
        <v>0.133333333333333</v>
      </c>
      <c r="AS20" s="17">
        <v>8.5714285714285687E-2</v>
      </c>
      <c r="AT20" s="17">
        <v>6.6666666666666693E-2</v>
      </c>
      <c r="AU20" s="17">
        <v>0</v>
      </c>
      <c r="AV20" s="17">
        <v>0.52380952380952406</v>
      </c>
      <c r="AW20" s="17">
        <v>9.5238095238095195E-3</v>
      </c>
      <c r="AX20" s="17">
        <v>0</v>
      </c>
      <c r="AY20" s="17">
        <v>6.6666666666666693E-2</v>
      </c>
      <c r="AZ20" s="17">
        <v>0.54285714285714304</v>
      </c>
      <c r="BA20" s="17">
        <v>9.5238095238095195E-3</v>
      </c>
      <c r="BB20" s="17">
        <v>5.7142857142857099E-2</v>
      </c>
      <c r="BC20" s="17">
        <v>0.419047619047619</v>
      </c>
      <c r="BD20" s="17">
        <v>0.43809523809523804</v>
      </c>
      <c r="BE20" s="17">
        <v>3.8095238095238099E-2</v>
      </c>
      <c r="BF20" s="17">
        <v>9.5238095238095195E-3</v>
      </c>
      <c r="BG20" s="17">
        <v>9.5238095238095195E-3</v>
      </c>
      <c r="BH20" s="17">
        <v>7.6190476190476197E-2</v>
      </c>
      <c r="BI20" s="17">
        <v>0.37142857142857105</v>
      </c>
      <c r="BJ20" s="17">
        <v>9.5238095238095195E-3</v>
      </c>
      <c r="BK20" s="17">
        <v>0</v>
      </c>
      <c r="BL20" s="17">
        <v>0</v>
      </c>
      <c r="BM20" s="17">
        <v>0.24761904761904799</v>
      </c>
      <c r="BN20" s="17">
        <v>0.238095238095238</v>
      </c>
      <c r="BO20" s="17">
        <v>0.14285714285714302</v>
      </c>
      <c r="BP20" s="17">
        <v>0.36190476190476195</v>
      </c>
      <c r="BQ20" s="17">
        <v>0.51428571428571401</v>
      </c>
      <c r="BR20" s="17">
        <v>0.2</v>
      </c>
      <c r="BS20" s="17">
        <v>9.5238095238095195E-3</v>
      </c>
      <c r="BT20" s="17">
        <v>9.5238095238095195E-3</v>
      </c>
      <c r="BU20" s="17">
        <v>9.5238095238095195E-3</v>
      </c>
      <c r="BV20" s="17">
        <v>0.15238095238095201</v>
      </c>
      <c r="BW20" s="17">
        <v>6.6666666666666693E-2</v>
      </c>
      <c r="BX20" s="17">
        <v>1.9047619047619001E-2</v>
      </c>
      <c r="BY20" s="17">
        <v>0.104761904761905</v>
      </c>
      <c r="BZ20" s="17">
        <v>0.161904761904762</v>
      </c>
      <c r="CA20" s="17">
        <v>3.8095238095238099E-2</v>
      </c>
      <c r="CB20" s="17">
        <v>0.17142857142857099</v>
      </c>
      <c r="CC20" s="17">
        <v>0.15238095238095201</v>
      </c>
      <c r="CD20" s="17">
        <v>0.51428571428571401</v>
      </c>
      <c r="CE20" s="17">
        <v>0.161904761904762</v>
      </c>
      <c r="CF20" s="17">
        <v>0.39047619047619103</v>
      </c>
      <c r="CG20" s="17">
        <v>0.114285714285714</v>
      </c>
      <c r="CH20" s="17">
        <v>2.8571428571428598E-2</v>
      </c>
      <c r="CI20" s="17">
        <v>0.161904761904762</v>
      </c>
      <c r="CJ20" s="17">
        <v>6.6666666666666693E-2</v>
      </c>
      <c r="CK20" s="17">
        <v>0</v>
      </c>
      <c r="CL20" s="17">
        <v>1.9047619047619001E-2</v>
      </c>
      <c r="CM20" s="17">
        <v>0.161904761904762</v>
      </c>
      <c r="CN20" s="17">
        <v>0.98095238095238102</v>
      </c>
      <c r="CO20" s="17">
        <v>0</v>
      </c>
      <c r="CP20" s="17">
        <v>2.8571428571428598E-2</v>
      </c>
      <c r="CQ20" s="17">
        <v>3.8095238095238099E-2</v>
      </c>
      <c r="CR20" s="17">
        <v>0</v>
      </c>
      <c r="CS20" s="17">
        <v>0</v>
      </c>
      <c r="CT20" s="17">
        <v>0</v>
      </c>
      <c r="CU20" s="17">
        <v>3.8095238095238099E-2</v>
      </c>
      <c r="CV20" s="17">
        <v>0.42857142857142899</v>
      </c>
      <c r="CW20" s="17">
        <v>3.8095238095238099E-2</v>
      </c>
      <c r="CX20" s="17">
        <v>0</v>
      </c>
      <c r="CY20" s="17">
        <v>0.49523809523809498</v>
      </c>
      <c r="CZ20" s="17">
        <v>0</v>
      </c>
      <c r="DA20" s="17">
        <v>0.21904761904761902</v>
      </c>
      <c r="DB20" s="17">
        <v>0.75238095238095193</v>
      </c>
      <c r="DC20" s="17">
        <v>9.5238095238095195E-3</v>
      </c>
      <c r="DD20" s="17">
        <v>0</v>
      </c>
      <c r="DE20" s="17">
        <v>1.9047619047619001E-2</v>
      </c>
      <c r="DF20" s="17">
        <v>0</v>
      </c>
      <c r="DG20" s="17">
        <v>0.63809523809523805</v>
      </c>
      <c r="DH20" s="17">
        <v>0.35238095238095196</v>
      </c>
      <c r="DI20" s="17">
        <v>9.5238095238095195E-3</v>
      </c>
      <c r="DJ20" s="58">
        <v>0.40952380952380901</v>
      </c>
      <c r="DK20" s="58">
        <v>0.59047619047619104</v>
      </c>
      <c r="DL20" s="58">
        <v>0</v>
      </c>
      <c r="DM20" s="58">
        <v>0.40952380952380901</v>
      </c>
      <c r="DN20" s="58">
        <v>0.59047619047619104</v>
      </c>
      <c r="DO20" s="58">
        <v>0</v>
      </c>
      <c r="DP20" s="17">
        <v>0.22857142857142901</v>
      </c>
      <c r="DQ20" s="18">
        <v>6.6666666666666693E-2</v>
      </c>
      <c r="DR20" s="18">
        <v>9.9009900990098994E-3</v>
      </c>
      <c r="DS20" s="57">
        <v>6.6225165562913899E-3</v>
      </c>
      <c r="DT20" s="57">
        <v>0.18918918918918901</v>
      </c>
      <c r="DU20" s="18">
        <v>2.3529411764705899E-2</v>
      </c>
      <c r="DV20" s="18">
        <v>1.1764705882352899E-2</v>
      </c>
      <c r="DW20" s="18">
        <v>0</v>
      </c>
      <c r="DX20" s="18">
        <v>1.1764705882352899E-2</v>
      </c>
      <c r="DY20" s="18">
        <v>0</v>
      </c>
      <c r="DZ20" s="18">
        <v>0</v>
      </c>
      <c r="EA20" s="18">
        <v>0</v>
      </c>
      <c r="EB20" s="73">
        <v>0.114285714285714</v>
      </c>
      <c r="EC20" s="73">
        <v>0.88571428571428601</v>
      </c>
      <c r="ED20" s="73">
        <v>0</v>
      </c>
      <c r="EE20" s="58">
        <v>0.42857142857142899</v>
      </c>
    </row>
    <row r="21" spans="1:135" x14ac:dyDescent="0.3">
      <c r="A21" s="14" t="s">
        <v>19</v>
      </c>
      <c r="B21" s="14" t="s">
        <v>40</v>
      </c>
      <c r="C21" s="17">
        <v>0.63461538461538503</v>
      </c>
      <c r="D21" s="17">
        <v>0.114285714285714</v>
      </c>
      <c r="E21" s="17">
        <v>0.14705882352941202</v>
      </c>
      <c r="F21" s="17">
        <v>0</v>
      </c>
      <c r="G21" s="17">
        <v>0.19230769230769201</v>
      </c>
      <c r="H21" s="17">
        <v>0.16513761467889901</v>
      </c>
      <c r="I21" s="17">
        <v>0</v>
      </c>
      <c r="J21" s="17">
        <v>6.6666666666666693E-2</v>
      </c>
      <c r="K21" s="17">
        <v>0.22222222222222199</v>
      </c>
      <c r="L21" s="17">
        <v>0.02</v>
      </c>
      <c r="M21" s="17">
        <v>0.06</v>
      </c>
      <c r="N21" s="17">
        <v>0.06</v>
      </c>
      <c r="O21" s="17">
        <v>0</v>
      </c>
      <c r="P21" s="17">
        <v>4.6666666666666697E-2</v>
      </c>
      <c r="Q21" s="17">
        <v>2.66666666666667E-2</v>
      </c>
      <c r="R21" s="17">
        <v>6.6666666666666697E-3</v>
      </c>
      <c r="S21" s="17">
        <v>3.3333333333333298E-2</v>
      </c>
      <c r="T21" s="17">
        <v>2.66666666666667E-2</v>
      </c>
      <c r="U21" s="17">
        <v>6.6666666666666697E-3</v>
      </c>
      <c r="V21" s="17">
        <v>0.85333333333333306</v>
      </c>
      <c r="W21" s="17">
        <v>1.3333333333333299E-2</v>
      </c>
      <c r="X21" s="17">
        <v>0</v>
      </c>
      <c r="Y21" s="17">
        <v>0.08</v>
      </c>
      <c r="Z21" s="17">
        <v>0.22666666666666699</v>
      </c>
      <c r="AA21" s="17">
        <v>0.04</v>
      </c>
      <c r="AB21" s="17">
        <v>4.6666666666666697E-2</v>
      </c>
      <c r="AC21" s="17">
        <v>0.22666666666666699</v>
      </c>
      <c r="AD21" s="17">
        <v>0.24666666666666701</v>
      </c>
      <c r="AE21" s="17">
        <v>6.6666666666666697E-3</v>
      </c>
      <c r="AF21" s="17">
        <v>4.6666666666666697E-2</v>
      </c>
      <c r="AG21" s="17">
        <v>1.3333333333333299E-2</v>
      </c>
      <c r="AH21" s="17">
        <v>7.3333333333333306E-2</v>
      </c>
      <c r="AI21" s="17">
        <v>0.64</v>
      </c>
      <c r="AJ21" s="17">
        <v>0</v>
      </c>
      <c r="AK21" s="17">
        <v>0</v>
      </c>
      <c r="AL21" s="17">
        <v>1.3333333333333299E-2</v>
      </c>
      <c r="AM21" s="17">
        <v>0.1</v>
      </c>
      <c r="AN21" s="17">
        <v>0.1</v>
      </c>
      <c r="AO21" s="17">
        <v>0</v>
      </c>
      <c r="AP21" s="17">
        <v>7.3333333333333306E-2</v>
      </c>
      <c r="AQ21" s="17">
        <v>0.06</v>
      </c>
      <c r="AR21" s="17">
        <v>7.3333333333333306E-2</v>
      </c>
      <c r="AS21" s="17">
        <v>5.3333333333333302E-2</v>
      </c>
      <c r="AT21" s="17">
        <v>0.06</v>
      </c>
      <c r="AU21" s="17">
        <v>0</v>
      </c>
      <c r="AV21" s="17">
        <v>0.77333333333333298</v>
      </c>
      <c r="AW21" s="17">
        <v>1.3333333333333299E-2</v>
      </c>
      <c r="AX21" s="17">
        <v>0</v>
      </c>
      <c r="AY21" s="17">
        <v>0.06</v>
      </c>
      <c r="AZ21" s="17">
        <v>0.24666666666666701</v>
      </c>
      <c r="BA21" s="17">
        <v>9.333333333333331E-2</v>
      </c>
      <c r="BB21" s="17">
        <v>3.3333333333333298E-2</v>
      </c>
      <c r="BC21" s="17">
        <v>0.22666666666666699</v>
      </c>
      <c r="BD21" s="17">
        <v>0.22666666666666699</v>
      </c>
      <c r="BE21" s="17">
        <v>4.6666666666666697E-2</v>
      </c>
      <c r="BF21" s="17">
        <v>0.04</v>
      </c>
      <c r="BG21" s="17">
        <v>6.6666666666666697E-3</v>
      </c>
      <c r="BH21" s="17">
        <v>6.6666666666666693E-2</v>
      </c>
      <c r="BI21" s="17">
        <v>0.62</v>
      </c>
      <c r="BJ21" s="17">
        <v>0</v>
      </c>
      <c r="BK21" s="17">
        <v>0</v>
      </c>
      <c r="BL21" s="17">
        <v>1.3333333333333299E-2</v>
      </c>
      <c r="BM21" s="17">
        <v>8.6666666666666697E-2</v>
      </c>
      <c r="BN21" s="17">
        <v>4.6666666666666697E-2</v>
      </c>
      <c r="BO21" s="17">
        <v>0.02</v>
      </c>
      <c r="BP21" s="17">
        <v>0.17333333333333301</v>
      </c>
      <c r="BQ21" s="17">
        <v>0.37333333333333302</v>
      </c>
      <c r="BR21" s="17">
        <v>0.21333333333333301</v>
      </c>
      <c r="BS21" s="17">
        <v>0</v>
      </c>
      <c r="BT21" s="17">
        <v>1.3333333333333299E-2</v>
      </c>
      <c r="BU21" s="17">
        <v>0</v>
      </c>
      <c r="BV21" s="17">
        <v>0.36666666666666697</v>
      </c>
      <c r="BW21" s="17">
        <v>0.18666666666666701</v>
      </c>
      <c r="BX21" s="17">
        <v>0</v>
      </c>
      <c r="BY21" s="17">
        <v>2.66666666666667E-2</v>
      </c>
      <c r="BZ21" s="17">
        <v>9.333333333333331E-2</v>
      </c>
      <c r="CA21" s="17">
        <v>0.04</v>
      </c>
      <c r="CB21" s="17">
        <v>6.6666666666666693E-2</v>
      </c>
      <c r="CC21" s="17">
        <v>0.133333333333333</v>
      </c>
      <c r="CD21" s="17">
        <v>0.34666666666666701</v>
      </c>
      <c r="CE21" s="17">
        <v>0.16</v>
      </c>
      <c r="CF21" s="17">
        <v>0.15333333333333299</v>
      </c>
      <c r="CG21" s="17">
        <v>0.02</v>
      </c>
      <c r="CH21" s="17">
        <v>0</v>
      </c>
      <c r="CI21" s="17">
        <v>0.34</v>
      </c>
      <c r="CJ21" s="17">
        <v>0.16666666666666699</v>
      </c>
      <c r="CK21" s="17">
        <v>0</v>
      </c>
      <c r="CL21" s="17">
        <v>1.3333333333333299E-2</v>
      </c>
      <c r="CM21" s="17">
        <v>0.12666666666666701</v>
      </c>
      <c r="CN21" s="17">
        <v>0.94666666666666699</v>
      </c>
      <c r="CO21" s="17">
        <v>0</v>
      </c>
      <c r="CP21" s="17">
        <v>0</v>
      </c>
      <c r="CQ21" s="17">
        <v>0.04</v>
      </c>
      <c r="CR21" s="17">
        <v>6.6666666666666697E-3</v>
      </c>
      <c r="CS21" s="17">
        <v>3.3333333333333298E-2</v>
      </c>
      <c r="CT21" s="17">
        <v>0</v>
      </c>
      <c r="CU21" s="17">
        <v>1.3333333333333299E-2</v>
      </c>
      <c r="CV21" s="17">
        <v>0.28666666666666701</v>
      </c>
      <c r="CW21" s="17">
        <v>0</v>
      </c>
      <c r="CX21" s="17">
        <v>0</v>
      </c>
      <c r="CY21" s="17">
        <v>0.7</v>
      </c>
      <c r="CZ21" s="17">
        <v>0</v>
      </c>
      <c r="DA21" s="17">
        <v>8.6666666666666697E-2</v>
      </c>
      <c r="DB21" s="17">
        <v>0.9</v>
      </c>
      <c r="DC21" s="17">
        <v>0</v>
      </c>
      <c r="DD21" s="17">
        <v>0</v>
      </c>
      <c r="DE21" s="17">
        <v>1.3333333333333299E-2</v>
      </c>
      <c r="DF21" s="17">
        <v>0</v>
      </c>
      <c r="DG21" s="17">
        <v>0.77333333333333298</v>
      </c>
      <c r="DH21" s="17">
        <v>0.21333333333333301</v>
      </c>
      <c r="DI21" s="17">
        <v>1.3333333333333299E-2</v>
      </c>
      <c r="DJ21" s="58">
        <v>0.53333333333333299</v>
      </c>
      <c r="DK21" s="58">
        <v>0.44</v>
      </c>
      <c r="DL21" s="58">
        <v>2.66666666666667E-2</v>
      </c>
      <c r="DM21" s="58">
        <v>0.50666666666666704</v>
      </c>
      <c r="DN21" s="58">
        <v>0.49333333333333301</v>
      </c>
      <c r="DO21" s="58">
        <v>0</v>
      </c>
      <c r="DP21" s="17">
        <v>0.37333333333333302</v>
      </c>
      <c r="DQ21" s="18">
        <v>6.5217391304347797E-2</v>
      </c>
      <c r="DR21" s="18">
        <v>0</v>
      </c>
      <c r="DS21" s="57">
        <v>1.4218009478672999E-2</v>
      </c>
      <c r="DT21" s="57">
        <v>0.157894736842105</v>
      </c>
      <c r="DU21" s="18">
        <v>8.9285714285714298E-3</v>
      </c>
      <c r="DV21" s="18">
        <v>8.9285714285714298E-3</v>
      </c>
      <c r="DW21" s="18">
        <v>8.9285714285714298E-3</v>
      </c>
      <c r="DX21" s="18">
        <v>0</v>
      </c>
      <c r="DY21" s="18">
        <v>0</v>
      </c>
      <c r="DZ21" s="18">
        <v>0</v>
      </c>
      <c r="EA21" s="18">
        <v>0</v>
      </c>
      <c r="EB21" s="73">
        <v>0.42</v>
      </c>
      <c r="EC21" s="73">
        <v>0.57999999999999996</v>
      </c>
      <c r="ED21" s="73">
        <v>0</v>
      </c>
      <c r="EE21" s="58">
        <v>0.74</v>
      </c>
    </row>
    <row r="22" spans="1:135" x14ac:dyDescent="0.3">
      <c r="A22" s="14" t="s">
        <v>20</v>
      </c>
      <c r="B22" s="14" t="s">
        <v>42</v>
      </c>
      <c r="C22" s="17">
        <v>0.6</v>
      </c>
      <c r="D22" s="17">
        <v>0</v>
      </c>
      <c r="E22" s="17">
        <v>3.2608695652173898E-2</v>
      </c>
      <c r="F22" s="17">
        <v>0</v>
      </c>
      <c r="G22" s="17">
        <v>2.5000000000000001E-2</v>
      </c>
      <c r="H22" s="17">
        <v>3.0303030303030297E-2</v>
      </c>
      <c r="I22" s="17">
        <v>0</v>
      </c>
      <c r="J22" s="17">
        <v>4.3478260869565195E-2</v>
      </c>
      <c r="K22" s="17">
        <v>8.8050314465408799E-2</v>
      </c>
      <c r="L22" s="17">
        <v>0</v>
      </c>
      <c r="M22" s="17">
        <v>3.6764705882352901E-2</v>
      </c>
      <c r="N22" s="17">
        <v>3.6764705882352901E-2</v>
      </c>
      <c r="O22" s="17">
        <v>7.3529411764705899E-3</v>
      </c>
      <c r="P22" s="17">
        <v>5.8823529411764698E-2</v>
      </c>
      <c r="Q22" s="17">
        <v>2.9411764705882401E-2</v>
      </c>
      <c r="R22" s="17">
        <v>0</v>
      </c>
      <c r="S22" s="17">
        <v>4.4117647058823498E-2</v>
      </c>
      <c r="T22" s="17">
        <v>7.3529411764705899E-3</v>
      </c>
      <c r="U22" s="17">
        <v>1.4705882352941201E-2</v>
      </c>
      <c r="V22" s="17">
        <v>0.81617647058823495</v>
      </c>
      <c r="W22" s="17">
        <v>5.1470588235294101E-2</v>
      </c>
      <c r="X22" s="17">
        <v>0</v>
      </c>
      <c r="Y22" s="17">
        <v>0</v>
      </c>
      <c r="Z22" s="17">
        <v>0.26470588235294101</v>
      </c>
      <c r="AA22" s="17">
        <v>2.9411764705882401E-2</v>
      </c>
      <c r="AB22" s="17">
        <v>4.4117647058823498E-2</v>
      </c>
      <c r="AC22" s="17">
        <v>0.25</v>
      </c>
      <c r="AD22" s="17">
        <v>0.25735294117647101</v>
      </c>
      <c r="AE22" s="17">
        <v>0</v>
      </c>
      <c r="AF22" s="17">
        <v>5.1470588235294101E-2</v>
      </c>
      <c r="AG22" s="17">
        <v>0</v>
      </c>
      <c r="AH22" s="17">
        <v>2.2058823529411801E-2</v>
      </c>
      <c r="AI22" s="17">
        <v>0.57352941176470607</v>
      </c>
      <c r="AJ22" s="17">
        <v>5.1470588235294101E-2</v>
      </c>
      <c r="AK22" s="17">
        <v>0</v>
      </c>
      <c r="AL22" s="17">
        <v>7.3529411764705899E-3</v>
      </c>
      <c r="AM22" s="17">
        <v>0.22794117647058801</v>
      </c>
      <c r="AN22" s="17">
        <v>0.14705882352941202</v>
      </c>
      <c r="AO22" s="17">
        <v>2.2058823529411801E-2</v>
      </c>
      <c r="AP22" s="17">
        <v>0.161764705882353</v>
      </c>
      <c r="AQ22" s="17">
        <v>0.10294117647058799</v>
      </c>
      <c r="AR22" s="17">
        <v>0.125</v>
      </c>
      <c r="AS22" s="17">
        <v>3.6764705882352901E-2</v>
      </c>
      <c r="AT22" s="17">
        <v>1.4705882352941201E-2</v>
      </c>
      <c r="AU22" s="17">
        <v>0</v>
      </c>
      <c r="AV22" s="17">
        <v>0.63235294117647101</v>
      </c>
      <c r="AW22" s="17">
        <v>0</v>
      </c>
      <c r="AX22" s="17">
        <v>0</v>
      </c>
      <c r="AY22" s="17">
        <v>0</v>
      </c>
      <c r="AZ22" s="17">
        <v>0.38970588235294101</v>
      </c>
      <c r="BA22" s="17">
        <v>5.8823529411764698E-2</v>
      </c>
      <c r="BB22" s="17">
        <v>2.2058823529411801E-2</v>
      </c>
      <c r="BC22" s="17">
        <v>0.27205882352941196</v>
      </c>
      <c r="BD22" s="17">
        <v>0.32352941176470601</v>
      </c>
      <c r="BE22" s="17">
        <v>0.161764705882353</v>
      </c>
      <c r="BF22" s="17">
        <v>5.1470588235294101E-2</v>
      </c>
      <c r="BG22" s="17">
        <v>2.2058823529411801E-2</v>
      </c>
      <c r="BH22" s="17">
        <v>2.2058823529411801E-2</v>
      </c>
      <c r="BI22" s="17">
        <v>0.49264705882352899</v>
      </c>
      <c r="BJ22" s="17">
        <v>0</v>
      </c>
      <c r="BK22" s="17">
        <v>0</v>
      </c>
      <c r="BL22" s="17">
        <v>3.6764705882352901E-2</v>
      </c>
      <c r="BM22" s="17">
        <v>0.154411764705882</v>
      </c>
      <c r="BN22" s="17">
        <v>0.11764705882352899</v>
      </c>
      <c r="BO22" s="17">
        <v>6.6176470588235295E-2</v>
      </c>
      <c r="BP22" s="17">
        <v>0.30147058823529399</v>
      </c>
      <c r="BQ22" s="17">
        <v>0.48529411764705899</v>
      </c>
      <c r="BR22" s="17">
        <v>0.316176470588235</v>
      </c>
      <c r="BS22" s="17">
        <v>0</v>
      </c>
      <c r="BT22" s="17">
        <v>0</v>
      </c>
      <c r="BU22" s="17">
        <v>1.4705882352941201E-2</v>
      </c>
      <c r="BV22" s="17">
        <v>0.316176470588235</v>
      </c>
      <c r="BW22" s="17">
        <v>3.6764705882352901E-2</v>
      </c>
      <c r="BX22" s="17">
        <v>3.6764705882352901E-2</v>
      </c>
      <c r="BY22" s="17">
        <v>9.5588235294117585E-2</v>
      </c>
      <c r="BZ22" s="17">
        <v>5.1470588235294101E-2</v>
      </c>
      <c r="CA22" s="17">
        <v>5.8823529411764698E-2</v>
      </c>
      <c r="CB22" s="17">
        <v>0.19852941176470601</v>
      </c>
      <c r="CC22" s="17">
        <v>0.161764705882353</v>
      </c>
      <c r="CD22" s="17">
        <v>0.41176470588235298</v>
      </c>
      <c r="CE22" s="17">
        <v>0.183823529411765</v>
      </c>
      <c r="CF22" s="17">
        <v>0.33823529411764702</v>
      </c>
      <c r="CG22" s="17">
        <v>2.2058823529411801E-2</v>
      </c>
      <c r="CH22" s="17">
        <v>2.2058823529411801E-2</v>
      </c>
      <c r="CI22" s="17">
        <v>0.27205882352941196</v>
      </c>
      <c r="CJ22" s="17">
        <v>5.8823529411764698E-2</v>
      </c>
      <c r="CK22" s="17">
        <v>0</v>
      </c>
      <c r="CL22" s="17">
        <v>1.4705882352941201E-2</v>
      </c>
      <c r="CM22" s="17">
        <v>8.8235294117647106E-2</v>
      </c>
      <c r="CN22" s="17">
        <v>0.95588235294117696</v>
      </c>
      <c r="CO22" s="17">
        <v>1.4705882352941201E-2</v>
      </c>
      <c r="CP22" s="17">
        <v>1.4705882352941201E-2</v>
      </c>
      <c r="CQ22" s="17">
        <v>2.2058823529411801E-2</v>
      </c>
      <c r="CR22" s="17">
        <v>0</v>
      </c>
      <c r="CS22" s="17">
        <v>1.4705882352941201E-2</v>
      </c>
      <c r="CT22" s="17">
        <v>1.4705882352941201E-2</v>
      </c>
      <c r="CU22" s="17">
        <v>2.9411764705882401E-2</v>
      </c>
      <c r="CV22" s="17">
        <v>0.24264705882352899</v>
      </c>
      <c r="CW22" s="17">
        <v>2.9411764705882401E-2</v>
      </c>
      <c r="CX22" s="17">
        <v>0</v>
      </c>
      <c r="CY22" s="17">
        <v>0.69852941176470595</v>
      </c>
      <c r="CZ22" s="17">
        <v>0</v>
      </c>
      <c r="DA22" s="17">
        <v>0.25</v>
      </c>
      <c r="DB22" s="17">
        <v>0.75</v>
      </c>
      <c r="DC22" s="17">
        <v>0</v>
      </c>
      <c r="DD22" s="17">
        <v>0</v>
      </c>
      <c r="DE22" s="17">
        <v>0</v>
      </c>
      <c r="DF22" s="17">
        <v>0</v>
      </c>
      <c r="DG22" s="17">
        <v>0.68382352941176505</v>
      </c>
      <c r="DH22" s="17">
        <v>0.308823529411765</v>
      </c>
      <c r="DI22" s="17">
        <v>7.3529411764705899E-3</v>
      </c>
      <c r="DJ22" s="58">
        <v>0.66176470588235303</v>
      </c>
      <c r="DK22" s="58">
        <v>0.27941176470588203</v>
      </c>
      <c r="DL22" s="58">
        <v>5.8823529411764698E-2</v>
      </c>
      <c r="DM22" s="58">
        <v>0.55147058823529393</v>
      </c>
      <c r="DN22" s="58">
        <v>0.44852941176470601</v>
      </c>
      <c r="DO22" s="58">
        <v>0</v>
      </c>
      <c r="DP22" s="17">
        <v>0.47058823529411797</v>
      </c>
      <c r="DQ22" s="18">
        <v>1.63934426229508E-2</v>
      </c>
      <c r="DR22" s="18">
        <v>0</v>
      </c>
      <c r="DS22" s="57">
        <v>0</v>
      </c>
      <c r="DT22" s="57">
        <v>5.8823529411764698E-2</v>
      </c>
      <c r="DU22" s="18">
        <v>9.6153846153846194E-3</v>
      </c>
      <c r="DV22" s="18">
        <v>0</v>
      </c>
      <c r="DW22" s="18">
        <v>0</v>
      </c>
      <c r="DX22" s="18">
        <v>0</v>
      </c>
      <c r="DY22" s="18">
        <v>0</v>
      </c>
      <c r="DZ22" s="18">
        <v>0</v>
      </c>
      <c r="EA22" s="18">
        <v>9.6153846153846194E-3</v>
      </c>
      <c r="EB22" s="73">
        <v>4.4117647058823498E-2</v>
      </c>
      <c r="EC22" s="73">
        <v>0.95588235294117696</v>
      </c>
      <c r="ED22" s="73">
        <v>0</v>
      </c>
      <c r="EE22" s="58">
        <v>0.23529411764705899</v>
      </c>
    </row>
    <row r="23" spans="1:135" x14ac:dyDescent="0.3">
      <c r="A23" s="14" t="s">
        <v>21</v>
      </c>
      <c r="B23" s="14" t="s">
        <v>41</v>
      </c>
      <c r="C23" s="17">
        <v>0.65116279069767402</v>
      </c>
      <c r="D23" s="17">
        <v>0</v>
      </c>
      <c r="E23" s="17">
        <v>0.25423728813559299</v>
      </c>
      <c r="F23" s="17">
        <v>0</v>
      </c>
      <c r="G23" s="17">
        <v>0.11363636363636401</v>
      </c>
      <c r="H23" s="17">
        <v>0.107142857142857</v>
      </c>
      <c r="I23" s="17">
        <v>0</v>
      </c>
      <c r="J23" s="17">
        <v>3.7037037037037E-2</v>
      </c>
      <c r="K23" s="17">
        <v>3.8759689922480599E-2</v>
      </c>
      <c r="L23" s="17">
        <v>1.88679245283019E-2</v>
      </c>
      <c r="M23" s="17">
        <v>5.6603773584905703E-2</v>
      </c>
      <c r="N23" s="17">
        <v>0</v>
      </c>
      <c r="O23" s="17">
        <v>0</v>
      </c>
      <c r="P23" s="17">
        <v>7.5471698113207503E-2</v>
      </c>
      <c r="Q23" s="17">
        <v>2.8301886792452803E-2</v>
      </c>
      <c r="R23" s="17">
        <v>0</v>
      </c>
      <c r="S23" s="17">
        <v>0</v>
      </c>
      <c r="T23" s="17">
        <v>0</v>
      </c>
      <c r="U23" s="17">
        <v>9.4339622641509396E-3</v>
      </c>
      <c r="V23" s="17">
        <v>0.78301886792452802</v>
      </c>
      <c r="W23" s="17">
        <v>0.11320754716981099</v>
      </c>
      <c r="X23" s="17">
        <v>0</v>
      </c>
      <c r="Y23" s="17">
        <v>4.71698113207547E-2</v>
      </c>
      <c r="Z23" s="17">
        <v>0.44339622641509402</v>
      </c>
      <c r="AA23" s="17">
        <v>4.71698113207547E-2</v>
      </c>
      <c r="AB23" s="17">
        <v>1.88679245283019E-2</v>
      </c>
      <c r="AC23" s="17">
        <v>0.41509433962264197</v>
      </c>
      <c r="AD23" s="17">
        <v>0.42452830188679203</v>
      </c>
      <c r="AE23" s="17">
        <v>9.4339622641509396E-3</v>
      </c>
      <c r="AF23" s="17">
        <v>5.6603773584905703E-2</v>
      </c>
      <c r="AG23" s="17">
        <v>1.88679245283019E-2</v>
      </c>
      <c r="AH23" s="17">
        <v>6.6037735849056603E-2</v>
      </c>
      <c r="AI23" s="17">
        <v>0.34905660377358499</v>
      </c>
      <c r="AJ23" s="17">
        <v>0.11320754716981099</v>
      </c>
      <c r="AK23" s="17">
        <v>0</v>
      </c>
      <c r="AL23" s="17">
        <v>9.4339622641509396E-3</v>
      </c>
      <c r="AM23" s="17">
        <v>0.38679245283018898</v>
      </c>
      <c r="AN23" s="17">
        <v>0.30188679245283001</v>
      </c>
      <c r="AO23" s="17">
        <v>1.88679245283019E-2</v>
      </c>
      <c r="AP23" s="17">
        <v>0.29245283018867901</v>
      </c>
      <c r="AQ23" s="17">
        <v>0.18867924528301899</v>
      </c>
      <c r="AR23" s="17">
        <v>0.179245283018868</v>
      </c>
      <c r="AS23" s="17">
        <v>0.12264150943396199</v>
      </c>
      <c r="AT23" s="17">
        <v>8.4905660377358499E-2</v>
      </c>
      <c r="AU23" s="17">
        <v>0</v>
      </c>
      <c r="AV23" s="17">
        <v>0.330188679245283</v>
      </c>
      <c r="AW23" s="17">
        <v>0</v>
      </c>
      <c r="AX23" s="17">
        <v>0</v>
      </c>
      <c r="AY23" s="17">
        <v>6.6037735849056603E-2</v>
      </c>
      <c r="AZ23" s="17">
        <v>0.66981132075471705</v>
      </c>
      <c r="BA23" s="17">
        <v>7.5471698113207503E-2</v>
      </c>
      <c r="BB23" s="17">
        <v>0</v>
      </c>
      <c r="BC23" s="17">
        <v>0.59433962264150897</v>
      </c>
      <c r="BD23" s="17">
        <v>0.59433962264150897</v>
      </c>
      <c r="BE23" s="17">
        <v>0.11320754716981099</v>
      </c>
      <c r="BF23" s="17">
        <v>7.5471698113207503E-2</v>
      </c>
      <c r="BG23" s="17">
        <v>0</v>
      </c>
      <c r="BH23" s="17">
        <v>7.5471698113207503E-2</v>
      </c>
      <c r="BI23" s="17">
        <v>0.20754716981132099</v>
      </c>
      <c r="BJ23" s="17">
        <v>0</v>
      </c>
      <c r="BK23" s="17">
        <v>0</v>
      </c>
      <c r="BL23" s="17">
        <v>9.4339622641509396E-3</v>
      </c>
      <c r="BM23" s="17">
        <v>0.31132075471698101</v>
      </c>
      <c r="BN23" s="17">
        <v>0.24528301886792503</v>
      </c>
      <c r="BO23" s="17">
        <v>0.10377358490565999</v>
      </c>
      <c r="BP23" s="17">
        <v>0.37735849056603799</v>
      </c>
      <c r="BQ23" s="17">
        <v>0.60377358490566002</v>
      </c>
      <c r="BR23" s="17">
        <v>0.21698113207547198</v>
      </c>
      <c r="BS23" s="17">
        <v>9.4339622641509396E-3</v>
      </c>
      <c r="BT23" s="17">
        <v>9.4339622641509396E-3</v>
      </c>
      <c r="BU23" s="17">
        <v>9.4339622641509396E-3</v>
      </c>
      <c r="BV23" s="17">
        <v>0.14150943396226401</v>
      </c>
      <c r="BW23" s="17">
        <v>3.77358490566038E-2</v>
      </c>
      <c r="BX23" s="17">
        <v>0</v>
      </c>
      <c r="BY23" s="17">
        <v>9.4339622641509399E-2</v>
      </c>
      <c r="BZ23" s="17">
        <v>0.12264150943396199</v>
      </c>
      <c r="CA23" s="17">
        <v>2.8301886792452803E-2</v>
      </c>
      <c r="CB23" s="17">
        <v>0.19811320754716999</v>
      </c>
      <c r="CC23" s="17">
        <v>0.179245283018868</v>
      </c>
      <c r="CD23" s="17">
        <v>0.63207547169811296</v>
      </c>
      <c r="CE23" s="17">
        <v>0.179245283018868</v>
      </c>
      <c r="CF23" s="17">
        <v>0.44339622641509402</v>
      </c>
      <c r="CG23" s="17">
        <v>0.12264150943396199</v>
      </c>
      <c r="CH23" s="17">
        <v>3.77358490566038E-2</v>
      </c>
      <c r="CI23" s="17">
        <v>0.15094339622641501</v>
      </c>
      <c r="CJ23" s="17">
        <v>2.8301886792452803E-2</v>
      </c>
      <c r="CK23" s="17">
        <v>0</v>
      </c>
      <c r="CL23" s="17">
        <v>9.4339622641509396E-3</v>
      </c>
      <c r="CM23" s="17">
        <v>1.88679245283019E-2</v>
      </c>
      <c r="CN23" s="17">
        <v>0.95283018867924496</v>
      </c>
      <c r="CO23" s="17">
        <v>1.88679245283019E-2</v>
      </c>
      <c r="CP23" s="17">
        <v>2.8301886792452803E-2</v>
      </c>
      <c r="CQ23" s="17">
        <v>3.77358490566038E-2</v>
      </c>
      <c r="CR23" s="17">
        <v>3.77358490566038E-2</v>
      </c>
      <c r="CS23" s="17">
        <v>0</v>
      </c>
      <c r="CT23" s="17">
        <v>0</v>
      </c>
      <c r="CU23" s="17">
        <v>5.6603773584905703E-2</v>
      </c>
      <c r="CV23" s="17">
        <v>0.53773584905660399</v>
      </c>
      <c r="CW23" s="17">
        <v>2.8301886792452803E-2</v>
      </c>
      <c r="CX23" s="17">
        <v>0</v>
      </c>
      <c r="CY23" s="17">
        <v>0.37735849056603799</v>
      </c>
      <c r="CZ23" s="17">
        <v>0</v>
      </c>
      <c r="DA23" s="17">
        <v>0.160377358490566</v>
      </c>
      <c r="DB23" s="17">
        <v>0.839622641509434</v>
      </c>
      <c r="DC23" s="17">
        <v>0</v>
      </c>
      <c r="DD23" s="17">
        <v>0</v>
      </c>
      <c r="DE23" s="17">
        <v>0</v>
      </c>
      <c r="DF23" s="17">
        <v>0</v>
      </c>
      <c r="DG23" s="17">
        <v>0.72641509433962304</v>
      </c>
      <c r="DH23" s="17">
        <v>0.27358490566037696</v>
      </c>
      <c r="DI23" s="17">
        <v>0</v>
      </c>
      <c r="DJ23" s="58">
        <v>0.38679245283018898</v>
      </c>
      <c r="DK23" s="58">
        <v>0.58490566037735803</v>
      </c>
      <c r="DL23" s="58">
        <v>2.8301886792452803E-2</v>
      </c>
      <c r="DM23" s="58">
        <v>0.55660377358490598</v>
      </c>
      <c r="DN23" s="58">
        <v>0.44339622641509402</v>
      </c>
      <c r="DO23" s="58">
        <v>0</v>
      </c>
      <c r="DP23" s="17">
        <v>0.31132075471698101</v>
      </c>
      <c r="DQ23" s="18">
        <v>2.66666666666667E-2</v>
      </c>
      <c r="DR23" s="18">
        <v>1.05263157894737E-2</v>
      </c>
      <c r="DS23" s="57">
        <v>8.6956521739130401E-3</v>
      </c>
      <c r="DT23" s="57">
        <v>6.451612903225809E-2</v>
      </c>
      <c r="DU23" s="18">
        <v>0</v>
      </c>
      <c r="DV23" s="18">
        <v>0</v>
      </c>
      <c r="DW23" s="18">
        <v>0</v>
      </c>
      <c r="DX23" s="18">
        <v>0</v>
      </c>
      <c r="DY23" s="18">
        <v>0</v>
      </c>
      <c r="DZ23" s="18">
        <v>0</v>
      </c>
      <c r="EA23" s="18">
        <v>0</v>
      </c>
      <c r="EB23" s="73">
        <v>0.24528301886792503</v>
      </c>
      <c r="EC23" s="73">
        <v>0.74528301886792403</v>
      </c>
      <c r="ED23" s="73">
        <v>9.4339622641509396E-3</v>
      </c>
      <c r="EE23" s="58">
        <v>0.71698113207547198</v>
      </c>
    </row>
    <row r="24" spans="1:135" x14ac:dyDescent="0.3">
      <c r="A24" s="14" t="s">
        <v>22</v>
      </c>
      <c r="B24" s="14"/>
      <c r="C24" s="17">
        <v>0.76470588235294101</v>
      </c>
      <c r="D24" s="17">
        <v>0.23684210526315799</v>
      </c>
      <c r="E24" s="17">
        <v>0.214285714285714</v>
      </c>
      <c r="F24" s="17">
        <v>0</v>
      </c>
      <c r="G24" s="17">
        <v>0.17241379310344801</v>
      </c>
      <c r="H24" s="17">
        <v>0.26966292134831504</v>
      </c>
      <c r="I24" s="17">
        <v>0</v>
      </c>
      <c r="J24" s="17">
        <v>2.32558139534884E-2</v>
      </c>
      <c r="K24" s="17">
        <v>0.116666666666667</v>
      </c>
      <c r="L24" s="17">
        <v>0</v>
      </c>
      <c r="M24" s="17">
        <v>3.06122448979592E-2</v>
      </c>
      <c r="N24" s="17">
        <v>0.13265306122449</v>
      </c>
      <c r="O24" s="17">
        <v>0</v>
      </c>
      <c r="P24" s="17">
        <v>1.0204081632653099E-2</v>
      </c>
      <c r="Q24" s="17">
        <v>2.04081632653061E-2</v>
      </c>
      <c r="R24" s="17">
        <v>0</v>
      </c>
      <c r="S24" s="17">
        <v>0.17346938775510201</v>
      </c>
      <c r="T24" s="17">
        <v>4.08163265306122E-2</v>
      </c>
      <c r="U24" s="17">
        <v>1.0204081632653099E-2</v>
      </c>
      <c r="V24" s="17">
        <v>0.70408163265306101</v>
      </c>
      <c r="W24" s="17">
        <v>7.1428571428571397E-2</v>
      </c>
      <c r="X24" s="17">
        <v>0</v>
      </c>
      <c r="Y24" s="17">
        <v>0</v>
      </c>
      <c r="Z24" s="17">
        <v>0.24489795918367299</v>
      </c>
      <c r="AA24" s="17">
        <v>2.04081632653061E-2</v>
      </c>
      <c r="AB24" s="17">
        <v>1.0204081632653099E-2</v>
      </c>
      <c r="AC24" s="17">
        <v>9.1836734693877597E-2</v>
      </c>
      <c r="AD24" s="17">
        <v>0.25510204081632698</v>
      </c>
      <c r="AE24" s="17">
        <v>1.0204081632653099E-2</v>
      </c>
      <c r="AF24" s="17">
        <v>3.06122448979592E-2</v>
      </c>
      <c r="AG24" s="17">
        <v>0</v>
      </c>
      <c r="AH24" s="17">
        <v>0</v>
      </c>
      <c r="AI24" s="17">
        <v>0.61224489795918402</v>
      </c>
      <c r="AJ24" s="17">
        <v>3.06122448979592E-2</v>
      </c>
      <c r="AK24" s="17">
        <v>0</v>
      </c>
      <c r="AL24" s="17">
        <v>0</v>
      </c>
      <c r="AM24" s="17">
        <v>4.08163265306122E-2</v>
      </c>
      <c r="AN24" s="17">
        <v>0.20408163265306101</v>
      </c>
      <c r="AO24" s="17">
        <v>0</v>
      </c>
      <c r="AP24" s="17">
        <v>2.04081632653061E-2</v>
      </c>
      <c r="AQ24" s="17">
        <v>3.06122448979592E-2</v>
      </c>
      <c r="AR24" s="17">
        <v>0.17346938775510201</v>
      </c>
      <c r="AS24" s="17">
        <v>0.102040816326531</v>
      </c>
      <c r="AT24" s="17">
        <v>7.1428571428571397E-2</v>
      </c>
      <c r="AU24" s="17">
        <v>0</v>
      </c>
      <c r="AV24" s="17">
        <v>0.57142857142857106</v>
      </c>
      <c r="AW24" s="17">
        <v>1.0204081632653099E-2</v>
      </c>
      <c r="AX24" s="17">
        <v>0</v>
      </c>
      <c r="AY24" s="17">
        <v>0</v>
      </c>
      <c r="AZ24" s="17">
        <v>0.35714285714285698</v>
      </c>
      <c r="BA24" s="17">
        <v>3.06122448979592E-2</v>
      </c>
      <c r="BB24" s="17">
        <v>0</v>
      </c>
      <c r="BC24" s="17">
        <v>0.102040816326531</v>
      </c>
      <c r="BD24" s="17">
        <v>0.27551020408163301</v>
      </c>
      <c r="BE24" s="17">
        <v>0.13265306122449</v>
      </c>
      <c r="BF24" s="17">
        <v>7.1428571428571397E-2</v>
      </c>
      <c r="BG24" s="17">
        <v>2.04081632653061E-2</v>
      </c>
      <c r="BH24" s="17">
        <v>0</v>
      </c>
      <c r="BI24" s="17">
        <v>0.47959183673469397</v>
      </c>
      <c r="BJ24" s="17">
        <v>0</v>
      </c>
      <c r="BK24" s="17">
        <v>0</v>
      </c>
      <c r="BL24" s="17">
        <v>4.08163265306122E-2</v>
      </c>
      <c r="BM24" s="17">
        <v>0.45918367346938799</v>
      </c>
      <c r="BN24" s="17">
        <v>0.13265306122449</v>
      </c>
      <c r="BO24" s="17">
        <v>1.0204081632653099E-2</v>
      </c>
      <c r="BP24" s="17">
        <v>1.0204081632653099E-2</v>
      </c>
      <c r="BQ24" s="17">
        <v>0.47959183673469397</v>
      </c>
      <c r="BR24" s="17">
        <v>0.16326530612244899</v>
      </c>
      <c r="BS24" s="17">
        <v>0</v>
      </c>
      <c r="BT24" s="17">
        <v>3.06122448979592E-2</v>
      </c>
      <c r="BU24" s="17">
        <v>0</v>
      </c>
      <c r="BV24" s="17">
        <v>0.23469387755102</v>
      </c>
      <c r="BW24" s="17">
        <v>1.0204081632653099E-2</v>
      </c>
      <c r="BX24" s="17">
        <v>7.1428571428571397E-2</v>
      </c>
      <c r="BY24" s="17">
        <v>3.06122448979592E-2</v>
      </c>
      <c r="BZ24" s="17">
        <v>0.122448979591837</v>
      </c>
      <c r="CA24" s="17">
        <v>2.04081632653061E-2</v>
      </c>
      <c r="CB24" s="17">
        <v>0.33673469387755101</v>
      </c>
      <c r="CC24" s="17">
        <v>0</v>
      </c>
      <c r="CD24" s="17">
        <v>0.29591836734693899</v>
      </c>
      <c r="CE24" s="17">
        <v>8.1632653061224497E-2</v>
      </c>
      <c r="CF24" s="17">
        <v>0.38775510204081598</v>
      </c>
      <c r="CG24" s="17">
        <v>2.04081632653061E-2</v>
      </c>
      <c r="CH24" s="17">
        <v>0</v>
      </c>
      <c r="CI24" s="17">
        <v>0.25510204081632698</v>
      </c>
      <c r="CJ24" s="17">
        <v>0</v>
      </c>
      <c r="CK24" s="17">
        <v>6.1224489795918401E-2</v>
      </c>
      <c r="CL24" s="17">
        <v>7.1428571428571397E-2</v>
      </c>
      <c r="CM24" s="17">
        <v>5.1020408163265293E-2</v>
      </c>
      <c r="CN24" s="17">
        <v>0.83673469387755106</v>
      </c>
      <c r="CO24" s="17">
        <v>5.1020408163265293E-2</v>
      </c>
      <c r="CP24" s="17">
        <v>0</v>
      </c>
      <c r="CQ24" s="17">
        <v>6.1224489795918401E-2</v>
      </c>
      <c r="CR24" s="17">
        <v>8.1632653061224497E-2</v>
      </c>
      <c r="CS24" s="17">
        <v>1.0204081632653099E-2</v>
      </c>
      <c r="CT24" s="17">
        <v>0</v>
      </c>
      <c r="CU24" s="17">
        <v>2.04081632653061E-2</v>
      </c>
      <c r="CV24" s="17">
        <v>0.122448979591837</v>
      </c>
      <c r="CW24" s="17">
        <v>0</v>
      </c>
      <c r="CX24" s="17">
        <v>0</v>
      </c>
      <c r="CY24" s="17">
        <v>0.85714285714285698</v>
      </c>
      <c r="CZ24" s="17">
        <v>0</v>
      </c>
      <c r="DA24" s="17">
        <v>0.214285714285714</v>
      </c>
      <c r="DB24" s="17">
        <v>0.78571428571428603</v>
      </c>
      <c r="DC24" s="17">
        <v>0</v>
      </c>
      <c r="DD24" s="17">
        <v>0</v>
      </c>
      <c r="DE24" s="17">
        <v>0</v>
      </c>
      <c r="DF24" s="17">
        <v>0</v>
      </c>
      <c r="DG24" s="17">
        <v>0.81632653061224503</v>
      </c>
      <c r="DH24" s="17">
        <v>0.15306122448979601</v>
      </c>
      <c r="DI24" s="17">
        <v>3.06122448979592E-2</v>
      </c>
      <c r="DJ24" s="58">
        <v>0.70408163265306101</v>
      </c>
      <c r="DK24" s="58">
        <v>0.19387755102040799</v>
      </c>
      <c r="DL24" s="58">
        <v>0.102040816326531</v>
      </c>
      <c r="DM24" s="58">
        <v>0.60204081632653095</v>
      </c>
      <c r="DN24" s="58">
        <v>0.397959183673469</v>
      </c>
      <c r="DO24" s="58">
        <v>0</v>
      </c>
      <c r="DP24" s="17">
        <v>0.5</v>
      </c>
      <c r="DQ24" s="18">
        <v>3.8095238095238099E-2</v>
      </c>
      <c r="DR24" s="18">
        <v>1.7391304347826101E-2</v>
      </c>
      <c r="DS24" s="57">
        <v>1.7341040462427699E-2</v>
      </c>
      <c r="DT24" s="57">
        <v>0.11111111111111099</v>
      </c>
      <c r="DU24" s="18">
        <v>2.4390243902439001E-2</v>
      </c>
      <c r="DV24" s="18">
        <v>1.21951219512195E-2</v>
      </c>
      <c r="DW24" s="18">
        <v>1.21951219512195E-2</v>
      </c>
      <c r="DX24" s="18">
        <v>0</v>
      </c>
      <c r="DY24" s="18">
        <v>0</v>
      </c>
      <c r="DZ24" s="18">
        <v>0</v>
      </c>
      <c r="EA24" s="18">
        <v>0</v>
      </c>
      <c r="EB24" s="73">
        <v>0.33673469387755101</v>
      </c>
      <c r="EC24" s="73">
        <v>0.66326530612244894</v>
      </c>
      <c r="ED24" s="73">
        <v>0</v>
      </c>
      <c r="EE24" s="58">
        <v>4.08163265306122E-2</v>
      </c>
    </row>
    <row r="25" spans="1:135" x14ac:dyDescent="0.3">
      <c r="A25" s="14" t="s">
        <v>23</v>
      </c>
      <c r="B25" s="14"/>
      <c r="C25" s="17">
        <v>0.78333333333333299</v>
      </c>
      <c r="D25" s="17">
        <v>0.157894736842105</v>
      </c>
      <c r="E25" s="17">
        <v>0.214285714285714</v>
      </c>
      <c r="F25" s="17">
        <v>0</v>
      </c>
      <c r="G25" s="17">
        <v>0.11111111111111099</v>
      </c>
      <c r="H25" s="17">
        <v>0.29577464788732399</v>
      </c>
      <c r="I25" s="17">
        <v>0</v>
      </c>
      <c r="J25" s="17">
        <v>5.1282051282051301E-2</v>
      </c>
      <c r="K25" s="17">
        <v>4.8000000000000001E-2</v>
      </c>
      <c r="L25" s="17">
        <v>0</v>
      </c>
      <c r="M25" s="17">
        <v>8.6538461538461495E-2</v>
      </c>
      <c r="N25" s="17">
        <v>0</v>
      </c>
      <c r="O25" s="17">
        <v>0</v>
      </c>
      <c r="P25" s="17">
        <v>2.8846153846153803E-2</v>
      </c>
      <c r="Q25" s="17">
        <v>9.6153846153846194E-3</v>
      </c>
      <c r="R25" s="17">
        <v>0</v>
      </c>
      <c r="S25" s="17">
        <v>9.6153846153846194E-3</v>
      </c>
      <c r="T25" s="17">
        <v>0</v>
      </c>
      <c r="U25" s="17">
        <v>0</v>
      </c>
      <c r="V25" s="17">
        <v>0.90384615384615397</v>
      </c>
      <c r="W25" s="17">
        <v>0</v>
      </c>
      <c r="X25" s="17">
        <v>0</v>
      </c>
      <c r="Y25" s="17">
        <v>3.8461538461538498E-2</v>
      </c>
      <c r="Z25" s="17">
        <v>0.33653846153846201</v>
      </c>
      <c r="AA25" s="17">
        <v>1.9230769230769201E-2</v>
      </c>
      <c r="AB25" s="17">
        <v>0</v>
      </c>
      <c r="AC25" s="17">
        <v>0.240384615384615</v>
      </c>
      <c r="AD25" s="17">
        <v>0.230769230769231</v>
      </c>
      <c r="AE25" s="17">
        <v>0</v>
      </c>
      <c r="AF25" s="17">
        <v>1.9230769230769201E-2</v>
      </c>
      <c r="AG25" s="17">
        <v>1.9230769230769201E-2</v>
      </c>
      <c r="AH25" s="17">
        <v>2.8846153846153803E-2</v>
      </c>
      <c r="AI25" s="17">
        <v>0.54807692307692302</v>
      </c>
      <c r="AJ25" s="17">
        <v>0</v>
      </c>
      <c r="AK25" s="17">
        <v>0</v>
      </c>
      <c r="AL25" s="17">
        <v>0</v>
      </c>
      <c r="AM25" s="17">
        <v>0.134615384615385</v>
      </c>
      <c r="AN25" s="17">
        <v>0.29807692307692302</v>
      </c>
      <c r="AO25" s="17">
        <v>9.6153846153846194E-3</v>
      </c>
      <c r="AP25" s="17">
        <v>6.7307692307692304E-2</v>
      </c>
      <c r="AQ25" s="17">
        <v>1.9230769230769201E-2</v>
      </c>
      <c r="AR25" s="17">
        <v>0.18269230769230799</v>
      </c>
      <c r="AS25" s="17">
        <v>0.20192307692307701</v>
      </c>
      <c r="AT25" s="17">
        <v>5.7692307692307702E-2</v>
      </c>
      <c r="AU25" s="17">
        <v>9.6153846153846194E-3</v>
      </c>
      <c r="AV25" s="17">
        <v>0.5</v>
      </c>
      <c r="AW25" s="17">
        <v>9.6153846153846194E-3</v>
      </c>
      <c r="AX25" s="17">
        <v>0</v>
      </c>
      <c r="AY25" s="17">
        <v>3.8461538461538498E-2</v>
      </c>
      <c r="AZ25" s="17">
        <v>0.38461538461538503</v>
      </c>
      <c r="BA25" s="17">
        <v>0.125</v>
      </c>
      <c r="BB25" s="17">
        <v>4.80769230769231E-2</v>
      </c>
      <c r="BC25" s="17">
        <v>0.22115384615384598</v>
      </c>
      <c r="BD25" s="17">
        <v>0.29807692307692302</v>
      </c>
      <c r="BE25" s="17">
        <v>0.134615384615385</v>
      </c>
      <c r="BF25" s="17">
        <v>9.6153846153846201E-2</v>
      </c>
      <c r="BG25" s="17">
        <v>3.8461538461538498E-2</v>
      </c>
      <c r="BH25" s="17">
        <v>2.8846153846153803E-2</v>
      </c>
      <c r="BI25" s="17">
        <v>0.44230769230769196</v>
      </c>
      <c r="BJ25" s="17">
        <v>9.6153846153846194E-3</v>
      </c>
      <c r="BK25" s="17">
        <v>0</v>
      </c>
      <c r="BL25" s="17">
        <v>0</v>
      </c>
      <c r="BM25" s="17">
        <v>0.144230769230769</v>
      </c>
      <c r="BN25" s="17">
        <v>9.6153846153846201E-2</v>
      </c>
      <c r="BO25" s="17">
        <v>2.8846153846153803E-2</v>
      </c>
      <c r="BP25" s="17">
        <v>0.105769230769231</v>
      </c>
      <c r="BQ25" s="17">
        <v>0.41346153846153799</v>
      </c>
      <c r="BR25" s="17">
        <v>0.16346153846153799</v>
      </c>
      <c r="BS25" s="17">
        <v>0</v>
      </c>
      <c r="BT25" s="17">
        <v>1.9230769230769201E-2</v>
      </c>
      <c r="BU25" s="17">
        <v>0</v>
      </c>
      <c r="BV25" s="17">
        <v>0.38461538461538503</v>
      </c>
      <c r="BW25" s="17">
        <v>4.80769230769231E-2</v>
      </c>
      <c r="BX25" s="17">
        <v>0</v>
      </c>
      <c r="BY25" s="17">
        <v>4.80769230769231E-2</v>
      </c>
      <c r="BZ25" s="17">
        <v>2.8846153846153803E-2</v>
      </c>
      <c r="CA25" s="17">
        <v>9.6153846153846194E-3</v>
      </c>
      <c r="CB25" s="17">
        <v>0.105769230769231</v>
      </c>
      <c r="CC25" s="17">
        <v>0.134615384615385</v>
      </c>
      <c r="CD25" s="17">
        <v>0.17307692307692299</v>
      </c>
      <c r="CE25" s="17">
        <v>7.69230769230769E-2</v>
      </c>
      <c r="CF25" s="17">
        <v>0.54807692307692302</v>
      </c>
      <c r="CG25" s="17">
        <v>6.7307692307692304E-2</v>
      </c>
      <c r="CH25" s="17">
        <v>2.8846153846153803E-2</v>
      </c>
      <c r="CI25" s="17">
        <v>0.22115384615384598</v>
      </c>
      <c r="CJ25" s="17">
        <v>6.7307692307692304E-2</v>
      </c>
      <c r="CK25" s="17">
        <v>0</v>
      </c>
      <c r="CL25" s="17">
        <v>6.7307692307692304E-2</v>
      </c>
      <c r="CM25" s="17">
        <v>6.7307692307692304E-2</v>
      </c>
      <c r="CN25" s="17">
        <v>0.94230769230769196</v>
      </c>
      <c r="CO25" s="17">
        <v>2.8846153846153803E-2</v>
      </c>
      <c r="CP25" s="17">
        <v>0</v>
      </c>
      <c r="CQ25" s="17">
        <v>0</v>
      </c>
      <c r="CR25" s="17">
        <v>9.6153846153846194E-3</v>
      </c>
      <c r="CS25" s="17">
        <v>1.9230769230769201E-2</v>
      </c>
      <c r="CT25" s="17">
        <v>4.80769230769231E-2</v>
      </c>
      <c r="CU25" s="17">
        <v>2.8846153846153803E-2</v>
      </c>
      <c r="CV25" s="17">
        <v>0.17307692307692299</v>
      </c>
      <c r="CW25" s="17">
        <v>0</v>
      </c>
      <c r="CX25" s="17">
        <v>0</v>
      </c>
      <c r="CY25" s="17">
        <v>0.79807692307692302</v>
      </c>
      <c r="CZ25" s="17">
        <v>0</v>
      </c>
      <c r="DA25" s="17">
        <v>9.6153846153846201E-2</v>
      </c>
      <c r="DB25" s="17">
        <v>0.88461538461538491</v>
      </c>
      <c r="DC25" s="17">
        <v>1.9230769230769201E-2</v>
      </c>
      <c r="DD25" s="17">
        <v>0</v>
      </c>
      <c r="DE25" s="17">
        <v>0</v>
      </c>
      <c r="DF25" s="17">
        <v>0</v>
      </c>
      <c r="DG25" s="17">
        <v>0.93269230769230804</v>
      </c>
      <c r="DH25" s="17">
        <v>6.7307692307692304E-2</v>
      </c>
      <c r="DI25" s="17">
        <v>0</v>
      </c>
      <c r="DJ25" s="58">
        <v>0.70192307692307698</v>
      </c>
      <c r="DK25" s="58">
        <v>0.21153846153846201</v>
      </c>
      <c r="DL25" s="58">
        <v>8.6538461538461495E-2</v>
      </c>
      <c r="DM25" s="58">
        <v>0.50961538461538503</v>
      </c>
      <c r="DN25" s="58">
        <v>0.49038461538461497</v>
      </c>
      <c r="DO25" s="58">
        <v>0</v>
      </c>
      <c r="DP25" s="17">
        <v>0.36538461538461497</v>
      </c>
      <c r="DQ25" s="18">
        <v>7.25806451612903E-2</v>
      </c>
      <c r="DR25" s="18">
        <v>1.01010101010101E-2</v>
      </c>
      <c r="DS25" s="57">
        <v>4.1420118343195297E-2</v>
      </c>
      <c r="DT25" s="57">
        <v>8.5714285714285687E-2</v>
      </c>
      <c r="DU25" s="18">
        <v>4.0540540540540501E-2</v>
      </c>
      <c r="DV25" s="18">
        <v>1.35135135135135E-2</v>
      </c>
      <c r="DW25" s="18">
        <v>0</v>
      </c>
      <c r="DX25" s="18">
        <v>2.7027027027027001E-2</v>
      </c>
      <c r="DY25" s="18">
        <v>0</v>
      </c>
      <c r="DZ25" s="18">
        <v>0</v>
      </c>
      <c r="EA25" s="18">
        <v>0</v>
      </c>
      <c r="EB25" s="73">
        <v>0.25</v>
      </c>
      <c r="EC25" s="73">
        <v>0.75</v>
      </c>
      <c r="ED25" s="73">
        <v>0</v>
      </c>
      <c r="EE25" s="58">
        <v>0</v>
      </c>
    </row>
    <row r="26" spans="1:135" x14ac:dyDescent="0.3">
      <c r="A26" s="14" t="s">
        <v>24</v>
      </c>
      <c r="B26" s="14"/>
      <c r="C26" s="17">
        <v>0.70588235294117696</v>
      </c>
      <c r="D26" s="17">
        <v>0.16</v>
      </c>
      <c r="E26" s="17">
        <v>0.266666666666667</v>
      </c>
      <c r="F26" s="17">
        <v>5.8823529411764698E-2</v>
      </c>
      <c r="G26" s="17">
        <v>0.173913043478261</v>
      </c>
      <c r="H26" s="17">
        <v>0.24637681159420299</v>
      </c>
      <c r="I26" s="17">
        <v>0</v>
      </c>
      <c r="J26" s="17">
        <v>0.146341463414634</v>
      </c>
      <c r="K26" s="17">
        <v>0.22222222222222199</v>
      </c>
      <c r="L26" s="17">
        <v>0</v>
      </c>
      <c r="M26" s="17">
        <v>3.0303030303030297E-2</v>
      </c>
      <c r="N26" s="17">
        <v>8.0808080808080801E-2</v>
      </c>
      <c r="O26" s="17">
        <v>0</v>
      </c>
      <c r="P26" s="17">
        <v>0</v>
      </c>
      <c r="Q26" s="17">
        <v>0</v>
      </c>
      <c r="R26" s="17">
        <v>2.02020202020202E-2</v>
      </c>
      <c r="S26" s="17">
        <v>2.02020202020202E-2</v>
      </c>
      <c r="T26" s="17">
        <v>4.0404040404040401E-2</v>
      </c>
      <c r="U26" s="17">
        <v>0</v>
      </c>
      <c r="V26" s="17">
        <v>0.74747474747474796</v>
      </c>
      <c r="W26" s="17">
        <v>0.13131313131313099</v>
      </c>
      <c r="X26" s="17">
        <v>0</v>
      </c>
      <c r="Y26" s="17">
        <v>3.0303030303030297E-2</v>
      </c>
      <c r="Z26" s="17">
        <v>0.43434343434343398</v>
      </c>
      <c r="AA26" s="17">
        <v>5.0505050505050504E-2</v>
      </c>
      <c r="AB26" s="17">
        <v>6.0606060606060594E-2</v>
      </c>
      <c r="AC26" s="17">
        <v>0.15151515151515199</v>
      </c>
      <c r="AD26" s="17">
        <v>0.40404040404040403</v>
      </c>
      <c r="AE26" s="17">
        <v>2.02020202020202E-2</v>
      </c>
      <c r="AF26" s="17">
        <v>9.0909090909090898E-2</v>
      </c>
      <c r="AG26" s="17">
        <v>3.0303030303030297E-2</v>
      </c>
      <c r="AH26" s="17">
        <v>1.01010101010101E-2</v>
      </c>
      <c r="AI26" s="17">
        <v>0.34343434343434304</v>
      </c>
      <c r="AJ26" s="17">
        <v>0.13131313131313099</v>
      </c>
      <c r="AK26" s="17">
        <v>0</v>
      </c>
      <c r="AL26" s="17">
        <v>0</v>
      </c>
      <c r="AM26" s="17">
        <v>0.24242424242424199</v>
      </c>
      <c r="AN26" s="17">
        <v>0.49494949494949503</v>
      </c>
      <c r="AO26" s="17">
        <v>4.0404040404040401E-2</v>
      </c>
      <c r="AP26" s="17">
        <v>9.0909090909090898E-2</v>
      </c>
      <c r="AQ26" s="17">
        <v>4.0404040404040401E-2</v>
      </c>
      <c r="AR26" s="17">
        <v>0.32323232323232298</v>
      </c>
      <c r="AS26" s="17">
        <v>0.11111111111111099</v>
      </c>
      <c r="AT26" s="17">
        <v>8.0808080808080801E-2</v>
      </c>
      <c r="AU26" s="17">
        <v>0</v>
      </c>
      <c r="AV26" s="17">
        <v>0.27272727272727298</v>
      </c>
      <c r="AW26" s="17">
        <v>8.0808080808080801E-2</v>
      </c>
      <c r="AX26" s="17">
        <v>0</v>
      </c>
      <c r="AY26" s="17">
        <v>0</v>
      </c>
      <c r="AZ26" s="17">
        <v>0.50505050505050497</v>
      </c>
      <c r="BA26" s="17">
        <v>0.20202020202020202</v>
      </c>
      <c r="BB26" s="17">
        <v>8.0808080808080801E-2</v>
      </c>
      <c r="BC26" s="17">
        <v>0.27272727272727298</v>
      </c>
      <c r="BD26" s="17">
        <v>0.39393939393939398</v>
      </c>
      <c r="BE26" s="17">
        <v>0.29292929292929304</v>
      </c>
      <c r="BF26" s="17">
        <v>0.11111111111111099</v>
      </c>
      <c r="BG26" s="17">
        <v>4.0404040404040401E-2</v>
      </c>
      <c r="BH26" s="17">
        <v>0</v>
      </c>
      <c r="BI26" s="17">
        <v>0.15151515151515199</v>
      </c>
      <c r="BJ26" s="17">
        <v>8.0808080808080801E-2</v>
      </c>
      <c r="BK26" s="17">
        <v>0</v>
      </c>
      <c r="BL26" s="17">
        <v>1.01010101010101E-2</v>
      </c>
      <c r="BM26" s="17">
        <v>0.25252525252525299</v>
      </c>
      <c r="BN26" s="17">
        <v>6.0606060606060594E-2</v>
      </c>
      <c r="BO26" s="17">
        <v>1.01010101010101E-2</v>
      </c>
      <c r="BP26" s="17">
        <v>0.34343434343434304</v>
      </c>
      <c r="BQ26" s="17">
        <v>0.60606060606060597</v>
      </c>
      <c r="BR26" s="17">
        <v>0.22222222222222199</v>
      </c>
      <c r="BS26" s="17">
        <v>0</v>
      </c>
      <c r="BT26" s="17">
        <v>0</v>
      </c>
      <c r="BU26" s="17">
        <v>5.0505050505050504E-2</v>
      </c>
      <c r="BV26" s="17">
        <v>8.0808080808080801E-2</v>
      </c>
      <c r="BW26" s="17">
        <v>6.0606060606060594E-2</v>
      </c>
      <c r="BX26" s="17">
        <v>0</v>
      </c>
      <c r="BY26" s="17">
        <v>0</v>
      </c>
      <c r="BZ26" s="17">
        <v>0.12121212121212099</v>
      </c>
      <c r="CA26" s="17">
        <v>6.0606060606060594E-2</v>
      </c>
      <c r="CB26" s="17">
        <v>0.28282828282828304</v>
      </c>
      <c r="CC26" s="17">
        <v>0</v>
      </c>
      <c r="CD26" s="17">
        <v>0.43434343434343398</v>
      </c>
      <c r="CE26" s="17">
        <v>0.19191919191919202</v>
      </c>
      <c r="CF26" s="17">
        <v>0.73737373737373701</v>
      </c>
      <c r="CG26" s="17">
        <v>0.12121212121212099</v>
      </c>
      <c r="CH26" s="17">
        <v>6.0606060606060594E-2</v>
      </c>
      <c r="CI26" s="17">
        <v>5.0505050505050504E-2</v>
      </c>
      <c r="CJ26" s="17">
        <v>5.0505050505050504E-2</v>
      </c>
      <c r="CK26" s="17">
        <v>0</v>
      </c>
      <c r="CL26" s="17">
        <v>6.0606060606060594E-2</v>
      </c>
      <c r="CM26" s="17">
        <v>0.12121212121212099</v>
      </c>
      <c r="CN26" s="17">
        <v>0.96969696969696995</v>
      </c>
      <c r="CO26" s="17">
        <v>1.01010101010101E-2</v>
      </c>
      <c r="CP26" s="17">
        <v>1.01010101010101E-2</v>
      </c>
      <c r="CQ26" s="17">
        <v>5.0505050505050504E-2</v>
      </c>
      <c r="CR26" s="17">
        <v>0</v>
      </c>
      <c r="CS26" s="17">
        <v>0</v>
      </c>
      <c r="CT26" s="17">
        <v>0</v>
      </c>
      <c r="CU26" s="17">
        <v>0</v>
      </c>
      <c r="CV26" s="17">
        <v>0.23232323232323199</v>
      </c>
      <c r="CW26" s="17">
        <v>0</v>
      </c>
      <c r="CX26" s="17">
        <v>0</v>
      </c>
      <c r="CY26" s="17">
        <v>0.76767676767676807</v>
      </c>
      <c r="CZ26" s="17">
        <v>0</v>
      </c>
      <c r="DA26" s="17">
        <v>0.19191919191919202</v>
      </c>
      <c r="DB26" s="17">
        <v>0.80808080808080807</v>
      </c>
      <c r="DC26" s="17">
        <v>0</v>
      </c>
      <c r="DD26" s="17">
        <v>0</v>
      </c>
      <c r="DE26" s="17">
        <v>0</v>
      </c>
      <c r="DF26" s="17">
        <v>0</v>
      </c>
      <c r="DG26" s="17">
        <v>0.83838383838383801</v>
      </c>
      <c r="DH26" s="17">
        <v>0.14141414141414099</v>
      </c>
      <c r="DI26" s="17">
        <v>2.02020202020202E-2</v>
      </c>
      <c r="DJ26" s="58">
        <v>0.55555555555555602</v>
      </c>
      <c r="DK26" s="58">
        <v>0.41414141414141398</v>
      </c>
      <c r="DL26" s="58">
        <v>3.0303030303030297E-2</v>
      </c>
      <c r="DM26" s="58">
        <v>0.57575757575757602</v>
      </c>
      <c r="DN26" s="58">
        <v>0.42424242424242403</v>
      </c>
      <c r="DO26" s="58">
        <v>0</v>
      </c>
      <c r="DP26" s="17">
        <v>0.49494949494949503</v>
      </c>
      <c r="DQ26" s="18">
        <v>2.2988505747126398E-2</v>
      </c>
      <c r="DR26" s="18">
        <v>0</v>
      </c>
      <c r="DS26" s="57">
        <v>0</v>
      </c>
      <c r="DT26" s="57">
        <v>5.7142857142857099E-2</v>
      </c>
      <c r="DU26" s="18">
        <v>1.3157894736842099E-2</v>
      </c>
      <c r="DV26" s="18">
        <v>0</v>
      </c>
      <c r="DW26" s="18">
        <v>0</v>
      </c>
      <c r="DX26" s="18">
        <v>1.3157894736842099E-2</v>
      </c>
      <c r="DY26" s="18">
        <v>0</v>
      </c>
      <c r="DZ26" s="18">
        <v>1.3157894736842099E-2</v>
      </c>
      <c r="EA26" s="18">
        <v>0</v>
      </c>
      <c r="EB26" s="73">
        <v>9.0909090909090898E-2</v>
      </c>
      <c r="EC26" s="73">
        <v>0.90909090909090906</v>
      </c>
      <c r="ED26" s="73">
        <v>0</v>
      </c>
      <c r="EE26" s="58">
        <v>0</v>
      </c>
    </row>
    <row r="27" spans="1:135" x14ac:dyDescent="0.3">
      <c r="A27" s="14" t="s">
        <v>25</v>
      </c>
      <c r="B27" s="14"/>
      <c r="C27" s="17">
        <v>0.68888888888888899</v>
      </c>
      <c r="D27" s="17">
        <v>0.23529411764705899</v>
      </c>
      <c r="E27" s="17">
        <v>0.33783783783783794</v>
      </c>
      <c r="F27" s="17">
        <v>0</v>
      </c>
      <c r="G27" s="17">
        <v>4.5454545454545504E-2</v>
      </c>
      <c r="H27" s="17">
        <v>0.29508196721311497</v>
      </c>
      <c r="I27" s="17">
        <v>9.0909090909090898E-2</v>
      </c>
      <c r="J27" s="17">
        <v>0.148148148148148</v>
      </c>
      <c r="K27" s="17">
        <v>6.5420560747663503E-2</v>
      </c>
      <c r="L27" s="17">
        <v>1.03092783505155E-2</v>
      </c>
      <c r="M27" s="17">
        <v>6.1855670103092807E-2</v>
      </c>
      <c r="N27" s="17">
        <v>0.10309278350515499</v>
      </c>
      <c r="O27" s="17">
        <v>1.03092783505155E-2</v>
      </c>
      <c r="P27" s="17">
        <v>0</v>
      </c>
      <c r="Q27" s="17">
        <v>0</v>
      </c>
      <c r="R27" s="17">
        <v>0</v>
      </c>
      <c r="S27" s="17">
        <v>0.123711340206186</v>
      </c>
      <c r="T27" s="17">
        <v>6.1855670103092807E-2</v>
      </c>
      <c r="U27" s="17">
        <v>0</v>
      </c>
      <c r="V27" s="17">
        <v>0.74226804123711299</v>
      </c>
      <c r="W27" s="17">
        <v>5.1546391752577296E-2</v>
      </c>
      <c r="X27" s="17">
        <v>0</v>
      </c>
      <c r="Y27" s="17">
        <v>0</v>
      </c>
      <c r="Z27" s="17">
        <v>0.20618556701030902</v>
      </c>
      <c r="AA27" s="17">
        <v>3.0927835051546403E-2</v>
      </c>
      <c r="AB27" s="17">
        <v>3.0927835051546403E-2</v>
      </c>
      <c r="AC27" s="17">
        <v>0.164948453608247</v>
      </c>
      <c r="AD27" s="17">
        <v>0.20618556701030902</v>
      </c>
      <c r="AE27" s="17">
        <v>1.03092783505155E-2</v>
      </c>
      <c r="AF27" s="17">
        <v>3.0927835051546403E-2</v>
      </c>
      <c r="AG27" s="17">
        <v>2.06185567010309E-2</v>
      </c>
      <c r="AH27" s="17">
        <v>0</v>
      </c>
      <c r="AI27" s="17">
        <v>0.64948453608247403</v>
      </c>
      <c r="AJ27" s="17">
        <v>3.0927835051546403E-2</v>
      </c>
      <c r="AK27" s="17">
        <v>0</v>
      </c>
      <c r="AL27" s="17">
        <v>0</v>
      </c>
      <c r="AM27" s="17">
        <v>5.1546391752577296E-2</v>
      </c>
      <c r="AN27" s="17">
        <v>0.19587628865979401</v>
      </c>
      <c r="AO27" s="17">
        <v>0</v>
      </c>
      <c r="AP27" s="17">
        <v>0</v>
      </c>
      <c r="AQ27" s="17">
        <v>5.1546391752577296E-2</v>
      </c>
      <c r="AR27" s="17">
        <v>0.15463917525773199</v>
      </c>
      <c r="AS27" s="17">
        <v>4.1237113402061897E-2</v>
      </c>
      <c r="AT27" s="17">
        <v>0.11340206185567001</v>
      </c>
      <c r="AU27" s="17">
        <v>0</v>
      </c>
      <c r="AV27" s="17">
        <v>0.57731958762886604</v>
      </c>
      <c r="AW27" s="17">
        <v>3.0927835051546403E-2</v>
      </c>
      <c r="AX27" s="17">
        <v>0</v>
      </c>
      <c r="AY27" s="17">
        <v>0</v>
      </c>
      <c r="AZ27" s="17">
        <v>0.34020618556701004</v>
      </c>
      <c r="BA27" s="17">
        <v>7.2164948453608199E-2</v>
      </c>
      <c r="BB27" s="17">
        <v>1.03092783505155E-2</v>
      </c>
      <c r="BC27" s="17">
        <v>0.164948453608247</v>
      </c>
      <c r="BD27" s="17">
        <v>0.28865979381443302</v>
      </c>
      <c r="BE27" s="17">
        <v>0.164948453608247</v>
      </c>
      <c r="BF27" s="17">
        <v>7.2164948453608199E-2</v>
      </c>
      <c r="BG27" s="17">
        <v>0</v>
      </c>
      <c r="BH27" s="17">
        <v>0</v>
      </c>
      <c r="BI27" s="17">
        <v>0.43298969072165</v>
      </c>
      <c r="BJ27" s="17">
        <v>2.06185567010309E-2</v>
      </c>
      <c r="BK27" s="17">
        <v>0</v>
      </c>
      <c r="BL27" s="17">
        <v>4.1237113402061897E-2</v>
      </c>
      <c r="BM27" s="17">
        <v>0.37113402061855699</v>
      </c>
      <c r="BN27" s="17">
        <v>3.0927835051546403E-2</v>
      </c>
      <c r="BO27" s="17">
        <v>3.0927835051546403E-2</v>
      </c>
      <c r="BP27" s="17">
        <v>7.2164948453608199E-2</v>
      </c>
      <c r="BQ27" s="17">
        <v>0.48453608247422703</v>
      </c>
      <c r="BR27" s="17">
        <v>7.2164948453608199E-2</v>
      </c>
      <c r="BS27" s="17">
        <v>1.03092783505155E-2</v>
      </c>
      <c r="BT27" s="17">
        <v>0</v>
      </c>
      <c r="BU27" s="17">
        <v>0</v>
      </c>
      <c r="BV27" s="17">
        <v>0.32989690721649501</v>
      </c>
      <c r="BW27" s="17">
        <v>2.06185567010309E-2</v>
      </c>
      <c r="BX27" s="17">
        <v>7.2164948453608199E-2</v>
      </c>
      <c r="BY27" s="17">
        <v>4.1237113402061897E-2</v>
      </c>
      <c r="BZ27" s="17">
        <v>0.22680412371134001</v>
      </c>
      <c r="CA27" s="17">
        <v>0</v>
      </c>
      <c r="CB27" s="17">
        <v>0.268041237113402</v>
      </c>
      <c r="CC27" s="17">
        <v>0</v>
      </c>
      <c r="CD27" s="17">
        <v>0.30927835051546398</v>
      </c>
      <c r="CE27" s="17">
        <v>0.10309278350515499</v>
      </c>
      <c r="CF27" s="17">
        <v>0.19587628865979401</v>
      </c>
      <c r="CG27" s="17">
        <v>0</v>
      </c>
      <c r="CH27" s="17">
        <v>0</v>
      </c>
      <c r="CI27" s="17">
        <v>0.34020618556701004</v>
      </c>
      <c r="CJ27" s="17">
        <v>3.0927835051546403E-2</v>
      </c>
      <c r="CK27" s="17">
        <v>8.2474226804123696E-2</v>
      </c>
      <c r="CL27" s="17">
        <v>6.1855670103092807E-2</v>
      </c>
      <c r="CM27" s="17">
        <v>1.03092783505155E-2</v>
      </c>
      <c r="CN27" s="17">
        <v>0.87628865979381398</v>
      </c>
      <c r="CO27" s="17">
        <v>0</v>
      </c>
      <c r="CP27" s="17">
        <v>0</v>
      </c>
      <c r="CQ27" s="17">
        <v>6.1855670103092807E-2</v>
      </c>
      <c r="CR27" s="17">
        <v>3.0927835051546403E-2</v>
      </c>
      <c r="CS27" s="17">
        <v>7.2164948453608199E-2</v>
      </c>
      <c r="CT27" s="17">
        <v>0</v>
      </c>
      <c r="CU27" s="17">
        <v>0</v>
      </c>
      <c r="CV27" s="17">
        <v>9.2783505154639206E-2</v>
      </c>
      <c r="CW27" s="17">
        <v>0</v>
      </c>
      <c r="CX27" s="17">
        <v>0</v>
      </c>
      <c r="CY27" s="17">
        <v>0.90721649484536104</v>
      </c>
      <c r="CZ27" s="17">
        <v>0</v>
      </c>
      <c r="DA27" s="17">
        <v>0.25773195876288701</v>
      </c>
      <c r="DB27" s="17">
        <v>0.74226804123711299</v>
      </c>
      <c r="DC27" s="17">
        <v>0</v>
      </c>
      <c r="DD27" s="17">
        <v>0</v>
      </c>
      <c r="DE27" s="17">
        <v>0</v>
      </c>
      <c r="DF27" s="17">
        <v>0</v>
      </c>
      <c r="DG27" s="17">
        <v>0.72164948453608202</v>
      </c>
      <c r="DH27" s="17">
        <v>0.23711340206185599</v>
      </c>
      <c r="DI27" s="17">
        <v>4.1237113402061897E-2</v>
      </c>
      <c r="DJ27" s="58">
        <v>0.63917525773195893</v>
      </c>
      <c r="DK27" s="58">
        <v>0.20618556701030902</v>
      </c>
      <c r="DL27" s="58">
        <v>0.15463917525773199</v>
      </c>
      <c r="DM27" s="58">
        <v>0.54639175257731998</v>
      </c>
      <c r="DN27" s="58">
        <v>0.45360824742268002</v>
      </c>
      <c r="DO27" s="58">
        <v>0</v>
      </c>
      <c r="DP27" s="17">
        <v>0.38144329896907203</v>
      </c>
      <c r="DQ27" s="18">
        <v>2.8301886792452803E-2</v>
      </c>
      <c r="DR27" s="18">
        <v>0</v>
      </c>
      <c r="DS27" s="57">
        <v>0</v>
      </c>
      <c r="DT27" s="57">
        <v>0.107142857142857</v>
      </c>
      <c r="DU27" s="18">
        <v>0</v>
      </c>
      <c r="DV27" s="18">
        <v>0</v>
      </c>
      <c r="DW27" s="18">
        <v>0</v>
      </c>
      <c r="DX27" s="18">
        <v>0</v>
      </c>
      <c r="DY27" s="18">
        <v>0</v>
      </c>
      <c r="DZ27" s="18">
        <v>0</v>
      </c>
      <c r="EA27" s="18">
        <v>0</v>
      </c>
      <c r="EB27" s="73">
        <v>0.30927835051546398</v>
      </c>
      <c r="EC27" s="73">
        <v>0.69072164948453607</v>
      </c>
      <c r="ED27" s="73">
        <v>0</v>
      </c>
      <c r="EE27" s="58">
        <v>0</v>
      </c>
    </row>
    <row r="28" spans="1:135" x14ac:dyDescent="0.3">
      <c r="A28" s="14" t="s">
        <v>26</v>
      </c>
      <c r="B28" s="14"/>
      <c r="C28" s="17">
        <v>0.53846153846153799</v>
      </c>
      <c r="D28" s="17">
        <v>3.8461538461538498E-2</v>
      </c>
      <c r="E28" s="17">
        <v>0.102040816326531</v>
      </c>
      <c r="F28" s="17">
        <v>0</v>
      </c>
      <c r="G28" s="17">
        <v>0</v>
      </c>
      <c r="H28" s="17">
        <v>0.157894736842105</v>
      </c>
      <c r="I28" s="17">
        <v>0</v>
      </c>
      <c r="J28" s="17">
        <v>9.6774193548387094E-2</v>
      </c>
      <c r="K28" s="17">
        <v>0.11965811965812</v>
      </c>
      <c r="L28" s="17">
        <v>0</v>
      </c>
      <c r="M28" s="17">
        <v>3.06122448979592E-2</v>
      </c>
      <c r="N28" s="17">
        <v>6.1224489795918401E-2</v>
      </c>
      <c r="O28" s="17">
        <v>0</v>
      </c>
      <c r="P28" s="17">
        <v>4.08163265306122E-2</v>
      </c>
      <c r="Q28" s="17">
        <v>1.0204081632653099E-2</v>
      </c>
      <c r="R28" s="17">
        <v>0</v>
      </c>
      <c r="S28" s="17">
        <v>5.1020408163265293E-2</v>
      </c>
      <c r="T28" s="17">
        <v>3.06122448979592E-2</v>
      </c>
      <c r="U28" s="17">
        <v>0</v>
      </c>
      <c r="V28" s="17">
        <v>0.84693877551020402</v>
      </c>
      <c r="W28" s="17">
        <v>0</v>
      </c>
      <c r="X28" s="17">
        <v>0</v>
      </c>
      <c r="Y28" s="17">
        <v>1.0204081632653099E-2</v>
      </c>
      <c r="Z28" s="17">
        <v>0.397959183673469</v>
      </c>
      <c r="AA28" s="17">
        <v>4.08163265306122E-2</v>
      </c>
      <c r="AB28" s="17">
        <v>6.1224489795918401E-2</v>
      </c>
      <c r="AC28" s="17">
        <v>0.27551020408163301</v>
      </c>
      <c r="AD28" s="17">
        <v>0.30612244897959201</v>
      </c>
      <c r="AE28" s="17">
        <v>3.06122448979592E-2</v>
      </c>
      <c r="AF28" s="17">
        <v>2.04081632653061E-2</v>
      </c>
      <c r="AG28" s="17">
        <v>2.04081632653061E-2</v>
      </c>
      <c r="AH28" s="17">
        <v>0</v>
      </c>
      <c r="AI28" s="17">
        <v>0.44897959183673497</v>
      </c>
      <c r="AJ28" s="17">
        <v>2.04081632653061E-2</v>
      </c>
      <c r="AK28" s="17">
        <v>0</v>
      </c>
      <c r="AL28" s="17">
        <v>1.0204081632653099E-2</v>
      </c>
      <c r="AM28" s="17">
        <v>0.14285714285714302</v>
      </c>
      <c r="AN28" s="17">
        <v>0.32653061224489799</v>
      </c>
      <c r="AO28" s="17">
        <v>0.11224489795918399</v>
      </c>
      <c r="AP28" s="17">
        <v>5.1020408163265293E-2</v>
      </c>
      <c r="AQ28" s="17">
        <v>4.08163265306122E-2</v>
      </c>
      <c r="AR28" s="17">
        <v>0.16326530612244899</v>
      </c>
      <c r="AS28" s="17">
        <v>0.23469387755102</v>
      </c>
      <c r="AT28" s="17">
        <v>0.17346938775510201</v>
      </c>
      <c r="AU28" s="17">
        <v>0</v>
      </c>
      <c r="AV28" s="17">
        <v>0.47959183673469397</v>
      </c>
      <c r="AW28" s="17">
        <v>0</v>
      </c>
      <c r="AX28" s="17">
        <v>0</v>
      </c>
      <c r="AY28" s="17">
        <v>2.04081632653061E-2</v>
      </c>
      <c r="AZ28" s="17">
        <v>0.44897959183673497</v>
      </c>
      <c r="BA28" s="17">
        <v>0.17346938775510201</v>
      </c>
      <c r="BB28" s="17">
        <v>0.122448979591837</v>
      </c>
      <c r="BC28" s="17">
        <v>0.397959183673469</v>
      </c>
      <c r="BD28" s="17">
        <v>0.52040816326530603</v>
      </c>
      <c r="BE28" s="17">
        <v>0.14285714285714302</v>
      </c>
      <c r="BF28" s="17">
        <v>0.14285714285714302</v>
      </c>
      <c r="BG28" s="17">
        <v>9.1836734693877597E-2</v>
      </c>
      <c r="BH28" s="17">
        <v>2.04081632653061E-2</v>
      </c>
      <c r="BI28" s="17">
        <v>0.32653061224489799</v>
      </c>
      <c r="BJ28" s="17">
        <v>0</v>
      </c>
      <c r="BK28" s="17">
        <v>0</v>
      </c>
      <c r="BL28" s="17">
        <v>3.06122448979592E-2</v>
      </c>
      <c r="BM28" s="17">
        <v>0.13265306122449</v>
      </c>
      <c r="BN28" s="17">
        <v>3.06122448979592E-2</v>
      </c>
      <c r="BO28" s="17">
        <v>1.0204081632653099E-2</v>
      </c>
      <c r="BP28" s="17">
        <v>0.20408163265306101</v>
      </c>
      <c r="BQ28" s="17">
        <v>0.33673469387755101</v>
      </c>
      <c r="BR28" s="17">
        <v>0.25510204081632698</v>
      </c>
      <c r="BS28" s="17">
        <v>1.0204081632653099E-2</v>
      </c>
      <c r="BT28" s="17">
        <v>5.1020408163265293E-2</v>
      </c>
      <c r="BU28" s="17">
        <v>7.1428571428571397E-2</v>
      </c>
      <c r="BV28" s="17">
        <v>0.34693877551020402</v>
      </c>
      <c r="BW28" s="17">
        <v>8.1632653061224497E-2</v>
      </c>
      <c r="BX28" s="17">
        <v>2.04081632653061E-2</v>
      </c>
      <c r="BY28" s="17">
        <v>8.1632653061224497E-2</v>
      </c>
      <c r="BZ28" s="17">
        <v>0.102040816326531</v>
      </c>
      <c r="CA28" s="17">
        <v>0</v>
      </c>
      <c r="CB28" s="17">
        <v>0.15306122448979601</v>
      </c>
      <c r="CC28" s="17">
        <v>0.24489795918367299</v>
      </c>
      <c r="CD28" s="17">
        <v>0.22448979591836701</v>
      </c>
      <c r="CE28" s="17">
        <v>0.15306122448979601</v>
      </c>
      <c r="CF28" s="17">
        <v>0.34693877551020402</v>
      </c>
      <c r="CG28" s="17">
        <v>4.08163265306122E-2</v>
      </c>
      <c r="CH28" s="17">
        <v>0.102040816326531</v>
      </c>
      <c r="CI28" s="17">
        <v>0.22448979591836701</v>
      </c>
      <c r="CJ28" s="17">
        <v>8.1632653061224497E-2</v>
      </c>
      <c r="CK28" s="17">
        <v>0</v>
      </c>
      <c r="CL28" s="17">
        <v>0.11224489795918399</v>
      </c>
      <c r="CM28" s="17">
        <v>9.1836734693877597E-2</v>
      </c>
      <c r="CN28" s="17">
        <v>0.87755102040816302</v>
      </c>
      <c r="CO28" s="17">
        <v>4.08163265306122E-2</v>
      </c>
      <c r="CP28" s="17">
        <v>1.0204081632653099E-2</v>
      </c>
      <c r="CQ28" s="17">
        <v>1.0204081632653099E-2</v>
      </c>
      <c r="CR28" s="17">
        <v>0</v>
      </c>
      <c r="CS28" s="17">
        <v>3.06122448979592E-2</v>
      </c>
      <c r="CT28" s="17">
        <v>0</v>
      </c>
      <c r="CU28" s="17">
        <v>0</v>
      </c>
      <c r="CV28" s="17">
        <v>9.1836734693877597E-2</v>
      </c>
      <c r="CW28" s="17">
        <v>0</v>
      </c>
      <c r="CX28" s="17">
        <v>0</v>
      </c>
      <c r="CY28" s="17">
        <v>0.90816326530612201</v>
      </c>
      <c r="CZ28" s="17">
        <v>0</v>
      </c>
      <c r="DA28" s="17">
        <v>0.15306122448979601</v>
      </c>
      <c r="DB28" s="17">
        <v>0.83673469387755106</v>
      </c>
      <c r="DC28" s="17">
        <v>0</v>
      </c>
      <c r="DD28" s="17">
        <v>0</v>
      </c>
      <c r="DE28" s="17">
        <v>1.0204081632653099E-2</v>
      </c>
      <c r="DF28" s="17">
        <v>0</v>
      </c>
      <c r="DG28" s="17">
        <v>0.969387755102041</v>
      </c>
      <c r="DH28" s="17">
        <v>3.06122448979592E-2</v>
      </c>
      <c r="DI28" s="17">
        <v>0</v>
      </c>
      <c r="DJ28" s="58">
        <v>0.57142857142857106</v>
      </c>
      <c r="DK28" s="58">
        <v>0.29591836734693899</v>
      </c>
      <c r="DL28" s="58">
        <v>0.13265306122449</v>
      </c>
      <c r="DM28" s="58">
        <v>0.42857142857142899</v>
      </c>
      <c r="DN28" s="58">
        <v>0.55102040816326503</v>
      </c>
      <c r="DO28" s="58">
        <v>2.04081632653061E-2</v>
      </c>
      <c r="DP28" s="17">
        <v>0.29591836734693899</v>
      </c>
      <c r="DQ28" s="18">
        <v>1.4084507042253501E-2</v>
      </c>
      <c r="DR28" s="18">
        <v>1.2345679012345701E-2</v>
      </c>
      <c r="DS28" s="57">
        <v>0</v>
      </c>
      <c r="DT28" s="57">
        <v>6.8965517241379296E-2</v>
      </c>
      <c r="DU28" s="18">
        <v>1.58730158730159E-2</v>
      </c>
      <c r="DV28" s="18">
        <v>0</v>
      </c>
      <c r="DW28" s="18">
        <v>1.58730158730159E-2</v>
      </c>
      <c r="DX28" s="18">
        <v>0</v>
      </c>
      <c r="DY28" s="18">
        <v>0</v>
      </c>
      <c r="DZ28" s="18">
        <v>0</v>
      </c>
      <c r="EA28" s="18">
        <v>0</v>
      </c>
      <c r="EB28" s="73">
        <v>5.1020408163265293E-2</v>
      </c>
      <c r="EC28" s="73">
        <v>0.93877551020408201</v>
      </c>
      <c r="ED28" s="73">
        <v>1.0204081632653099E-2</v>
      </c>
      <c r="EE28" s="58">
        <v>0</v>
      </c>
    </row>
    <row r="29" spans="1:135" x14ac:dyDescent="0.3">
      <c r="A29" s="14" t="s">
        <v>27</v>
      </c>
      <c r="B29" s="14"/>
      <c r="C29" s="17">
        <v>0.644067796610169</v>
      </c>
      <c r="D29" s="17">
        <v>3.5714285714285698E-2</v>
      </c>
      <c r="E29" s="17">
        <v>0.13793103448275901</v>
      </c>
      <c r="F29" s="17">
        <v>0</v>
      </c>
      <c r="G29" s="17">
        <v>0.11538461538461499</v>
      </c>
      <c r="H29" s="17">
        <v>0.13043478260869601</v>
      </c>
      <c r="I29" s="17">
        <v>0</v>
      </c>
      <c r="J29" s="17">
        <v>0</v>
      </c>
      <c r="K29" s="17">
        <v>8.54700854700855E-2</v>
      </c>
      <c r="L29" s="17">
        <v>9.5238095238095195E-3</v>
      </c>
      <c r="M29" s="17">
        <v>0.12380952380952399</v>
      </c>
      <c r="N29" s="17">
        <v>3.8095238095238099E-2</v>
      </c>
      <c r="O29" s="17">
        <v>9.5238095238095195E-3</v>
      </c>
      <c r="P29" s="17">
        <v>5.7142857142857099E-2</v>
      </c>
      <c r="Q29" s="17">
        <v>6.6666666666666693E-2</v>
      </c>
      <c r="R29" s="17">
        <v>0</v>
      </c>
      <c r="S29" s="17">
        <v>1.9047619047619001E-2</v>
      </c>
      <c r="T29" s="17">
        <v>1.9047619047619001E-2</v>
      </c>
      <c r="U29" s="17">
        <v>0</v>
      </c>
      <c r="V29" s="17">
        <v>0.64761904761904798</v>
      </c>
      <c r="W29" s="17">
        <v>0.15238095238095201</v>
      </c>
      <c r="X29" s="17">
        <v>0</v>
      </c>
      <c r="Y29" s="17">
        <v>5.7142857142857099E-2</v>
      </c>
      <c r="Z29" s="17">
        <v>0.51428571428571401</v>
      </c>
      <c r="AA29" s="17">
        <v>7.6190476190476197E-2</v>
      </c>
      <c r="AB29" s="17">
        <v>5.7142857142857099E-2</v>
      </c>
      <c r="AC29" s="17">
        <v>0.42857142857142899</v>
      </c>
      <c r="AD29" s="17">
        <v>0.46666666666666701</v>
      </c>
      <c r="AE29" s="17">
        <v>9.5238095238095195E-3</v>
      </c>
      <c r="AF29" s="17">
        <v>9.5238095238095205E-2</v>
      </c>
      <c r="AG29" s="17">
        <v>1.9047619047619001E-2</v>
      </c>
      <c r="AH29" s="17">
        <v>0.104761904761905</v>
      </c>
      <c r="AI29" s="17">
        <v>0.21904761904761902</v>
      </c>
      <c r="AJ29" s="17">
        <v>0.133333333333333</v>
      </c>
      <c r="AK29" s="17">
        <v>0</v>
      </c>
      <c r="AL29" s="17">
        <v>1.9047619047619001E-2</v>
      </c>
      <c r="AM29" s="17">
        <v>0.43809523809523804</v>
      </c>
      <c r="AN29" s="17">
        <v>0.42857142857142899</v>
      </c>
      <c r="AO29" s="17">
        <v>4.7619047619047603E-2</v>
      </c>
      <c r="AP29" s="17">
        <v>0.21904761904761902</v>
      </c>
      <c r="AQ29" s="17">
        <v>0.21904761904761902</v>
      </c>
      <c r="AR29" s="17">
        <v>0.25714285714285701</v>
      </c>
      <c r="AS29" s="17">
        <v>0.20952380952381</v>
      </c>
      <c r="AT29" s="17">
        <v>6.6666666666666693E-2</v>
      </c>
      <c r="AU29" s="17">
        <v>1.9047619047619001E-2</v>
      </c>
      <c r="AV29" s="17">
        <v>0.17142857142857099</v>
      </c>
      <c r="AW29" s="17">
        <v>1.9047619047619001E-2</v>
      </c>
      <c r="AX29" s="17">
        <v>0</v>
      </c>
      <c r="AY29" s="17">
        <v>4.7619047619047603E-2</v>
      </c>
      <c r="AZ29" s="17">
        <v>0.79047619047619089</v>
      </c>
      <c r="BA29" s="17">
        <v>0.12380952380952399</v>
      </c>
      <c r="BB29" s="17">
        <v>6.6666666666666693E-2</v>
      </c>
      <c r="BC29" s="17">
        <v>0.52380952380952406</v>
      </c>
      <c r="BD29" s="17">
        <v>0.69523809523809499</v>
      </c>
      <c r="BE29" s="17">
        <v>0.18095238095238098</v>
      </c>
      <c r="BF29" s="17">
        <v>2.8571428571428598E-2</v>
      </c>
      <c r="BG29" s="17">
        <v>0</v>
      </c>
      <c r="BH29" s="17">
        <v>8.5714285714285687E-2</v>
      </c>
      <c r="BI29" s="17">
        <v>8.5714285714285687E-2</v>
      </c>
      <c r="BJ29" s="17">
        <v>9.5238095238095195E-3</v>
      </c>
      <c r="BK29" s="17">
        <v>0</v>
      </c>
      <c r="BL29" s="17">
        <v>9.5238095238095195E-3</v>
      </c>
      <c r="BM29" s="17">
        <v>0.38095238095238104</v>
      </c>
      <c r="BN29" s="17">
        <v>4.7619047619047603E-2</v>
      </c>
      <c r="BO29" s="17">
        <v>0</v>
      </c>
      <c r="BP29" s="17">
        <v>0.60952380952381002</v>
      </c>
      <c r="BQ29" s="17">
        <v>0.75238095238095193</v>
      </c>
      <c r="BR29" s="17">
        <v>0.15238095238095201</v>
      </c>
      <c r="BS29" s="17">
        <v>1.9047619047619001E-2</v>
      </c>
      <c r="BT29" s="17">
        <v>0</v>
      </c>
      <c r="BU29" s="17">
        <v>1.9047619047619001E-2</v>
      </c>
      <c r="BV29" s="17">
        <v>5.7142857142857099E-2</v>
      </c>
      <c r="BW29" s="17">
        <v>0</v>
      </c>
      <c r="BX29" s="17">
        <v>0</v>
      </c>
      <c r="BY29" s="17">
        <v>9.5238095238095195E-3</v>
      </c>
      <c r="BZ29" s="17">
        <v>0.15238095238095201</v>
      </c>
      <c r="CA29" s="17">
        <v>1.9047619047619001E-2</v>
      </c>
      <c r="CB29" s="17">
        <v>0.30476190476190501</v>
      </c>
      <c r="CC29" s="17">
        <v>0.133333333333333</v>
      </c>
      <c r="CD29" s="17">
        <v>0.6</v>
      </c>
      <c r="CE29" s="17">
        <v>0.21904761904761902</v>
      </c>
      <c r="CF29" s="17">
        <v>0.57142857142857106</v>
      </c>
      <c r="CG29" s="17">
        <v>0.133333333333333</v>
      </c>
      <c r="CH29" s="17">
        <v>3.8095238095238099E-2</v>
      </c>
      <c r="CI29" s="17">
        <v>4.7619047619047603E-2</v>
      </c>
      <c r="CJ29" s="17">
        <v>9.5238095238095195E-3</v>
      </c>
      <c r="CK29" s="17">
        <v>0</v>
      </c>
      <c r="CL29" s="17">
        <v>2.8571428571428598E-2</v>
      </c>
      <c r="CM29" s="17">
        <v>3.8095238095238099E-2</v>
      </c>
      <c r="CN29" s="17">
        <v>0.93333333333333302</v>
      </c>
      <c r="CO29" s="17">
        <v>4.7619047619047603E-2</v>
      </c>
      <c r="CP29" s="17">
        <v>9.5238095238095195E-3</v>
      </c>
      <c r="CQ29" s="17">
        <v>8.5714285714285687E-2</v>
      </c>
      <c r="CR29" s="17">
        <v>9.5238095238095195E-3</v>
      </c>
      <c r="CS29" s="17">
        <v>9.5238095238095195E-3</v>
      </c>
      <c r="CT29" s="17">
        <v>0</v>
      </c>
      <c r="CU29" s="17">
        <v>0</v>
      </c>
      <c r="CV29" s="17">
        <v>6.6666666666666693E-2</v>
      </c>
      <c r="CW29" s="17">
        <v>9.5238095238095195E-3</v>
      </c>
      <c r="CX29" s="17">
        <v>0</v>
      </c>
      <c r="CY29" s="17">
        <v>0.92380952380952397</v>
      </c>
      <c r="CZ29" s="17">
        <v>0</v>
      </c>
      <c r="DA29" s="17">
        <v>0.19047619047619002</v>
      </c>
      <c r="DB29" s="17">
        <v>0.8</v>
      </c>
      <c r="DC29" s="17">
        <v>9.5238095238095195E-3</v>
      </c>
      <c r="DD29" s="17">
        <v>0</v>
      </c>
      <c r="DE29" s="17">
        <v>0</v>
      </c>
      <c r="DF29" s="17">
        <v>0</v>
      </c>
      <c r="DG29" s="17">
        <v>0.8</v>
      </c>
      <c r="DH29" s="17">
        <v>0.161904761904762</v>
      </c>
      <c r="DI29" s="17">
        <v>3.8095238095238099E-2</v>
      </c>
      <c r="DJ29" s="58">
        <v>0.476190476190476</v>
      </c>
      <c r="DK29" s="58">
        <v>0.51428571428571401</v>
      </c>
      <c r="DL29" s="58">
        <v>9.5238095238095195E-3</v>
      </c>
      <c r="DM29" s="58">
        <v>0.46666666666666701</v>
      </c>
      <c r="DN29" s="58">
        <v>0.53333333333333299</v>
      </c>
      <c r="DO29" s="58">
        <v>0</v>
      </c>
      <c r="DP29" s="17">
        <v>0.34285714285714297</v>
      </c>
      <c r="DQ29" s="18">
        <v>3.7499999999999999E-2</v>
      </c>
      <c r="DR29" s="18">
        <v>0</v>
      </c>
      <c r="DS29" s="57">
        <v>0</v>
      </c>
      <c r="DT29" s="57">
        <v>8.8235294117647106E-2</v>
      </c>
      <c r="DU29" s="18">
        <v>0</v>
      </c>
      <c r="DV29" s="18">
        <v>0</v>
      </c>
      <c r="DW29" s="18">
        <v>0</v>
      </c>
      <c r="DX29" s="18">
        <v>0</v>
      </c>
      <c r="DY29" s="18">
        <v>0</v>
      </c>
      <c r="DZ29" s="18">
        <v>0</v>
      </c>
      <c r="EA29" s="18">
        <v>0</v>
      </c>
      <c r="EB29" s="73">
        <v>8.5714285714285687E-2</v>
      </c>
      <c r="EC29" s="73">
        <v>0.91428571428571404</v>
      </c>
      <c r="ED29" s="73">
        <v>0</v>
      </c>
      <c r="EE29" s="58">
        <v>0</v>
      </c>
    </row>
    <row r="30" spans="1:135" x14ac:dyDescent="0.3">
      <c r="A30" s="14" t="s">
        <v>28</v>
      </c>
      <c r="B30" s="14"/>
      <c r="C30" s="17">
        <v>0.633663366336634</v>
      </c>
      <c r="D30" s="17">
        <v>0.17241379310344801</v>
      </c>
      <c r="E30" s="17">
        <v>0.17567567567567599</v>
      </c>
      <c r="F30" s="17">
        <v>0.05</v>
      </c>
      <c r="G30" s="17">
        <v>0.148148148148148</v>
      </c>
      <c r="H30" s="17">
        <v>0.20833333333333301</v>
      </c>
      <c r="I30" s="17">
        <v>0</v>
      </c>
      <c r="J30" s="17">
        <v>0</v>
      </c>
      <c r="K30" s="17">
        <v>4.3478260869565195E-2</v>
      </c>
      <c r="L30" s="17">
        <v>0</v>
      </c>
      <c r="M30" s="17">
        <v>3.0927835051546403E-2</v>
      </c>
      <c r="N30" s="17">
        <v>6.1855670103092807E-2</v>
      </c>
      <c r="O30" s="17">
        <v>2.06185567010309E-2</v>
      </c>
      <c r="P30" s="17">
        <v>1.03092783505155E-2</v>
      </c>
      <c r="Q30" s="17">
        <v>0</v>
      </c>
      <c r="R30" s="17">
        <v>1.03092783505155E-2</v>
      </c>
      <c r="S30" s="17">
        <v>9.2783505154639206E-2</v>
      </c>
      <c r="T30" s="17">
        <v>3.0927835051546403E-2</v>
      </c>
      <c r="U30" s="17">
        <v>1.03092783505155E-2</v>
      </c>
      <c r="V30" s="17">
        <v>0.76288659793814406</v>
      </c>
      <c r="W30" s="17">
        <v>9.2783505154639206E-2</v>
      </c>
      <c r="X30" s="17">
        <v>0</v>
      </c>
      <c r="Y30" s="17">
        <v>1.03092783505155E-2</v>
      </c>
      <c r="Z30" s="17">
        <v>0.37113402061855699</v>
      </c>
      <c r="AA30" s="17">
        <v>5.1546391752577296E-2</v>
      </c>
      <c r="AB30" s="17">
        <v>7.2164948453608199E-2</v>
      </c>
      <c r="AC30" s="17">
        <v>0.164948453608247</v>
      </c>
      <c r="AD30" s="17">
        <v>0.27835051546391798</v>
      </c>
      <c r="AE30" s="17">
        <v>2.06185567010309E-2</v>
      </c>
      <c r="AF30" s="17">
        <v>6.1855670103092807E-2</v>
      </c>
      <c r="AG30" s="17">
        <v>3.0927835051546403E-2</v>
      </c>
      <c r="AH30" s="17">
        <v>0</v>
      </c>
      <c r="AI30" s="17">
        <v>0.44329896907216498</v>
      </c>
      <c r="AJ30" s="17">
        <v>7.2164948453608199E-2</v>
      </c>
      <c r="AK30" s="17">
        <v>0</v>
      </c>
      <c r="AL30" s="17">
        <v>0</v>
      </c>
      <c r="AM30" s="17">
        <v>7.2164948453608199E-2</v>
      </c>
      <c r="AN30" s="17">
        <v>0.35051546391752603</v>
      </c>
      <c r="AO30" s="17">
        <v>4.1237113402061897E-2</v>
      </c>
      <c r="AP30" s="17">
        <v>1.03092783505155E-2</v>
      </c>
      <c r="AQ30" s="17">
        <v>0</v>
      </c>
      <c r="AR30" s="17">
        <v>0.298969072164948</v>
      </c>
      <c r="AS30" s="17">
        <v>0.15463917525773199</v>
      </c>
      <c r="AT30" s="17">
        <v>0.123711340206186</v>
      </c>
      <c r="AU30" s="17">
        <v>0</v>
      </c>
      <c r="AV30" s="17">
        <v>0.44329896907216498</v>
      </c>
      <c r="AW30" s="17">
        <v>6.1855670103092807E-2</v>
      </c>
      <c r="AX30" s="17">
        <v>0</v>
      </c>
      <c r="AY30" s="17">
        <v>1.03092783505155E-2</v>
      </c>
      <c r="AZ30" s="17">
        <v>0.32989690721649501</v>
      </c>
      <c r="BA30" s="17">
        <v>0.11340206185567001</v>
      </c>
      <c r="BB30" s="17">
        <v>6.1855670103092807E-2</v>
      </c>
      <c r="BC30" s="17">
        <v>0.164948453608247</v>
      </c>
      <c r="BD30" s="17">
        <v>0.35051546391752603</v>
      </c>
      <c r="BE30" s="17">
        <v>0.247422680412371</v>
      </c>
      <c r="BF30" s="17">
        <v>8.2474226804123696E-2</v>
      </c>
      <c r="BG30" s="17">
        <v>3.0927835051546403E-2</v>
      </c>
      <c r="BH30" s="17">
        <v>1.03092783505155E-2</v>
      </c>
      <c r="BI30" s="17">
        <v>0.35051546391752603</v>
      </c>
      <c r="BJ30" s="17">
        <v>6.1855670103092807E-2</v>
      </c>
      <c r="BK30" s="17">
        <v>0</v>
      </c>
      <c r="BL30" s="17">
        <v>2.06185567010309E-2</v>
      </c>
      <c r="BM30" s="17">
        <v>0.32989690721649501</v>
      </c>
      <c r="BN30" s="17">
        <v>4.1237113402061897E-2</v>
      </c>
      <c r="BO30" s="17">
        <v>3.0927835051546403E-2</v>
      </c>
      <c r="BP30" s="17">
        <v>0.27835051546391798</v>
      </c>
      <c r="BQ30" s="17">
        <v>0.37113402061855699</v>
      </c>
      <c r="BR30" s="17">
        <v>0.216494845360825</v>
      </c>
      <c r="BS30" s="17">
        <v>1.03092783505155E-2</v>
      </c>
      <c r="BT30" s="17">
        <v>3.0927835051546403E-2</v>
      </c>
      <c r="BU30" s="17">
        <v>3.0927835051546403E-2</v>
      </c>
      <c r="BV30" s="17">
        <v>0.19587628865979401</v>
      </c>
      <c r="BW30" s="17">
        <v>0.10309278350515499</v>
      </c>
      <c r="BX30" s="17">
        <v>0</v>
      </c>
      <c r="BY30" s="17">
        <v>4.1237113402061897E-2</v>
      </c>
      <c r="BZ30" s="17">
        <v>4.1237113402061897E-2</v>
      </c>
      <c r="CA30" s="17">
        <v>3.0927835051546403E-2</v>
      </c>
      <c r="CB30" s="17">
        <v>0.19587628865979401</v>
      </c>
      <c r="CC30" s="17">
        <v>0.268041237113402</v>
      </c>
      <c r="CD30" s="17">
        <v>0.22680412371134001</v>
      </c>
      <c r="CE30" s="17">
        <v>0.19587628865979401</v>
      </c>
      <c r="CF30" s="17">
        <v>0.45360824742268002</v>
      </c>
      <c r="CG30" s="17">
        <v>1.03092783505155E-2</v>
      </c>
      <c r="CH30" s="17">
        <v>9.2783505154639206E-2</v>
      </c>
      <c r="CI30" s="17">
        <v>0.11340206185567001</v>
      </c>
      <c r="CJ30" s="17">
        <v>0.134020618556701</v>
      </c>
      <c r="CK30" s="17">
        <v>0</v>
      </c>
      <c r="CL30" s="17">
        <v>0.123711340206186</v>
      </c>
      <c r="CM30" s="17">
        <v>0.123711340206186</v>
      </c>
      <c r="CN30" s="17">
        <v>0.82474226804123707</v>
      </c>
      <c r="CO30" s="17">
        <v>6.1855670103092807E-2</v>
      </c>
      <c r="CP30" s="17">
        <v>1.03092783505155E-2</v>
      </c>
      <c r="CQ30" s="17">
        <v>2.06185567010309E-2</v>
      </c>
      <c r="CR30" s="17">
        <v>3.0927835051546403E-2</v>
      </c>
      <c r="CS30" s="17">
        <v>5.1546391752577296E-2</v>
      </c>
      <c r="CT30" s="17">
        <v>0</v>
      </c>
      <c r="CU30" s="17">
        <v>0</v>
      </c>
      <c r="CV30" s="17">
        <v>0.31958762886597897</v>
      </c>
      <c r="CW30" s="17">
        <v>0</v>
      </c>
      <c r="CX30" s="17">
        <v>0</v>
      </c>
      <c r="CY30" s="17">
        <v>0.68041237113402109</v>
      </c>
      <c r="CZ30" s="17">
        <v>0</v>
      </c>
      <c r="DA30" s="17">
        <v>0.18556701030927802</v>
      </c>
      <c r="DB30" s="17">
        <v>0.80412371134020599</v>
      </c>
      <c r="DC30" s="17">
        <v>0</v>
      </c>
      <c r="DD30" s="17">
        <v>0</v>
      </c>
      <c r="DE30" s="17">
        <v>1.03092783505155E-2</v>
      </c>
      <c r="DF30" s="17">
        <v>0</v>
      </c>
      <c r="DG30" s="17">
        <v>0.60824742268041199</v>
      </c>
      <c r="DH30" s="17">
        <v>0.35051546391752603</v>
      </c>
      <c r="DI30" s="17">
        <v>4.1237113402061897E-2</v>
      </c>
      <c r="DJ30" s="58">
        <v>0.43298969072165</v>
      </c>
      <c r="DK30" s="58">
        <v>0.44329896907216498</v>
      </c>
      <c r="DL30" s="58">
        <v>0.123711340206186</v>
      </c>
      <c r="DM30" s="58">
        <v>0.49484536082474201</v>
      </c>
      <c r="DN30" s="58">
        <v>0.49484536082474201</v>
      </c>
      <c r="DO30" s="58">
        <v>1.03092783505155E-2</v>
      </c>
      <c r="DP30" s="17">
        <v>0.22680412371134001</v>
      </c>
      <c r="DQ30" s="18">
        <v>3.9215686274509796E-2</v>
      </c>
      <c r="DR30" s="18">
        <v>1.3157894736842099E-2</v>
      </c>
      <c r="DS30" s="57">
        <v>8.1967213114754103E-3</v>
      </c>
      <c r="DT30" s="57">
        <v>9.3023255813953487E-2</v>
      </c>
      <c r="DU30" s="18">
        <v>3.94736842105263E-2</v>
      </c>
      <c r="DV30" s="18">
        <v>1.3157894736842099E-2</v>
      </c>
      <c r="DW30" s="18">
        <v>1.3157894736842099E-2</v>
      </c>
      <c r="DX30" s="18">
        <v>0</v>
      </c>
      <c r="DY30" s="18">
        <v>0</v>
      </c>
      <c r="DZ30" s="18">
        <v>1.3157894736842099E-2</v>
      </c>
      <c r="EA30" s="18">
        <v>0</v>
      </c>
      <c r="EB30" s="73">
        <v>0.17525773195876301</v>
      </c>
      <c r="EC30" s="73">
        <v>0.81443298969072198</v>
      </c>
      <c r="ED30" s="73">
        <v>1.03092783505155E-2</v>
      </c>
      <c r="EE30" s="58">
        <v>0</v>
      </c>
    </row>
    <row r="31" spans="1:135" x14ac:dyDescent="0.3">
      <c r="A31" s="14" t="s">
        <v>29</v>
      </c>
      <c r="B31" s="14"/>
      <c r="C31" s="17">
        <v>0.65714285714285692</v>
      </c>
      <c r="D31" s="17">
        <v>0.217391304347826</v>
      </c>
      <c r="E31" s="17">
        <v>0.18518518518518501</v>
      </c>
      <c r="F31" s="17">
        <v>5.8823529411764698E-2</v>
      </c>
      <c r="G31" s="17">
        <v>0.26315789473684204</v>
      </c>
      <c r="H31" s="17">
        <v>0.12280701754385999</v>
      </c>
      <c r="I31" s="17">
        <v>0</v>
      </c>
      <c r="J31" s="17">
        <v>0</v>
      </c>
      <c r="K31" s="17">
        <v>5.8252427184466E-2</v>
      </c>
      <c r="L31" s="17">
        <v>1.1494252873563199E-2</v>
      </c>
      <c r="M31" s="17">
        <v>0.160919540229885</v>
      </c>
      <c r="N31" s="17">
        <v>5.7471264367816098E-2</v>
      </c>
      <c r="O31" s="17">
        <v>0</v>
      </c>
      <c r="P31" s="17">
        <v>3.4482758620689703E-2</v>
      </c>
      <c r="Q31" s="17">
        <v>2.2988505747126398E-2</v>
      </c>
      <c r="R31" s="17">
        <v>0</v>
      </c>
      <c r="S31" s="17">
        <v>5.7471264367816098E-2</v>
      </c>
      <c r="T31" s="17">
        <v>0</v>
      </c>
      <c r="U31" s="17">
        <v>1.1494252873563199E-2</v>
      </c>
      <c r="V31" s="17">
        <v>0.75862068965517193</v>
      </c>
      <c r="W31" s="17">
        <v>2.2988505747126398E-2</v>
      </c>
      <c r="X31" s="17">
        <v>0</v>
      </c>
      <c r="Y31" s="17">
        <v>2.2988505747126398E-2</v>
      </c>
      <c r="Z31" s="17">
        <v>0.49425287356321801</v>
      </c>
      <c r="AA31" s="17">
        <v>4.5977011494252901E-2</v>
      </c>
      <c r="AB31" s="17">
        <v>4.5977011494252901E-2</v>
      </c>
      <c r="AC31" s="17">
        <v>0.21839080459770099</v>
      </c>
      <c r="AD31" s="17">
        <v>0.390804597701149</v>
      </c>
      <c r="AE31" s="17">
        <v>0</v>
      </c>
      <c r="AF31" s="17">
        <v>5.7471264367816098E-2</v>
      </c>
      <c r="AG31" s="17">
        <v>0</v>
      </c>
      <c r="AH31" s="17">
        <v>1.1494252873563199E-2</v>
      </c>
      <c r="AI31" s="17">
        <v>0.40229885057471299</v>
      </c>
      <c r="AJ31" s="17">
        <v>0</v>
      </c>
      <c r="AK31" s="17">
        <v>0</v>
      </c>
      <c r="AL31" s="17">
        <v>1.1494252873563199E-2</v>
      </c>
      <c r="AM31" s="17">
        <v>0.29885057471264398</v>
      </c>
      <c r="AN31" s="17">
        <v>0.24137931034482801</v>
      </c>
      <c r="AO31" s="17">
        <v>0.114942528735632</v>
      </c>
      <c r="AP31" s="17">
        <v>2.2988505747126398E-2</v>
      </c>
      <c r="AQ31" s="17">
        <v>2.2988505747126398E-2</v>
      </c>
      <c r="AR31" s="17">
        <v>9.1954022988505704E-2</v>
      </c>
      <c r="AS31" s="17">
        <v>0.17241379310344801</v>
      </c>
      <c r="AT31" s="17">
        <v>2.2988505747126398E-2</v>
      </c>
      <c r="AU31" s="17">
        <v>2.2988505747126398E-2</v>
      </c>
      <c r="AV31" s="17">
        <v>0.49425287356321801</v>
      </c>
      <c r="AW31" s="17">
        <v>1.1494252873563199E-2</v>
      </c>
      <c r="AX31" s="17">
        <v>0</v>
      </c>
      <c r="AY31" s="17">
        <v>2.2988505747126398E-2</v>
      </c>
      <c r="AZ31" s="17">
        <v>0.58620689655172398</v>
      </c>
      <c r="BA31" s="17">
        <v>0.126436781609195</v>
      </c>
      <c r="BB31" s="17">
        <v>0.114942528735632</v>
      </c>
      <c r="BC31" s="17">
        <v>0.28735632183908</v>
      </c>
      <c r="BD31" s="17">
        <v>0.48275862068965503</v>
      </c>
      <c r="BE31" s="17">
        <v>4.5977011494252901E-2</v>
      </c>
      <c r="BF31" s="17">
        <v>8.04597701149425E-2</v>
      </c>
      <c r="BG31" s="17">
        <v>2.2988505747126398E-2</v>
      </c>
      <c r="BH31" s="17">
        <v>5.7471264367816098E-2</v>
      </c>
      <c r="BI31" s="17">
        <v>0.29885057471264398</v>
      </c>
      <c r="BJ31" s="17">
        <v>1.1494252873563199E-2</v>
      </c>
      <c r="BK31" s="17">
        <v>0</v>
      </c>
      <c r="BL31" s="17">
        <v>2.2988505747126398E-2</v>
      </c>
      <c r="BM31" s="17">
        <v>0.27586206896551702</v>
      </c>
      <c r="BN31" s="17">
        <v>4.5977011494252901E-2</v>
      </c>
      <c r="BO31" s="17">
        <v>1.1494252873563199E-2</v>
      </c>
      <c r="BP31" s="17">
        <v>0.13793103448275901</v>
      </c>
      <c r="BQ31" s="17">
        <v>0.31034482758620702</v>
      </c>
      <c r="BR31" s="17">
        <v>0.20689655172413801</v>
      </c>
      <c r="BS31" s="17">
        <v>0</v>
      </c>
      <c r="BT31" s="17">
        <v>2.2988505747126398E-2</v>
      </c>
      <c r="BU31" s="17">
        <v>6.8965517241379296E-2</v>
      </c>
      <c r="BV31" s="17">
        <v>0.27586206896551702</v>
      </c>
      <c r="BW31" s="17">
        <v>9.1954022988505704E-2</v>
      </c>
      <c r="BX31" s="17">
        <v>0</v>
      </c>
      <c r="BY31" s="17">
        <v>5.7471264367816098E-2</v>
      </c>
      <c r="BZ31" s="17">
        <v>8.04597701149425E-2</v>
      </c>
      <c r="CA31" s="17">
        <v>1.1494252873563199E-2</v>
      </c>
      <c r="CB31" s="17">
        <v>3.4482758620689703E-2</v>
      </c>
      <c r="CC31" s="17">
        <v>0.17241379310344801</v>
      </c>
      <c r="CD31" s="17">
        <v>0.160919540229885</v>
      </c>
      <c r="CE31" s="17">
        <v>6.8965517241379296E-2</v>
      </c>
      <c r="CF31" s="17">
        <v>0.45977011494252901</v>
      </c>
      <c r="CG31" s="17">
        <v>2.2988505747126398E-2</v>
      </c>
      <c r="CH31" s="17">
        <v>0.114942528735632</v>
      </c>
      <c r="CI31" s="17">
        <v>0.17241379310344801</v>
      </c>
      <c r="CJ31" s="17">
        <v>0.14942528735632199</v>
      </c>
      <c r="CK31" s="17">
        <v>0</v>
      </c>
      <c r="CL31" s="17">
        <v>0.126436781609195</v>
      </c>
      <c r="CM31" s="17">
        <v>8.04597701149425E-2</v>
      </c>
      <c r="CN31" s="17">
        <v>0.78160919540229901</v>
      </c>
      <c r="CO31" s="17">
        <v>6.8965517241379296E-2</v>
      </c>
      <c r="CP31" s="17">
        <v>1.1494252873563199E-2</v>
      </c>
      <c r="CQ31" s="17">
        <v>1.1494252873563199E-2</v>
      </c>
      <c r="CR31" s="17">
        <v>4.5977011494252901E-2</v>
      </c>
      <c r="CS31" s="17">
        <v>3.4482758620689703E-2</v>
      </c>
      <c r="CT31" s="17">
        <v>4.5977011494252901E-2</v>
      </c>
      <c r="CU31" s="17">
        <v>5.7471264367816098E-2</v>
      </c>
      <c r="CV31" s="17">
        <v>0.160919540229885</v>
      </c>
      <c r="CW31" s="17">
        <v>1.1494252873563199E-2</v>
      </c>
      <c r="CX31" s="17">
        <v>1.1494252873563199E-2</v>
      </c>
      <c r="CY31" s="17">
        <v>0.75862068965517193</v>
      </c>
      <c r="CZ31" s="17">
        <v>0</v>
      </c>
      <c r="DA31" s="17">
        <v>4.5977011494252901E-2</v>
      </c>
      <c r="DB31" s="17">
        <v>0.95402298850574696</v>
      </c>
      <c r="DC31" s="17">
        <v>0</v>
      </c>
      <c r="DD31" s="17">
        <v>0</v>
      </c>
      <c r="DE31" s="17">
        <v>0</v>
      </c>
      <c r="DF31" s="17">
        <v>0</v>
      </c>
      <c r="DG31" s="17">
        <v>0.81609195402298895</v>
      </c>
      <c r="DH31" s="17">
        <v>0.17241379310344801</v>
      </c>
      <c r="DI31" s="17">
        <v>1.1494252873563199E-2</v>
      </c>
      <c r="DJ31" s="58">
        <v>0.58620689655172398</v>
      </c>
      <c r="DK31" s="58">
        <v>0.33333333333333298</v>
      </c>
      <c r="DL31" s="58">
        <v>8.04597701149425E-2</v>
      </c>
      <c r="DM31" s="58">
        <v>0.41379310344827602</v>
      </c>
      <c r="DN31" s="58">
        <v>0.58620689655172398</v>
      </c>
      <c r="DO31" s="58">
        <v>0</v>
      </c>
      <c r="DP31" s="17">
        <v>0.195402298850575</v>
      </c>
      <c r="DQ31" s="18">
        <v>1.2345679012345701E-2</v>
      </c>
      <c r="DR31" s="18">
        <v>1.1764705882352899E-2</v>
      </c>
      <c r="DS31" s="57">
        <v>0</v>
      </c>
      <c r="DT31" s="57">
        <v>5.5555555555555601E-2</v>
      </c>
      <c r="DU31" s="18">
        <v>1.49253731343284E-2</v>
      </c>
      <c r="DV31" s="18">
        <v>0</v>
      </c>
      <c r="DW31" s="18">
        <v>0</v>
      </c>
      <c r="DX31" s="18">
        <v>0</v>
      </c>
      <c r="DY31" s="18">
        <v>1.49253731343284E-2</v>
      </c>
      <c r="DZ31" s="18">
        <v>0</v>
      </c>
      <c r="EA31" s="18">
        <v>0</v>
      </c>
      <c r="EB31" s="73">
        <v>0.160919540229885</v>
      </c>
      <c r="EC31" s="73">
        <v>0.83908045977011492</v>
      </c>
      <c r="ED31" s="73">
        <v>0</v>
      </c>
      <c r="EE31" s="58">
        <v>2.2988505747126398E-2</v>
      </c>
    </row>
    <row r="32" spans="1:135" x14ac:dyDescent="0.3">
      <c r="A32" s="14" t="s">
        <v>30</v>
      </c>
      <c r="B32" s="14"/>
      <c r="C32" s="17">
        <v>0.5</v>
      </c>
      <c r="D32" s="17">
        <v>0.25</v>
      </c>
      <c r="E32" s="17">
        <v>0.31147540983606598</v>
      </c>
      <c r="F32" s="17">
        <v>0</v>
      </c>
      <c r="G32" s="17">
        <v>0.19230769230769201</v>
      </c>
      <c r="H32" s="17">
        <v>0.27272727272727298</v>
      </c>
      <c r="I32" s="17">
        <v>5.8823529411764698E-2</v>
      </c>
      <c r="J32" s="17">
        <v>6.8965517241379296E-2</v>
      </c>
      <c r="K32" s="17">
        <v>0.18260869565217402</v>
      </c>
      <c r="L32" s="17">
        <v>0</v>
      </c>
      <c r="M32" s="17">
        <v>5.2083333333333301E-2</v>
      </c>
      <c r="N32" s="17">
        <v>5.2083333333333301E-2</v>
      </c>
      <c r="O32" s="17">
        <v>0</v>
      </c>
      <c r="P32" s="17">
        <v>1.0416666666666701E-2</v>
      </c>
      <c r="Q32" s="17">
        <v>6.25E-2</v>
      </c>
      <c r="R32" s="17">
        <v>1.0416666666666701E-2</v>
      </c>
      <c r="S32" s="17">
        <v>0.14583333333333301</v>
      </c>
      <c r="T32" s="17">
        <v>0.125</v>
      </c>
      <c r="U32" s="17">
        <v>0</v>
      </c>
      <c r="V32" s="17">
        <v>0.71875</v>
      </c>
      <c r="W32" s="17">
        <v>3.125E-2</v>
      </c>
      <c r="X32" s="17">
        <v>0</v>
      </c>
      <c r="Y32" s="17">
        <v>1.0416666666666701E-2</v>
      </c>
      <c r="Z32" s="17">
        <v>0.32291666666666702</v>
      </c>
      <c r="AA32" s="17">
        <v>3.125E-2</v>
      </c>
      <c r="AB32" s="17">
        <v>4.1666666666666699E-2</v>
      </c>
      <c r="AC32" s="17">
        <v>7.2916666666666699E-2</v>
      </c>
      <c r="AD32" s="17">
        <v>0.29166666666666702</v>
      </c>
      <c r="AE32" s="17">
        <v>0</v>
      </c>
      <c r="AF32" s="17">
        <v>6.25E-2</v>
      </c>
      <c r="AG32" s="17">
        <v>0</v>
      </c>
      <c r="AH32" s="17">
        <v>0</v>
      </c>
      <c r="AI32" s="17">
        <v>0.55208333333333304</v>
      </c>
      <c r="AJ32" s="17">
        <v>2.0833333333333301E-2</v>
      </c>
      <c r="AK32" s="17">
        <v>0</v>
      </c>
      <c r="AL32" s="17">
        <v>0</v>
      </c>
      <c r="AM32" s="17">
        <v>8.3333333333333301E-2</v>
      </c>
      <c r="AN32" s="17">
        <v>0.1875</v>
      </c>
      <c r="AO32" s="17">
        <v>3.125E-2</v>
      </c>
      <c r="AP32" s="17">
        <v>3.125E-2</v>
      </c>
      <c r="AQ32" s="17">
        <v>1.0416666666666701E-2</v>
      </c>
      <c r="AR32" s="17">
        <v>0.114583333333333</v>
      </c>
      <c r="AS32" s="17">
        <v>0.104166666666667</v>
      </c>
      <c r="AT32" s="17">
        <v>0.125</v>
      </c>
      <c r="AU32" s="17">
        <v>1.0416666666666701E-2</v>
      </c>
      <c r="AV32" s="17">
        <v>0.5625</v>
      </c>
      <c r="AW32" s="17">
        <v>3.125E-2</v>
      </c>
      <c r="AX32" s="17">
        <v>0</v>
      </c>
      <c r="AY32" s="17">
        <v>1.0416666666666701E-2</v>
      </c>
      <c r="AZ32" s="17">
        <v>0.25</v>
      </c>
      <c r="BA32" s="17">
        <v>9.375E-2</v>
      </c>
      <c r="BB32" s="17">
        <v>4.1666666666666699E-2</v>
      </c>
      <c r="BC32" s="17">
        <v>0.16666666666666699</v>
      </c>
      <c r="BD32" s="17">
        <v>0.25</v>
      </c>
      <c r="BE32" s="17">
        <v>0.104166666666667</v>
      </c>
      <c r="BF32" s="17">
        <v>9.375E-2</v>
      </c>
      <c r="BG32" s="17">
        <v>0</v>
      </c>
      <c r="BH32" s="17">
        <v>3.125E-2</v>
      </c>
      <c r="BI32" s="17">
        <v>0.46875</v>
      </c>
      <c r="BJ32" s="17">
        <v>2.0833333333333301E-2</v>
      </c>
      <c r="BK32" s="17">
        <v>0</v>
      </c>
      <c r="BL32" s="17">
        <v>2.0833333333333301E-2</v>
      </c>
      <c r="BM32" s="17">
        <v>0.114583333333333</v>
      </c>
      <c r="BN32" s="17">
        <v>6.25E-2</v>
      </c>
      <c r="BO32" s="17">
        <v>0</v>
      </c>
      <c r="BP32" s="17">
        <v>8.3333333333333301E-2</v>
      </c>
      <c r="BQ32" s="17">
        <v>0.39583333333333298</v>
      </c>
      <c r="BR32" s="17">
        <v>0.21875</v>
      </c>
      <c r="BS32" s="17">
        <v>1.0416666666666701E-2</v>
      </c>
      <c r="BT32" s="17">
        <v>0</v>
      </c>
      <c r="BU32" s="17">
        <v>0</v>
      </c>
      <c r="BV32" s="17">
        <v>0.39583333333333298</v>
      </c>
      <c r="BW32" s="17">
        <v>0.114583333333333</v>
      </c>
      <c r="BX32" s="17">
        <v>0</v>
      </c>
      <c r="BY32" s="17">
        <v>4.1666666666666699E-2</v>
      </c>
      <c r="BZ32" s="17">
        <v>8.3333333333333301E-2</v>
      </c>
      <c r="CA32" s="17">
        <v>1.0416666666666701E-2</v>
      </c>
      <c r="CB32" s="17">
        <v>0.13541666666666699</v>
      </c>
      <c r="CC32" s="17">
        <v>4.1666666666666699E-2</v>
      </c>
      <c r="CD32" s="17">
        <v>0.3125</v>
      </c>
      <c r="CE32" s="17">
        <v>0.13541666666666699</v>
      </c>
      <c r="CF32" s="17">
        <v>0.15625</v>
      </c>
      <c r="CG32" s="17">
        <v>3.125E-2</v>
      </c>
      <c r="CH32" s="17">
        <v>1.0416666666666701E-2</v>
      </c>
      <c r="CI32" s="17">
        <v>0.33333333333333298</v>
      </c>
      <c r="CJ32" s="17">
        <v>0.14583333333333301</v>
      </c>
      <c r="CK32" s="17">
        <v>0</v>
      </c>
      <c r="CL32" s="17">
        <v>4.1666666666666699E-2</v>
      </c>
      <c r="CM32" s="17">
        <v>2.0833333333333301E-2</v>
      </c>
      <c r="CN32" s="17">
        <v>0.89583333333333304</v>
      </c>
      <c r="CO32" s="17">
        <v>0</v>
      </c>
      <c r="CP32" s="17">
        <v>0</v>
      </c>
      <c r="CQ32" s="17">
        <v>7.2916666666666699E-2</v>
      </c>
      <c r="CR32" s="17">
        <v>4.1666666666666699E-2</v>
      </c>
      <c r="CS32" s="17">
        <v>5.2083333333333301E-2</v>
      </c>
      <c r="CT32" s="17">
        <v>0</v>
      </c>
      <c r="CU32" s="17">
        <v>0</v>
      </c>
      <c r="CV32" s="17">
        <v>0</v>
      </c>
      <c r="CW32" s="17">
        <v>0</v>
      </c>
      <c r="CX32" s="17">
        <v>0</v>
      </c>
      <c r="CY32" s="17">
        <v>1</v>
      </c>
      <c r="CZ32" s="17">
        <v>0</v>
      </c>
      <c r="DA32" s="17">
        <v>0.23958333333333301</v>
      </c>
      <c r="DB32" s="17">
        <v>0.75</v>
      </c>
      <c r="DC32" s="17">
        <v>0</v>
      </c>
      <c r="DD32" s="17">
        <v>0</v>
      </c>
      <c r="DE32" s="17">
        <v>1.0416666666666701E-2</v>
      </c>
      <c r="DF32" s="17">
        <v>0</v>
      </c>
      <c r="DG32" s="17">
        <v>0.76041666666666696</v>
      </c>
      <c r="DH32" s="17">
        <v>0.1875</v>
      </c>
      <c r="DI32" s="17">
        <v>5.2083333333333301E-2</v>
      </c>
      <c r="DJ32" s="58">
        <v>0.67708333333333304</v>
      </c>
      <c r="DK32" s="58">
        <v>0.22916666666666699</v>
      </c>
      <c r="DL32" s="58">
        <v>9.375E-2</v>
      </c>
      <c r="DM32" s="58">
        <v>0.5</v>
      </c>
      <c r="DN32" s="58">
        <v>0.5</v>
      </c>
      <c r="DO32" s="58">
        <v>0</v>
      </c>
      <c r="DP32" s="17">
        <v>0.38541666666666702</v>
      </c>
      <c r="DQ32" s="18">
        <v>3.4090909090909102E-2</v>
      </c>
      <c r="DR32" s="18">
        <v>0</v>
      </c>
      <c r="DS32" s="57">
        <v>1.9047619047619001E-2</v>
      </c>
      <c r="DT32" s="57">
        <v>2.9411764705882401E-2</v>
      </c>
      <c r="DU32" s="18">
        <v>1.4285714285714299E-2</v>
      </c>
      <c r="DV32" s="18">
        <v>1.4285714285714299E-2</v>
      </c>
      <c r="DW32" s="18">
        <v>0</v>
      </c>
      <c r="DX32" s="18">
        <v>0</v>
      </c>
      <c r="DY32" s="18">
        <v>0</v>
      </c>
      <c r="DZ32" s="18">
        <v>0</v>
      </c>
      <c r="EA32" s="18">
        <v>0</v>
      </c>
      <c r="EB32" s="73">
        <v>0.125</v>
      </c>
      <c r="EC32" s="73">
        <v>0.875</v>
      </c>
      <c r="ED32" s="73">
        <v>0</v>
      </c>
      <c r="EE32" s="58">
        <v>0</v>
      </c>
    </row>
    <row r="33" spans="1:135" x14ac:dyDescent="0.3">
      <c r="A33" s="14" t="s">
        <v>31</v>
      </c>
      <c r="B33" s="14"/>
      <c r="C33" s="17">
        <v>0.77500000000000002</v>
      </c>
      <c r="D33" s="17">
        <v>0.25925925925925897</v>
      </c>
      <c r="E33" s="17">
        <v>0.17647058823529399</v>
      </c>
      <c r="F33" s="17">
        <v>5.8823529411764698E-2</v>
      </c>
      <c r="G33" s="17">
        <v>9.0909090909090898E-2</v>
      </c>
      <c r="H33" s="17">
        <v>0.18032786885245902</v>
      </c>
      <c r="I33" s="17">
        <v>0</v>
      </c>
      <c r="J33" s="17">
        <v>0.114285714285714</v>
      </c>
      <c r="K33" s="17">
        <v>0.114035087719298</v>
      </c>
      <c r="L33" s="17">
        <v>0</v>
      </c>
      <c r="M33" s="17">
        <v>6.1855670103092807E-2</v>
      </c>
      <c r="N33" s="17">
        <v>0.134020618556701</v>
      </c>
      <c r="O33" s="17">
        <v>4.1237113402061897E-2</v>
      </c>
      <c r="P33" s="17">
        <v>2.06185567010309E-2</v>
      </c>
      <c r="Q33" s="17">
        <v>4.1237113402061897E-2</v>
      </c>
      <c r="R33" s="17">
        <v>2.06185567010309E-2</v>
      </c>
      <c r="S33" s="17">
        <v>7.2164948453608199E-2</v>
      </c>
      <c r="T33" s="17">
        <v>4.1237113402061897E-2</v>
      </c>
      <c r="U33" s="17">
        <v>0</v>
      </c>
      <c r="V33" s="17">
        <v>0.75257731958762908</v>
      </c>
      <c r="W33" s="17">
        <v>6.1855670103092807E-2</v>
      </c>
      <c r="X33" s="17">
        <v>0</v>
      </c>
      <c r="Y33" s="17">
        <v>1.03092783505155E-2</v>
      </c>
      <c r="Z33" s="17">
        <v>0.56701030927834994</v>
      </c>
      <c r="AA33" s="17">
        <v>0.15463917525773199</v>
      </c>
      <c r="AB33" s="17">
        <v>9.2783505154639206E-2</v>
      </c>
      <c r="AC33" s="17">
        <v>0.22680412371134001</v>
      </c>
      <c r="AD33" s="17">
        <v>0.58762886597938102</v>
      </c>
      <c r="AE33" s="17">
        <v>2.06185567010309E-2</v>
      </c>
      <c r="AF33" s="17">
        <v>0.17525773195876301</v>
      </c>
      <c r="AG33" s="17">
        <v>5.1546391752577296E-2</v>
      </c>
      <c r="AH33" s="17">
        <v>1.03092783505155E-2</v>
      </c>
      <c r="AI33" s="17">
        <v>0.23711340206185599</v>
      </c>
      <c r="AJ33" s="17">
        <v>7.2164948453608199E-2</v>
      </c>
      <c r="AK33" s="17">
        <v>0</v>
      </c>
      <c r="AL33" s="17">
        <v>0</v>
      </c>
      <c r="AM33" s="17">
        <v>0.19587628865979401</v>
      </c>
      <c r="AN33" s="17">
        <v>0.56701030927834994</v>
      </c>
      <c r="AO33" s="17">
        <v>5.1546391752577296E-2</v>
      </c>
      <c r="AP33" s="17">
        <v>7.2164948453608199E-2</v>
      </c>
      <c r="AQ33" s="17">
        <v>6.1855670103092807E-2</v>
      </c>
      <c r="AR33" s="17">
        <v>0.38144329896907203</v>
      </c>
      <c r="AS33" s="17">
        <v>0.268041237113402</v>
      </c>
      <c r="AT33" s="17">
        <v>8.2474226804123696E-2</v>
      </c>
      <c r="AU33" s="17">
        <v>0</v>
      </c>
      <c r="AV33" s="17">
        <v>0.17525773195876301</v>
      </c>
      <c r="AW33" s="17">
        <v>6.1855670103092807E-2</v>
      </c>
      <c r="AX33" s="17">
        <v>0</v>
      </c>
      <c r="AY33" s="17">
        <v>3.0927835051546403E-2</v>
      </c>
      <c r="AZ33" s="17">
        <v>0.60824742268041199</v>
      </c>
      <c r="BA33" s="17">
        <v>0.268041237113402</v>
      </c>
      <c r="BB33" s="17">
        <v>9.2783505154639206E-2</v>
      </c>
      <c r="BC33" s="17">
        <v>0.28865979381443302</v>
      </c>
      <c r="BD33" s="17">
        <v>0.51546391752577303</v>
      </c>
      <c r="BE33" s="17">
        <v>0.36082474226804101</v>
      </c>
      <c r="BF33" s="17">
        <v>0.14432989690721601</v>
      </c>
      <c r="BG33" s="17">
        <v>1.03092783505155E-2</v>
      </c>
      <c r="BH33" s="17">
        <v>1.03092783505155E-2</v>
      </c>
      <c r="BI33" s="17">
        <v>8.2474226804123696E-2</v>
      </c>
      <c r="BJ33" s="17">
        <v>7.2164948453608199E-2</v>
      </c>
      <c r="BK33" s="17">
        <v>0</v>
      </c>
      <c r="BL33" s="17">
        <v>0</v>
      </c>
      <c r="BM33" s="17">
        <v>0.49484536082474201</v>
      </c>
      <c r="BN33" s="17">
        <v>4.1237113402061897E-2</v>
      </c>
      <c r="BO33" s="17">
        <v>4.1237113402061897E-2</v>
      </c>
      <c r="BP33" s="17">
        <v>0.23711340206185599</v>
      </c>
      <c r="BQ33" s="17">
        <v>0.68041237113402109</v>
      </c>
      <c r="BR33" s="17">
        <v>0.28865979381443302</v>
      </c>
      <c r="BS33" s="17">
        <v>1.03092783505155E-2</v>
      </c>
      <c r="BT33" s="17">
        <v>0</v>
      </c>
      <c r="BU33" s="17">
        <v>4.1237113402061897E-2</v>
      </c>
      <c r="BV33" s="17">
        <v>0.10309278350515499</v>
      </c>
      <c r="BW33" s="17">
        <v>0</v>
      </c>
      <c r="BX33" s="17">
        <v>0</v>
      </c>
      <c r="BY33" s="17">
        <v>5.1546391752577296E-2</v>
      </c>
      <c r="BZ33" s="17">
        <v>0.164948453608247</v>
      </c>
      <c r="CA33" s="17">
        <v>7.2164948453608199E-2</v>
      </c>
      <c r="CB33" s="17">
        <v>0.42268041237113402</v>
      </c>
      <c r="CC33" s="17">
        <v>2.06185567010309E-2</v>
      </c>
      <c r="CD33" s="17">
        <v>0.50515463917525805</v>
      </c>
      <c r="CE33" s="17">
        <v>0.123711340206186</v>
      </c>
      <c r="CF33" s="17">
        <v>0.79381443298969101</v>
      </c>
      <c r="CG33" s="17">
        <v>9.2783505154639206E-2</v>
      </c>
      <c r="CH33" s="17">
        <v>0.10309278350515499</v>
      </c>
      <c r="CI33" s="17">
        <v>3.0927835051546403E-2</v>
      </c>
      <c r="CJ33" s="17">
        <v>0</v>
      </c>
      <c r="CK33" s="17">
        <v>0</v>
      </c>
      <c r="CL33" s="17">
        <v>1.03092783505155E-2</v>
      </c>
      <c r="CM33" s="17">
        <v>2.06185567010309E-2</v>
      </c>
      <c r="CN33" s="17">
        <v>0.97938144329896903</v>
      </c>
      <c r="CO33" s="17">
        <v>0</v>
      </c>
      <c r="CP33" s="17">
        <v>0</v>
      </c>
      <c r="CQ33" s="17">
        <v>3.0927835051546403E-2</v>
      </c>
      <c r="CR33" s="17">
        <v>0</v>
      </c>
      <c r="CS33" s="17">
        <v>2.06185567010309E-2</v>
      </c>
      <c r="CT33" s="17">
        <v>0</v>
      </c>
      <c r="CU33" s="17">
        <v>7.2164948453608199E-2</v>
      </c>
      <c r="CV33" s="17">
        <v>0.32989690721649501</v>
      </c>
      <c r="CW33" s="17">
        <v>0</v>
      </c>
      <c r="CX33" s="17">
        <v>1.03092783505155E-2</v>
      </c>
      <c r="CY33" s="17">
        <v>0.58762886597938102</v>
      </c>
      <c r="CZ33" s="17">
        <v>0</v>
      </c>
      <c r="DA33" s="17">
        <v>0.216494845360825</v>
      </c>
      <c r="DB33" s="17">
        <v>0.77319587628866004</v>
      </c>
      <c r="DC33" s="17">
        <v>1.03092783505155E-2</v>
      </c>
      <c r="DD33" s="17">
        <v>0</v>
      </c>
      <c r="DE33" s="17">
        <v>0</v>
      </c>
      <c r="DF33" s="17">
        <v>0</v>
      </c>
      <c r="DG33" s="17">
        <v>0.81443298969072198</v>
      </c>
      <c r="DH33" s="17">
        <v>0.18556701030927802</v>
      </c>
      <c r="DI33" s="17">
        <v>0</v>
      </c>
      <c r="DJ33" s="58">
        <v>0.48453608247422703</v>
      </c>
      <c r="DK33" s="58">
        <v>0.48453608247422703</v>
      </c>
      <c r="DL33" s="58">
        <v>3.0927835051546403E-2</v>
      </c>
      <c r="DM33" s="58">
        <v>0.54639175257731998</v>
      </c>
      <c r="DN33" s="58">
        <v>0.45360824742268002</v>
      </c>
      <c r="DO33" s="58">
        <v>0</v>
      </c>
      <c r="DP33" s="17">
        <v>0.42268041237113402</v>
      </c>
      <c r="DQ33" s="18">
        <v>4.1666666666666699E-2</v>
      </c>
      <c r="DR33" s="18">
        <v>0</v>
      </c>
      <c r="DS33" s="57">
        <v>0</v>
      </c>
      <c r="DT33" s="57">
        <v>0.11764705882352899</v>
      </c>
      <c r="DU33" s="18">
        <v>2.5000000000000001E-2</v>
      </c>
      <c r="DV33" s="18">
        <v>2.5000000000000001E-2</v>
      </c>
      <c r="DW33" s="18">
        <v>0</v>
      </c>
      <c r="DX33" s="18">
        <v>0</v>
      </c>
      <c r="DY33" s="18">
        <v>0</v>
      </c>
      <c r="DZ33" s="18">
        <v>0</v>
      </c>
      <c r="EA33" s="18">
        <v>0</v>
      </c>
      <c r="EB33" s="73">
        <v>0.30927835051546398</v>
      </c>
      <c r="EC33" s="73">
        <v>0.69072164948453607</v>
      </c>
      <c r="ED33" s="73">
        <v>0</v>
      </c>
      <c r="EE33" s="58">
        <v>0</v>
      </c>
    </row>
    <row r="34" spans="1:135" x14ac:dyDescent="0.3">
      <c r="A34" s="14" t="s">
        <v>32</v>
      </c>
      <c r="B34" s="14"/>
      <c r="C34" s="17">
        <v>0.7068965517241379</v>
      </c>
      <c r="D34" s="17">
        <v>0.18518518518518501</v>
      </c>
      <c r="E34" s="17">
        <v>4.5454545454545504E-2</v>
      </c>
      <c r="F34" s="17">
        <v>0</v>
      </c>
      <c r="G34" s="17">
        <v>0.25</v>
      </c>
      <c r="H34" s="17">
        <v>2.66666666666667E-2</v>
      </c>
      <c r="I34" s="17">
        <v>0</v>
      </c>
      <c r="J34" s="17">
        <v>3.9215686274509796E-2</v>
      </c>
      <c r="K34" s="17">
        <v>5.5944055944055895E-2</v>
      </c>
      <c r="L34" s="17">
        <v>1.0638297872340401E-2</v>
      </c>
      <c r="M34" s="17">
        <v>4.2553191489361701E-2</v>
      </c>
      <c r="N34" s="17">
        <v>6.382978723404259E-2</v>
      </c>
      <c r="O34" s="17">
        <v>2.1276595744680899E-2</v>
      </c>
      <c r="P34" s="17">
        <v>6.382978723404259E-2</v>
      </c>
      <c r="Q34" s="17">
        <v>2.1276595744680899E-2</v>
      </c>
      <c r="R34" s="17">
        <v>1.0638297872340401E-2</v>
      </c>
      <c r="S34" s="17">
        <v>7.4468085106383003E-2</v>
      </c>
      <c r="T34" s="17">
        <v>7.4468085106383003E-2</v>
      </c>
      <c r="U34" s="17">
        <v>0</v>
      </c>
      <c r="V34" s="17">
        <v>0.76595744680851097</v>
      </c>
      <c r="W34" s="17">
        <v>0</v>
      </c>
      <c r="X34" s="17">
        <v>0</v>
      </c>
      <c r="Y34" s="17">
        <v>7.4468085106383003E-2</v>
      </c>
      <c r="Z34" s="17">
        <v>0.34042553191489394</v>
      </c>
      <c r="AA34" s="17">
        <v>4.2553191489361701E-2</v>
      </c>
      <c r="AB34" s="17">
        <v>8.5106382978723402E-2</v>
      </c>
      <c r="AC34" s="17">
        <v>0.20212765957446799</v>
      </c>
      <c r="AD34" s="17">
        <v>0.20212765957446799</v>
      </c>
      <c r="AE34" s="17">
        <v>0</v>
      </c>
      <c r="AF34" s="17">
        <v>4.2553191489361701E-2</v>
      </c>
      <c r="AG34" s="17">
        <v>2.1276595744680899E-2</v>
      </c>
      <c r="AH34" s="17">
        <v>5.31914893617021E-2</v>
      </c>
      <c r="AI34" s="17">
        <v>0.47872340425531901</v>
      </c>
      <c r="AJ34" s="17">
        <v>0</v>
      </c>
      <c r="AK34" s="17">
        <v>0</v>
      </c>
      <c r="AL34" s="17">
        <v>0</v>
      </c>
      <c r="AM34" s="17">
        <v>0.13829787234042601</v>
      </c>
      <c r="AN34" s="17">
        <v>0.22340425531914898</v>
      </c>
      <c r="AO34" s="17">
        <v>3.1914893617021295E-2</v>
      </c>
      <c r="AP34" s="17">
        <v>0.13829787234042601</v>
      </c>
      <c r="AQ34" s="17">
        <v>2.1276595744680899E-2</v>
      </c>
      <c r="AR34" s="17">
        <v>0.180851063829787</v>
      </c>
      <c r="AS34" s="17">
        <v>0.20212765957446799</v>
      </c>
      <c r="AT34" s="17">
        <v>8.5106382978723402E-2</v>
      </c>
      <c r="AU34" s="17">
        <v>0</v>
      </c>
      <c r="AV34" s="17">
        <v>0.48936170212766</v>
      </c>
      <c r="AW34" s="17">
        <v>0</v>
      </c>
      <c r="AX34" s="17">
        <v>0</v>
      </c>
      <c r="AY34" s="17">
        <v>7.4468085106383003E-2</v>
      </c>
      <c r="AZ34" s="17">
        <v>0.37234042553191499</v>
      </c>
      <c r="BA34" s="17">
        <v>0.117021276595745</v>
      </c>
      <c r="BB34" s="17">
        <v>7.4468085106383003E-2</v>
      </c>
      <c r="BC34" s="17">
        <v>0.24468085106383</v>
      </c>
      <c r="BD34" s="17">
        <v>0.329787234042553</v>
      </c>
      <c r="BE34" s="17">
        <v>0.117021276595745</v>
      </c>
      <c r="BF34" s="17">
        <v>0.14893617021276601</v>
      </c>
      <c r="BG34" s="17">
        <v>7.4468085106383003E-2</v>
      </c>
      <c r="BH34" s="17">
        <v>4.2553191489361701E-2</v>
      </c>
      <c r="BI34" s="17">
        <v>0.35106382978723405</v>
      </c>
      <c r="BJ34" s="17">
        <v>0</v>
      </c>
      <c r="BK34" s="17">
        <v>0</v>
      </c>
      <c r="BL34" s="17">
        <v>3.1914893617021295E-2</v>
      </c>
      <c r="BM34" s="17">
        <v>0.14893617021276601</v>
      </c>
      <c r="BN34" s="17">
        <v>7.4468085106383003E-2</v>
      </c>
      <c r="BO34" s="17">
        <v>2.1276595744680899E-2</v>
      </c>
      <c r="BP34" s="17">
        <v>0.37234042553191499</v>
      </c>
      <c r="BQ34" s="17">
        <v>0.34042553191489394</v>
      </c>
      <c r="BR34" s="17">
        <v>0.25531914893616997</v>
      </c>
      <c r="BS34" s="17">
        <v>1.0638297872340401E-2</v>
      </c>
      <c r="BT34" s="17">
        <v>3.1914893617021295E-2</v>
      </c>
      <c r="BU34" s="17">
        <v>1.0638297872340401E-2</v>
      </c>
      <c r="BV34" s="17">
        <v>0.39361702127659598</v>
      </c>
      <c r="BW34" s="17">
        <v>4.2553191489361701E-2</v>
      </c>
      <c r="BX34" s="17">
        <v>0</v>
      </c>
      <c r="BY34" s="17">
        <v>0.13829787234042601</v>
      </c>
      <c r="BZ34" s="17">
        <v>6.382978723404259E-2</v>
      </c>
      <c r="CA34" s="17">
        <v>2.1276595744680899E-2</v>
      </c>
      <c r="CB34" s="17">
        <v>0.14893617021276601</v>
      </c>
      <c r="CC34" s="17">
        <v>9.5744680851063801E-2</v>
      </c>
      <c r="CD34" s="17">
        <v>0.21276595744680901</v>
      </c>
      <c r="CE34" s="17">
        <v>0.159574468085106</v>
      </c>
      <c r="CF34" s="17">
        <v>0.51063829787233994</v>
      </c>
      <c r="CG34" s="17">
        <v>9.5744680851063801E-2</v>
      </c>
      <c r="CH34" s="17">
        <v>2.1276595744680899E-2</v>
      </c>
      <c r="CI34" s="17">
        <v>0.26595744680851102</v>
      </c>
      <c r="CJ34" s="17">
        <v>5.31914893617021E-2</v>
      </c>
      <c r="CK34" s="17">
        <v>0</v>
      </c>
      <c r="CL34" s="17">
        <v>0.26595744680851102</v>
      </c>
      <c r="CM34" s="17">
        <v>1.0638297872340401E-2</v>
      </c>
      <c r="CN34" s="17">
        <v>0.59574468085106402</v>
      </c>
      <c r="CO34" s="17">
        <v>6.382978723404259E-2</v>
      </c>
      <c r="CP34" s="17">
        <v>5.31914893617021E-2</v>
      </c>
      <c r="CQ34" s="17">
        <v>0.117021276595745</v>
      </c>
      <c r="CR34" s="17">
        <v>1.0638297872340401E-2</v>
      </c>
      <c r="CS34" s="17">
        <v>5.31914893617021E-2</v>
      </c>
      <c r="CT34" s="17">
        <v>6.382978723404259E-2</v>
      </c>
      <c r="CU34" s="17">
        <v>1.0638297872340401E-2</v>
      </c>
      <c r="CV34" s="17">
        <v>0.159574468085106</v>
      </c>
      <c r="CW34" s="17">
        <v>2.1276595744680899E-2</v>
      </c>
      <c r="CX34" s="17">
        <v>0</v>
      </c>
      <c r="CY34" s="17">
        <v>0.80851063829787195</v>
      </c>
      <c r="CZ34" s="17">
        <v>0</v>
      </c>
      <c r="DA34" s="17">
        <v>0.12765957446808499</v>
      </c>
      <c r="DB34" s="17">
        <v>0.86170212765957399</v>
      </c>
      <c r="DC34" s="17">
        <v>0</v>
      </c>
      <c r="DD34" s="17">
        <v>0</v>
      </c>
      <c r="DE34" s="17">
        <v>1.0638297872340401E-2</v>
      </c>
      <c r="DF34" s="17">
        <v>0</v>
      </c>
      <c r="DG34" s="17">
        <v>0.36170212765957499</v>
      </c>
      <c r="DH34" s="17">
        <v>0.61702127659574502</v>
      </c>
      <c r="DI34" s="17">
        <v>2.1276595744680899E-2</v>
      </c>
      <c r="DJ34" s="58">
        <v>0.62765957446808496</v>
      </c>
      <c r="DK34" s="58">
        <v>0.319148936170213</v>
      </c>
      <c r="DL34" s="58">
        <v>5.31914893617021E-2</v>
      </c>
      <c r="DM34" s="58">
        <v>0.48936170212766</v>
      </c>
      <c r="DN34" s="58">
        <v>0.51063829787233994</v>
      </c>
      <c r="DO34" s="58">
        <v>0</v>
      </c>
      <c r="DP34" s="17">
        <v>0.40425531914893598</v>
      </c>
      <c r="DQ34" s="18">
        <v>2.02020202020202E-2</v>
      </c>
      <c r="DR34" s="18">
        <v>9.5238095238095195E-3</v>
      </c>
      <c r="DS34" s="57">
        <v>7.0921985815602792E-3</v>
      </c>
      <c r="DT34" s="57">
        <v>4.2553191489361701E-2</v>
      </c>
      <c r="DU34" s="18">
        <v>0</v>
      </c>
      <c r="DV34" s="18">
        <v>0</v>
      </c>
      <c r="DW34" s="18">
        <v>0</v>
      </c>
      <c r="DX34" s="18">
        <v>0</v>
      </c>
      <c r="DY34" s="18">
        <v>0</v>
      </c>
      <c r="DZ34" s="18">
        <v>0</v>
      </c>
      <c r="EA34" s="18">
        <v>0</v>
      </c>
      <c r="EB34" s="73">
        <v>0.21276595744680901</v>
      </c>
      <c r="EC34" s="73">
        <v>0.78723404255319196</v>
      </c>
      <c r="ED34" s="73">
        <v>0</v>
      </c>
      <c r="EE34" s="58">
        <v>1.0638297872340401E-2</v>
      </c>
    </row>
    <row r="35" spans="1:135" x14ac:dyDescent="0.3">
      <c r="A35" s="14" t="s">
        <v>50</v>
      </c>
      <c r="B35" s="14"/>
      <c r="C35" s="17">
        <v>0.66310865620000004</v>
      </c>
      <c r="D35" s="58">
        <v>0.162307948076613</v>
      </c>
      <c r="E35" s="58">
        <v>0.18821055059586603</v>
      </c>
      <c r="F35" s="58">
        <v>2.2269195723697201E-2</v>
      </c>
      <c r="G35" s="58">
        <v>0.14696325463320301</v>
      </c>
      <c r="H35" s="58">
        <v>0.185618803644469</v>
      </c>
      <c r="I35" s="58">
        <v>8.5290228806643789E-3</v>
      </c>
      <c r="J35" s="58">
        <v>5.2953376303082902E-2</v>
      </c>
      <c r="K35" s="58">
        <v>0.100837916532991</v>
      </c>
      <c r="L35" s="58">
        <v>3.3614796737590001E-3</v>
      </c>
      <c r="M35" s="58">
        <v>6.46559108080169E-2</v>
      </c>
      <c r="N35" s="58">
        <v>5.4159316451018798E-2</v>
      </c>
      <c r="O35" s="58">
        <v>9.5897139924175992E-3</v>
      </c>
      <c r="P35" s="58">
        <v>3.3225451974318899E-2</v>
      </c>
      <c r="Q35" s="58">
        <v>2.45212042337958E-2</v>
      </c>
      <c r="R35" s="58">
        <v>5.1193997259103095E-3</v>
      </c>
      <c r="S35" s="58">
        <v>5.6811711228315603E-2</v>
      </c>
      <c r="T35" s="58">
        <v>3.3023817086908699E-2</v>
      </c>
      <c r="U35" s="58">
        <v>4.5178657790069694E-3</v>
      </c>
      <c r="V35" s="58">
        <v>0.77727469897655599</v>
      </c>
      <c r="W35" s="58">
        <v>5.7402174589901697E-2</v>
      </c>
      <c r="X35" s="58">
        <v>1.6078498235650397E-4</v>
      </c>
      <c r="Y35" s="58">
        <v>2.2032999456742499E-2</v>
      </c>
      <c r="Z35" s="58">
        <v>0.39500838353504697</v>
      </c>
      <c r="AA35" s="58">
        <v>6.0167009443370202E-2</v>
      </c>
      <c r="AB35" s="58">
        <v>4.5621253878418602E-2</v>
      </c>
      <c r="AC35" s="58">
        <v>0.239479425036524</v>
      </c>
      <c r="AD35" s="58">
        <v>0.335822676636715</v>
      </c>
      <c r="AE35" s="58">
        <v>9.2117910258545099E-3</v>
      </c>
      <c r="AF35" s="58">
        <v>6.58481366068559E-2</v>
      </c>
      <c r="AG35" s="58">
        <v>2.0402119025838703E-2</v>
      </c>
      <c r="AH35" s="58">
        <v>2.45047736281752E-2</v>
      </c>
      <c r="AI35" s="58">
        <v>0.44400828376102902</v>
      </c>
      <c r="AJ35" s="58">
        <v>4.95253459514918E-2</v>
      </c>
      <c r="AK35" s="58">
        <v>0</v>
      </c>
      <c r="AL35" s="58">
        <v>6.8948790839224606E-3</v>
      </c>
      <c r="AM35" s="58">
        <v>0.21740198444495001</v>
      </c>
      <c r="AN35" s="58">
        <v>0.291624215327625</v>
      </c>
      <c r="AO35" s="58">
        <v>3.1536872235594503E-2</v>
      </c>
      <c r="AP35" s="58">
        <v>9.9781635729513998E-2</v>
      </c>
      <c r="AQ35" s="58">
        <v>6.2624884544208698E-2</v>
      </c>
      <c r="AR35" s="58">
        <v>0.192548700808131</v>
      </c>
      <c r="AS35" s="58">
        <v>0.14340178616538299</v>
      </c>
      <c r="AT35" s="58">
        <v>8.5637557874612288E-2</v>
      </c>
      <c r="AU35" s="58">
        <v>5.9329394995999898E-3</v>
      </c>
      <c r="AV35" s="58">
        <v>0.443419365598821</v>
      </c>
      <c r="AW35" s="58">
        <v>2.1619009803027903E-2</v>
      </c>
      <c r="AX35" s="58">
        <v>0</v>
      </c>
      <c r="AY35" s="58">
        <v>2.8685326549277201E-2</v>
      </c>
      <c r="AZ35" s="58">
        <v>0.48869030199544494</v>
      </c>
      <c r="BA35" s="58">
        <v>0.119725281504029</v>
      </c>
      <c r="BB35" s="58">
        <v>5.7582481343188101E-2</v>
      </c>
      <c r="BC35" s="58">
        <v>0.31458873639233603</v>
      </c>
      <c r="BD35" s="58">
        <v>0.40003681825432602</v>
      </c>
      <c r="BE35" s="58">
        <v>0.15917018480207498</v>
      </c>
      <c r="BF35" s="58">
        <v>7.7186756113752808E-2</v>
      </c>
      <c r="BG35" s="58">
        <v>2.6046487156618899E-2</v>
      </c>
      <c r="BH35" s="58">
        <v>3.8964232978908504E-2</v>
      </c>
      <c r="BI35" s="58">
        <v>0.32418296915080902</v>
      </c>
      <c r="BJ35" s="58">
        <v>2.0115400738868302E-2</v>
      </c>
      <c r="BK35" s="58">
        <v>0</v>
      </c>
      <c r="BL35" s="58">
        <v>2.6936691413336898E-2</v>
      </c>
      <c r="BM35" s="58">
        <v>0.26852869118099604</v>
      </c>
      <c r="BN35" s="58">
        <v>9.8587090875636385E-2</v>
      </c>
      <c r="BO35" s="58">
        <v>5.4334769162609202E-2</v>
      </c>
      <c r="BP35" s="58">
        <v>0.260247466223545</v>
      </c>
      <c r="BQ35" s="58">
        <v>0.48588951969446698</v>
      </c>
      <c r="BR35" s="58">
        <v>0.20548446432631601</v>
      </c>
      <c r="BS35" s="58">
        <v>8.0042839389386795E-3</v>
      </c>
      <c r="BT35" s="58">
        <v>1.8499660867912899E-2</v>
      </c>
      <c r="BU35" s="58">
        <v>2.4893996227285598E-2</v>
      </c>
      <c r="BV35" s="58">
        <v>0.234453141239341</v>
      </c>
      <c r="BW35" s="58">
        <v>4.8232700615180694E-2</v>
      </c>
      <c r="BX35" s="58">
        <v>1.3712326719444301E-2</v>
      </c>
      <c r="BY35" s="58">
        <v>5.9022856266402496E-2</v>
      </c>
      <c r="BZ35" s="58">
        <v>0.12540441120024901</v>
      </c>
      <c r="CA35" s="58">
        <v>3.3403061751605595E-2</v>
      </c>
      <c r="CB35" s="58">
        <v>0.20157883999884899</v>
      </c>
      <c r="CC35" s="58">
        <v>0.132166898389489</v>
      </c>
      <c r="CD35" s="58">
        <v>0.38236852350644596</v>
      </c>
      <c r="CE35" s="58">
        <v>0.15384551945605002</v>
      </c>
      <c r="CF35" s="58">
        <v>0.41019155829373999</v>
      </c>
      <c r="CG35" s="58">
        <v>6.8181103340900398E-2</v>
      </c>
      <c r="CH35" s="58">
        <v>5.7420346350860595E-2</v>
      </c>
      <c r="CI35" s="58">
        <v>0.20005116582334001</v>
      </c>
      <c r="CJ35" s="58">
        <v>5.6197527530866903E-2</v>
      </c>
      <c r="CK35" s="58">
        <v>6.3868446712181505E-3</v>
      </c>
      <c r="CL35" s="58">
        <v>5.7319358036338003E-2</v>
      </c>
      <c r="CM35" s="58">
        <v>8.9405109465884397E-2</v>
      </c>
      <c r="CN35" s="58">
        <v>0.90629403845357304</v>
      </c>
      <c r="CO35" s="58">
        <v>2.70946904514861E-2</v>
      </c>
      <c r="CP35" s="58">
        <v>1.6199372846270602E-2</v>
      </c>
      <c r="CQ35" s="58">
        <v>3.4111618448412401E-2</v>
      </c>
      <c r="CR35" s="58">
        <v>1.8807699001574901E-2</v>
      </c>
      <c r="CS35" s="58">
        <v>2.2187669319562901E-2</v>
      </c>
      <c r="CT35" s="58">
        <v>8.0462546307102194E-3</v>
      </c>
      <c r="CU35" s="58">
        <v>1.86986219714949E-2</v>
      </c>
      <c r="CV35" s="58">
        <v>0.18273939716590198</v>
      </c>
      <c r="CW35" s="58">
        <v>1.4707654247995701E-2</v>
      </c>
      <c r="CX35" s="58">
        <v>3.97931186299134E-3</v>
      </c>
      <c r="CY35" s="58">
        <v>0.779710087913561</v>
      </c>
      <c r="CZ35" s="58">
        <v>1.6492683805470102E-4</v>
      </c>
      <c r="DA35" s="58">
        <v>0.19613507069298802</v>
      </c>
      <c r="DB35" s="58">
        <v>0.79401785090612809</v>
      </c>
      <c r="DC35" s="58">
        <v>3.92599830505512E-3</v>
      </c>
      <c r="DD35" s="58">
        <v>3.7706462113257802E-4</v>
      </c>
      <c r="DE35" s="58">
        <v>5.5440154746961099E-3</v>
      </c>
      <c r="DF35" s="58">
        <v>0</v>
      </c>
      <c r="DG35" s="58">
        <v>0.73857324882146502</v>
      </c>
      <c r="DH35" s="58">
        <v>0.23801254896302201</v>
      </c>
      <c r="DI35" s="58">
        <v>2.3414202215512797E-2</v>
      </c>
      <c r="DJ35" s="58">
        <v>0.58479540925661799</v>
      </c>
      <c r="DK35" s="58">
        <v>0.353866136520956</v>
      </c>
      <c r="DL35" s="58">
        <v>6.1338454222426494E-2</v>
      </c>
      <c r="DM35" s="58">
        <v>0.51971783769249702</v>
      </c>
      <c r="DN35" s="58">
        <v>0.47536268318173103</v>
      </c>
      <c r="DO35" s="58">
        <v>4.9194791257722494E-3</v>
      </c>
      <c r="DP35" s="17">
        <v>0.37626501723533101</v>
      </c>
      <c r="DQ35" s="18">
        <v>3.0997186706271603E-2</v>
      </c>
      <c r="DR35" s="18">
        <v>4.40464617492868E-3</v>
      </c>
      <c r="DS35" s="57">
        <v>6.3434444496985494E-3</v>
      </c>
      <c r="DT35" s="57">
        <v>7.8933268866572495E-2</v>
      </c>
      <c r="DU35" s="18">
        <v>1.579727563E-2</v>
      </c>
      <c r="DV35" s="57">
        <v>5.3975342242689097E-3</v>
      </c>
      <c r="DW35" s="57">
        <v>3.3557082817398899E-3</v>
      </c>
      <c r="DX35" s="57">
        <v>2.9686217694751701E-3</v>
      </c>
      <c r="DY35" s="57">
        <v>2.3946239629444297E-3</v>
      </c>
      <c r="DZ35" s="57">
        <v>2.22334715169789E-3</v>
      </c>
      <c r="EA35" s="57">
        <v>1.6988844555453999E-3</v>
      </c>
      <c r="EB35" s="74">
        <v>0.18384247335531201</v>
      </c>
      <c r="EC35" s="74">
        <v>0.81506225713504898</v>
      </c>
      <c r="ED35" s="74">
        <v>1.09526950963895E-3</v>
      </c>
      <c r="EE35" s="58">
        <v>7.10110969981156E-2</v>
      </c>
    </row>
    <row r="36" spans="1:135" s="34" customFormat="1" ht="69" customHeight="1" x14ac:dyDescent="0.25">
      <c r="A36" s="32" t="s">
        <v>340</v>
      </c>
      <c r="B36" s="32"/>
      <c r="C36" s="33" t="s">
        <v>391</v>
      </c>
      <c r="D36" s="98" t="s">
        <v>392</v>
      </c>
      <c r="E36" s="100"/>
      <c r="F36" s="100"/>
      <c r="G36" s="100"/>
      <c r="H36" s="100"/>
      <c r="I36" s="101"/>
      <c r="J36" s="102" t="s">
        <v>393</v>
      </c>
      <c r="K36" s="99"/>
      <c r="L36" s="95" t="s">
        <v>338</v>
      </c>
      <c r="M36" s="96"/>
      <c r="N36" s="96"/>
      <c r="O36" s="96"/>
      <c r="P36" s="96"/>
      <c r="Q36" s="96"/>
      <c r="R36" s="96"/>
      <c r="S36" s="96"/>
      <c r="T36" s="96"/>
      <c r="U36" s="96"/>
      <c r="V36" s="96"/>
      <c r="W36" s="96"/>
      <c r="X36" s="97"/>
      <c r="Y36" s="95" t="s">
        <v>338</v>
      </c>
      <c r="Z36" s="96"/>
      <c r="AA36" s="96"/>
      <c r="AB36" s="96"/>
      <c r="AC36" s="96"/>
      <c r="AD36" s="96"/>
      <c r="AE36" s="96"/>
      <c r="AF36" s="96"/>
      <c r="AG36" s="96"/>
      <c r="AH36" s="96"/>
      <c r="AI36" s="96"/>
      <c r="AJ36" s="96"/>
      <c r="AK36" s="97"/>
      <c r="AL36" s="95" t="s">
        <v>338</v>
      </c>
      <c r="AM36" s="96"/>
      <c r="AN36" s="96"/>
      <c r="AO36" s="96"/>
      <c r="AP36" s="96"/>
      <c r="AQ36" s="96"/>
      <c r="AR36" s="96"/>
      <c r="AS36" s="96"/>
      <c r="AT36" s="96"/>
      <c r="AU36" s="96"/>
      <c r="AV36" s="96"/>
      <c r="AW36" s="96"/>
      <c r="AX36" s="97"/>
      <c r="AY36" s="95" t="s">
        <v>338</v>
      </c>
      <c r="AZ36" s="96"/>
      <c r="BA36" s="96"/>
      <c r="BB36" s="96"/>
      <c r="BC36" s="96"/>
      <c r="BD36" s="96"/>
      <c r="BE36" s="96"/>
      <c r="BF36" s="96"/>
      <c r="BG36" s="96"/>
      <c r="BH36" s="96"/>
      <c r="BI36" s="96"/>
      <c r="BJ36" s="96"/>
      <c r="BK36" s="97"/>
      <c r="BL36" s="95" t="s">
        <v>338</v>
      </c>
      <c r="BM36" s="96"/>
      <c r="BN36" s="96"/>
      <c r="BO36" s="96"/>
      <c r="BP36" s="96"/>
      <c r="BQ36" s="96"/>
      <c r="BR36" s="96"/>
      <c r="BS36" s="96"/>
      <c r="BT36" s="96"/>
      <c r="BU36" s="96"/>
      <c r="BV36" s="96"/>
      <c r="BW36" s="96"/>
      <c r="BX36" s="97"/>
      <c r="BY36" s="95" t="s">
        <v>338</v>
      </c>
      <c r="BZ36" s="96"/>
      <c r="CA36" s="96"/>
      <c r="CB36" s="96"/>
      <c r="CC36" s="96"/>
      <c r="CD36" s="96"/>
      <c r="CE36" s="96"/>
      <c r="CF36" s="96"/>
      <c r="CG36" s="96"/>
      <c r="CH36" s="96"/>
      <c r="CI36" s="96"/>
      <c r="CJ36" s="96"/>
      <c r="CK36" s="97"/>
      <c r="CL36" s="95" t="s">
        <v>338</v>
      </c>
      <c r="CM36" s="96"/>
      <c r="CN36" s="96"/>
      <c r="CO36" s="96"/>
      <c r="CP36" s="96"/>
      <c r="CQ36" s="96"/>
      <c r="CR36" s="96"/>
      <c r="CS36" s="96"/>
      <c r="CT36" s="97"/>
      <c r="CU36" s="54"/>
      <c r="CV36" s="54"/>
      <c r="CW36" s="54"/>
      <c r="CX36" s="54"/>
      <c r="CY36" s="54"/>
      <c r="CZ36" s="54"/>
      <c r="DA36" s="32"/>
      <c r="DB36" s="32"/>
      <c r="DC36" s="32"/>
      <c r="DD36" s="32"/>
      <c r="DE36" s="32"/>
      <c r="DF36" s="32"/>
      <c r="DG36" s="32"/>
      <c r="DH36" s="32"/>
      <c r="DI36" s="32"/>
      <c r="DJ36" s="32"/>
      <c r="DK36" s="32"/>
      <c r="DL36" s="32"/>
      <c r="DM36" s="32"/>
      <c r="DN36" s="32"/>
      <c r="DO36" s="32"/>
      <c r="DP36" s="32"/>
      <c r="DQ36" s="98" t="s">
        <v>394</v>
      </c>
      <c r="DR36" s="99"/>
      <c r="DS36" s="98" t="s">
        <v>394</v>
      </c>
      <c r="DT36" s="99"/>
      <c r="DU36" s="32"/>
      <c r="DV36" s="102" t="s">
        <v>395</v>
      </c>
      <c r="DW36" s="103"/>
      <c r="DX36" s="103"/>
      <c r="DY36" s="103"/>
      <c r="DZ36" s="103"/>
      <c r="EA36" s="99"/>
      <c r="EB36" s="32"/>
      <c r="EC36" s="32"/>
      <c r="ED36" s="32"/>
      <c r="EE36" s="43"/>
    </row>
  </sheetData>
  <mergeCells count="38">
    <mergeCell ref="D36:I36"/>
    <mergeCell ref="J36:K36"/>
    <mergeCell ref="DQ36:DR36"/>
    <mergeCell ref="DV36:EA36"/>
    <mergeCell ref="L36:X36"/>
    <mergeCell ref="Y36:AK36"/>
    <mergeCell ref="AL36:AX36"/>
    <mergeCell ref="AY36:BK36"/>
    <mergeCell ref="BL36:BX36"/>
    <mergeCell ref="BY36:CK36"/>
    <mergeCell ref="EB1:ED2"/>
    <mergeCell ref="DQ1:DR2"/>
    <mergeCell ref="DV1:EA2"/>
    <mergeCell ref="DU1:DU3"/>
    <mergeCell ref="CL36:CT36"/>
    <mergeCell ref="DS1:DT2"/>
    <mergeCell ref="DS36:DT36"/>
    <mergeCell ref="BY1:CK2"/>
    <mergeCell ref="CL1:CT2"/>
    <mergeCell ref="DP1:DP3"/>
    <mergeCell ref="DJ1:DL2"/>
    <mergeCell ref="DM1:DO2"/>
    <mergeCell ref="EE1:EE3"/>
    <mergeCell ref="A1:A3"/>
    <mergeCell ref="B1:B3"/>
    <mergeCell ref="C1:C3"/>
    <mergeCell ref="D2:F2"/>
    <mergeCell ref="G2:I2"/>
    <mergeCell ref="D1:I1"/>
    <mergeCell ref="J1:K2"/>
    <mergeCell ref="L1:X2"/>
    <mergeCell ref="CU1:CZ2"/>
    <mergeCell ref="DA1:DF2"/>
    <mergeCell ref="DG1:DI2"/>
    <mergeCell ref="Y1:AK2"/>
    <mergeCell ref="AL1:AX2"/>
    <mergeCell ref="AY1:BK2"/>
    <mergeCell ref="BL1:BX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6"/>
  <sheetViews>
    <sheetView zoomScale="80" zoomScaleNormal="80" workbookViewId="0">
      <pane xSplit="2" ySplit="3" topLeftCell="AW4" activePane="bottomRight" state="frozen"/>
      <selection pane="topRight" activeCell="C1" sqref="C1"/>
      <selection pane="bottomLeft" activeCell="A4" sqref="A4"/>
      <selection pane="bottomRight" activeCell="AR1" sqref="AR1:BA3"/>
    </sheetView>
  </sheetViews>
  <sheetFormatPr defaultColWidth="9" defaultRowHeight="16.5" x14ac:dyDescent="0.3"/>
  <cols>
    <col min="1" max="1" width="24.28515625" style="2" customWidth="1"/>
    <col min="2" max="2" width="20.85546875" style="2" customWidth="1"/>
    <col min="3" max="4" width="18" style="3" customWidth="1"/>
    <col min="5" max="5" width="17.85546875" style="1" customWidth="1"/>
    <col min="6" max="7" width="18" style="1" customWidth="1"/>
    <col min="8" max="8" width="21.5703125" style="1" customWidth="1"/>
    <col min="9" max="10" width="18" style="1" customWidth="1"/>
    <col min="11" max="11" width="21.140625" style="1" customWidth="1"/>
    <col min="12" max="17" width="15" style="4" customWidth="1"/>
    <col min="18" max="18" width="34.7109375" style="1" customWidth="1"/>
    <col min="19" max="20" width="18.28515625" style="1" customWidth="1"/>
    <col min="21" max="22" width="22" style="1" customWidth="1"/>
    <col min="23" max="42" width="9.42578125" style="1" customWidth="1"/>
    <col min="43" max="43" width="12" style="1" customWidth="1"/>
    <col min="44" max="52" width="14.28515625" style="1" customWidth="1"/>
    <col min="53" max="53" width="10.42578125" style="1" customWidth="1"/>
    <col min="54" max="55" width="14" style="3" customWidth="1"/>
    <col min="56" max="56" width="14" style="1" customWidth="1"/>
    <col min="57" max="57" width="9" style="1" customWidth="1"/>
    <col min="58" max="16384" width="9" style="1"/>
  </cols>
  <sheetData>
    <row r="1" spans="1:56" s="7" customFormat="1" ht="29.25" customHeight="1" x14ac:dyDescent="0.25">
      <c r="A1" s="90" t="s">
        <v>0</v>
      </c>
      <c r="B1" s="90" t="s">
        <v>1</v>
      </c>
      <c r="C1" s="90" t="s">
        <v>399</v>
      </c>
      <c r="D1" s="90"/>
      <c r="E1" s="90" t="s">
        <v>396</v>
      </c>
      <c r="F1" s="90" t="s">
        <v>400</v>
      </c>
      <c r="G1" s="90"/>
      <c r="H1" s="90" t="s">
        <v>397</v>
      </c>
      <c r="I1" s="90" t="s">
        <v>402</v>
      </c>
      <c r="J1" s="90"/>
      <c r="K1" s="90" t="s">
        <v>398</v>
      </c>
      <c r="L1" s="90" t="s">
        <v>403</v>
      </c>
      <c r="M1" s="90"/>
      <c r="N1" s="90"/>
      <c r="O1" s="90"/>
      <c r="P1" s="90"/>
      <c r="Q1" s="90"/>
      <c r="R1" s="90" t="s">
        <v>401</v>
      </c>
      <c r="S1" s="90" t="s">
        <v>404</v>
      </c>
      <c r="T1" s="90"/>
      <c r="U1" s="90" t="s">
        <v>405</v>
      </c>
      <c r="V1" s="90"/>
      <c r="W1" s="90" t="s">
        <v>406</v>
      </c>
      <c r="X1" s="90"/>
      <c r="Y1" s="90"/>
      <c r="Z1" s="90"/>
      <c r="AA1" s="90"/>
      <c r="AB1" s="90"/>
      <c r="AC1" s="90"/>
      <c r="AD1" s="90"/>
      <c r="AE1" s="90"/>
      <c r="AF1" s="90"/>
      <c r="AG1" s="90"/>
      <c r="AH1" s="90"/>
      <c r="AI1" s="90"/>
      <c r="AJ1" s="90"/>
      <c r="AK1" s="108" t="s">
        <v>505</v>
      </c>
      <c r="AL1" s="109"/>
      <c r="AM1" s="109"/>
      <c r="AN1" s="109"/>
      <c r="AO1" s="109"/>
      <c r="AP1" s="109"/>
      <c r="AQ1" s="110"/>
      <c r="AR1" s="107" t="s">
        <v>407</v>
      </c>
      <c r="AS1" s="107"/>
      <c r="AT1" s="107"/>
      <c r="AU1" s="107"/>
      <c r="AV1" s="107"/>
      <c r="AW1" s="107"/>
      <c r="AX1" s="107"/>
      <c r="AY1" s="107"/>
      <c r="AZ1" s="107"/>
      <c r="BA1" s="107"/>
      <c r="BB1" s="90" t="s">
        <v>498</v>
      </c>
      <c r="BC1" s="90"/>
      <c r="BD1" s="90"/>
    </row>
    <row r="2" spans="1:56" s="7" customFormat="1" ht="13.5" customHeight="1" x14ac:dyDescent="0.25">
      <c r="A2" s="90"/>
      <c r="B2" s="90"/>
      <c r="C2" s="90"/>
      <c r="D2" s="90"/>
      <c r="E2" s="90"/>
      <c r="F2" s="90"/>
      <c r="G2" s="90"/>
      <c r="H2" s="90"/>
      <c r="I2" s="90"/>
      <c r="J2" s="90"/>
      <c r="K2" s="90"/>
      <c r="L2" s="90" t="s">
        <v>45</v>
      </c>
      <c r="M2" s="90"/>
      <c r="N2" s="90"/>
      <c r="O2" s="90" t="s">
        <v>46</v>
      </c>
      <c r="P2" s="90"/>
      <c r="Q2" s="90"/>
      <c r="R2" s="90"/>
      <c r="S2" s="90"/>
      <c r="T2" s="90"/>
      <c r="U2" s="90"/>
      <c r="V2" s="90"/>
      <c r="W2" s="90" t="s">
        <v>45</v>
      </c>
      <c r="X2" s="90"/>
      <c r="Y2" s="90"/>
      <c r="Z2" s="90"/>
      <c r="AA2" s="90"/>
      <c r="AB2" s="90"/>
      <c r="AC2" s="90"/>
      <c r="AD2" s="91" t="s">
        <v>46</v>
      </c>
      <c r="AE2" s="91"/>
      <c r="AF2" s="91"/>
      <c r="AG2" s="91"/>
      <c r="AH2" s="91"/>
      <c r="AI2" s="91"/>
      <c r="AJ2" s="91"/>
      <c r="AK2" s="111"/>
      <c r="AL2" s="112"/>
      <c r="AM2" s="112"/>
      <c r="AN2" s="112"/>
      <c r="AO2" s="112"/>
      <c r="AP2" s="112"/>
      <c r="AQ2" s="113"/>
      <c r="AR2" s="107"/>
      <c r="AS2" s="107"/>
      <c r="AT2" s="107"/>
      <c r="AU2" s="107"/>
      <c r="AV2" s="107"/>
      <c r="AW2" s="107"/>
      <c r="AX2" s="107"/>
      <c r="AY2" s="107"/>
      <c r="AZ2" s="107"/>
      <c r="BA2" s="107"/>
      <c r="BB2" s="90"/>
      <c r="BC2" s="90"/>
      <c r="BD2" s="90"/>
    </row>
    <row r="3" spans="1:56" s="7" customFormat="1" ht="54" customHeight="1" x14ac:dyDescent="0.25">
      <c r="A3" s="90"/>
      <c r="B3" s="90"/>
      <c r="C3" s="26" t="s">
        <v>45</v>
      </c>
      <c r="D3" s="26" t="s">
        <v>46</v>
      </c>
      <c r="E3" s="90"/>
      <c r="F3" s="26" t="s">
        <v>45</v>
      </c>
      <c r="G3" s="26" t="s">
        <v>46</v>
      </c>
      <c r="H3" s="90"/>
      <c r="I3" s="26" t="s">
        <v>45</v>
      </c>
      <c r="J3" s="26" t="s">
        <v>46</v>
      </c>
      <c r="K3" s="90"/>
      <c r="L3" s="27" t="s">
        <v>58</v>
      </c>
      <c r="M3" s="27" t="s">
        <v>59</v>
      </c>
      <c r="N3" s="27" t="s">
        <v>60</v>
      </c>
      <c r="O3" s="27" t="s">
        <v>58</v>
      </c>
      <c r="P3" s="27" t="s">
        <v>59</v>
      </c>
      <c r="Q3" s="27" t="s">
        <v>60</v>
      </c>
      <c r="R3" s="90"/>
      <c r="S3" s="26" t="s">
        <v>45</v>
      </c>
      <c r="T3" s="26" t="s">
        <v>46</v>
      </c>
      <c r="U3" s="26" t="s">
        <v>45</v>
      </c>
      <c r="V3" s="26" t="s">
        <v>46</v>
      </c>
      <c r="W3" s="27" t="s">
        <v>61</v>
      </c>
      <c r="X3" s="27" t="s">
        <v>62</v>
      </c>
      <c r="Y3" s="27" t="s">
        <v>63</v>
      </c>
      <c r="Z3" s="27" t="s">
        <v>64</v>
      </c>
      <c r="AA3" s="27" t="s">
        <v>65</v>
      </c>
      <c r="AB3" s="27" t="s">
        <v>66</v>
      </c>
      <c r="AC3" s="27" t="s">
        <v>67</v>
      </c>
      <c r="AD3" s="27" t="s">
        <v>61</v>
      </c>
      <c r="AE3" s="27" t="s">
        <v>62</v>
      </c>
      <c r="AF3" s="27" t="s">
        <v>63</v>
      </c>
      <c r="AG3" s="27" t="s">
        <v>64</v>
      </c>
      <c r="AH3" s="27" t="s">
        <v>65</v>
      </c>
      <c r="AI3" s="27" t="s">
        <v>66</v>
      </c>
      <c r="AJ3" s="27" t="s">
        <v>67</v>
      </c>
      <c r="AK3" s="63" t="s">
        <v>61</v>
      </c>
      <c r="AL3" s="63" t="s">
        <v>62</v>
      </c>
      <c r="AM3" s="63" t="s">
        <v>63</v>
      </c>
      <c r="AN3" s="63" t="s">
        <v>64</v>
      </c>
      <c r="AO3" s="63" t="s">
        <v>65</v>
      </c>
      <c r="AP3" s="63" t="s">
        <v>66</v>
      </c>
      <c r="AQ3" s="63" t="s">
        <v>67</v>
      </c>
      <c r="AR3" s="79" t="s">
        <v>101</v>
      </c>
      <c r="AS3" s="79" t="s">
        <v>102</v>
      </c>
      <c r="AT3" s="79" t="s">
        <v>103</v>
      </c>
      <c r="AU3" s="79" t="s">
        <v>104</v>
      </c>
      <c r="AV3" s="79" t="s">
        <v>105</v>
      </c>
      <c r="AW3" s="79" t="s">
        <v>106</v>
      </c>
      <c r="AX3" s="79" t="s">
        <v>107</v>
      </c>
      <c r="AY3" s="79" t="s">
        <v>66</v>
      </c>
      <c r="AZ3" s="79" t="s">
        <v>108</v>
      </c>
      <c r="BA3" s="79" t="s">
        <v>77</v>
      </c>
      <c r="BB3" s="61" t="s">
        <v>497</v>
      </c>
      <c r="BC3" s="28" t="s">
        <v>496</v>
      </c>
      <c r="BD3" s="27" t="s">
        <v>67</v>
      </c>
    </row>
    <row r="4" spans="1:56" x14ac:dyDescent="0.3">
      <c r="A4" s="14" t="s">
        <v>2</v>
      </c>
      <c r="B4" s="14"/>
      <c r="C4" s="17">
        <v>0.86666666666666703</v>
      </c>
      <c r="D4" s="17">
        <v>0.82051282051282004</v>
      </c>
      <c r="E4" s="17">
        <v>0.82142857142857095</v>
      </c>
      <c r="F4" s="17">
        <v>1</v>
      </c>
      <c r="G4" s="17">
        <v>0.97435897435897401</v>
      </c>
      <c r="H4" s="17">
        <v>0.98214285714285698</v>
      </c>
      <c r="I4" s="17">
        <v>0.11111111111111099</v>
      </c>
      <c r="J4" s="17">
        <v>0.17948717948717899</v>
      </c>
      <c r="K4" s="17">
        <v>0.125</v>
      </c>
      <c r="L4" s="62">
        <v>1</v>
      </c>
      <c r="M4" s="62">
        <v>0</v>
      </c>
      <c r="N4" s="62">
        <v>0</v>
      </c>
      <c r="O4" s="62">
        <v>1</v>
      </c>
      <c r="P4" s="62">
        <v>0</v>
      </c>
      <c r="Q4" s="62">
        <v>0</v>
      </c>
      <c r="R4" s="18">
        <v>0.53333333333333299</v>
      </c>
      <c r="S4" s="18">
        <v>0.25939849624060202</v>
      </c>
      <c r="T4" s="18">
        <v>0.306201550387597</v>
      </c>
      <c r="U4" s="18">
        <v>0.97101449275362295</v>
      </c>
      <c r="V4" s="18">
        <v>0.974683544303797</v>
      </c>
      <c r="W4" s="18">
        <v>0.8840579710144929</v>
      </c>
      <c r="X4" s="18">
        <v>4.3478260869565195E-2</v>
      </c>
      <c r="Y4" s="18">
        <v>0</v>
      </c>
      <c r="Z4" s="18">
        <v>0.376811594202899</v>
      </c>
      <c r="AA4" s="18">
        <v>4.3478260869565195E-2</v>
      </c>
      <c r="AB4" s="18">
        <v>0</v>
      </c>
      <c r="AC4" s="18">
        <v>0</v>
      </c>
      <c r="AD4" s="18">
        <v>0.911392405063291</v>
      </c>
      <c r="AE4" s="18">
        <v>3.7974683544303799E-2</v>
      </c>
      <c r="AF4" s="18">
        <v>2.5316455696202497E-2</v>
      </c>
      <c r="AG4" s="18">
        <v>0.24050632911392397</v>
      </c>
      <c r="AH4" s="18">
        <v>0.113924050632911</v>
      </c>
      <c r="AI4" s="18">
        <v>0</v>
      </c>
      <c r="AJ4" s="18">
        <v>0</v>
      </c>
      <c r="AK4" s="18">
        <v>0.89864864864864902</v>
      </c>
      <c r="AL4" s="18">
        <v>8.1081081081081099E-2</v>
      </c>
      <c r="AM4" s="18">
        <v>4.0540540540540501E-2</v>
      </c>
      <c r="AN4" s="18">
        <v>0.304054054054054</v>
      </c>
      <c r="AO4" s="18">
        <v>1.35135135135135E-2</v>
      </c>
      <c r="AP4" s="18">
        <v>0</v>
      </c>
      <c r="AQ4" s="18">
        <v>0</v>
      </c>
      <c r="AR4" s="77">
        <v>0.25</v>
      </c>
      <c r="AS4" s="77">
        <v>0.01</v>
      </c>
      <c r="AT4" s="77">
        <v>0.02</v>
      </c>
      <c r="AU4" s="77">
        <v>0.13</v>
      </c>
      <c r="AV4" s="77">
        <v>0.2</v>
      </c>
      <c r="AW4" s="77">
        <v>0.04</v>
      </c>
      <c r="AX4" s="77">
        <v>0.11</v>
      </c>
      <c r="AY4" s="77">
        <v>0.31</v>
      </c>
      <c r="AZ4" s="77">
        <v>0.53</v>
      </c>
      <c r="BA4" s="77">
        <v>0</v>
      </c>
      <c r="BB4" s="18">
        <v>0</v>
      </c>
      <c r="BC4" s="18">
        <v>0</v>
      </c>
      <c r="BD4" s="18">
        <v>0</v>
      </c>
    </row>
    <row r="5" spans="1:56" x14ac:dyDescent="0.3">
      <c r="A5" s="14" t="s">
        <v>3</v>
      </c>
      <c r="B5" s="14"/>
      <c r="C5" s="17">
        <v>0.84615384615384603</v>
      </c>
      <c r="D5" s="17">
        <v>0.85416666666666696</v>
      </c>
      <c r="E5" s="17">
        <v>0.8</v>
      </c>
      <c r="F5" s="17">
        <v>1</v>
      </c>
      <c r="G5" s="17">
        <v>0.97916666666666696</v>
      </c>
      <c r="H5" s="17">
        <v>0.984615384615385</v>
      </c>
      <c r="I5" s="17">
        <v>0.21153846153846201</v>
      </c>
      <c r="J5" s="17">
        <v>0.16666666666666699</v>
      </c>
      <c r="K5" s="17">
        <v>0.138461538461538</v>
      </c>
      <c r="L5" s="62">
        <v>1</v>
      </c>
      <c r="M5" s="62">
        <v>0</v>
      </c>
      <c r="N5" s="62">
        <v>0</v>
      </c>
      <c r="O5" s="62">
        <v>0.875</v>
      </c>
      <c r="P5" s="62">
        <v>0</v>
      </c>
      <c r="Q5" s="62">
        <v>0.125</v>
      </c>
      <c r="R5" s="18">
        <v>0.6875</v>
      </c>
      <c r="S5" s="18">
        <v>0.32156862745098003</v>
      </c>
      <c r="T5" s="18">
        <v>0.31111111111111101</v>
      </c>
      <c r="U5" s="18">
        <v>1</v>
      </c>
      <c r="V5" s="18">
        <v>0.952380952380952</v>
      </c>
      <c r="W5" s="18">
        <v>0.84146341463414598</v>
      </c>
      <c r="X5" s="18">
        <v>4.8780487804878002E-2</v>
      </c>
      <c r="Y5" s="18">
        <v>1.21951219512195E-2</v>
      </c>
      <c r="Z5" s="18">
        <v>0.353658536585366</v>
      </c>
      <c r="AA5" s="18">
        <v>0.12195121951219499</v>
      </c>
      <c r="AB5" s="18">
        <v>0</v>
      </c>
      <c r="AC5" s="18">
        <v>0</v>
      </c>
      <c r="AD5" s="18">
        <v>0.88095238095238104</v>
      </c>
      <c r="AE5" s="18">
        <v>0.107142857142857</v>
      </c>
      <c r="AF5" s="18">
        <v>2.3809523809523801E-2</v>
      </c>
      <c r="AG5" s="18">
        <v>0.38095238095238104</v>
      </c>
      <c r="AH5" s="18">
        <v>0.107142857142857</v>
      </c>
      <c r="AI5" s="18">
        <v>0</v>
      </c>
      <c r="AJ5" s="18">
        <v>0</v>
      </c>
      <c r="AK5" s="18">
        <v>0.86144578313252995</v>
      </c>
      <c r="AL5" s="18">
        <v>0.114457831325301</v>
      </c>
      <c r="AM5" s="18">
        <v>7.8313253012048195E-2</v>
      </c>
      <c r="AN5" s="18">
        <v>0.36746987951807197</v>
      </c>
      <c r="AO5" s="18">
        <v>1.8072289156626498E-2</v>
      </c>
      <c r="AP5" s="18">
        <v>0</v>
      </c>
      <c r="AQ5" s="18">
        <v>0</v>
      </c>
      <c r="AR5" s="77">
        <v>7.0707070707070704E-2</v>
      </c>
      <c r="AS5" s="77">
        <v>0</v>
      </c>
      <c r="AT5" s="77">
        <v>3.0303030303030297E-2</v>
      </c>
      <c r="AU5" s="77">
        <v>0.27272727272727298</v>
      </c>
      <c r="AV5" s="77">
        <v>0.18181818181818202</v>
      </c>
      <c r="AW5" s="77">
        <v>8.0808080808080801E-2</v>
      </c>
      <c r="AX5" s="77">
        <v>0.12121212121212099</v>
      </c>
      <c r="AY5" s="77">
        <v>0.28282828282828304</v>
      </c>
      <c r="AZ5" s="77">
        <v>0.45454545454545503</v>
      </c>
      <c r="BA5" s="77">
        <v>0</v>
      </c>
      <c r="BB5" s="18">
        <v>6.15384615384615E-2</v>
      </c>
      <c r="BC5" s="18">
        <v>1.5384615384615401E-2</v>
      </c>
      <c r="BD5" s="18">
        <v>0</v>
      </c>
    </row>
    <row r="6" spans="1:56" x14ac:dyDescent="0.3">
      <c r="A6" s="14" t="s">
        <v>4</v>
      </c>
      <c r="B6" s="14"/>
      <c r="C6" s="17">
        <v>0.78048780487804903</v>
      </c>
      <c r="D6" s="17">
        <v>0.72093023255813904</v>
      </c>
      <c r="E6" s="17">
        <v>0.73214285714285698</v>
      </c>
      <c r="F6" s="17">
        <v>0.97560975609756095</v>
      </c>
      <c r="G6" s="17">
        <v>0.93023255813953498</v>
      </c>
      <c r="H6" s="17">
        <v>0.94642857142857095</v>
      </c>
      <c r="I6" s="17">
        <v>0.19512195121951201</v>
      </c>
      <c r="J6" s="17">
        <v>0.209302325581395</v>
      </c>
      <c r="K6" s="17">
        <v>0.14285714285714302</v>
      </c>
      <c r="L6" s="62">
        <v>0.875</v>
      </c>
      <c r="M6" s="62">
        <v>0.125</v>
      </c>
      <c r="N6" s="62">
        <v>0</v>
      </c>
      <c r="O6" s="62">
        <v>0.66666666666666696</v>
      </c>
      <c r="P6" s="62">
        <v>0.33333333333333298</v>
      </c>
      <c r="Q6" s="62">
        <v>0</v>
      </c>
      <c r="R6" s="18">
        <v>0.52941176470588203</v>
      </c>
      <c r="S6" s="18">
        <v>0.28846153846153799</v>
      </c>
      <c r="T6" s="18">
        <v>0.277580071174377</v>
      </c>
      <c r="U6" s="18">
        <v>0.97333333333333305</v>
      </c>
      <c r="V6" s="18">
        <v>0.93589743589743601</v>
      </c>
      <c r="W6" s="18">
        <v>0.77333333333333298</v>
      </c>
      <c r="X6" s="18">
        <v>2.66666666666667E-2</v>
      </c>
      <c r="Y6" s="18">
        <v>0</v>
      </c>
      <c r="Z6" s="18">
        <v>0.22666666666666699</v>
      </c>
      <c r="AA6" s="18">
        <v>0.28000000000000003</v>
      </c>
      <c r="AB6" s="18">
        <v>0</v>
      </c>
      <c r="AC6" s="18">
        <v>0</v>
      </c>
      <c r="AD6" s="18">
        <v>0.76923076923076905</v>
      </c>
      <c r="AE6" s="18">
        <v>7.69230769230769E-2</v>
      </c>
      <c r="AF6" s="18">
        <v>0</v>
      </c>
      <c r="AG6" s="18">
        <v>0.20512820512820501</v>
      </c>
      <c r="AH6" s="18">
        <v>0.256410256410256</v>
      </c>
      <c r="AI6" s="18">
        <v>0</v>
      </c>
      <c r="AJ6" s="18">
        <v>0</v>
      </c>
      <c r="AK6" s="18">
        <v>0.77124183006535996</v>
      </c>
      <c r="AL6" s="18">
        <v>0.26797385620914999</v>
      </c>
      <c r="AM6" s="18">
        <v>5.22875816993464E-2</v>
      </c>
      <c r="AN6" s="18">
        <v>0.21568627450980399</v>
      </c>
      <c r="AO6" s="18">
        <v>0</v>
      </c>
      <c r="AP6" s="18">
        <v>0</v>
      </c>
      <c r="AQ6" s="18">
        <v>0</v>
      </c>
      <c r="AR6" s="77">
        <v>0.34343434343434304</v>
      </c>
      <c r="AS6" s="77">
        <v>0</v>
      </c>
      <c r="AT6" s="77">
        <v>5.0505050505050504E-2</v>
      </c>
      <c r="AU6" s="77">
        <v>0.28282828282828304</v>
      </c>
      <c r="AV6" s="77">
        <v>0.22222222222222199</v>
      </c>
      <c r="AW6" s="77">
        <v>1.01010101010101E-2</v>
      </c>
      <c r="AX6" s="77">
        <v>0.14141414141414099</v>
      </c>
      <c r="AY6" s="77">
        <v>0.16161616161616202</v>
      </c>
      <c r="AZ6" s="77">
        <v>0.38383838383838403</v>
      </c>
      <c r="BA6" s="77">
        <v>0</v>
      </c>
      <c r="BB6" s="18">
        <v>8.9285714285714302E-2</v>
      </c>
      <c r="BC6" s="18">
        <v>5.3571428571428603E-2</v>
      </c>
      <c r="BD6" s="18">
        <v>1.7857142857142901E-2</v>
      </c>
    </row>
    <row r="7" spans="1:56" x14ac:dyDescent="0.3">
      <c r="A7" s="14" t="s">
        <v>5</v>
      </c>
      <c r="B7" s="14"/>
      <c r="C7" s="17">
        <v>0.86538461538461509</v>
      </c>
      <c r="D7" s="17">
        <v>0.86792452830188693</v>
      </c>
      <c r="E7" s="17">
        <v>0.78787878787878796</v>
      </c>
      <c r="F7" s="17">
        <v>0.94230769230769196</v>
      </c>
      <c r="G7" s="17">
        <v>1</v>
      </c>
      <c r="H7" s="17">
        <v>0.95454545454545492</v>
      </c>
      <c r="I7" s="17">
        <v>0.134615384615385</v>
      </c>
      <c r="J7" s="17">
        <v>0.15094339622641501</v>
      </c>
      <c r="K7" s="17">
        <v>0.10606060606060601</v>
      </c>
      <c r="L7" s="62">
        <v>1</v>
      </c>
      <c r="M7" s="62">
        <v>0</v>
      </c>
      <c r="N7" s="62">
        <v>0</v>
      </c>
      <c r="O7" s="62">
        <v>1</v>
      </c>
      <c r="P7" s="62">
        <v>0</v>
      </c>
      <c r="Q7" s="62">
        <v>0</v>
      </c>
      <c r="R7" s="18">
        <v>0.71428571428571397</v>
      </c>
      <c r="S7" s="18">
        <v>0.26482213438735203</v>
      </c>
      <c r="T7" s="18">
        <v>0.28623188405797101</v>
      </c>
      <c r="U7" s="18">
        <v>0.97014925373134309</v>
      </c>
      <c r="V7" s="18">
        <v>0.96202531645569589</v>
      </c>
      <c r="W7" s="18">
        <v>0.83582089552238803</v>
      </c>
      <c r="X7" s="18">
        <v>5.9701492537313404E-2</v>
      </c>
      <c r="Y7" s="18">
        <v>4.47761194029851E-2</v>
      </c>
      <c r="Z7" s="18">
        <v>0.28358208955223901</v>
      </c>
      <c r="AA7" s="18">
        <v>4.47761194029851E-2</v>
      </c>
      <c r="AB7" s="18">
        <v>0</v>
      </c>
      <c r="AC7" s="18">
        <v>0</v>
      </c>
      <c r="AD7" s="18">
        <v>0.88607594936708789</v>
      </c>
      <c r="AE7" s="18">
        <v>1.26582278481013E-2</v>
      </c>
      <c r="AF7" s="18">
        <v>3.7974683544303799E-2</v>
      </c>
      <c r="AG7" s="18">
        <v>0.30379746835443</v>
      </c>
      <c r="AH7" s="18">
        <v>2.5316455696202497E-2</v>
      </c>
      <c r="AI7" s="18">
        <v>0</v>
      </c>
      <c r="AJ7" s="18">
        <v>0</v>
      </c>
      <c r="AK7" s="18">
        <v>0.86301369863013699</v>
      </c>
      <c r="AL7" s="18">
        <v>3.42465753424658E-2</v>
      </c>
      <c r="AM7" s="18">
        <v>3.42465753424658E-2</v>
      </c>
      <c r="AN7" s="18">
        <v>0.29452054794520499</v>
      </c>
      <c r="AO7" s="18">
        <v>4.1095890410958902E-2</v>
      </c>
      <c r="AP7" s="18">
        <v>0</v>
      </c>
      <c r="AQ7" s="18">
        <v>0</v>
      </c>
      <c r="AR7" s="77">
        <v>0.11111111111111099</v>
      </c>
      <c r="AS7" s="77">
        <v>5.0505050505050504E-2</v>
      </c>
      <c r="AT7" s="77">
        <v>9.0909090909090898E-2</v>
      </c>
      <c r="AU7" s="77">
        <v>0.26262626262626299</v>
      </c>
      <c r="AV7" s="77">
        <v>0.21212121212121202</v>
      </c>
      <c r="AW7" s="77">
        <v>1.01010101010101E-2</v>
      </c>
      <c r="AX7" s="77">
        <v>0.16161616161616202</v>
      </c>
      <c r="AY7" s="77">
        <v>6.0606060606060594E-2</v>
      </c>
      <c r="AZ7" s="77">
        <v>0.50505050505050497</v>
      </c>
      <c r="BA7" s="77">
        <v>3.0303030303030297E-2</v>
      </c>
      <c r="BB7" s="18">
        <v>4.5454545454545504E-2</v>
      </c>
      <c r="BC7" s="18">
        <v>1.5151515151515201E-2</v>
      </c>
      <c r="BD7" s="18">
        <v>0</v>
      </c>
    </row>
    <row r="8" spans="1:56" x14ac:dyDescent="0.3">
      <c r="A8" s="14" t="s">
        <v>6</v>
      </c>
      <c r="B8" s="14" t="s">
        <v>33</v>
      </c>
      <c r="C8" s="17">
        <v>0.92857142857142905</v>
      </c>
      <c r="D8" s="17">
        <v>0.875</v>
      </c>
      <c r="E8" s="17">
        <v>0.86153846153846203</v>
      </c>
      <c r="F8" s="17">
        <v>1</v>
      </c>
      <c r="G8" s="17">
        <v>1</v>
      </c>
      <c r="H8" s="17">
        <v>1</v>
      </c>
      <c r="I8" s="17">
        <v>0.19642857142857101</v>
      </c>
      <c r="J8" s="17">
        <v>0.14285714285714302</v>
      </c>
      <c r="K8" s="17">
        <v>0.123076923076923</v>
      </c>
      <c r="L8" s="62">
        <v>0.90909090909090906</v>
      </c>
      <c r="M8" s="62">
        <v>0</v>
      </c>
      <c r="N8" s="62">
        <v>9.0909090909090898E-2</v>
      </c>
      <c r="O8" s="62">
        <v>1</v>
      </c>
      <c r="P8" s="62">
        <v>0.125</v>
      </c>
      <c r="Q8" s="62">
        <v>0</v>
      </c>
      <c r="R8" s="18">
        <v>0.88888888888888895</v>
      </c>
      <c r="S8" s="18">
        <v>0.266666666666667</v>
      </c>
      <c r="T8" s="18">
        <v>0.29118773946360199</v>
      </c>
      <c r="U8" s="18">
        <v>0.97058823529411797</v>
      </c>
      <c r="V8" s="18">
        <v>0.94736842105263197</v>
      </c>
      <c r="W8" s="18">
        <v>0.86764705882352899</v>
      </c>
      <c r="X8" s="18">
        <v>0</v>
      </c>
      <c r="Y8" s="18">
        <v>5.8823529411764698E-2</v>
      </c>
      <c r="Z8" s="18">
        <v>0.41176470588235298</v>
      </c>
      <c r="AA8" s="18">
        <v>1.4705882352941201E-2</v>
      </c>
      <c r="AB8" s="18">
        <v>0</v>
      </c>
      <c r="AC8" s="18">
        <v>0</v>
      </c>
      <c r="AD8" s="18">
        <v>0.82894736842105299</v>
      </c>
      <c r="AE8" s="18">
        <v>2.6315789473684199E-2</v>
      </c>
      <c r="AF8" s="18">
        <v>0.118421052631579</v>
      </c>
      <c r="AG8" s="18">
        <v>0.44736842105263203</v>
      </c>
      <c r="AH8" s="18">
        <v>1.3157894736842099E-2</v>
      </c>
      <c r="AI8" s="18">
        <v>0</v>
      </c>
      <c r="AJ8" s="18">
        <v>0</v>
      </c>
      <c r="AK8" s="18">
        <v>0.84722222222222199</v>
      </c>
      <c r="AL8" s="18">
        <v>1.38888888888889E-2</v>
      </c>
      <c r="AM8" s="18">
        <v>1.38888888888889E-2</v>
      </c>
      <c r="AN8" s="18">
        <v>0.43055555555555602</v>
      </c>
      <c r="AO8" s="18">
        <v>9.0277777777777804E-2</v>
      </c>
      <c r="AP8" s="18">
        <v>0</v>
      </c>
      <c r="AQ8" s="18">
        <v>0</v>
      </c>
      <c r="AR8" s="77">
        <v>0.25</v>
      </c>
      <c r="AS8" s="77">
        <v>0</v>
      </c>
      <c r="AT8" s="77">
        <v>2.0833333333333301E-2</v>
      </c>
      <c r="AU8" s="77">
        <v>0.17708333333333301</v>
      </c>
      <c r="AV8" s="77">
        <v>8.3333333333333301E-2</v>
      </c>
      <c r="AW8" s="77">
        <v>0</v>
      </c>
      <c r="AX8" s="77">
        <v>2.0833333333333301E-2</v>
      </c>
      <c r="AY8" s="77">
        <v>0.114583333333333</v>
      </c>
      <c r="AZ8" s="77">
        <v>0.625</v>
      </c>
      <c r="BA8" s="77">
        <v>0</v>
      </c>
      <c r="BB8" s="18">
        <v>7.69230769230769E-2</v>
      </c>
      <c r="BC8" s="18">
        <v>0</v>
      </c>
      <c r="BD8" s="18">
        <v>0</v>
      </c>
    </row>
    <row r="9" spans="1:56" x14ac:dyDescent="0.3">
      <c r="A9" s="14" t="s">
        <v>7</v>
      </c>
      <c r="B9" s="14" t="s">
        <v>34</v>
      </c>
      <c r="C9" s="17">
        <v>0.97499999999999998</v>
      </c>
      <c r="D9" s="17">
        <v>0.84090909090909094</v>
      </c>
      <c r="E9" s="17">
        <v>0.87037037037036991</v>
      </c>
      <c r="F9" s="17">
        <v>0.97499999999999998</v>
      </c>
      <c r="G9" s="17">
        <v>1</v>
      </c>
      <c r="H9" s="17">
        <v>0.98148148148148195</v>
      </c>
      <c r="I9" s="17">
        <v>0.125</v>
      </c>
      <c r="J9" s="17">
        <v>6.8181818181818205E-2</v>
      </c>
      <c r="K9" s="17">
        <v>5.5555555555555601E-2</v>
      </c>
      <c r="L9" s="62">
        <v>1</v>
      </c>
      <c r="M9" s="62">
        <v>0</v>
      </c>
      <c r="N9" s="62">
        <v>0</v>
      </c>
      <c r="O9" s="62">
        <v>1</v>
      </c>
      <c r="P9" s="62">
        <v>0</v>
      </c>
      <c r="Q9" s="62">
        <v>0</v>
      </c>
      <c r="R9" s="18">
        <v>1</v>
      </c>
      <c r="S9" s="18">
        <v>0.23605150214592299</v>
      </c>
      <c r="T9" s="18">
        <v>0.30708661417322802</v>
      </c>
      <c r="U9" s="18">
        <v>1</v>
      </c>
      <c r="V9" s="18">
        <v>0.94871794871794901</v>
      </c>
      <c r="W9" s="18">
        <v>1</v>
      </c>
      <c r="X9" s="18">
        <v>0.163636363636364</v>
      </c>
      <c r="Y9" s="18">
        <v>3.6363636363636397E-2</v>
      </c>
      <c r="Z9" s="18">
        <v>0.34545454545454496</v>
      </c>
      <c r="AA9" s="18">
        <v>1.8181818181818198E-2</v>
      </c>
      <c r="AB9" s="18">
        <v>0</v>
      </c>
      <c r="AC9" s="18">
        <v>0</v>
      </c>
      <c r="AD9" s="18">
        <v>0.89743589743589791</v>
      </c>
      <c r="AE9" s="18">
        <v>0.141025641025641</v>
      </c>
      <c r="AF9" s="18">
        <v>0</v>
      </c>
      <c r="AG9" s="18">
        <v>0.34615384615384598</v>
      </c>
      <c r="AH9" s="18">
        <v>3.8461538461538498E-2</v>
      </c>
      <c r="AI9" s="18">
        <v>0</v>
      </c>
      <c r="AJ9" s="18">
        <v>0</v>
      </c>
      <c r="AK9" s="18">
        <v>0.93984962406015005</v>
      </c>
      <c r="AL9" s="18">
        <v>3.00751879699248E-2</v>
      </c>
      <c r="AM9" s="18">
        <v>0.150375939849624</v>
      </c>
      <c r="AN9" s="18">
        <v>0.34586466165413499</v>
      </c>
      <c r="AO9" s="18">
        <v>1.50375939849624E-2</v>
      </c>
      <c r="AP9" s="18">
        <v>0</v>
      </c>
      <c r="AQ9" s="18">
        <v>0</v>
      </c>
      <c r="AR9" s="77">
        <v>0.14583333333333301</v>
      </c>
      <c r="AS9" s="77">
        <v>3.125E-2</v>
      </c>
      <c r="AT9" s="77">
        <v>8.3333333333333301E-2</v>
      </c>
      <c r="AU9" s="77">
        <v>0.3125</v>
      </c>
      <c r="AV9" s="77">
        <v>0.22916666666666699</v>
      </c>
      <c r="AW9" s="77">
        <v>2.0833333333333301E-2</v>
      </c>
      <c r="AX9" s="77">
        <v>0.16666666666666699</v>
      </c>
      <c r="AY9" s="77">
        <v>8.3333333333333301E-2</v>
      </c>
      <c r="AZ9" s="77">
        <v>0.44791666666666702</v>
      </c>
      <c r="BA9" s="77">
        <v>1.0416666666666701E-2</v>
      </c>
      <c r="BB9" s="18">
        <v>9.2592592592592601E-2</v>
      </c>
      <c r="BC9" s="18">
        <v>0</v>
      </c>
      <c r="BD9" s="18">
        <v>0</v>
      </c>
    </row>
    <row r="10" spans="1:56" x14ac:dyDescent="0.3">
      <c r="A10" s="14" t="s">
        <v>8</v>
      </c>
      <c r="B10" s="14" t="s">
        <v>35</v>
      </c>
      <c r="C10" s="17">
        <v>0.90909090909090906</v>
      </c>
      <c r="D10" s="17">
        <v>0.84</v>
      </c>
      <c r="E10" s="17">
        <v>0.84615384615384603</v>
      </c>
      <c r="F10" s="17">
        <v>1</v>
      </c>
      <c r="G10" s="17">
        <v>0.96</v>
      </c>
      <c r="H10" s="17">
        <v>0.96153846153846201</v>
      </c>
      <c r="I10" s="17">
        <v>0.24242424242424199</v>
      </c>
      <c r="J10" s="17">
        <v>0.14000000000000001</v>
      </c>
      <c r="K10" s="17">
        <v>0.17307692307692299</v>
      </c>
      <c r="L10" s="62">
        <v>0.75</v>
      </c>
      <c r="M10" s="62">
        <v>0</v>
      </c>
      <c r="N10" s="62">
        <v>0.25</v>
      </c>
      <c r="O10" s="62">
        <v>1</v>
      </c>
      <c r="P10" s="62">
        <v>0</v>
      </c>
      <c r="Q10" s="62">
        <v>0</v>
      </c>
      <c r="R10" s="18">
        <v>0.95652173913043503</v>
      </c>
      <c r="S10" s="18">
        <v>0.290476190476191</v>
      </c>
      <c r="T10" s="18">
        <v>0.30916030534351102</v>
      </c>
      <c r="U10" s="18">
        <v>0.95081967213114793</v>
      </c>
      <c r="V10" s="18">
        <v>1</v>
      </c>
      <c r="W10" s="18">
        <v>0.81967213114754101</v>
      </c>
      <c r="X10" s="18">
        <v>3.2786885245901599E-2</v>
      </c>
      <c r="Y10" s="18">
        <v>3.2786885245901599E-2</v>
      </c>
      <c r="Z10" s="18">
        <v>0.42622950819672101</v>
      </c>
      <c r="AA10" s="18">
        <v>4.9180327868852493E-2</v>
      </c>
      <c r="AB10" s="18">
        <v>0</v>
      </c>
      <c r="AC10" s="18">
        <v>0</v>
      </c>
      <c r="AD10" s="18">
        <v>0.95061728395061706</v>
      </c>
      <c r="AE10" s="18">
        <v>3.7037037037037E-2</v>
      </c>
      <c r="AF10" s="18">
        <v>4.9382716049382706E-2</v>
      </c>
      <c r="AG10" s="18">
        <v>0.37037037037037002</v>
      </c>
      <c r="AH10" s="18">
        <v>6.1728395061728406E-2</v>
      </c>
      <c r="AI10" s="18">
        <v>0</v>
      </c>
      <c r="AJ10" s="18">
        <v>0</v>
      </c>
      <c r="AK10" s="18">
        <v>0.89436619718309895</v>
      </c>
      <c r="AL10" s="18">
        <v>5.63380281690141E-2</v>
      </c>
      <c r="AM10" s="18">
        <v>3.5211267605633798E-2</v>
      </c>
      <c r="AN10" s="18">
        <v>0.39436619718309901</v>
      </c>
      <c r="AO10" s="18">
        <v>4.2253521126760597E-2</v>
      </c>
      <c r="AP10" s="18">
        <v>0</v>
      </c>
      <c r="AQ10" s="18">
        <v>0</v>
      </c>
      <c r="AR10" s="77">
        <v>2.04081632653061E-2</v>
      </c>
      <c r="AS10" s="77">
        <v>1.0204081632653099E-2</v>
      </c>
      <c r="AT10" s="77">
        <v>1.0204081632653099E-2</v>
      </c>
      <c r="AU10" s="77">
        <v>0.183673469387755</v>
      </c>
      <c r="AV10" s="77">
        <v>0.102040816326531</v>
      </c>
      <c r="AW10" s="77">
        <v>1.0204081632653099E-2</v>
      </c>
      <c r="AX10" s="77">
        <v>1.0204081632653099E-2</v>
      </c>
      <c r="AY10" s="77">
        <v>0.183673469387755</v>
      </c>
      <c r="AZ10" s="77">
        <v>0.58163265306122403</v>
      </c>
      <c r="BA10" s="77">
        <v>0</v>
      </c>
      <c r="BB10" s="18">
        <v>3.8461538461538498E-2</v>
      </c>
      <c r="BC10" s="18">
        <v>0</v>
      </c>
      <c r="BD10" s="18">
        <v>0</v>
      </c>
    </row>
    <row r="11" spans="1:56" x14ac:dyDescent="0.3">
      <c r="A11" s="14" t="s">
        <v>9</v>
      </c>
      <c r="B11" s="14"/>
      <c r="C11" s="17">
        <v>0.69696969696969702</v>
      </c>
      <c r="D11" s="17">
        <v>0.76086956521739102</v>
      </c>
      <c r="E11" s="17">
        <v>0.71153846153846201</v>
      </c>
      <c r="F11" s="17">
        <v>0.96969696969696995</v>
      </c>
      <c r="G11" s="17">
        <v>0.934782608695652</v>
      </c>
      <c r="H11" s="17">
        <v>0.92307692307692302</v>
      </c>
      <c r="I11" s="17">
        <v>0.18181818181818202</v>
      </c>
      <c r="J11" s="17">
        <v>0.32608695652173902</v>
      </c>
      <c r="K11" s="17">
        <v>0.19230769230769201</v>
      </c>
      <c r="L11" s="62">
        <v>0.66666666666666696</v>
      </c>
      <c r="M11" s="62">
        <v>0.16666666666666699</v>
      </c>
      <c r="N11" s="62">
        <v>0.16666666666666699</v>
      </c>
      <c r="O11" s="62">
        <v>0.8</v>
      </c>
      <c r="P11" s="62">
        <v>6.6666666666666693E-2</v>
      </c>
      <c r="Q11" s="62">
        <v>0.133333333333333</v>
      </c>
      <c r="R11" s="18">
        <v>0.86956521739130399</v>
      </c>
      <c r="S11" s="18">
        <v>0.31603773584905698</v>
      </c>
      <c r="T11" s="18">
        <v>0.30303030303030298</v>
      </c>
      <c r="U11" s="18">
        <v>0.98507462686567193</v>
      </c>
      <c r="V11" s="18">
        <v>0.94285714285714306</v>
      </c>
      <c r="W11" s="18">
        <v>0.76119402985074602</v>
      </c>
      <c r="X11" s="18">
        <v>2.9850746268656702E-2</v>
      </c>
      <c r="Y11" s="18">
        <v>0</v>
      </c>
      <c r="Z11" s="18">
        <v>0.38805970149253705</v>
      </c>
      <c r="AA11" s="18">
        <v>1.49253731343284E-2</v>
      </c>
      <c r="AB11" s="18">
        <v>0</v>
      </c>
      <c r="AC11" s="18">
        <v>0</v>
      </c>
      <c r="AD11" s="18">
        <v>0.7571428571428569</v>
      </c>
      <c r="AE11" s="18">
        <v>4.2857142857142899E-2</v>
      </c>
      <c r="AF11" s="18">
        <v>2.8571428571428598E-2</v>
      </c>
      <c r="AG11" s="18">
        <v>0.32857142857142896</v>
      </c>
      <c r="AH11" s="18">
        <v>1.4285714285714299E-2</v>
      </c>
      <c r="AI11" s="18">
        <v>0</v>
      </c>
      <c r="AJ11" s="18">
        <v>0</v>
      </c>
      <c r="AK11" s="18">
        <v>0.75912408759124095</v>
      </c>
      <c r="AL11" s="18">
        <v>1.4598540145985399E-2</v>
      </c>
      <c r="AM11" s="18">
        <v>3.6496350364963501E-2</v>
      </c>
      <c r="AN11" s="18">
        <v>0.35766423357664201</v>
      </c>
      <c r="AO11" s="18">
        <v>1.4598540145985399E-2</v>
      </c>
      <c r="AP11" s="18">
        <v>0</v>
      </c>
      <c r="AQ11" s="18">
        <v>0</v>
      </c>
      <c r="AR11" s="77">
        <v>0.19587628865979401</v>
      </c>
      <c r="AS11" s="77">
        <v>1.03092783505155E-2</v>
      </c>
      <c r="AT11" s="77">
        <v>2.06185567010309E-2</v>
      </c>
      <c r="AU11" s="77">
        <v>0.20618556701030902</v>
      </c>
      <c r="AV11" s="77">
        <v>7.2164948453608199E-2</v>
      </c>
      <c r="AW11" s="77">
        <v>1.03092783505155E-2</v>
      </c>
      <c r="AX11" s="77">
        <v>6.1855670103092807E-2</v>
      </c>
      <c r="AY11" s="77">
        <v>0.20618556701030902</v>
      </c>
      <c r="AZ11" s="77">
        <v>0.463917525773196</v>
      </c>
      <c r="BA11" s="77">
        <v>0</v>
      </c>
      <c r="BB11" s="18">
        <v>0</v>
      </c>
      <c r="BC11" s="18">
        <v>1.9230769230769201E-2</v>
      </c>
      <c r="BD11" s="18">
        <v>0</v>
      </c>
    </row>
    <row r="12" spans="1:56" x14ac:dyDescent="0.3">
      <c r="A12" s="14" t="s">
        <v>10</v>
      </c>
      <c r="B12" s="14"/>
      <c r="C12" s="17">
        <v>0.75609756097560998</v>
      </c>
      <c r="D12" s="17">
        <v>0.77777777777777801</v>
      </c>
      <c r="E12" s="17">
        <v>0.73076923076923095</v>
      </c>
      <c r="F12" s="17">
        <v>0.97560975609756095</v>
      </c>
      <c r="G12" s="17">
        <v>0.97777777777777797</v>
      </c>
      <c r="H12" s="17">
        <v>0.96153846153846201</v>
      </c>
      <c r="I12" s="17">
        <v>0.146341463414634</v>
      </c>
      <c r="J12" s="17">
        <v>0.17777777777777801</v>
      </c>
      <c r="K12" s="17">
        <v>9.615384615384609E-2</v>
      </c>
      <c r="L12" s="62">
        <v>0.66666666666666696</v>
      </c>
      <c r="M12" s="62">
        <v>0.16666666666666699</v>
      </c>
      <c r="N12" s="62">
        <v>0.16666666666666699</v>
      </c>
      <c r="O12" s="62">
        <v>1</v>
      </c>
      <c r="P12" s="62">
        <v>0</v>
      </c>
      <c r="Q12" s="62">
        <v>0</v>
      </c>
      <c r="R12" s="18">
        <v>0.77777777777777801</v>
      </c>
      <c r="S12" s="18">
        <v>0.23766816143497799</v>
      </c>
      <c r="T12" s="18">
        <v>0.26991150442477901</v>
      </c>
      <c r="U12" s="18">
        <v>0.94339622641509391</v>
      </c>
      <c r="V12" s="18">
        <v>1</v>
      </c>
      <c r="W12" s="18">
        <v>0.79245283018867896</v>
      </c>
      <c r="X12" s="18">
        <v>3.77358490566038E-2</v>
      </c>
      <c r="Y12" s="18">
        <v>1.88679245283019E-2</v>
      </c>
      <c r="Z12" s="18">
        <v>0.45283018867924496</v>
      </c>
      <c r="AA12" s="18">
        <v>0</v>
      </c>
      <c r="AB12" s="18">
        <v>0</v>
      </c>
      <c r="AC12" s="18">
        <v>0</v>
      </c>
      <c r="AD12" s="18">
        <v>0.90163934426229497</v>
      </c>
      <c r="AE12" s="18">
        <v>3.2786885245901599E-2</v>
      </c>
      <c r="AF12" s="18">
        <v>0</v>
      </c>
      <c r="AG12" s="18">
        <v>0.39344262295081994</v>
      </c>
      <c r="AH12" s="18">
        <v>3.2786885245901599E-2</v>
      </c>
      <c r="AI12" s="18">
        <v>0</v>
      </c>
      <c r="AJ12" s="18">
        <v>0</v>
      </c>
      <c r="AK12" s="18">
        <v>0.85087719298245601</v>
      </c>
      <c r="AL12" s="18">
        <v>1.7543859649122799E-2</v>
      </c>
      <c r="AM12" s="18">
        <v>3.5087719298245598E-2</v>
      </c>
      <c r="AN12" s="18">
        <v>0.42105263157894701</v>
      </c>
      <c r="AO12" s="18">
        <v>8.7719298245613996E-3</v>
      </c>
      <c r="AP12" s="18">
        <v>0</v>
      </c>
      <c r="AQ12" s="18">
        <v>0</v>
      </c>
      <c r="AR12" s="77">
        <v>0.106796116504854</v>
      </c>
      <c r="AS12" s="77">
        <v>0</v>
      </c>
      <c r="AT12" s="77">
        <v>1.94174757281553E-2</v>
      </c>
      <c r="AU12" s="77">
        <v>6.7961165048543701E-2</v>
      </c>
      <c r="AV12" s="77">
        <v>7.7669902912621394E-2</v>
      </c>
      <c r="AW12" s="77">
        <v>0</v>
      </c>
      <c r="AX12" s="77">
        <v>9.7087378640776708E-3</v>
      </c>
      <c r="AY12" s="77">
        <v>0.15533980582524301</v>
      </c>
      <c r="AZ12" s="77">
        <v>0.66019417475728204</v>
      </c>
      <c r="BA12" s="77">
        <v>0</v>
      </c>
      <c r="BB12" s="18">
        <v>0</v>
      </c>
      <c r="BC12" s="18">
        <v>0</v>
      </c>
      <c r="BD12" s="18">
        <v>0</v>
      </c>
    </row>
    <row r="13" spans="1:56" x14ac:dyDescent="0.3">
      <c r="A13" s="14" t="s">
        <v>11</v>
      </c>
      <c r="B13" s="14"/>
      <c r="C13" s="17">
        <v>0.89130434782608703</v>
      </c>
      <c r="D13" s="17">
        <v>0.89655172413793094</v>
      </c>
      <c r="E13" s="17">
        <v>0.85245901639344301</v>
      </c>
      <c r="F13" s="17">
        <v>1</v>
      </c>
      <c r="G13" s="17">
        <v>0.98275862068965492</v>
      </c>
      <c r="H13" s="17">
        <v>0.98360655737704905</v>
      </c>
      <c r="I13" s="17">
        <v>0.15217391304347799</v>
      </c>
      <c r="J13" s="17">
        <v>0.18965517241379298</v>
      </c>
      <c r="K13" s="17">
        <v>0.13114754098360701</v>
      </c>
      <c r="L13" s="62">
        <v>0.42857142857142899</v>
      </c>
      <c r="M13" s="62">
        <v>0.42857142857142899</v>
      </c>
      <c r="N13" s="62">
        <v>0.14285714285714302</v>
      </c>
      <c r="O13" s="62">
        <v>0.72727272727272707</v>
      </c>
      <c r="P13" s="62">
        <v>0.18181818181818202</v>
      </c>
      <c r="Q13" s="62">
        <v>9.0909090909090898E-2</v>
      </c>
      <c r="R13" s="18">
        <v>0.8</v>
      </c>
      <c r="S13" s="18">
        <v>0.24657534246575299</v>
      </c>
      <c r="T13" s="18">
        <v>0.26182965299684502</v>
      </c>
      <c r="U13" s="18">
        <v>0.94444444444444398</v>
      </c>
      <c r="V13" s="18">
        <v>0.95180722891566305</v>
      </c>
      <c r="W13" s="18">
        <v>0.81944444444444398</v>
      </c>
      <c r="X13" s="18">
        <v>6.9444444444444406E-2</v>
      </c>
      <c r="Y13" s="18">
        <v>5.5555555555555601E-2</v>
      </c>
      <c r="Z13" s="18">
        <v>0.30555555555555602</v>
      </c>
      <c r="AA13" s="18">
        <v>0.125</v>
      </c>
      <c r="AB13" s="18">
        <v>0</v>
      </c>
      <c r="AC13" s="18">
        <v>0</v>
      </c>
      <c r="AD13" s="18">
        <v>0.86746987951807197</v>
      </c>
      <c r="AE13" s="18">
        <v>4.81927710843374E-2</v>
      </c>
      <c r="AF13" s="18">
        <v>3.6144578313252997E-2</v>
      </c>
      <c r="AG13" s="18">
        <v>0.32530120481927705</v>
      </c>
      <c r="AH13" s="18">
        <v>9.6385542168674704E-2</v>
      </c>
      <c r="AI13" s="18">
        <v>0</v>
      </c>
      <c r="AJ13" s="18">
        <v>0</v>
      </c>
      <c r="AK13" s="18">
        <v>0.84516129032258103</v>
      </c>
      <c r="AL13" s="18">
        <v>0.109677419354839</v>
      </c>
      <c r="AM13" s="18">
        <v>5.8064516129032302E-2</v>
      </c>
      <c r="AN13" s="18">
        <v>0.31612903225806399</v>
      </c>
      <c r="AO13" s="18">
        <v>4.5161290322580601E-2</v>
      </c>
      <c r="AP13" s="18">
        <v>0</v>
      </c>
      <c r="AQ13" s="18">
        <v>0</v>
      </c>
      <c r="AR13" s="77">
        <v>0.44537815126050395</v>
      </c>
      <c r="AS13" s="77">
        <v>4.2016806722689107E-2</v>
      </c>
      <c r="AT13" s="77">
        <v>3.3613445378151301E-2</v>
      </c>
      <c r="AU13" s="77">
        <v>0.27731092436974802</v>
      </c>
      <c r="AV13" s="77">
        <v>0.24369747899159702</v>
      </c>
      <c r="AW13" s="77">
        <v>1.6806722689075598E-2</v>
      </c>
      <c r="AX13" s="77">
        <v>1.6806722689075598E-2</v>
      </c>
      <c r="AY13" s="77">
        <v>0.19327731092436998</v>
      </c>
      <c r="AZ13" s="77">
        <v>0.34453781512604997</v>
      </c>
      <c r="BA13" s="77">
        <v>8.40336134453782E-3</v>
      </c>
      <c r="BB13" s="18">
        <v>3.2786885245901599E-2</v>
      </c>
      <c r="BC13" s="18">
        <v>1.63934426229508E-2</v>
      </c>
      <c r="BD13" s="18">
        <v>0</v>
      </c>
    </row>
    <row r="14" spans="1:56" x14ac:dyDescent="0.3">
      <c r="A14" s="14" t="s">
        <v>12</v>
      </c>
      <c r="B14" s="14"/>
      <c r="C14" s="17">
        <v>0.81395348837209303</v>
      </c>
      <c r="D14" s="17">
        <v>0.66666666666666696</v>
      </c>
      <c r="E14" s="17">
        <v>0.6875</v>
      </c>
      <c r="F14" s="17">
        <v>1</v>
      </c>
      <c r="G14" s="17">
        <v>1</v>
      </c>
      <c r="H14" s="17">
        <v>1</v>
      </c>
      <c r="I14" s="17">
        <v>0.18604651162790697</v>
      </c>
      <c r="J14" s="17">
        <v>0.37037037037037002</v>
      </c>
      <c r="K14" s="17">
        <v>0.20833333333333301</v>
      </c>
      <c r="L14" s="62">
        <v>1</v>
      </c>
      <c r="M14" s="62">
        <v>0.125</v>
      </c>
      <c r="N14" s="62">
        <v>0</v>
      </c>
      <c r="O14" s="62">
        <v>0.9</v>
      </c>
      <c r="P14" s="62">
        <v>0.4</v>
      </c>
      <c r="Q14" s="62">
        <v>0.1</v>
      </c>
      <c r="R14" s="18">
        <v>0.7</v>
      </c>
      <c r="S14" s="18">
        <v>0.29880478087649398</v>
      </c>
      <c r="T14" s="18">
        <v>0.28151260504201703</v>
      </c>
      <c r="U14" s="18">
        <v>0.98666666666666702</v>
      </c>
      <c r="V14" s="18">
        <v>0.92537313432835799</v>
      </c>
      <c r="W14" s="18">
        <v>0.78666666666666696</v>
      </c>
      <c r="X14" s="18">
        <v>6.6666666666666693E-2</v>
      </c>
      <c r="Y14" s="18">
        <v>0.08</v>
      </c>
      <c r="Z14" s="18">
        <v>0.36</v>
      </c>
      <c r="AA14" s="18">
        <v>0.12</v>
      </c>
      <c r="AB14" s="18">
        <v>0</v>
      </c>
      <c r="AC14" s="18">
        <v>0</v>
      </c>
      <c r="AD14" s="18">
        <v>0.77611940298507509</v>
      </c>
      <c r="AE14" s="18">
        <v>1.49253731343284E-2</v>
      </c>
      <c r="AF14" s="18">
        <v>5.9701492537313404E-2</v>
      </c>
      <c r="AG14" s="18">
        <v>0.28358208955223901</v>
      </c>
      <c r="AH14" s="18">
        <v>8.9552238805970102E-2</v>
      </c>
      <c r="AI14" s="18">
        <v>0</v>
      </c>
      <c r="AJ14" s="18">
        <v>0</v>
      </c>
      <c r="AK14" s="18">
        <v>0.78169014084507005</v>
      </c>
      <c r="AL14" s="18">
        <v>0.105633802816901</v>
      </c>
      <c r="AM14" s="18">
        <v>4.2253521126760597E-2</v>
      </c>
      <c r="AN14" s="18">
        <v>0.323943661971831</v>
      </c>
      <c r="AO14" s="18">
        <v>7.0422535211267595E-2</v>
      </c>
      <c r="AP14" s="18">
        <v>0</v>
      </c>
      <c r="AQ14" s="18">
        <v>0</v>
      </c>
      <c r="AR14" s="77">
        <v>0.19387755102040799</v>
      </c>
      <c r="AS14" s="77">
        <v>0</v>
      </c>
      <c r="AT14" s="77">
        <v>2.04081632653061E-2</v>
      </c>
      <c r="AU14" s="77">
        <v>0.16326530612244899</v>
      </c>
      <c r="AV14" s="77">
        <v>0.20408163265306101</v>
      </c>
      <c r="AW14" s="77">
        <v>2.04081632653061E-2</v>
      </c>
      <c r="AX14" s="77">
        <v>0.13265306122449</v>
      </c>
      <c r="AY14" s="77">
        <v>0.13265306122449</v>
      </c>
      <c r="AZ14" s="77">
        <v>0.56122448979591799</v>
      </c>
      <c r="BA14" s="77">
        <v>0</v>
      </c>
      <c r="BB14" s="18">
        <v>6.25E-2</v>
      </c>
      <c r="BC14" s="18">
        <v>0</v>
      </c>
      <c r="BD14" s="18">
        <v>0</v>
      </c>
    </row>
    <row r="15" spans="1:56" x14ac:dyDescent="0.3">
      <c r="A15" s="14" t="s">
        <v>13</v>
      </c>
      <c r="B15" s="14"/>
      <c r="C15" s="17">
        <v>0.70588235294117696</v>
      </c>
      <c r="D15" s="17">
        <v>0.83333333333333304</v>
      </c>
      <c r="E15" s="17">
        <v>0.75</v>
      </c>
      <c r="F15" s="17">
        <v>1</v>
      </c>
      <c r="G15" s="17">
        <v>0.97619047619047605</v>
      </c>
      <c r="H15" s="17">
        <v>0.98076923076923095</v>
      </c>
      <c r="I15" s="17">
        <v>0.29411764705882404</v>
      </c>
      <c r="J15" s="17">
        <v>0.28571428571428603</v>
      </c>
      <c r="K15" s="17">
        <v>0.21153846153846201</v>
      </c>
      <c r="L15" s="62">
        <v>0.8</v>
      </c>
      <c r="M15" s="62">
        <v>0.1</v>
      </c>
      <c r="N15" s="62">
        <v>0.1</v>
      </c>
      <c r="O15" s="62">
        <v>0.91666666666666696</v>
      </c>
      <c r="P15" s="62">
        <v>0</v>
      </c>
      <c r="Q15" s="62">
        <v>8.3333333333333301E-2</v>
      </c>
      <c r="R15" s="18">
        <v>0.55555555555555602</v>
      </c>
      <c r="S15" s="18">
        <v>0.35779816513761503</v>
      </c>
      <c r="T15" s="18">
        <v>0.36734693877551</v>
      </c>
      <c r="U15" s="18">
        <v>0.91025641025640991</v>
      </c>
      <c r="V15" s="18">
        <v>0.93333333333333302</v>
      </c>
      <c r="W15" s="18">
        <v>0.76923076923076905</v>
      </c>
      <c r="X15" s="18">
        <v>3.8461538461538498E-2</v>
      </c>
      <c r="Y15" s="18">
        <v>5.1282051282051301E-2</v>
      </c>
      <c r="Z15" s="18">
        <v>0.141025641025641</v>
      </c>
      <c r="AA15" s="18">
        <v>2.5641025641025599E-2</v>
      </c>
      <c r="AB15" s="18">
        <v>0</v>
      </c>
      <c r="AC15" s="18">
        <v>0</v>
      </c>
      <c r="AD15" s="18">
        <v>0.78888888888888897</v>
      </c>
      <c r="AE15" s="18">
        <v>3.3333333333333298E-2</v>
      </c>
      <c r="AF15" s="18">
        <v>3.3333333333333298E-2</v>
      </c>
      <c r="AG15" s="18">
        <v>0.17777777777777801</v>
      </c>
      <c r="AH15" s="18">
        <v>4.4444444444444405E-2</v>
      </c>
      <c r="AI15" s="18">
        <v>0</v>
      </c>
      <c r="AJ15" s="18">
        <v>0</v>
      </c>
      <c r="AK15" s="18">
        <v>0.77976190476190499</v>
      </c>
      <c r="AL15" s="18">
        <v>3.5714285714285698E-2</v>
      </c>
      <c r="AM15" s="18">
        <v>3.5714285714285698E-2</v>
      </c>
      <c r="AN15" s="18">
        <v>0.160714285714286</v>
      </c>
      <c r="AO15" s="18">
        <v>4.1666666666666699E-2</v>
      </c>
      <c r="AP15" s="18">
        <v>0</v>
      </c>
      <c r="AQ15" s="18">
        <v>0</v>
      </c>
      <c r="AR15" s="77">
        <v>0.134020618556701</v>
      </c>
      <c r="AS15" s="77">
        <v>4.1237113402061897E-2</v>
      </c>
      <c r="AT15" s="77">
        <v>1.03092783505155E-2</v>
      </c>
      <c r="AU15" s="77">
        <v>0.268041237113402</v>
      </c>
      <c r="AV15" s="77">
        <v>0.22680412371134001</v>
      </c>
      <c r="AW15" s="77">
        <v>0</v>
      </c>
      <c r="AX15" s="77">
        <v>6.1855670103092807E-2</v>
      </c>
      <c r="AY15" s="77">
        <v>0.14432989690721601</v>
      </c>
      <c r="AZ15" s="77">
        <v>0.49484536082474201</v>
      </c>
      <c r="BA15" s="77">
        <v>2.06185567010309E-2</v>
      </c>
      <c r="BB15" s="18">
        <v>1.9230769230769201E-2</v>
      </c>
      <c r="BC15" s="18">
        <v>0</v>
      </c>
      <c r="BD15" s="18">
        <v>0</v>
      </c>
    </row>
    <row r="16" spans="1:56" x14ac:dyDescent="0.3">
      <c r="A16" s="14" t="s">
        <v>14</v>
      </c>
      <c r="B16" s="14"/>
      <c r="C16" s="17">
        <v>0.82499999999999996</v>
      </c>
      <c r="D16" s="17">
        <v>0.87096774193548399</v>
      </c>
      <c r="E16" s="17">
        <v>0.82978723404255306</v>
      </c>
      <c r="F16" s="17">
        <v>0.95</v>
      </c>
      <c r="G16" s="17">
        <v>1</v>
      </c>
      <c r="H16" s="17">
        <v>0.95744680851063801</v>
      </c>
      <c r="I16" s="17">
        <v>0.27500000000000002</v>
      </c>
      <c r="J16" s="17">
        <v>0.25806451612903197</v>
      </c>
      <c r="K16" s="17">
        <v>0.17021276595744697</v>
      </c>
      <c r="L16" s="62">
        <v>1</v>
      </c>
      <c r="M16" s="62">
        <v>0</v>
      </c>
      <c r="N16" s="62">
        <v>0</v>
      </c>
      <c r="O16" s="62">
        <v>1</v>
      </c>
      <c r="P16" s="62">
        <v>0</v>
      </c>
      <c r="Q16" s="62">
        <v>0</v>
      </c>
      <c r="R16" s="18">
        <v>0.875</v>
      </c>
      <c r="S16" s="18">
        <v>0.30731707317073204</v>
      </c>
      <c r="T16" s="18">
        <v>0.28169014084506999</v>
      </c>
      <c r="U16" s="18">
        <v>0.98412698412698407</v>
      </c>
      <c r="V16" s="18">
        <v>1</v>
      </c>
      <c r="W16" s="18">
        <v>0.952380952380952</v>
      </c>
      <c r="X16" s="18">
        <v>6.3492063492063502E-2</v>
      </c>
      <c r="Y16" s="18">
        <v>1.58730158730159E-2</v>
      </c>
      <c r="Z16" s="18">
        <v>6.3492063492063502E-2</v>
      </c>
      <c r="AA16" s="18">
        <v>4.7619047619047603E-2</v>
      </c>
      <c r="AB16" s="18">
        <v>0</v>
      </c>
      <c r="AC16" s="18">
        <v>0</v>
      </c>
      <c r="AD16" s="18">
        <v>0.93333333333333302</v>
      </c>
      <c r="AE16" s="18">
        <v>1.6666666666666701E-2</v>
      </c>
      <c r="AF16" s="18">
        <v>3.3333333333333298E-2</v>
      </c>
      <c r="AG16" s="18">
        <v>0.133333333333333</v>
      </c>
      <c r="AH16" s="18">
        <v>1.6666666666666701E-2</v>
      </c>
      <c r="AI16" s="18">
        <v>0</v>
      </c>
      <c r="AJ16" s="18">
        <v>0</v>
      </c>
      <c r="AK16" s="18">
        <v>0.94308943089430897</v>
      </c>
      <c r="AL16" s="18">
        <v>3.2520325203252001E-2</v>
      </c>
      <c r="AM16" s="18">
        <v>4.0650406504064998E-2</v>
      </c>
      <c r="AN16" s="18">
        <v>9.7560975609756101E-2</v>
      </c>
      <c r="AO16" s="18">
        <v>2.4390243902439001E-2</v>
      </c>
      <c r="AP16" s="18">
        <v>0</v>
      </c>
      <c r="AQ16" s="18">
        <v>0</v>
      </c>
      <c r="AR16" s="77">
        <v>0.35632183908046</v>
      </c>
      <c r="AS16" s="77">
        <v>5.7471264367816098E-2</v>
      </c>
      <c r="AT16" s="77">
        <v>0</v>
      </c>
      <c r="AU16" s="77">
        <v>0.10344827586206901</v>
      </c>
      <c r="AV16" s="77">
        <v>0.24137931034482801</v>
      </c>
      <c r="AW16" s="77">
        <v>0</v>
      </c>
      <c r="AX16" s="77">
        <v>0.10344827586206901</v>
      </c>
      <c r="AY16" s="77">
        <v>5.7471264367816098E-2</v>
      </c>
      <c r="AZ16" s="77">
        <v>0.43678160919540199</v>
      </c>
      <c r="BA16" s="77">
        <v>1.1494252873563199E-2</v>
      </c>
      <c r="BB16" s="18">
        <v>6.382978723404259E-2</v>
      </c>
      <c r="BC16" s="18">
        <v>6.382978723404259E-2</v>
      </c>
      <c r="BD16" s="18">
        <v>0</v>
      </c>
    </row>
    <row r="17" spans="1:56" x14ac:dyDescent="0.3">
      <c r="A17" s="14" t="s">
        <v>15</v>
      </c>
      <c r="B17" s="14" t="s">
        <v>36</v>
      </c>
      <c r="C17" s="17">
        <v>0.85714285714285698</v>
      </c>
      <c r="D17" s="17">
        <v>0.80769230769230804</v>
      </c>
      <c r="E17" s="17">
        <v>0.75438596491228094</v>
      </c>
      <c r="F17" s="17">
        <v>0.952380952380952</v>
      </c>
      <c r="G17" s="17">
        <v>1</v>
      </c>
      <c r="H17" s="17">
        <v>0.96491228070175394</v>
      </c>
      <c r="I17" s="17">
        <v>0.26190476190476203</v>
      </c>
      <c r="J17" s="17">
        <v>0.17307692307692299</v>
      </c>
      <c r="K17" s="17">
        <v>8.7719298245614002E-2</v>
      </c>
      <c r="L17" s="62">
        <v>1</v>
      </c>
      <c r="M17" s="62">
        <v>0</v>
      </c>
      <c r="N17" s="62">
        <v>0</v>
      </c>
      <c r="O17" s="62">
        <v>0.88888888888888895</v>
      </c>
      <c r="P17" s="62">
        <v>0</v>
      </c>
      <c r="Q17" s="62">
        <v>0.11111111111111099</v>
      </c>
      <c r="R17" s="18">
        <v>0.6</v>
      </c>
      <c r="S17" s="18">
        <v>0.28820960698690001</v>
      </c>
      <c r="T17" s="18">
        <v>0.30740740740740702</v>
      </c>
      <c r="U17" s="18">
        <v>1</v>
      </c>
      <c r="V17" s="18">
        <v>1</v>
      </c>
      <c r="W17" s="18">
        <v>0.90909090909090906</v>
      </c>
      <c r="X17" s="18">
        <v>3.0303030303030297E-2</v>
      </c>
      <c r="Y17" s="18">
        <v>4.5454545454545504E-2</v>
      </c>
      <c r="Z17" s="18">
        <v>0.39393939393939398</v>
      </c>
      <c r="AA17" s="18">
        <v>7.5757575757575801E-2</v>
      </c>
      <c r="AB17" s="18">
        <v>0</v>
      </c>
      <c r="AC17" s="18">
        <v>0</v>
      </c>
      <c r="AD17" s="18">
        <v>0.91566265060240992</v>
      </c>
      <c r="AE17" s="18">
        <v>6.02409638554217E-2</v>
      </c>
      <c r="AF17" s="18">
        <v>3.6144578313252997E-2</v>
      </c>
      <c r="AG17" s="18">
        <v>0.32530120481927705</v>
      </c>
      <c r="AH17" s="18">
        <v>8.4337349397590397E-2</v>
      </c>
      <c r="AI17" s="18">
        <v>0</v>
      </c>
      <c r="AJ17" s="18">
        <v>0</v>
      </c>
      <c r="AK17" s="18">
        <v>0.91275167785234901</v>
      </c>
      <c r="AL17" s="18">
        <v>8.0536912751677805E-2</v>
      </c>
      <c r="AM17" s="18">
        <v>4.6979865771812103E-2</v>
      </c>
      <c r="AN17" s="18">
        <v>0.355704697986577</v>
      </c>
      <c r="AO17" s="18">
        <v>4.0268456375838903E-2</v>
      </c>
      <c r="AP17" s="18">
        <v>0</v>
      </c>
      <c r="AQ17" s="18">
        <v>0</v>
      </c>
      <c r="AR17" s="77">
        <v>0.11340206185567001</v>
      </c>
      <c r="AS17" s="77">
        <v>0</v>
      </c>
      <c r="AT17" s="77">
        <v>2.06185567010309E-2</v>
      </c>
      <c r="AU17" s="77">
        <v>0.17525773195876301</v>
      </c>
      <c r="AV17" s="77">
        <v>0.15463917525773199</v>
      </c>
      <c r="AW17" s="77">
        <v>0</v>
      </c>
      <c r="AX17" s="77">
        <v>5.1546391752577296E-2</v>
      </c>
      <c r="AY17" s="77">
        <v>0.268041237113402</v>
      </c>
      <c r="AZ17" s="77">
        <v>0.57731958762886604</v>
      </c>
      <c r="BA17" s="77">
        <v>0</v>
      </c>
      <c r="BB17" s="18">
        <v>0.12280701754385999</v>
      </c>
      <c r="BC17" s="18">
        <v>7.0175438596491196E-2</v>
      </c>
      <c r="BD17" s="18">
        <v>0</v>
      </c>
    </row>
    <row r="18" spans="1:56" x14ac:dyDescent="0.3">
      <c r="A18" s="14" t="s">
        <v>16</v>
      </c>
      <c r="B18" s="14" t="s">
        <v>38</v>
      </c>
      <c r="C18" s="17">
        <v>0.76595744680851097</v>
      </c>
      <c r="D18" s="17">
        <v>0.87301587301587302</v>
      </c>
      <c r="E18" s="17">
        <v>0.80519480519480491</v>
      </c>
      <c r="F18" s="17">
        <v>1</v>
      </c>
      <c r="G18" s="17">
        <v>0.93650793650793607</v>
      </c>
      <c r="H18" s="17">
        <v>0.94805194805194803</v>
      </c>
      <c r="I18" s="17">
        <v>0.25531914893616997</v>
      </c>
      <c r="J18" s="17">
        <v>0.17460317460317501</v>
      </c>
      <c r="K18" s="17">
        <v>0.207792207792208</v>
      </c>
      <c r="L18" s="62">
        <v>1</v>
      </c>
      <c r="M18" s="62">
        <v>0</v>
      </c>
      <c r="N18" s="62">
        <v>0</v>
      </c>
      <c r="O18" s="62">
        <v>1</v>
      </c>
      <c r="P18" s="62">
        <v>0</v>
      </c>
      <c r="Q18" s="62">
        <v>0</v>
      </c>
      <c r="R18" s="18">
        <v>0.83333333333333304</v>
      </c>
      <c r="S18" s="18">
        <v>0.31629392971246001</v>
      </c>
      <c r="T18" s="18">
        <v>0.37898089171974497</v>
      </c>
      <c r="U18" s="18">
        <v>0.98989898989899006</v>
      </c>
      <c r="V18" s="18">
        <v>0.95798319327731096</v>
      </c>
      <c r="W18" s="18">
        <v>0.87878787878787901</v>
      </c>
      <c r="X18" s="18">
        <v>3.0303030303030297E-2</v>
      </c>
      <c r="Y18" s="18">
        <v>5.0505050505050504E-2</v>
      </c>
      <c r="Z18" s="18">
        <v>0.41414141414141398</v>
      </c>
      <c r="AA18" s="18">
        <v>3.0303030303030297E-2</v>
      </c>
      <c r="AB18" s="18">
        <v>0</v>
      </c>
      <c r="AC18" s="18">
        <v>0</v>
      </c>
      <c r="AD18" s="18">
        <v>0.88235294117647101</v>
      </c>
      <c r="AE18" s="18">
        <v>3.3613445378151301E-2</v>
      </c>
      <c r="AF18" s="18">
        <v>6.7226890756302504E-2</v>
      </c>
      <c r="AG18" s="18">
        <v>0.27731092436974802</v>
      </c>
      <c r="AH18" s="18">
        <v>5.0420168067226899E-2</v>
      </c>
      <c r="AI18" s="18">
        <v>0</v>
      </c>
      <c r="AJ18" s="18">
        <v>0</v>
      </c>
      <c r="AK18" s="18">
        <v>0.88073394495412904</v>
      </c>
      <c r="AL18" s="18">
        <v>4.1284403669724801E-2</v>
      </c>
      <c r="AM18" s="18">
        <v>3.2110091743119303E-2</v>
      </c>
      <c r="AN18" s="18">
        <v>0.33944954128440402</v>
      </c>
      <c r="AO18" s="18">
        <v>5.9633027522935797E-2</v>
      </c>
      <c r="AP18" s="18">
        <v>0</v>
      </c>
      <c r="AQ18" s="18">
        <v>0</v>
      </c>
      <c r="AR18" s="77">
        <v>0.188524590163934</v>
      </c>
      <c r="AS18" s="77">
        <v>8.1967213114754103E-3</v>
      </c>
      <c r="AT18" s="77">
        <v>4.9180327868852493E-2</v>
      </c>
      <c r="AU18" s="77">
        <v>0.51639344262295095</v>
      </c>
      <c r="AV18" s="77">
        <v>0.22131147540983601</v>
      </c>
      <c r="AW18" s="77">
        <v>8.1967213114754103E-3</v>
      </c>
      <c r="AX18" s="77">
        <v>6.5573770491803296E-2</v>
      </c>
      <c r="AY18" s="77">
        <v>0.10655737704918</v>
      </c>
      <c r="AZ18" s="77">
        <v>0.34426229508196698</v>
      </c>
      <c r="BA18" s="77">
        <v>0</v>
      </c>
      <c r="BB18" s="18">
        <v>0.16883116883116903</v>
      </c>
      <c r="BC18" s="18">
        <v>2.5974025974026E-2</v>
      </c>
      <c r="BD18" s="18">
        <v>0</v>
      </c>
    </row>
    <row r="19" spans="1:56" x14ac:dyDescent="0.3">
      <c r="A19" s="14" t="s">
        <v>17</v>
      </c>
      <c r="B19" s="14" t="s">
        <v>37</v>
      </c>
      <c r="C19" s="17">
        <v>0.89189189189189189</v>
      </c>
      <c r="D19" s="17">
        <v>0.75675675675675702</v>
      </c>
      <c r="E19" s="17">
        <v>0.79166666666666696</v>
      </c>
      <c r="F19" s="17">
        <v>1</v>
      </c>
      <c r="G19" s="17">
        <v>0.97297297297297303</v>
      </c>
      <c r="H19" s="17">
        <v>0.97916666666666696</v>
      </c>
      <c r="I19" s="17">
        <v>0.18918918918918901</v>
      </c>
      <c r="J19" s="17">
        <v>0.162162162162162</v>
      </c>
      <c r="K19" s="17">
        <v>0.125</v>
      </c>
      <c r="L19" s="62">
        <v>1</v>
      </c>
      <c r="M19" s="62">
        <v>0</v>
      </c>
      <c r="N19" s="62">
        <v>0</v>
      </c>
      <c r="O19" s="62">
        <v>1</v>
      </c>
      <c r="P19" s="62">
        <v>0</v>
      </c>
      <c r="Q19" s="62">
        <v>0</v>
      </c>
      <c r="R19" s="18">
        <v>0.66666666666666696</v>
      </c>
      <c r="S19" s="18">
        <v>0.23109243697478998</v>
      </c>
      <c r="T19" s="18">
        <v>0.284552845528455</v>
      </c>
      <c r="U19" s="18">
        <v>0.92727272727272703</v>
      </c>
      <c r="V19" s="18">
        <v>0.97142857142857097</v>
      </c>
      <c r="W19" s="18">
        <v>0.6</v>
      </c>
      <c r="X19" s="18">
        <v>7.2727272727272696E-2</v>
      </c>
      <c r="Y19" s="18">
        <v>1.8181818181818198E-2</v>
      </c>
      <c r="Z19" s="18">
        <v>0.527272727272727</v>
      </c>
      <c r="AA19" s="18">
        <v>0.10909090909090899</v>
      </c>
      <c r="AB19" s="18">
        <v>0</v>
      </c>
      <c r="AC19" s="18">
        <v>0</v>
      </c>
      <c r="AD19" s="18">
        <v>0.68571428571428594</v>
      </c>
      <c r="AE19" s="18">
        <v>7.1428571428571397E-2</v>
      </c>
      <c r="AF19" s="18">
        <v>0.1</v>
      </c>
      <c r="AG19" s="18">
        <v>0.58571428571428596</v>
      </c>
      <c r="AH19" s="18">
        <v>8.5714285714285687E-2</v>
      </c>
      <c r="AI19" s="18">
        <v>0</v>
      </c>
      <c r="AJ19" s="18">
        <v>0</v>
      </c>
      <c r="AK19" s="18">
        <v>0.64800000000000002</v>
      </c>
      <c r="AL19" s="18">
        <v>9.6000000000000002E-2</v>
      </c>
      <c r="AM19" s="18">
        <v>7.1999999999999995E-2</v>
      </c>
      <c r="AN19" s="18">
        <v>0.56000000000000005</v>
      </c>
      <c r="AO19" s="18">
        <v>6.4000000000000001E-2</v>
      </c>
      <c r="AP19" s="18">
        <v>0</v>
      </c>
      <c r="AQ19" s="18">
        <v>0</v>
      </c>
      <c r="AR19" s="77">
        <v>0.18947368421052602</v>
      </c>
      <c r="AS19" s="77">
        <v>0</v>
      </c>
      <c r="AT19" s="77">
        <v>5.2631578947368397E-2</v>
      </c>
      <c r="AU19" s="77">
        <v>0.27368421052631597</v>
      </c>
      <c r="AV19" s="77">
        <v>0.157894736842105</v>
      </c>
      <c r="AW19" s="77">
        <v>0</v>
      </c>
      <c r="AX19" s="77">
        <v>3.1578947368421102E-2</v>
      </c>
      <c r="AY19" s="77">
        <v>0.14736842105263201</v>
      </c>
      <c r="AZ19" s="77">
        <v>0.48421052631578904</v>
      </c>
      <c r="BA19" s="77">
        <v>0</v>
      </c>
      <c r="BB19" s="18">
        <v>0.104166666666667</v>
      </c>
      <c r="BC19" s="18">
        <v>8.3333333333333301E-2</v>
      </c>
      <c r="BD19" s="18">
        <v>0</v>
      </c>
    </row>
    <row r="20" spans="1:56" x14ac:dyDescent="0.3">
      <c r="A20" s="14" t="s">
        <v>18</v>
      </c>
      <c r="B20" s="14" t="s">
        <v>39</v>
      </c>
      <c r="C20" s="17">
        <v>0.76</v>
      </c>
      <c r="D20" s="17">
        <v>0.80645161290322609</v>
      </c>
      <c r="E20" s="17">
        <v>0.81632653061224503</v>
      </c>
      <c r="F20" s="17">
        <v>0.96</v>
      </c>
      <c r="G20" s="17">
        <v>1</v>
      </c>
      <c r="H20" s="17">
        <v>0.97959183673469397</v>
      </c>
      <c r="I20" s="17">
        <v>0.16</v>
      </c>
      <c r="J20" s="17">
        <v>0.225806451612903</v>
      </c>
      <c r="K20" s="17">
        <v>0.20408163265306101</v>
      </c>
      <c r="L20" s="62">
        <v>1</v>
      </c>
      <c r="M20" s="62">
        <v>0</v>
      </c>
      <c r="N20" s="62">
        <v>0</v>
      </c>
      <c r="O20" s="62">
        <v>1</v>
      </c>
      <c r="P20" s="62">
        <v>0</v>
      </c>
      <c r="Q20" s="62">
        <v>0</v>
      </c>
      <c r="R20" s="18">
        <v>0.6</v>
      </c>
      <c r="S20" s="18">
        <v>0.22270742358078599</v>
      </c>
      <c r="T20" s="18">
        <v>0.33584905660377401</v>
      </c>
      <c r="U20" s="18">
        <v>0.98039215686274506</v>
      </c>
      <c r="V20" s="18">
        <v>1</v>
      </c>
      <c r="W20" s="18">
        <v>0.84313725490196101</v>
      </c>
      <c r="X20" s="18">
        <v>3.9215686274509796E-2</v>
      </c>
      <c r="Y20" s="18">
        <v>0</v>
      </c>
      <c r="Z20" s="18">
        <v>0.39215686274509798</v>
      </c>
      <c r="AA20" s="18">
        <v>1.9607843137254898E-2</v>
      </c>
      <c r="AB20" s="18">
        <v>0</v>
      </c>
      <c r="AC20" s="18">
        <v>0</v>
      </c>
      <c r="AD20" s="18">
        <v>0.74157303370786498</v>
      </c>
      <c r="AE20" s="18">
        <v>0.13483146067415699</v>
      </c>
      <c r="AF20" s="18">
        <v>1.1235955056179801E-2</v>
      </c>
      <c r="AG20" s="18">
        <v>0.60674157303370801</v>
      </c>
      <c r="AH20" s="18">
        <v>4.4943820224719107E-2</v>
      </c>
      <c r="AI20" s="18">
        <v>0</v>
      </c>
      <c r="AJ20" s="18">
        <v>0</v>
      </c>
      <c r="AK20" s="18">
        <v>0.77857142857142903</v>
      </c>
      <c r="AL20" s="18">
        <v>3.5714285714285698E-2</v>
      </c>
      <c r="AM20" s="18">
        <v>0.1</v>
      </c>
      <c r="AN20" s="18">
        <v>0.52857142857142903</v>
      </c>
      <c r="AO20" s="18">
        <v>7.14285714285714E-3</v>
      </c>
      <c r="AP20" s="18">
        <v>0</v>
      </c>
      <c r="AQ20" s="18">
        <v>0</v>
      </c>
      <c r="AR20" s="77">
        <v>0.18095238095238098</v>
      </c>
      <c r="AS20" s="77">
        <v>5.7142857142857099E-2</v>
      </c>
      <c r="AT20" s="77">
        <v>9.5238095238095205E-2</v>
      </c>
      <c r="AU20" s="77">
        <v>0.33333333333333298</v>
      </c>
      <c r="AV20" s="77">
        <v>0.25714285714285701</v>
      </c>
      <c r="AW20" s="77">
        <v>1.9047619047619001E-2</v>
      </c>
      <c r="AX20" s="77">
        <v>0.104761904761905</v>
      </c>
      <c r="AY20" s="77">
        <v>0.266666666666667</v>
      </c>
      <c r="AZ20" s="77">
        <v>0.37142857142857105</v>
      </c>
      <c r="BA20" s="77">
        <v>9.5238095238095195E-3</v>
      </c>
      <c r="BB20" s="18">
        <v>4.08163265306122E-2</v>
      </c>
      <c r="BC20" s="18">
        <v>0</v>
      </c>
      <c r="BD20" s="18">
        <v>0</v>
      </c>
    </row>
    <row r="21" spans="1:56" x14ac:dyDescent="0.3">
      <c r="A21" s="14" t="s">
        <v>19</v>
      </c>
      <c r="B21" s="14" t="s">
        <v>40</v>
      </c>
      <c r="C21" s="17">
        <v>0.77083333333333304</v>
      </c>
      <c r="D21" s="17">
        <v>0.79629629629629606</v>
      </c>
      <c r="E21" s="17">
        <v>0.72857142857142909</v>
      </c>
      <c r="F21" s="17">
        <v>1</v>
      </c>
      <c r="G21" s="17">
        <v>0.98148148148148195</v>
      </c>
      <c r="H21" s="17">
        <v>0.98571428571428599</v>
      </c>
      <c r="I21" s="17">
        <v>0.14583333333333301</v>
      </c>
      <c r="J21" s="17">
        <v>0.12962962962962998</v>
      </c>
      <c r="K21" s="17">
        <v>8.5714285714285687E-2</v>
      </c>
      <c r="L21" s="62">
        <v>0.85714285714285698</v>
      </c>
      <c r="M21" s="62">
        <v>0</v>
      </c>
      <c r="N21" s="62">
        <v>0.14285714285714302</v>
      </c>
      <c r="O21" s="62">
        <v>1</v>
      </c>
      <c r="P21" s="62">
        <v>0</v>
      </c>
      <c r="Q21" s="62">
        <v>0</v>
      </c>
      <c r="R21" s="18">
        <v>0.72972972972972994</v>
      </c>
      <c r="S21" s="18">
        <v>0.27596439169139503</v>
      </c>
      <c r="T21" s="18">
        <v>0.35883905013192602</v>
      </c>
      <c r="U21" s="18">
        <v>0.94623655913978499</v>
      </c>
      <c r="V21" s="18">
        <v>0.97058823529411797</v>
      </c>
      <c r="W21" s="18">
        <v>0.78494623655913998</v>
      </c>
      <c r="X21" s="18">
        <v>4.3010752688171998E-2</v>
      </c>
      <c r="Y21" s="18">
        <v>0</v>
      </c>
      <c r="Z21" s="18">
        <v>0.41935483870967699</v>
      </c>
      <c r="AA21" s="18">
        <v>1.0752688172042999E-2</v>
      </c>
      <c r="AB21" s="18">
        <v>0</v>
      </c>
      <c r="AC21" s="18">
        <v>0</v>
      </c>
      <c r="AD21" s="18">
        <v>0.82352941176470595</v>
      </c>
      <c r="AE21" s="18">
        <v>1.4705882352941201E-2</v>
      </c>
      <c r="AF21" s="18">
        <v>0</v>
      </c>
      <c r="AG21" s="18">
        <v>0.42647058823529399</v>
      </c>
      <c r="AH21" s="18">
        <v>7.3529411764705899E-3</v>
      </c>
      <c r="AI21" s="18">
        <v>0</v>
      </c>
      <c r="AJ21" s="18">
        <v>0</v>
      </c>
      <c r="AK21" s="18">
        <v>0.80786026200873395</v>
      </c>
      <c r="AL21" s="18">
        <v>8.7336244541484694E-3</v>
      </c>
      <c r="AM21" s="18">
        <v>2.62008733624454E-2</v>
      </c>
      <c r="AN21" s="18">
        <v>0.42358078602620097</v>
      </c>
      <c r="AO21" s="18">
        <v>0</v>
      </c>
      <c r="AP21" s="18">
        <v>0</v>
      </c>
      <c r="AQ21" s="18">
        <v>0</v>
      </c>
      <c r="AR21" s="77">
        <v>0.12666666666666701</v>
      </c>
      <c r="AS21" s="77">
        <v>6.6666666666666697E-3</v>
      </c>
      <c r="AT21" s="77">
        <v>1.3333333333333299E-2</v>
      </c>
      <c r="AU21" s="77">
        <v>0.146666666666667</v>
      </c>
      <c r="AV21" s="77">
        <v>0.11333333333333301</v>
      </c>
      <c r="AW21" s="77">
        <v>0</v>
      </c>
      <c r="AX21" s="77">
        <v>3.3333333333333298E-2</v>
      </c>
      <c r="AY21" s="77">
        <v>0.16</v>
      </c>
      <c r="AZ21" s="77">
        <v>0.62666666666666704</v>
      </c>
      <c r="BA21" s="77">
        <v>0</v>
      </c>
      <c r="BB21" s="18">
        <v>2.8571428571428598E-2</v>
      </c>
      <c r="BC21" s="18">
        <v>0</v>
      </c>
      <c r="BD21" s="18">
        <v>0</v>
      </c>
    </row>
    <row r="22" spans="1:56" x14ac:dyDescent="0.3">
      <c r="A22" s="14" t="s">
        <v>20</v>
      </c>
      <c r="B22" s="14" t="s">
        <v>42</v>
      </c>
      <c r="C22" s="17">
        <v>0.68518518518518501</v>
      </c>
      <c r="D22" s="17">
        <v>0.88888888888888895</v>
      </c>
      <c r="E22" s="17">
        <v>0.74626865671641796</v>
      </c>
      <c r="F22" s="17">
        <v>0.98148148148148195</v>
      </c>
      <c r="G22" s="17">
        <v>0.95555555555555605</v>
      </c>
      <c r="H22" s="17">
        <v>0.95522388059701502</v>
      </c>
      <c r="I22" s="17">
        <v>0.12962962962962998</v>
      </c>
      <c r="J22" s="17">
        <v>0.155555555555556</v>
      </c>
      <c r="K22" s="17">
        <v>8.9552238805970102E-2</v>
      </c>
      <c r="L22" s="62">
        <v>0.71428571428571397</v>
      </c>
      <c r="M22" s="62">
        <v>0.14285714285714302</v>
      </c>
      <c r="N22" s="62">
        <v>0.14285714285714302</v>
      </c>
      <c r="O22" s="62">
        <v>0.85714285714285698</v>
      </c>
      <c r="P22" s="62">
        <v>0</v>
      </c>
      <c r="Q22" s="62">
        <v>0.14285714285714302</v>
      </c>
      <c r="R22" s="18">
        <v>0.68181818181818199</v>
      </c>
      <c r="S22" s="18">
        <v>0.219584569732938</v>
      </c>
      <c r="T22" s="18">
        <v>0.23235294117647101</v>
      </c>
      <c r="U22" s="18">
        <v>0.95945945945945899</v>
      </c>
      <c r="V22" s="18">
        <v>0.924050632911392</v>
      </c>
      <c r="W22" s="18">
        <v>0.77027027027027006</v>
      </c>
      <c r="X22" s="18">
        <v>5.4054054054054099E-2</v>
      </c>
      <c r="Y22" s="18">
        <v>5.4054054054054099E-2</v>
      </c>
      <c r="Z22" s="18">
        <v>0.5</v>
      </c>
      <c r="AA22" s="18">
        <v>5.4054054054054099E-2</v>
      </c>
      <c r="AB22" s="18">
        <v>0</v>
      </c>
      <c r="AC22" s="18">
        <v>0</v>
      </c>
      <c r="AD22" s="18">
        <v>0.721518987341772</v>
      </c>
      <c r="AE22" s="18">
        <v>2.5316455696202497E-2</v>
      </c>
      <c r="AF22" s="18">
        <v>7.5949367088607597E-2</v>
      </c>
      <c r="AG22" s="18">
        <v>0.506329113924051</v>
      </c>
      <c r="AH22" s="18">
        <v>0.10126582278480999</v>
      </c>
      <c r="AI22" s="18">
        <v>0</v>
      </c>
      <c r="AJ22" s="18">
        <v>0</v>
      </c>
      <c r="AK22" s="18">
        <v>0.74509803921568596</v>
      </c>
      <c r="AL22" s="18">
        <v>7.8431372549019607E-2</v>
      </c>
      <c r="AM22" s="18">
        <v>3.9215686274509803E-2</v>
      </c>
      <c r="AN22" s="18">
        <v>0.50326797385620903</v>
      </c>
      <c r="AO22" s="18">
        <v>6.5359477124182996E-2</v>
      </c>
      <c r="AP22" s="18">
        <v>0</v>
      </c>
      <c r="AQ22" s="18">
        <v>0</v>
      </c>
      <c r="AR22" s="77">
        <v>0.33823529411764702</v>
      </c>
      <c r="AS22" s="77">
        <v>1.4705882352941201E-2</v>
      </c>
      <c r="AT22" s="77">
        <v>2.9411764705882401E-2</v>
      </c>
      <c r="AU22" s="77">
        <v>0.36029411764705899</v>
      </c>
      <c r="AV22" s="77">
        <v>0.13970588235294101</v>
      </c>
      <c r="AW22" s="77">
        <v>1.4705882352941201E-2</v>
      </c>
      <c r="AX22" s="77">
        <v>3.6764705882352901E-2</v>
      </c>
      <c r="AY22" s="77">
        <v>0.34558823529411797</v>
      </c>
      <c r="AZ22" s="77">
        <v>0.375</v>
      </c>
      <c r="BA22" s="77">
        <v>7.3529411764705899E-3</v>
      </c>
      <c r="BB22" s="18">
        <v>5.9701492537313404E-2</v>
      </c>
      <c r="BC22" s="18">
        <v>1.49253731343284E-2</v>
      </c>
      <c r="BD22" s="18">
        <v>1.49253731343284E-2</v>
      </c>
    </row>
    <row r="23" spans="1:56" x14ac:dyDescent="0.3">
      <c r="A23" s="14" t="s">
        <v>21</v>
      </c>
      <c r="B23" s="14" t="s">
        <v>41</v>
      </c>
      <c r="C23" s="17">
        <v>0.86486486486486502</v>
      </c>
      <c r="D23" s="17">
        <v>0.82926829268292712</v>
      </c>
      <c r="E23" s="17">
        <v>0.81034482758620696</v>
      </c>
      <c r="F23" s="17">
        <v>1</v>
      </c>
      <c r="G23" s="17">
        <v>0.95121951219512202</v>
      </c>
      <c r="H23" s="17">
        <v>0.96551724137931005</v>
      </c>
      <c r="I23" s="17">
        <v>0.18918918918918901</v>
      </c>
      <c r="J23" s="17">
        <v>9.7560975609756101E-2</v>
      </c>
      <c r="K23" s="17">
        <v>0.12068965517241401</v>
      </c>
      <c r="L23" s="62">
        <v>1</v>
      </c>
      <c r="M23" s="62">
        <v>0</v>
      </c>
      <c r="N23" s="62">
        <v>0</v>
      </c>
      <c r="O23" s="62">
        <v>1</v>
      </c>
      <c r="P23" s="62">
        <v>0</v>
      </c>
      <c r="Q23" s="62">
        <v>0</v>
      </c>
      <c r="R23" s="18">
        <v>0.6875</v>
      </c>
      <c r="S23" s="18">
        <v>0.22707423580785999</v>
      </c>
      <c r="T23" s="18">
        <v>0.271698113207547</v>
      </c>
      <c r="U23" s="18">
        <v>0.94230769230769196</v>
      </c>
      <c r="V23" s="18">
        <v>0.97222222222222199</v>
      </c>
      <c r="W23" s="18">
        <v>0.67307692307692302</v>
      </c>
      <c r="X23" s="18">
        <v>5.7692307692307702E-2</v>
      </c>
      <c r="Y23" s="18">
        <v>0</v>
      </c>
      <c r="Z23" s="18">
        <v>0.42307692307692302</v>
      </c>
      <c r="AA23" s="18">
        <v>5.7692307692307702E-2</v>
      </c>
      <c r="AB23" s="18">
        <v>0</v>
      </c>
      <c r="AC23" s="18">
        <v>0</v>
      </c>
      <c r="AD23" s="18">
        <v>0.79166666666666696</v>
      </c>
      <c r="AE23" s="18">
        <v>6.9444444444444406E-2</v>
      </c>
      <c r="AF23" s="18">
        <v>0</v>
      </c>
      <c r="AG23" s="18">
        <v>0.47222222222222199</v>
      </c>
      <c r="AH23" s="18">
        <v>4.1666666666666699E-2</v>
      </c>
      <c r="AI23" s="18">
        <v>0</v>
      </c>
      <c r="AJ23" s="18">
        <v>0</v>
      </c>
      <c r="AK23" s="18">
        <v>0.74193548387096797</v>
      </c>
      <c r="AL23" s="18">
        <v>4.8387096774193498E-2</v>
      </c>
      <c r="AM23" s="18">
        <v>6.4516129032258104E-2</v>
      </c>
      <c r="AN23" s="18">
        <v>0.45161290322580599</v>
      </c>
      <c r="AO23" s="18">
        <v>0</v>
      </c>
      <c r="AP23" s="18">
        <v>0</v>
      </c>
      <c r="AQ23" s="18">
        <v>0</v>
      </c>
      <c r="AR23" s="77">
        <v>0.24528301886792503</v>
      </c>
      <c r="AS23" s="77">
        <v>1.88679245283019E-2</v>
      </c>
      <c r="AT23" s="77">
        <v>6.6037735849056603E-2</v>
      </c>
      <c r="AU23" s="77">
        <v>0.30188679245283001</v>
      </c>
      <c r="AV23" s="77">
        <v>0.27358490566037696</v>
      </c>
      <c r="AW23" s="77">
        <v>2.8301886792452803E-2</v>
      </c>
      <c r="AX23" s="77">
        <v>0.10377358490565999</v>
      </c>
      <c r="AY23" s="77">
        <v>6.6037735849056603E-2</v>
      </c>
      <c r="AZ23" s="77">
        <v>0.42452830188679203</v>
      </c>
      <c r="BA23" s="77">
        <v>9.4339622641509396E-3</v>
      </c>
      <c r="BB23" s="18">
        <v>0</v>
      </c>
      <c r="BC23" s="18">
        <v>5.1724137931034503E-2</v>
      </c>
      <c r="BD23" s="18">
        <v>0</v>
      </c>
    </row>
    <row r="24" spans="1:56" x14ac:dyDescent="0.3">
      <c r="A24" s="14" t="s">
        <v>22</v>
      </c>
      <c r="B24" s="14"/>
      <c r="C24" s="17">
        <v>0.86206896551724099</v>
      </c>
      <c r="D24" s="17">
        <v>0.86486486486486502</v>
      </c>
      <c r="E24" s="17">
        <v>0.81818181818181801</v>
      </c>
      <c r="F24" s="17">
        <v>0.98275862068965492</v>
      </c>
      <c r="G24" s="17">
        <v>0.97297297297297303</v>
      </c>
      <c r="H24" s="17">
        <v>0.96969696969696995</v>
      </c>
      <c r="I24" s="17">
        <v>0.32758620689655205</v>
      </c>
      <c r="J24" s="17">
        <v>0.29729729729729704</v>
      </c>
      <c r="K24" s="17">
        <v>0.25757575757575801</v>
      </c>
      <c r="L24" s="62">
        <v>0.57894736842105299</v>
      </c>
      <c r="M24" s="62">
        <v>0.31578947368421101</v>
      </c>
      <c r="N24" s="62">
        <v>0.10526315789473699</v>
      </c>
      <c r="O24" s="62">
        <v>0.72727272727272707</v>
      </c>
      <c r="P24" s="62">
        <v>0.27272727272727298</v>
      </c>
      <c r="Q24" s="62">
        <v>0</v>
      </c>
      <c r="R24" s="18">
        <v>0.6875</v>
      </c>
      <c r="S24" s="18">
        <v>0.40684410646387803</v>
      </c>
      <c r="T24" s="18">
        <v>0.41176470588235298</v>
      </c>
      <c r="U24" s="18">
        <v>0.93457943925233589</v>
      </c>
      <c r="V24" s="18">
        <v>0.97321428571428603</v>
      </c>
      <c r="W24" s="18">
        <v>0.71962616822429892</v>
      </c>
      <c r="X24" s="18">
        <v>0</v>
      </c>
      <c r="Y24" s="18">
        <v>0</v>
      </c>
      <c r="Z24" s="18">
        <v>0.37383177570093501</v>
      </c>
      <c r="AA24" s="18">
        <v>2.80373831775701E-2</v>
      </c>
      <c r="AB24" s="18">
        <v>0</v>
      </c>
      <c r="AC24" s="18">
        <v>0</v>
      </c>
      <c r="AD24" s="18">
        <v>0.77678571428571397</v>
      </c>
      <c r="AE24" s="18">
        <v>2.6785714285714302E-2</v>
      </c>
      <c r="AF24" s="18">
        <v>1.7857142857142901E-2</v>
      </c>
      <c r="AG24" s="18">
        <v>0.38392857142857101</v>
      </c>
      <c r="AH24" s="18">
        <v>1.7857142857142901E-2</v>
      </c>
      <c r="AI24" s="18">
        <v>0</v>
      </c>
      <c r="AJ24" s="18">
        <v>0</v>
      </c>
      <c r="AK24" s="18">
        <v>0.74885844748858399</v>
      </c>
      <c r="AL24" s="18">
        <v>2.2831050228310501E-2</v>
      </c>
      <c r="AM24" s="18">
        <v>1.3698630136986301E-2</v>
      </c>
      <c r="AN24" s="18">
        <v>0.37899543378995398</v>
      </c>
      <c r="AO24" s="18">
        <v>9.1324200913242004E-3</v>
      </c>
      <c r="AP24" s="18">
        <v>0</v>
      </c>
      <c r="AQ24" s="18">
        <v>0</v>
      </c>
      <c r="AR24" s="77">
        <v>0.25510204081632698</v>
      </c>
      <c r="AS24" s="77">
        <v>0</v>
      </c>
      <c r="AT24" s="77">
        <v>3.06122448979592E-2</v>
      </c>
      <c r="AU24" s="77">
        <v>0.22448979591836701</v>
      </c>
      <c r="AV24" s="77">
        <v>0.11224489795918399</v>
      </c>
      <c r="AW24" s="77">
        <v>2.04081632653061E-2</v>
      </c>
      <c r="AX24" s="77">
        <v>0.14285714285714302</v>
      </c>
      <c r="AY24" s="77">
        <v>0</v>
      </c>
      <c r="AZ24" s="77">
        <v>0.530612244897959</v>
      </c>
      <c r="BA24" s="77">
        <v>0</v>
      </c>
      <c r="BB24" s="18">
        <v>3.0303030303030297E-2</v>
      </c>
      <c r="BC24" s="18">
        <v>0</v>
      </c>
      <c r="BD24" s="18">
        <v>1.5151515151515201E-2</v>
      </c>
    </row>
    <row r="25" spans="1:56" x14ac:dyDescent="0.3">
      <c r="A25" s="14" t="s">
        <v>23</v>
      </c>
      <c r="B25" s="14"/>
      <c r="C25" s="17">
        <v>0.82352941176470595</v>
      </c>
      <c r="D25" s="17">
        <v>0.85106382978723405</v>
      </c>
      <c r="E25" s="17">
        <v>0.82258064516128993</v>
      </c>
      <c r="F25" s="17">
        <v>0.94117647058823495</v>
      </c>
      <c r="G25" s="17">
        <v>0.97872340425531901</v>
      </c>
      <c r="H25" s="17">
        <v>0.9354838709677421</v>
      </c>
      <c r="I25" s="17">
        <v>0.39215686274509798</v>
      </c>
      <c r="J25" s="17">
        <v>0.27659574468085102</v>
      </c>
      <c r="K25" s="17">
        <v>0.27419354838709703</v>
      </c>
      <c r="L25" s="62">
        <v>0.95</v>
      </c>
      <c r="M25" s="62">
        <v>0.1</v>
      </c>
      <c r="N25" s="62">
        <v>0</v>
      </c>
      <c r="O25" s="62">
        <v>1</v>
      </c>
      <c r="P25" s="62">
        <v>0.230769230769231</v>
      </c>
      <c r="Q25" s="62">
        <v>0</v>
      </c>
      <c r="R25" s="18">
        <v>0.80952380952380909</v>
      </c>
      <c r="S25" s="18">
        <v>0.37248322147651003</v>
      </c>
      <c r="T25" s="18">
        <v>0.35793357933579301</v>
      </c>
      <c r="U25" s="18">
        <v>0.94594594594594594</v>
      </c>
      <c r="V25" s="18">
        <v>0.93814432989690699</v>
      </c>
      <c r="W25" s="18">
        <v>0.66666666666666696</v>
      </c>
      <c r="X25" s="18">
        <v>7.2072072072072099E-2</v>
      </c>
      <c r="Y25" s="18">
        <v>1.8018018018018001E-2</v>
      </c>
      <c r="Z25" s="18">
        <v>0.49549549549549504</v>
      </c>
      <c r="AA25" s="18">
        <v>2.7027027027027001E-2</v>
      </c>
      <c r="AB25" s="18">
        <v>0</v>
      </c>
      <c r="AC25" s="18">
        <v>0</v>
      </c>
      <c r="AD25" s="18">
        <v>0.74226804123711299</v>
      </c>
      <c r="AE25" s="18">
        <v>4.1237113402061897E-2</v>
      </c>
      <c r="AF25" s="18">
        <v>6.1855670103092807E-2</v>
      </c>
      <c r="AG25" s="18">
        <v>0.37113402061855699</v>
      </c>
      <c r="AH25" s="18">
        <v>1.03092783505155E-2</v>
      </c>
      <c r="AI25" s="18">
        <v>0</v>
      </c>
      <c r="AJ25" s="18">
        <v>0</v>
      </c>
      <c r="AK25" s="18">
        <v>0.70192307692307698</v>
      </c>
      <c r="AL25" s="18">
        <v>1.9230769230769201E-2</v>
      </c>
      <c r="AM25" s="18">
        <v>5.7692307692307702E-2</v>
      </c>
      <c r="AN25" s="18">
        <v>0.4375</v>
      </c>
      <c r="AO25" s="18">
        <v>3.8461538461538498E-2</v>
      </c>
      <c r="AP25" s="18">
        <v>0</v>
      </c>
      <c r="AQ25" s="18">
        <v>0</v>
      </c>
      <c r="AR25" s="77">
        <v>1.9230769230769201E-2</v>
      </c>
      <c r="AS25" s="77">
        <v>9.6153846153846194E-3</v>
      </c>
      <c r="AT25" s="77">
        <v>1.9230769230769201E-2</v>
      </c>
      <c r="AU25" s="77">
        <v>0.21153846153846201</v>
      </c>
      <c r="AV25" s="77">
        <v>0.11538461538461499</v>
      </c>
      <c r="AW25" s="77">
        <v>9.6153846153846194E-3</v>
      </c>
      <c r="AX25" s="77">
        <v>0.125</v>
      </c>
      <c r="AY25" s="77">
        <v>0.27884615384615402</v>
      </c>
      <c r="AZ25" s="77">
        <v>0.480769230769231</v>
      </c>
      <c r="BA25" s="77">
        <v>9.6153846153846194E-3</v>
      </c>
      <c r="BB25" s="18">
        <v>0</v>
      </c>
      <c r="BC25" s="18">
        <v>1.6129032258064498E-2</v>
      </c>
      <c r="BD25" s="18">
        <v>0</v>
      </c>
    </row>
    <row r="26" spans="1:56" x14ac:dyDescent="0.3">
      <c r="A26" s="14" t="s">
        <v>24</v>
      </c>
      <c r="B26" s="14"/>
      <c r="C26" s="17">
        <v>0.77500000000000002</v>
      </c>
      <c r="D26" s="17">
        <v>0.73684210526315796</v>
      </c>
      <c r="E26" s="17">
        <v>0.67346938775510201</v>
      </c>
      <c r="F26" s="17">
        <v>0.97499999999999998</v>
      </c>
      <c r="G26" s="17">
        <v>1</v>
      </c>
      <c r="H26" s="17">
        <v>0.97959183673469397</v>
      </c>
      <c r="I26" s="17">
        <v>0.17499999999999999</v>
      </c>
      <c r="J26" s="17">
        <v>0.18421052631578899</v>
      </c>
      <c r="K26" s="17">
        <v>0.16326530612244899</v>
      </c>
      <c r="L26" s="62">
        <v>0.85714285714285698</v>
      </c>
      <c r="M26" s="62">
        <v>0</v>
      </c>
      <c r="N26" s="62">
        <v>0.14285714285714302</v>
      </c>
      <c r="O26" s="62">
        <v>1</v>
      </c>
      <c r="P26" s="62">
        <v>0</v>
      </c>
      <c r="Q26" s="62">
        <v>0</v>
      </c>
      <c r="R26" s="18">
        <v>0.57142857142857106</v>
      </c>
      <c r="S26" s="18">
        <v>0.30212765957446797</v>
      </c>
      <c r="T26" s="18">
        <v>0.33600000000000002</v>
      </c>
      <c r="U26" s="18">
        <v>0.95774647887323894</v>
      </c>
      <c r="V26" s="18">
        <v>0.94047619047619091</v>
      </c>
      <c r="W26" s="18">
        <v>0.91549295774647899</v>
      </c>
      <c r="X26" s="18">
        <v>7.0422535211267595E-2</v>
      </c>
      <c r="Y26" s="18">
        <v>4.2253521126760597E-2</v>
      </c>
      <c r="Z26" s="18">
        <v>4.2253521126760597E-2</v>
      </c>
      <c r="AA26" s="18">
        <v>1.4084507042253501E-2</v>
      </c>
      <c r="AB26" s="18">
        <v>0</v>
      </c>
      <c r="AC26" s="18">
        <v>0</v>
      </c>
      <c r="AD26" s="18">
        <v>0.86904761904761896</v>
      </c>
      <c r="AE26" s="18">
        <v>2.3809523809523801E-2</v>
      </c>
      <c r="AF26" s="18">
        <v>2.3809523809523801E-2</v>
      </c>
      <c r="AG26" s="18">
        <v>5.95238095238095E-2</v>
      </c>
      <c r="AH26" s="18">
        <v>1.1904761904761901E-2</v>
      </c>
      <c r="AI26" s="18">
        <v>0</v>
      </c>
      <c r="AJ26" s="18">
        <v>0</v>
      </c>
      <c r="AK26" s="18">
        <v>0.89032258064516101</v>
      </c>
      <c r="AL26" s="18">
        <v>1.2903225806451601E-2</v>
      </c>
      <c r="AM26" s="18">
        <v>4.5161290322580601E-2</v>
      </c>
      <c r="AN26" s="18">
        <v>5.16129032258065E-2</v>
      </c>
      <c r="AO26" s="18">
        <v>3.2258064516128997E-2</v>
      </c>
      <c r="AP26" s="18">
        <v>0</v>
      </c>
      <c r="AQ26" s="18">
        <v>0</v>
      </c>
      <c r="AR26" s="77">
        <v>0.13131313131313099</v>
      </c>
      <c r="AS26" s="77">
        <v>0</v>
      </c>
      <c r="AT26" s="77">
        <v>0</v>
      </c>
      <c r="AU26" s="77">
        <v>0.15151515151515199</v>
      </c>
      <c r="AV26" s="77">
        <v>0.16161616161616202</v>
      </c>
      <c r="AW26" s="77">
        <v>0</v>
      </c>
      <c r="AX26" s="77">
        <v>8.0808080808080801E-2</v>
      </c>
      <c r="AY26" s="77">
        <v>0</v>
      </c>
      <c r="AZ26" s="77">
        <v>0.69696969696969702</v>
      </c>
      <c r="BA26" s="77">
        <v>1.01010101010101E-2</v>
      </c>
      <c r="BB26" s="18">
        <v>6.1224489795918401E-2</v>
      </c>
      <c r="BC26" s="18">
        <v>6.1224489795918401E-2</v>
      </c>
      <c r="BD26" s="18">
        <v>0</v>
      </c>
    </row>
    <row r="27" spans="1:56" x14ac:dyDescent="0.3">
      <c r="A27" s="14" t="s">
        <v>25</v>
      </c>
      <c r="B27" s="14"/>
      <c r="C27" s="17">
        <v>0.78947368421052599</v>
      </c>
      <c r="D27" s="17">
        <v>0.78378378378378399</v>
      </c>
      <c r="E27" s="17">
        <v>0.70588235294117696</v>
      </c>
      <c r="F27" s="17">
        <v>0.97368421052631604</v>
      </c>
      <c r="G27" s="17">
        <v>0.97297297297297303</v>
      </c>
      <c r="H27" s="17">
        <v>0.96078431372549</v>
      </c>
      <c r="I27" s="17">
        <v>0.18421052631578899</v>
      </c>
      <c r="J27" s="17">
        <v>0.27027027027027001</v>
      </c>
      <c r="K27" s="17">
        <v>0.13725490196078399</v>
      </c>
      <c r="L27" s="62">
        <v>0.71428571428571397</v>
      </c>
      <c r="M27" s="62">
        <v>0.57142857142857106</v>
      </c>
      <c r="N27" s="62">
        <v>0</v>
      </c>
      <c r="O27" s="62">
        <v>0.8</v>
      </c>
      <c r="P27" s="62">
        <v>0.2</v>
      </c>
      <c r="Q27" s="62">
        <v>0.1</v>
      </c>
      <c r="R27" s="18">
        <v>0.76923076923076905</v>
      </c>
      <c r="S27" s="18">
        <v>0.36653386454183301</v>
      </c>
      <c r="T27" s="18">
        <v>0.36073059360730603</v>
      </c>
      <c r="U27" s="18">
        <v>0.95652173913043503</v>
      </c>
      <c r="V27" s="18">
        <v>0.96202531645569589</v>
      </c>
      <c r="W27" s="18">
        <v>0.815217391304348</v>
      </c>
      <c r="X27" s="18">
        <v>0</v>
      </c>
      <c r="Y27" s="18">
        <v>2.1739130434782598E-2</v>
      </c>
      <c r="Z27" s="18">
        <v>0.22826086956521699</v>
      </c>
      <c r="AA27" s="18">
        <v>2.1739130434782598E-2</v>
      </c>
      <c r="AB27" s="18">
        <v>0</v>
      </c>
      <c r="AC27" s="18">
        <v>1.0869565217391299E-2</v>
      </c>
      <c r="AD27" s="18">
        <v>0.860759493670886</v>
      </c>
      <c r="AE27" s="18">
        <v>0</v>
      </c>
      <c r="AF27" s="18">
        <v>1.26582278481013E-2</v>
      </c>
      <c r="AG27" s="18">
        <v>0.24050632911392397</v>
      </c>
      <c r="AH27" s="18">
        <v>1.26582278481013E-2</v>
      </c>
      <c r="AI27" s="18">
        <v>0</v>
      </c>
      <c r="AJ27" s="18">
        <v>0</v>
      </c>
      <c r="AK27" s="18">
        <v>0.83625730994152103</v>
      </c>
      <c r="AL27" s="18">
        <v>1.7543859649122799E-2</v>
      </c>
      <c r="AM27" s="18">
        <v>0</v>
      </c>
      <c r="AN27" s="18">
        <v>0.233918128654971</v>
      </c>
      <c r="AO27" s="18">
        <v>1.7543859649122799E-2</v>
      </c>
      <c r="AP27" s="18">
        <v>0</v>
      </c>
      <c r="AQ27" s="18">
        <v>5.8479532163742704E-3</v>
      </c>
      <c r="AR27" s="77">
        <v>0.15463917525773199</v>
      </c>
      <c r="AS27" s="77">
        <v>2.06185567010309E-2</v>
      </c>
      <c r="AT27" s="77">
        <v>0</v>
      </c>
      <c r="AU27" s="77">
        <v>0.123711340206186</v>
      </c>
      <c r="AV27" s="77">
        <v>8.2474226804123696E-2</v>
      </c>
      <c r="AW27" s="77">
        <v>1.03092783505155E-2</v>
      </c>
      <c r="AX27" s="77">
        <v>2.06185567010309E-2</v>
      </c>
      <c r="AY27" s="77">
        <v>1.03092783505155E-2</v>
      </c>
      <c r="AZ27" s="77">
        <v>0.731958762886598</v>
      </c>
      <c r="BA27" s="77">
        <v>0</v>
      </c>
      <c r="BB27" s="18">
        <v>1.9607843137254898E-2</v>
      </c>
      <c r="BC27" s="18">
        <v>1.9607843137254898E-2</v>
      </c>
      <c r="BD27" s="18">
        <v>1.9607843137254898E-2</v>
      </c>
    </row>
    <row r="28" spans="1:56" x14ac:dyDescent="0.3">
      <c r="A28" s="14" t="s">
        <v>26</v>
      </c>
      <c r="B28" s="14"/>
      <c r="C28" s="17">
        <v>0.86363636363636398</v>
      </c>
      <c r="D28" s="17">
        <v>0.84782608695652195</v>
      </c>
      <c r="E28" s="17">
        <v>0.82258064516128993</v>
      </c>
      <c r="F28" s="17">
        <v>1</v>
      </c>
      <c r="G28" s="17">
        <v>1</v>
      </c>
      <c r="H28" s="17">
        <v>1</v>
      </c>
      <c r="I28" s="17">
        <v>0.34090909090909099</v>
      </c>
      <c r="J28" s="17">
        <v>0.30434782608695699</v>
      </c>
      <c r="K28" s="17">
        <v>0.16129032258064499</v>
      </c>
      <c r="L28" s="62">
        <v>0.73333333333333295</v>
      </c>
      <c r="M28" s="62">
        <v>0.266666666666667</v>
      </c>
      <c r="N28" s="62">
        <v>0</v>
      </c>
      <c r="O28" s="62">
        <v>0.92857142857142905</v>
      </c>
      <c r="P28" s="62">
        <v>0.14285714285714302</v>
      </c>
      <c r="Q28" s="62">
        <v>0</v>
      </c>
      <c r="R28" s="18">
        <v>0.79166666666666696</v>
      </c>
      <c r="S28" s="18">
        <v>0.33183856502242198</v>
      </c>
      <c r="T28" s="18">
        <v>0.33606557377049201</v>
      </c>
      <c r="U28" s="18">
        <v>0.94594594594594594</v>
      </c>
      <c r="V28" s="18">
        <v>0.9634146341463411</v>
      </c>
      <c r="W28" s="18">
        <v>0.72972972972972994</v>
      </c>
      <c r="X28" s="18">
        <v>1.35135135135135E-2</v>
      </c>
      <c r="Y28" s="18">
        <v>9.45945945945946E-2</v>
      </c>
      <c r="Z28" s="18">
        <v>0.25675675675675697</v>
      </c>
      <c r="AA28" s="18">
        <v>4.0540540540540501E-2</v>
      </c>
      <c r="AB28" s="18">
        <v>0</v>
      </c>
      <c r="AC28" s="18">
        <v>0</v>
      </c>
      <c r="AD28" s="18">
        <v>0.65853658536585402</v>
      </c>
      <c r="AE28" s="18">
        <v>3.65853658536585E-2</v>
      </c>
      <c r="AF28" s="18">
        <v>8.5365853658536606E-2</v>
      </c>
      <c r="AG28" s="18">
        <v>0.30487804878048796</v>
      </c>
      <c r="AH28" s="18">
        <v>1.21951219512195E-2</v>
      </c>
      <c r="AI28" s="18">
        <v>0</v>
      </c>
      <c r="AJ28" s="18">
        <v>0</v>
      </c>
      <c r="AK28" s="18">
        <v>0.69230769230769196</v>
      </c>
      <c r="AL28" s="18">
        <v>2.5641025641025599E-2</v>
      </c>
      <c r="AM28" s="18">
        <v>2.5641025641025599E-2</v>
      </c>
      <c r="AN28" s="18">
        <v>0.28205128205128199</v>
      </c>
      <c r="AO28" s="18">
        <v>8.9743589743589702E-2</v>
      </c>
      <c r="AP28" s="18">
        <v>0</v>
      </c>
      <c r="AQ28" s="18">
        <v>0</v>
      </c>
      <c r="AR28" s="77">
        <v>0.183673469387755</v>
      </c>
      <c r="AS28" s="77">
        <v>1.0204081632653099E-2</v>
      </c>
      <c r="AT28" s="77">
        <v>0</v>
      </c>
      <c r="AU28" s="77">
        <v>0.183673469387755</v>
      </c>
      <c r="AV28" s="77">
        <v>0.183673469387755</v>
      </c>
      <c r="AW28" s="77">
        <v>0</v>
      </c>
      <c r="AX28" s="77">
        <v>9.1836734693877597E-2</v>
      </c>
      <c r="AY28" s="77">
        <v>0.24489795918367299</v>
      </c>
      <c r="AZ28" s="77">
        <v>0.43877551020408201</v>
      </c>
      <c r="BA28" s="77">
        <v>0</v>
      </c>
      <c r="BB28" s="18">
        <v>0</v>
      </c>
      <c r="BC28" s="18">
        <v>0</v>
      </c>
      <c r="BD28" s="18">
        <v>0</v>
      </c>
    </row>
    <row r="29" spans="1:56" x14ac:dyDescent="0.3">
      <c r="A29" s="14" t="s">
        <v>27</v>
      </c>
      <c r="B29" s="14"/>
      <c r="C29" s="17">
        <v>0.89583333333333304</v>
      </c>
      <c r="D29" s="17">
        <v>0.84210526315789491</v>
      </c>
      <c r="E29" s="17">
        <v>0.84482758620689691</v>
      </c>
      <c r="F29" s="17">
        <v>1</v>
      </c>
      <c r="G29" s="17">
        <v>0.97368421052631604</v>
      </c>
      <c r="H29" s="17">
        <v>0.98275862068965492</v>
      </c>
      <c r="I29" s="17">
        <v>0.1875</v>
      </c>
      <c r="J29" s="17">
        <v>0.13157894736842102</v>
      </c>
      <c r="K29" s="17">
        <v>0.15517241379310301</v>
      </c>
      <c r="L29" s="62">
        <v>1</v>
      </c>
      <c r="M29" s="62">
        <v>0</v>
      </c>
      <c r="N29" s="62">
        <v>0</v>
      </c>
      <c r="O29" s="62">
        <v>0.8</v>
      </c>
      <c r="P29" s="62">
        <v>0</v>
      </c>
      <c r="Q29" s="62">
        <v>0.2</v>
      </c>
      <c r="R29" s="18">
        <v>0.61538461538461497</v>
      </c>
      <c r="S29" s="18">
        <v>0.30120481927710796</v>
      </c>
      <c r="T29" s="18">
        <v>0.41125541125541099</v>
      </c>
      <c r="U29" s="18">
        <v>0.96</v>
      </c>
      <c r="V29" s="18">
        <v>0.95789473684210502</v>
      </c>
      <c r="W29" s="18">
        <v>0.77333333333333298</v>
      </c>
      <c r="X29" s="18">
        <v>0.12</v>
      </c>
      <c r="Y29" s="18">
        <v>0.12</v>
      </c>
      <c r="Z29" s="18">
        <v>0.44</v>
      </c>
      <c r="AA29" s="18">
        <v>0.04</v>
      </c>
      <c r="AB29" s="18">
        <v>0</v>
      </c>
      <c r="AC29" s="18">
        <v>0</v>
      </c>
      <c r="AD29" s="18">
        <v>0.83157894736842097</v>
      </c>
      <c r="AE29" s="18">
        <v>5.2631578947368397E-2</v>
      </c>
      <c r="AF29" s="18">
        <v>6.3157894736842093E-2</v>
      </c>
      <c r="AG29" s="18">
        <v>0.27368421052631597</v>
      </c>
      <c r="AH29" s="18">
        <v>2.1052631578947399E-2</v>
      </c>
      <c r="AI29" s="18">
        <v>0</v>
      </c>
      <c r="AJ29" s="18">
        <v>0</v>
      </c>
      <c r="AK29" s="18">
        <v>0.80588235294117705</v>
      </c>
      <c r="AL29" s="18">
        <v>2.9411764705882401E-2</v>
      </c>
      <c r="AM29" s="18">
        <v>8.2352941176470601E-2</v>
      </c>
      <c r="AN29" s="18">
        <v>0.34705882352941197</v>
      </c>
      <c r="AO29" s="18">
        <v>8.8235294117647106E-2</v>
      </c>
      <c r="AP29" s="18">
        <v>0</v>
      </c>
      <c r="AQ29" s="18">
        <v>0</v>
      </c>
      <c r="AR29" s="77">
        <v>0.24761904761904799</v>
      </c>
      <c r="AS29" s="77">
        <v>2.8571428571428598E-2</v>
      </c>
      <c r="AT29" s="77">
        <v>2.8571428571428598E-2</v>
      </c>
      <c r="AU29" s="77">
        <v>0.2</v>
      </c>
      <c r="AV29" s="77">
        <v>0.2</v>
      </c>
      <c r="AW29" s="77">
        <v>0</v>
      </c>
      <c r="AX29" s="77">
        <v>0.15238095238095201</v>
      </c>
      <c r="AY29" s="77">
        <v>0.161904761904762</v>
      </c>
      <c r="AZ29" s="77">
        <v>0.44761904761904803</v>
      </c>
      <c r="BA29" s="77">
        <v>9.5238095238095195E-3</v>
      </c>
      <c r="BB29" s="18">
        <v>0.10344827586206901</v>
      </c>
      <c r="BC29" s="18">
        <v>1.72413793103448E-2</v>
      </c>
      <c r="BD29" s="18">
        <v>0</v>
      </c>
    </row>
    <row r="30" spans="1:56" x14ac:dyDescent="0.3">
      <c r="A30" s="14" t="s">
        <v>28</v>
      </c>
      <c r="B30" s="14"/>
      <c r="C30" s="17">
        <v>0.78846153846153799</v>
      </c>
      <c r="D30" s="17">
        <v>0.90697674418604601</v>
      </c>
      <c r="E30" s="17">
        <v>0.78181818181818197</v>
      </c>
      <c r="F30" s="17">
        <v>0.96153846153846201</v>
      </c>
      <c r="G30" s="17">
        <v>0.97674418604651192</v>
      </c>
      <c r="H30" s="17">
        <v>0.94545454545454499</v>
      </c>
      <c r="I30" s="17">
        <v>0.38461538461538503</v>
      </c>
      <c r="J30" s="17">
        <v>0.418604651162791</v>
      </c>
      <c r="K30" s="17">
        <v>0.29090909090909101</v>
      </c>
      <c r="L30" s="62">
        <v>0.8</v>
      </c>
      <c r="M30" s="62">
        <v>0.15</v>
      </c>
      <c r="N30" s="62">
        <v>0.05</v>
      </c>
      <c r="O30" s="62">
        <v>1</v>
      </c>
      <c r="P30" s="62">
        <v>0</v>
      </c>
      <c r="Q30" s="62">
        <v>0</v>
      </c>
      <c r="R30" s="18">
        <v>0.434782608695652</v>
      </c>
      <c r="S30" s="18">
        <v>0.38113207547169803</v>
      </c>
      <c r="T30" s="18">
        <v>0.46153846153846201</v>
      </c>
      <c r="U30" s="18">
        <v>0.91089108910891103</v>
      </c>
      <c r="V30" s="18">
        <v>0.80555555555555602</v>
      </c>
      <c r="W30" s="18">
        <v>0.81188118811881194</v>
      </c>
      <c r="X30" s="18">
        <v>9.9009900990098994E-3</v>
      </c>
      <c r="Y30" s="18">
        <v>2.9702970297029698E-2</v>
      </c>
      <c r="Z30" s="18">
        <v>0.118811881188119</v>
      </c>
      <c r="AA30" s="18">
        <v>9.9009900990098994E-3</v>
      </c>
      <c r="AB30" s="18">
        <v>0</v>
      </c>
      <c r="AC30" s="18">
        <v>9.9009900990098994E-3</v>
      </c>
      <c r="AD30" s="18">
        <v>0.73148148148148195</v>
      </c>
      <c r="AE30" s="18">
        <v>1.85185185185185E-2</v>
      </c>
      <c r="AF30" s="18">
        <v>3.7037037037037E-2</v>
      </c>
      <c r="AG30" s="18">
        <v>6.4814814814814797E-2</v>
      </c>
      <c r="AH30" s="18">
        <v>0</v>
      </c>
      <c r="AI30" s="18">
        <v>0</v>
      </c>
      <c r="AJ30" s="18">
        <v>0</v>
      </c>
      <c r="AK30" s="18">
        <v>0.77033492822966498</v>
      </c>
      <c r="AL30" s="18">
        <v>4.78468899521531E-3</v>
      </c>
      <c r="AM30" s="18">
        <v>1.43540669856459E-2</v>
      </c>
      <c r="AN30" s="18">
        <v>9.0909090909090898E-2</v>
      </c>
      <c r="AO30" s="18">
        <v>3.3492822966507199E-2</v>
      </c>
      <c r="AP30" s="18">
        <v>0</v>
      </c>
      <c r="AQ30" s="18">
        <v>4.78468899521531E-3</v>
      </c>
      <c r="AR30" s="77">
        <v>0.27835051546391798</v>
      </c>
      <c r="AS30" s="77">
        <v>0</v>
      </c>
      <c r="AT30" s="77">
        <v>2.06185567010309E-2</v>
      </c>
      <c r="AU30" s="77">
        <v>0.10309278350515499</v>
      </c>
      <c r="AV30" s="77">
        <v>0.11340206185567001</v>
      </c>
      <c r="AW30" s="77">
        <v>1.03092783505155E-2</v>
      </c>
      <c r="AX30" s="77">
        <v>0.11340206185567001</v>
      </c>
      <c r="AY30" s="77">
        <v>8.2474226804123696E-2</v>
      </c>
      <c r="AZ30" s="77">
        <v>0.48453608247422703</v>
      </c>
      <c r="BA30" s="77">
        <v>0</v>
      </c>
      <c r="BB30" s="18">
        <v>0.10909090909090899</v>
      </c>
      <c r="BC30" s="18">
        <v>0</v>
      </c>
      <c r="BD30" s="18">
        <v>0</v>
      </c>
    </row>
    <row r="31" spans="1:56" x14ac:dyDescent="0.3">
      <c r="A31" s="14" t="s">
        <v>29</v>
      </c>
      <c r="B31" s="14"/>
      <c r="C31" s="17">
        <v>0.82142857142857095</v>
      </c>
      <c r="D31" s="17">
        <v>0.69696969696969702</v>
      </c>
      <c r="E31" s="17">
        <v>0.65853658536585402</v>
      </c>
      <c r="F31" s="17">
        <v>1</v>
      </c>
      <c r="G31" s="17">
        <v>0.939393939393939</v>
      </c>
      <c r="H31" s="17">
        <v>0.95121951219512202</v>
      </c>
      <c r="I31" s="17">
        <v>0.28571428571428603</v>
      </c>
      <c r="J31" s="17">
        <v>0.21212121212121202</v>
      </c>
      <c r="K31" s="17">
        <v>0.19512195121951201</v>
      </c>
      <c r="L31" s="62">
        <v>1</v>
      </c>
      <c r="M31" s="62">
        <v>0</v>
      </c>
      <c r="N31" s="62">
        <v>0</v>
      </c>
      <c r="O31" s="62">
        <v>1</v>
      </c>
      <c r="P31" s="62">
        <v>0</v>
      </c>
      <c r="Q31" s="62">
        <v>0</v>
      </c>
      <c r="R31" s="18">
        <v>0.8</v>
      </c>
      <c r="S31" s="18">
        <v>0.35023041474654398</v>
      </c>
      <c r="T31" s="18">
        <v>0.39366515837104105</v>
      </c>
      <c r="U31" s="18">
        <v>0.93421052631578905</v>
      </c>
      <c r="V31" s="18">
        <v>0.98850574712643702</v>
      </c>
      <c r="W31" s="18">
        <v>0.81578947368421095</v>
      </c>
      <c r="X31" s="18">
        <v>5.2631578947368397E-2</v>
      </c>
      <c r="Y31" s="18">
        <v>5.2631578947368397E-2</v>
      </c>
      <c r="Z31" s="18">
        <v>0.25</v>
      </c>
      <c r="AA31" s="18">
        <v>0.10526315789473699</v>
      </c>
      <c r="AB31" s="18">
        <v>0</v>
      </c>
      <c r="AC31" s="18">
        <v>0</v>
      </c>
      <c r="AD31" s="18">
        <v>0.75862068965517193</v>
      </c>
      <c r="AE31" s="18">
        <v>4.5977011494252901E-2</v>
      </c>
      <c r="AF31" s="18">
        <v>9.1954022988505704E-2</v>
      </c>
      <c r="AG31" s="18">
        <v>0.31034482758620702</v>
      </c>
      <c r="AH31" s="18">
        <v>0.114942528735632</v>
      </c>
      <c r="AI31" s="18">
        <v>0</v>
      </c>
      <c r="AJ31" s="18">
        <v>0</v>
      </c>
      <c r="AK31" s="18">
        <v>0.78527607361963203</v>
      </c>
      <c r="AL31" s="18">
        <v>0.110429447852761</v>
      </c>
      <c r="AM31" s="18">
        <v>4.9079754601227002E-2</v>
      </c>
      <c r="AN31" s="18">
        <v>0.28220858895705497</v>
      </c>
      <c r="AO31" s="18">
        <v>7.3619631901840496E-2</v>
      </c>
      <c r="AP31" s="18">
        <v>0</v>
      </c>
      <c r="AQ31" s="18">
        <v>0</v>
      </c>
      <c r="AR31" s="77">
        <v>0.17241379310344801</v>
      </c>
      <c r="AS31" s="77">
        <v>0</v>
      </c>
      <c r="AT31" s="77">
        <v>1.1494252873563199E-2</v>
      </c>
      <c r="AU31" s="77">
        <v>0.160919540229885</v>
      </c>
      <c r="AV31" s="77">
        <v>0.14942528735632199</v>
      </c>
      <c r="AW31" s="77">
        <v>0</v>
      </c>
      <c r="AX31" s="77">
        <v>9.1954022988505704E-2</v>
      </c>
      <c r="AY31" s="77">
        <v>0.24137931034482801</v>
      </c>
      <c r="AZ31" s="77">
        <v>0.56321839080459801</v>
      </c>
      <c r="BA31" s="77">
        <v>0</v>
      </c>
      <c r="BB31" s="18">
        <v>0</v>
      </c>
      <c r="BC31" s="18">
        <v>4.8780487804878002E-2</v>
      </c>
      <c r="BD31" s="18">
        <v>0</v>
      </c>
    </row>
    <row r="32" spans="1:56" x14ac:dyDescent="0.3">
      <c r="A32" s="14" t="s">
        <v>30</v>
      </c>
      <c r="B32" s="14"/>
      <c r="C32" s="17">
        <v>0.83928571428571397</v>
      </c>
      <c r="D32" s="17">
        <v>0.91428571428571404</v>
      </c>
      <c r="E32" s="17">
        <v>0.81666666666666698</v>
      </c>
      <c r="F32" s="17">
        <v>1</v>
      </c>
      <c r="G32" s="17">
        <v>0.97142857142857097</v>
      </c>
      <c r="H32" s="17">
        <v>0.98333333333333295</v>
      </c>
      <c r="I32" s="17">
        <v>0.26785714285714302</v>
      </c>
      <c r="J32" s="17">
        <v>0.22857142857142901</v>
      </c>
      <c r="K32" s="17">
        <v>0.2</v>
      </c>
      <c r="L32" s="62">
        <v>0.73333333333333295</v>
      </c>
      <c r="M32" s="62">
        <v>0.2</v>
      </c>
      <c r="N32" s="62">
        <v>6.6666666666666693E-2</v>
      </c>
      <c r="O32" s="62">
        <v>0.75</v>
      </c>
      <c r="P32" s="62">
        <v>0.25</v>
      </c>
      <c r="Q32" s="62">
        <v>0</v>
      </c>
      <c r="R32" s="18">
        <v>0.875</v>
      </c>
      <c r="S32" s="18">
        <v>0.30645161290322603</v>
      </c>
      <c r="T32" s="18">
        <v>0.29545454545454503</v>
      </c>
      <c r="U32" s="18">
        <v>0.96052631578947401</v>
      </c>
      <c r="V32" s="18">
        <v>1</v>
      </c>
      <c r="W32" s="18">
        <v>0.77631578947368396</v>
      </c>
      <c r="X32" s="18">
        <v>3.94736842105263E-2</v>
      </c>
      <c r="Y32" s="18">
        <v>1.3157894736842099E-2</v>
      </c>
      <c r="Z32" s="18">
        <v>0.31578947368421101</v>
      </c>
      <c r="AA32" s="18">
        <v>1.3157894736842099E-2</v>
      </c>
      <c r="AB32" s="18">
        <v>0</v>
      </c>
      <c r="AC32" s="18">
        <v>0</v>
      </c>
      <c r="AD32" s="18">
        <v>0.8</v>
      </c>
      <c r="AE32" s="18">
        <v>3.0769230769230802E-2</v>
      </c>
      <c r="AF32" s="18">
        <v>3.0769230769230802E-2</v>
      </c>
      <c r="AG32" s="18">
        <v>0.35384615384615403</v>
      </c>
      <c r="AH32" s="18">
        <v>1.5384615384615401E-2</v>
      </c>
      <c r="AI32" s="18">
        <v>0</v>
      </c>
      <c r="AJ32" s="18">
        <v>0</v>
      </c>
      <c r="AK32" s="18">
        <v>0.78723404255319196</v>
      </c>
      <c r="AL32" s="18">
        <v>1.41843971631206E-2</v>
      </c>
      <c r="AM32" s="18">
        <v>3.54609929078014E-2</v>
      </c>
      <c r="AN32" s="18">
        <v>0.33333333333333298</v>
      </c>
      <c r="AO32" s="18">
        <v>2.1276595744680899E-2</v>
      </c>
      <c r="AP32" s="18">
        <v>0</v>
      </c>
      <c r="AQ32" s="18">
        <v>0</v>
      </c>
      <c r="AR32" s="77">
        <v>0.23958333333333301</v>
      </c>
      <c r="AS32" s="77">
        <v>1.0416666666666701E-2</v>
      </c>
      <c r="AT32" s="77">
        <v>1.0416666666666701E-2</v>
      </c>
      <c r="AU32" s="77">
        <v>0.125</v>
      </c>
      <c r="AV32" s="77">
        <v>6.25E-2</v>
      </c>
      <c r="AW32" s="77">
        <v>0</v>
      </c>
      <c r="AX32" s="77">
        <v>4.1666666666666699E-2</v>
      </c>
      <c r="AY32" s="77">
        <v>0.19791666666666699</v>
      </c>
      <c r="AZ32" s="77">
        <v>0.44791666666666702</v>
      </c>
      <c r="BA32" s="77">
        <v>0</v>
      </c>
      <c r="BB32" s="18">
        <v>1.6666666666666701E-2</v>
      </c>
      <c r="BC32" s="18">
        <v>0</v>
      </c>
      <c r="BD32" s="18">
        <v>0</v>
      </c>
    </row>
    <row r="33" spans="1:56" x14ac:dyDescent="0.3">
      <c r="A33" s="14" t="s">
        <v>31</v>
      </c>
      <c r="B33" s="14"/>
      <c r="C33" s="17">
        <v>0.77500000000000002</v>
      </c>
      <c r="D33" s="17">
        <v>0.95121951219512202</v>
      </c>
      <c r="E33" s="17">
        <v>0.86274509803921606</v>
      </c>
      <c r="F33" s="17">
        <v>0.97499999999999998</v>
      </c>
      <c r="G33" s="17">
        <v>1</v>
      </c>
      <c r="H33" s="17">
        <v>0.98039215686274506</v>
      </c>
      <c r="I33" s="17">
        <v>0.2</v>
      </c>
      <c r="J33" s="17">
        <v>0.219512195121951</v>
      </c>
      <c r="K33" s="17">
        <v>0.11764705882352899</v>
      </c>
      <c r="L33" s="62">
        <v>1</v>
      </c>
      <c r="M33" s="62">
        <v>0</v>
      </c>
      <c r="N33" s="62">
        <v>0</v>
      </c>
      <c r="O33" s="62">
        <v>1</v>
      </c>
      <c r="P33" s="62">
        <v>0</v>
      </c>
      <c r="Q33" s="62">
        <v>0</v>
      </c>
      <c r="R33" s="18">
        <v>0.72727272727272707</v>
      </c>
      <c r="S33" s="18">
        <v>0.27272727272727298</v>
      </c>
      <c r="T33" s="18">
        <v>0.37656903765690403</v>
      </c>
      <c r="U33" s="18">
        <v>0.97101449275362295</v>
      </c>
      <c r="V33" s="18">
        <v>0.95555555555555605</v>
      </c>
      <c r="W33" s="18">
        <v>0.89855072463768093</v>
      </c>
      <c r="X33" s="18">
        <v>4.3478260869565195E-2</v>
      </c>
      <c r="Y33" s="18">
        <v>1.4492753623188399E-2</v>
      </c>
      <c r="Z33" s="18">
        <v>8.6956521739130391E-2</v>
      </c>
      <c r="AA33" s="18">
        <v>4.3478260869565195E-2</v>
      </c>
      <c r="AB33" s="18">
        <v>0</v>
      </c>
      <c r="AC33" s="18">
        <v>0</v>
      </c>
      <c r="AD33" s="18">
        <v>0.85555555555555596</v>
      </c>
      <c r="AE33" s="18">
        <v>4.4444444444444405E-2</v>
      </c>
      <c r="AF33" s="18">
        <v>3.3333333333333298E-2</v>
      </c>
      <c r="AG33" s="18">
        <v>0.1</v>
      </c>
      <c r="AH33" s="18">
        <v>0</v>
      </c>
      <c r="AI33" s="18">
        <v>0</v>
      </c>
      <c r="AJ33" s="18">
        <v>0</v>
      </c>
      <c r="AK33" s="18">
        <v>0.87421383647798701</v>
      </c>
      <c r="AL33" s="18">
        <v>1.88679245283019E-2</v>
      </c>
      <c r="AM33" s="18">
        <v>4.40251572327044E-2</v>
      </c>
      <c r="AN33" s="18">
        <v>9.4339622641509399E-2</v>
      </c>
      <c r="AO33" s="18">
        <v>2.51572327044025E-2</v>
      </c>
      <c r="AP33" s="18">
        <v>0</v>
      </c>
      <c r="AQ33" s="18">
        <v>0</v>
      </c>
      <c r="AR33" s="77">
        <v>0.17525773195876301</v>
      </c>
      <c r="AS33" s="77">
        <v>3.0927835051546403E-2</v>
      </c>
      <c r="AT33" s="77">
        <v>1.03092783505155E-2</v>
      </c>
      <c r="AU33" s="77">
        <v>0.10309278350515499</v>
      </c>
      <c r="AV33" s="77">
        <v>0.164948453608247</v>
      </c>
      <c r="AW33" s="77">
        <v>1.03092783505155E-2</v>
      </c>
      <c r="AX33" s="77">
        <v>0.17525773195876301</v>
      </c>
      <c r="AY33" s="77">
        <v>0</v>
      </c>
      <c r="AZ33" s="77">
        <v>0.63917525773195893</v>
      </c>
      <c r="BA33" s="77">
        <v>0</v>
      </c>
      <c r="BB33" s="18">
        <v>1.9607843137254898E-2</v>
      </c>
      <c r="BC33" s="18">
        <v>0</v>
      </c>
      <c r="BD33" s="18">
        <v>0</v>
      </c>
    </row>
    <row r="34" spans="1:56" x14ac:dyDescent="0.3">
      <c r="A34" s="14" t="s">
        <v>32</v>
      </c>
      <c r="B34" s="14"/>
      <c r="C34" s="17">
        <v>0.86486486486486502</v>
      </c>
      <c r="D34" s="17">
        <v>0.92307692307692302</v>
      </c>
      <c r="E34" s="17">
        <v>0.87272727272727291</v>
      </c>
      <c r="F34" s="17">
        <v>0.97297297297297303</v>
      </c>
      <c r="G34" s="17">
        <v>1</v>
      </c>
      <c r="H34" s="17">
        <v>0.98181818181818203</v>
      </c>
      <c r="I34" s="17">
        <v>0.162162162162162</v>
      </c>
      <c r="J34" s="17">
        <v>0.128205128205128</v>
      </c>
      <c r="K34" s="17">
        <v>0.145454545454545</v>
      </c>
      <c r="L34" s="62">
        <v>1</v>
      </c>
      <c r="M34" s="62">
        <v>0.16666666666666699</v>
      </c>
      <c r="N34" s="62">
        <v>0</v>
      </c>
      <c r="O34" s="62">
        <v>1</v>
      </c>
      <c r="P34" s="62">
        <v>0</v>
      </c>
      <c r="Q34" s="62">
        <v>0</v>
      </c>
      <c r="R34" s="18">
        <v>0.7</v>
      </c>
      <c r="S34" s="18">
        <v>0.2</v>
      </c>
      <c r="T34" s="18">
        <v>0.28222996515679399</v>
      </c>
      <c r="U34" s="18">
        <v>0.94117647058823495</v>
      </c>
      <c r="V34" s="18">
        <v>0.95061728395061706</v>
      </c>
      <c r="W34" s="18">
        <v>0.78431372549019596</v>
      </c>
      <c r="X34" s="18">
        <v>3.9215686274509796E-2</v>
      </c>
      <c r="Y34" s="18">
        <v>0.21568627450980402</v>
      </c>
      <c r="Z34" s="18">
        <v>0.47058823529411797</v>
      </c>
      <c r="AA34" s="18">
        <v>5.8823529411764698E-2</v>
      </c>
      <c r="AB34" s="18">
        <v>0</v>
      </c>
      <c r="AC34" s="18">
        <v>0</v>
      </c>
      <c r="AD34" s="18">
        <v>0.66666666666666696</v>
      </c>
      <c r="AE34" s="18">
        <v>2.4691358024691402E-2</v>
      </c>
      <c r="AF34" s="18">
        <v>0.11111111111111099</v>
      </c>
      <c r="AG34" s="18">
        <v>0.50617283950617298</v>
      </c>
      <c r="AH34" s="18">
        <v>7.4074074074074098E-2</v>
      </c>
      <c r="AI34" s="18">
        <v>0</v>
      </c>
      <c r="AJ34" s="18">
        <v>0</v>
      </c>
      <c r="AK34" s="18">
        <v>0.71212121212121204</v>
      </c>
      <c r="AL34" s="18">
        <v>6.8181818181818205E-2</v>
      </c>
      <c r="AM34" s="18">
        <v>3.03030303030303E-2</v>
      </c>
      <c r="AN34" s="18">
        <v>0.49242424242424199</v>
      </c>
      <c r="AO34" s="18">
        <v>0.15151515151515199</v>
      </c>
      <c r="AP34" s="18">
        <v>0</v>
      </c>
      <c r="AQ34" s="18">
        <v>0</v>
      </c>
      <c r="AR34" s="77">
        <v>6.382978723404259E-2</v>
      </c>
      <c r="AS34" s="77">
        <v>0</v>
      </c>
      <c r="AT34" s="77">
        <v>0</v>
      </c>
      <c r="AU34" s="77">
        <v>0.46808510638297901</v>
      </c>
      <c r="AV34" s="77">
        <v>0.180851063829787</v>
      </c>
      <c r="AW34" s="77">
        <v>0</v>
      </c>
      <c r="AX34" s="77">
        <v>9.5744680851063801E-2</v>
      </c>
      <c r="AY34" s="77">
        <v>0.26595744680851102</v>
      </c>
      <c r="AZ34" s="77">
        <v>0.41489361702127703</v>
      </c>
      <c r="BA34" s="77">
        <v>0</v>
      </c>
      <c r="BB34" s="18">
        <v>1.8181818181818198E-2</v>
      </c>
      <c r="BC34" s="18">
        <v>1.8181818181818198E-2</v>
      </c>
      <c r="BD34" s="18">
        <v>0</v>
      </c>
    </row>
    <row r="35" spans="1:56" x14ac:dyDescent="0.3">
      <c r="A35" s="14" t="s">
        <v>50</v>
      </c>
      <c r="B35" s="14"/>
      <c r="C35" s="17">
        <v>0.824586461110702</v>
      </c>
      <c r="D35" s="17">
        <v>0.82975279386238399</v>
      </c>
      <c r="E35" s="17">
        <v>0.785486741138539</v>
      </c>
      <c r="F35" s="17">
        <v>0.98231443761530501</v>
      </c>
      <c r="G35" s="17">
        <v>0.97984388822625401</v>
      </c>
      <c r="H35" s="17">
        <v>0.97148996372017804</v>
      </c>
      <c r="I35" s="57">
        <v>0.21512181880491599</v>
      </c>
      <c r="J35" s="57">
        <v>0.21414070206677699</v>
      </c>
      <c r="K35" s="17">
        <v>0.160563613087157</v>
      </c>
      <c r="L35" s="62">
        <v>0.87545301881488302</v>
      </c>
      <c r="M35" s="62">
        <v>0.10072127586515199</v>
      </c>
      <c r="N35" s="62">
        <v>4.7325235201678702E-2</v>
      </c>
      <c r="O35" s="62">
        <v>0.92733113646061993</v>
      </c>
      <c r="P35" s="62">
        <v>7.4514233125474602E-2</v>
      </c>
      <c r="Q35" s="62">
        <v>3.3936364442159202E-2</v>
      </c>
      <c r="R35" s="18">
        <v>0.71786249492006604</v>
      </c>
      <c r="S35" s="57">
        <v>0.29576862657382003</v>
      </c>
      <c r="T35" s="57">
        <v>0.329064213158277</v>
      </c>
      <c r="U35" s="57">
        <v>0.95943007120222801</v>
      </c>
      <c r="V35" s="57">
        <v>0.95312421147221205</v>
      </c>
      <c r="W35" s="57">
        <v>0.81864941268266411</v>
      </c>
      <c r="X35" s="57">
        <v>4.9941378818835903E-2</v>
      </c>
      <c r="Y35" s="57">
        <v>4.9175239810164903E-2</v>
      </c>
      <c r="Z35" s="57">
        <v>0.31381685961355099</v>
      </c>
      <c r="AA35" s="57">
        <v>4.0766254973118199E-2</v>
      </c>
      <c r="AB35" s="57">
        <v>0</v>
      </c>
      <c r="AC35" s="57">
        <v>8.9587313533036892E-4</v>
      </c>
      <c r="AD35" s="57">
        <v>0.81410367470212708</v>
      </c>
      <c r="AE35" s="57">
        <v>5.0318611438558598E-2</v>
      </c>
      <c r="AF35" s="57">
        <v>4.5652030166887299E-2</v>
      </c>
      <c r="AG35" s="57">
        <v>0.31044051067845102</v>
      </c>
      <c r="AH35" s="57">
        <v>4.1802406274517603E-2</v>
      </c>
      <c r="AI35" s="57">
        <v>0</v>
      </c>
      <c r="AJ35" s="57">
        <v>0</v>
      </c>
      <c r="AK35" s="18">
        <v>0.81520352903464299</v>
      </c>
      <c r="AL35" s="18">
        <v>5.0428091668803902E-2</v>
      </c>
      <c r="AM35" s="18">
        <v>4.7613676816170798E-2</v>
      </c>
      <c r="AN35" s="18">
        <v>0.31310209565623598</v>
      </c>
      <c r="AO35" s="18">
        <v>4.0892157094592201E-2</v>
      </c>
      <c r="AP35" s="18">
        <v>0</v>
      </c>
      <c r="AQ35" s="18">
        <v>4.5610217936667099E-4</v>
      </c>
      <c r="AR35" s="78">
        <v>0.18393076273714101</v>
      </c>
      <c r="AS35" s="78">
        <v>1.54405424151561E-2</v>
      </c>
      <c r="AT35" s="78">
        <v>2.9000028837790598E-2</v>
      </c>
      <c r="AU35" s="78">
        <v>0.2171143748753</v>
      </c>
      <c r="AV35" s="78">
        <v>0.164918492079695</v>
      </c>
      <c r="AW35" s="78">
        <v>1.2395824271674601E-2</v>
      </c>
      <c r="AX35" s="78">
        <v>9.4122968711890104E-2</v>
      </c>
      <c r="AY35" s="78">
        <v>0.15315798866489599</v>
      </c>
      <c r="AZ35" s="78">
        <v>0.51171626135106296</v>
      </c>
      <c r="BA35" s="78">
        <v>5.0794103667725398E-3</v>
      </c>
      <c r="BB35" s="18">
        <v>4.6119541961047804E-2</v>
      </c>
      <c r="BC35" s="18">
        <v>1.49740065802326E-2</v>
      </c>
      <c r="BD35" s="18">
        <v>2.2833194269893799E-3</v>
      </c>
    </row>
    <row r="36" spans="1:56" s="40" customFormat="1" ht="75" customHeight="1" x14ac:dyDescent="0.25">
      <c r="A36" s="40" t="s">
        <v>340</v>
      </c>
      <c r="B36" s="41"/>
      <c r="C36" s="98" t="s">
        <v>394</v>
      </c>
      <c r="D36" s="99"/>
      <c r="E36" s="41"/>
      <c r="F36" s="98" t="s">
        <v>394</v>
      </c>
      <c r="G36" s="99"/>
      <c r="H36" s="41"/>
      <c r="I36" s="98" t="s">
        <v>394</v>
      </c>
      <c r="J36" s="99"/>
      <c r="K36" s="41"/>
      <c r="L36" s="104" t="s">
        <v>395</v>
      </c>
      <c r="M36" s="105"/>
      <c r="N36" s="105"/>
      <c r="O36" s="105"/>
      <c r="P36" s="105"/>
      <c r="Q36" s="106"/>
      <c r="R36" s="42" t="s">
        <v>408</v>
      </c>
      <c r="S36" s="103" t="s">
        <v>409</v>
      </c>
      <c r="T36" s="99"/>
      <c r="U36" s="103" t="s">
        <v>409</v>
      </c>
      <c r="V36" s="99"/>
      <c r="W36" s="102" t="s">
        <v>410</v>
      </c>
      <c r="X36" s="96"/>
      <c r="Y36" s="96"/>
      <c r="Z36" s="96"/>
      <c r="AA36" s="96"/>
      <c r="AB36" s="96"/>
      <c r="AC36" s="96"/>
      <c r="AD36" s="96"/>
      <c r="AE36" s="96"/>
      <c r="AF36" s="96"/>
      <c r="AG36" s="96"/>
      <c r="AH36" s="96"/>
      <c r="AI36" s="96"/>
      <c r="AJ36" s="97"/>
      <c r="AK36" s="102" t="s">
        <v>410</v>
      </c>
      <c r="AL36" s="103"/>
      <c r="AM36" s="103"/>
      <c r="AN36" s="103"/>
      <c r="AO36" s="103"/>
      <c r="AP36" s="103"/>
      <c r="AQ36" s="103"/>
      <c r="AR36" s="103" t="s">
        <v>338</v>
      </c>
      <c r="AS36" s="103"/>
      <c r="AT36" s="103"/>
      <c r="AU36" s="103"/>
      <c r="AV36" s="103"/>
      <c r="AW36" s="103"/>
      <c r="AX36" s="103"/>
      <c r="AY36" s="103"/>
      <c r="AZ36" s="103"/>
      <c r="BA36" s="103"/>
      <c r="BB36" s="64"/>
      <c r="BC36" s="64"/>
      <c r="BD36" s="65"/>
    </row>
  </sheetData>
  <mergeCells count="29">
    <mergeCell ref="C36:D36"/>
    <mergeCell ref="F36:G36"/>
    <mergeCell ref="I36:J36"/>
    <mergeCell ref="S36:T36"/>
    <mergeCell ref="U36:V36"/>
    <mergeCell ref="AR36:BA36"/>
    <mergeCell ref="L36:Q36"/>
    <mergeCell ref="W36:AJ36"/>
    <mergeCell ref="BB1:BD2"/>
    <mergeCell ref="AR1:BA2"/>
    <mergeCell ref="S1:T2"/>
    <mergeCell ref="U1:V2"/>
    <mergeCell ref="W1:AJ1"/>
    <mergeCell ref="W2:AC2"/>
    <mergeCell ref="AD2:AJ2"/>
    <mergeCell ref="AK1:AQ2"/>
    <mergeCell ref="AK36:AQ36"/>
    <mergeCell ref="A1:A3"/>
    <mergeCell ref="B1:B3"/>
    <mergeCell ref="C1:D2"/>
    <mergeCell ref="E1:E3"/>
    <mergeCell ref="R1:R3"/>
    <mergeCell ref="F1:G2"/>
    <mergeCell ref="H1:H3"/>
    <mergeCell ref="I1:J2"/>
    <mergeCell ref="K1:K3"/>
    <mergeCell ref="L1:Q1"/>
    <mergeCell ref="L2:N2"/>
    <mergeCell ref="O2:Q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5"/>
  <sheetViews>
    <sheetView zoomScale="80" zoomScaleNormal="80" workbookViewId="0">
      <pane xSplit="2" ySplit="3" topLeftCell="I4" activePane="bottomRight" state="frozen"/>
      <selection pane="topRight" activeCell="C1" sqref="C1"/>
      <selection pane="bottomLeft" activeCell="A4" sqref="A4"/>
      <selection pane="bottomRight" activeCell="O35" sqref="O35"/>
    </sheetView>
  </sheetViews>
  <sheetFormatPr defaultColWidth="9" defaultRowHeight="16.5" x14ac:dyDescent="0.3"/>
  <cols>
    <col min="1" max="1" width="24.28515625" style="2" customWidth="1"/>
    <col min="2" max="2" width="20.85546875" style="2" customWidth="1"/>
    <col min="3" max="3" width="9" style="1" customWidth="1"/>
    <col min="4" max="16384" width="9" style="1"/>
  </cols>
  <sheetData>
    <row r="1" spans="1:20" ht="33" customHeight="1" x14ac:dyDescent="0.3">
      <c r="A1" s="90" t="s">
        <v>0</v>
      </c>
      <c r="B1" s="90" t="s">
        <v>1</v>
      </c>
      <c r="C1" s="116" t="s">
        <v>411</v>
      </c>
      <c r="D1" s="116"/>
      <c r="E1" s="116"/>
      <c r="F1" s="116"/>
      <c r="G1" s="116"/>
      <c r="H1" s="116"/>
      <c r="I1" s="116" t="s">
        <v>412</v>
      </c>
      <c r="J1" s="116"/>
      <c r="K1" s="116"/>
      <c r="L1" s="116"/>
      <c r="M1" s="116"/>
      <c r="N1" s="116"/>
      <c r="O1" s="114" t="s">
        <v>548</v>
      </c>
      <c r="P1" s="114"/>
      <c r="Q1" s="114"/>
      <c r="R1" s="114"/>
      <c r="S1" s="114"/>
      <c r="T1" s="114"/>
    </row>
    <row r="2" spans="1:20" x14ac:dyDescent="0.3">
      <c r="A2" s="90"/>
      <c r="B2" s="90"/>
      <c r="C2" s="92" t="s">
        <v>45</v>
      </c>
      <c r="D2" s="92"/>
      <c r="E2" s="92"/>
      <c r="F2" s="92" t="s">
        <v>46</v>
      </c>
      <c r="G2" s="92"/>
      <c r="H2" s="92"/>
      <c r="I2" s="92" t="s">
        <v>45</v>
      </c>
      <c r="J2" s="92"/>
      <c r="K2" s="92"/>
      <c r="L2" s="92" t="s">
        <v>46</v>
      </c>
      <c r="M2" s="92"/>
      <c r="N2" s="92"/>
      <c r="O2" s="115" t="s">
        <v>45</v>
      </c>
      <c r="P2" s="115"/>
      <c r="Q2" s="115"/>
      <c r="R2" s="115" t="s">
        <v>46</v>
      </c>
      <c r="S2" s="115"/>
      <c r="T2" s="115"/>
    </row>
    <row r="3" spans="1:20" x14ac:dyDescent="0.3">
      <c r="A3" s="90"/>
      <c r="B3" s="90"/>
      <c r="C3" s="24" t="s">
        <v>53</v>
      </c>
      <c r="D3" s="24" t="s">
        <v>54</v>
      </c>
      <c r="E3" s="24" t="s">
        <v>55</v>
      </c>
      <c r="F3" s="24" t="s">
        <v>53</v>
      </c>
      <c r="G3" s="24" t="s">
        <v>54</v>
      </c>
      <c r="H3" s="24" t="s">
        <v>55</v>
      </c>
      <c r="I3" s="24" t="s">
        <v>53</v>
      </c>
      <c r="J3" s="24" t="s">
        <v>54</v>
      </c>
      <c r="K3" s="24" t="s">
        <v>55</v>
      </c>
      <c r="L3" s="24" t="s">
        <v>53</v>
      </c>
      <c r="M3" s="24" t="s">
        <v>54</v>
      </c>
      <c r="N3" s="24" t="s">
        <v>55</v>
      </c>
      <c r="O3" s="80" t="s">
        <v>53</v>
      </c>
      <c r="P3" s="80" t="s">
        <v>54</v>
      </c>
      <c r="Q3" s="80" t="s">
        <v>55</v>
      </c>
      <c r="R3" s="80" t="s">
        <v>53</v>
      </c>
      <c r="S3" s="80" t="s">
        <v>54</v>
      </c>
      <c r="T3" s="80" t="s">
        <v>55</v>
      </c>
    </row>
    <row r="4" spans="1:20" x14ac:dyDescent="0.3">
      <c r="A4" s="14" t="s">
        <v>2</v>
      </c>
      <c r="B4" s="25"/>
      <c r="C4" s="18">
        <v>0.55000000000000004</v>
      </c>
      <c r="D4" s="18">
        <v>0.75675675675675702</v>
      </c>
      <c r="E4" s="18">
        <v>8.3333333333333301E-2</v>
      </c>
      <c r="F4" s="18">
        <v>0.44</v>
      </c>
      <c r="G4" s="18">
        <v>0.63333333333333297</v>
      </c>
      <c r="H4" s="18">
        <v>0</v>
      </c>
      <c r="I4" s="18">
        <v>0.57499999999999996</v>
      </c>
      <c r="J4" s="18">
        <v>0.86486486486486502</v>
      </c>
      <c r="K4" s="18">
        <v>8.3333333333333301E-2</v>
      </c>
      <c r="L4" s="18">
        <v>0.56000000000000005</v>
      </c>
      <c r="M4" s="18">
        <v>0.71666666666666701</v>
      </c>
      <c r="N4" s="18">
        <v>0</v>
      </c>
      <c r="O4" s="18">
        <v>0.5</v>
      </c>
      <c r="P4" s="77">
        <v>0.71621621621621601</v>
      </c>
      <c r="Q4" s="18">
        <v>8.3333333333333301E-2</v>
      </c>
      <c r="R4" s="18">
        <v>0.44</v>
      </c>
      <c r="S4" s="77">
        <v>0.61666666666666703</v>
      </c>
      <c r="T4" s="18">
        <v>0</v>
      </c>
    </row>
    <row r="5" spans="1:20" x14ac:dyDescent="0.3">
      <c r="A5" s="14" t="s">
        <v>3</v>
      </c>
      <c r="B5" s="14"/>
      <c r="C5" s="18">
        <v>0.47368421052631599</v>
      </c>
      <c r="D5" s="18">
        <v>0.67164179104477595</v>
      </c>
      <c r="E5" s="18">
        <v>0.11111111111111099</v>
      </c>
      <c r="F5" s="18">
        <v>0.36363636363636404</v>
      </c>
      <c r="G5" s="18">
        <v>0.72</v>
      </c>
      <c r="H5" s="18">
        <v>0</v>
      </c>
      <c r="I5" s="18">
        <v>0.73684210526315796</v>
      </c>
      <c r="J5" s="18">
        <v>0.89552238805970108</v>
      </c>
      <c r="K5" s="18">
        <v>0.33333333333333298</v>
      </c>
      <c r="L5" s="18">
        <v>0.7575757575757579</v>
      </c>
      <c r="M5" s="18">
        <v>0.8</v>
      </c>
      <c r="N5" s="18">
        <v>0</v>
      </c>
      <c r="O5" s="18">
        <v>0.47368421052631599</v>
      </c>
      <c r="P5" s="77">
        <v>0.64179104477611904</v>
      </c>
      <c r="Q5" s="18">
        <v>0.11111111111111099</v>
      </c>
      <c r="R5" s="18">
        <v>0.36363636363636404</v>
      </c>
      <c r="S5" s="77">
        <v>0.68</v>
      </c>
      <c r="T5" s="18">
        <v>0</v>
      </c>
    </row>
    <row r="6" spans="1:20" x14ac:dyDescent="0.3">
      <c r="A6" s="14" t="s">
        <v>4</v>
      </c>
      <c r="B6" s="14"/>
      <c r="C6" s="18">
        <v>0.22727272727272702</v>
      </c>
      <c r="D6" s="18">
        <v>0.73417721518987311</v>
      </c>
      <c r="E6" s="18">
        <v>0.375</v>
      </c>
      <c r="F6" s="18">
        <v>0.394736842105263</v>
      </c>
      <c r="G6" s="18">
        <v>0.77941176470588203</v>
      </c>
      <c r="H6" s="18">
        <v>3.0303030303030297E-2</v>
      </c>
      <c r="I6" s="18">
        <v>0.5</v>
      </c>
      <c r="J6" s="18">
        <v>0.835443037974684</v>
      </c>
      <c r="K6" s="18">
        <v>0.375</v>
      </c>
      <c r="L6" s="18">
        <v>0.55263157894736803</v>
      </c>
      <c r="M6" s="18">
        <v>0.88235294117647101</v>
      </c>
      <c r="N6" s="18">
        <v>3.0303030303030297E-2</v>
      </c>
      <c r="O6" s="18">
        <v>0.22727272727272702</v>
      </c>
      <c r="P6" s="77">
        <v>0.708860759493671</v>
      </c>
      <c r="Q6" s="18">
        <v>0.1875</v>
      </c>
      <c r="R6" s="18">
        <v>0.36842105263157898</v>
      </c>
      <c r="S6" s="77">
        <v>0.76470588235294101</v>
      </c>
      <c r="T6" s="18">
        <v>3.0303030303030297E-2</v>
      </c>
    </row>
    <row r="7" spans="1:20" x14ac:dyDescent="0.3">
      <c r="A7" s="14" t="s">
        <v>5</v>
      </c>
      <c r="B7" s="14"/>
      <c r="C7" s="18">
        <v>0.375</v>
      </c>
      <c r="D7" s="18">
        <v>0.66153846153846108</v>
      </c>
      <c r="E7" s="18">
        <v>0.11111111111111099</v>
      </c>
      <c r="F7" s="18">
        <v>0.35294117647058798</v>
      </c>
      <c r="G7" s="18">
        <v>0.66265060240963902</v>
      </c>
      <c r="H7" s="18">
        <v>0</v>
      </c>
      <c r="I7" s="18">
        <v>0.59375</v>
      </c>
      <c r="J7" s="18">
        <v>0.87692307692307692</v>
      </c>
      <c r="K7" s="18">
        <v>0.11111111111111099</v>
      </c>
      <c r="L7" s="18">
        <v>0.61764705882352899</v>
      </c>
      <c r="M7" s="18">
        <v>0.83132530120481907</v>
      </c>
      <c r="N7" s="18">
        <v>0</v>
      </c>
      <c r="O7" s="18">
        <v>0.34375</v>
      </c>
      <c r="P7" s="77">
        <v>0.66153846153846108</v>
      </c>
      <c r="Q7" s="18">
        <v>0.11111111111111099</v>
      </c>
      <c r="R7" s="18">
        <v>0.35294117647058798</v>
      </c>
      <c r="S7" s="77">
        <v>0.66265060240963902</v>
      </c>
      <c r="T7" s="18">
        <v>0</v>
      </c>
    </row>
    <row r="8" spans="1:20" x14ac:dyDescent="0.3">
      <c r="A8" s="14" t="s">
        <v>6</v>
      </c>
      <c r="B8" s="14" t="s">
        <v>33</v>
      </c>
      <c r="C8" s="18">
        <v>0.48837209302325596</v>
      </c>
      <c r="D8" s="18">
        <v>0.65079365079365104</v>
      </c>
      <c r="E8" s="18">
        <v>0.27272727272727298</v>
      </c>
      <c r="F8" s="18">
        <v>0.28571428571428603</v>
      </c>
      <c r="G8" s="18">
        <v>0.7</v>
      </c>
      <c r="H8" s="18">
        <v>0</v>
      </c>
      <c r="I8" s="18">
        <v>0.69767441860465096</v>
      </c>
      <c r="J8" s="18">
        <v>0.80952380952380909</v>
      </c>
      <c r="K8" s="18">
        <v>0.18181818181818202</v>
      </c>
      <c r="L8" s="18">
        <v>0.54285714285714304</v>
      </c>
      <c r="M8" s="18">
        <v>0.8</v>
      </c>
      <c r="N8" s="18">
        <v>0</v>
      </c>
      <c r="O8" s="18">
        <v>0.48837209302325596</v>
      </c>
      <c r="P8" s="77">
        <v>0.65079365079365104</v>
      </c>
      <c r="Q8" s="18">
        <v>9.0909090909090898E-2</v>
      </c>
      <c r="R8" s="18">
        <v>0.25714285714285701</v>
      </c>
      <c r="S8" s="77">
        <v>0.68571428571428594</v>
      </c>
      <c r="T8" s="18">
        <v>0</v>
      </c>
    </row>
    <row r="9" spans="1:20" x14ac:dyDescent="0.3">
      <c r="A9" s="14" t="s">
        <v>7</v>
      </c>
      <c r="B9" s="14" t="s">
        <v>34</v>
      </c>
      <c r="C9" s="18">
        <v>0.441176470588235</v>
      </c>
      <c r="D9" s="18">
        <v>0.78688524590163889</v>
      </c>
      <c r="E9" s="18">
        <v>0</v>
      </c>
      <c r="F9" s="18">
        <v>0.6</v>
      </c>
      <c r="G9" s="18">
        <v>0.765625</v>
      </c>
      <c r="H9" s="18">
        <v>6.6666666666666693E-2</v>
      </c>
      <c r="I9" s="18">
        <v>0.61764705882352899</v>
      </c>
      <c r="J9" s="18">
        <v>0.86885245901639296</v>
      </c>
      <c r="K9" s="18">
        <v>8.3333333333333301E-2</v>
      </c>
      <c r="L9" s="18">
        <v>0.52</v>
      </c>
      <c r="M9" s="18">
        <v>0.78125</v>
      </c>
      <c r="N9" s="18">
        <v>6.6666666666666693E-2</v>
      </c>
      <c r="O9" s="18">
        <v>0.41176470588235298</v>
      </c>
      <c r="P9" s="77">
        <v>0.77049180327868894</v>
      </c>
      <c r="Q9" s="18">
        <v>0</v>
      </c>
      <c r="R9" s="18">
        <v>0.52</v>
      </c>
      <c r="S9" s="77">
        <v>0.71875</v>
      </c>
      <c r="T9" s="18">
        <v>0</v>
      </c>
    </row>
    <row r="10" spans="1:20" x14ac:dyDescent="0.3">
      <c r="A10" s="14" t="s">
        <v>8</v>
      </c>
      <c r="B10" s="14" t="s">
        <v>35</v>
      </c>
      <c r="C10" s="18">
        <v>0.47826086956521702</v>
      </c>
      <c r="D10" s="18">
        <v>0.76</v>
      </c>
      <c r="E10" s="18">
        <v>8.3333333333333301E-2</v>
      </c>
      <c r="F10" s="18">
        <v>0.6</v>
      </c>
      <c r="G10" s="18">
        <v>0.73611111111111105</v>
      </c>
      <c r="H10" s="18">
        <v>0.16666666666666699</v>
      </c>
      <c r="I10" s="18">
        <v>0.52173913043478304</v>
      </c>
      <c r="J10" s="18">
        <v>0.8</v>
      </c>
      <c r="K10" s="18">
        <v>0.25</v>
      </c>
      <c r="L10" s="18">
        <v>0.6</v>
      </c>
      <c r="M10" s="18">
        <v>0.68055555555555602</v>
      </c>
      <c r="N10" s="18">
        <v>0.11111111111111099</v>
      </c>
      <c r="O10" s="18">
        <v>0.47826086956521702</v>
      </c>
      <c r="P10" s="77">
        <v>0.74</v>
      </c>
      <c r="Q10" s="18">
        <v>8.3333333333333301E-2</v>
      </c>
      <c r="R10" s="18">
        <v>0.52</v>
      </c>
      <c r="S10" s="77">
        <v>0.65277777777777801</v>
      </c>
      <c r="T10" s="18">
        <v>0.11111111111111099</v>
      </c>
    </row>
    <row r="11" spans="1:20" x14ac:dyDescent="0.3">
      <c r="A11" s="14" t="s">
        <v>9</v>
      </c>
      <c r="B11" s="14"/>
      <c r="C11" s="18">
        <v>0.296296296296296</v>
      </c>
      <c r="D11" s="18">
        <v>0.57407407407407396</v>
      </c>
      <c r="E11" s="18">
        <v>0.16666666666666699</v>
      </c>
      <c r="F11" s="18">
        <v>0.41379310344827602</v>
      </c>
      <c r="G11" s="18">
        <v>0.53571428571428603</v>
      </c>
      <c r="H11" s="18">
        <v>0</v>
      </c>
      <c r="I11" s="18">
        <v>0.48148148148148101</v>
      </c>
      <c r="J11" s="18">
        <v>0.75925925925925897</v>
      </c>
      <c r="K11" s="18">
        <v>0.16666666666666699</v>
      </c>
      <c r="L11" s="18">
        <v>0.51724137931034497</v>
      </c>
      <c r="M11" s="18">
        <v>0.67857142857142905</v>
      </c>
      <c r="N11" s="18">
        <v>0</v>
      </c>
      <c r="O11" s="18">
        <v>0.296296296296296</v>
      </c>
      <c r="P11" s="77">
        <v>0.48148148148148101</v>
      </c>
      <c r="Q11" s="18">
        <v>0</v>
      </c>
      <c r="R11" s="18">
        <v>0.37931034482758597</v>
      </c>
      <c r="S11" s="77">
        <v>0.48214285714285698</v>
      </c>
      <c r="T11" s="18">
        <v>0</v>
      </c>
    </row>
    <row r="12" spans="1:20" x14ac:dyDescent="0.3">
      <c r="A12" s="14" t="s">
        <v>10</v>
      </c>
      <c r="B12" s="14"/>
      <c r="C12" s="18">
        <v>0.70370370370370394</v>
      </c>
      <c r="D12" s="18">
        <v>0.7931034482758621</v>
      </c>
      <c r="E12" s="18">
        <v>0.18181818181818202</v>
      </c>
      <c r="F12" s="18">
        <v>0.74193548387096797</v>
      </c>
      <c r="G12" s="18">
        <v>0.69811320754716999</v>
      </c>
      <c r="H12" s="18">
        <v>7.69230769230769E-2</v>
      </c>
      <c r="I12" s="18">
        <v>0.74074074074074103</v>
      </c>
      <c r="J12" s="18">
        <v>0.89655172413793094</v>
      </c>
      <c r="K12" s="18">
        <v>0.27272727272727298</v>
      </c>
      <c r="L12" s="18">
        <v>0.74193548387096797</v>
      </c>
      <c r="M12" s="18">
        <v>0.77358490566037696</v>
      </c>
      <c r="N12" s="18">
        <v>7.69230769230769E-2</v>
      </c>
      <c r="O12" s="18">
        <v>0.66666666666666696</v>
      </c>
      <c r="P12" s="77">
        <v>0.7931034482758621</v>
      </c>
      <c r="Q12" s="18">
        <v>9.0909090909090898E-2</v>
      </c>
      <c r="R12" s="18">
        <v>0.70967741935483897</v>
      </c>
      <c r="S12" s="77">
        <v>0.69811320754716999</v>
      </c>
      <c r="T12" s="18">
        <v>7.69230769230769E-2</v>
      </c>
    </row>
    <row r="13" spans="1:20" x14ac:dyDescent="0.3">
      <c r="A13" s="14" t="s">
        <v>11</v>
      </c>
      <c r="B13" s="14"/>
      <c r="C13" s="18">
        <v>0.40476190476190504</v>
      </c>
      <c r="D13" s="18">
        <v>0.74698795180722899</v>
      </c>
      <c r="E13" s="18">
        <v>0.1</v>
      </c>
      <c r="F13" s="18">
        <v>0.34693877551020402</v>
      </c>
      <c r="G13" s="18">
        <v>0.68493150684931503</v>
      </c>
      <c r="H13" s="18">
        <v>0</v>
      </c>
      <c r="I13" s="18">
        <v>0.61904761904761896</v>
      </c>
      <c r="J13" s="18">
        <v>0.89156626506024095</v>
      </c>
      <c r="K13" s="18">
        <v>0.3</v>
      </c>
      <c r="L13" s="18">
        <v>0.57142857142857106</v>
      </c>
      <c r="M13" s="18">
        <v>0.69863013698630094</v>
      </c>
      <c r="N13" s="18">
        <v>4.7619047619047603E-2</v>
      </c>
      <c r="O13" s="18">
        <v>0.40476190476190504</v>
      </c>
      <c r="P13" s="77">
        <v>0.72289156626506001</v>
      </c>
      <c r="Q13" s="18">
        <v>0.1</v>
      </c>
      <c r="R13" s="18">
        <v>0.32653061224489799</v>
      </c>
      <c r="S13" s="77">
        <v>0.64383561643835607</v>
      </c>
      <c r="T13" s="18">
        <v>0</v>
      </c>
    </row>
    <row r="14" spans="1:20" x14ac:dyDescent="0.3">
      <c r="A14" s="14" t="s">
        <v>12</v>
      </c>
      <c r="B14" s="14"/>
      <c r="C14" s="18">
        <v>0.11764705882352899</v>
      </c>
      <c r="D14" s="18">
        <v>0.7</v>
      </c>
      <c r="E14" s="18">
        <v>0.17647058823529399</v>
      </c>
      <c r="F14" s="18">
        <v>0.35294117647058798</v>
      </c>
      <c r="G14" s="18">
        <v>0.45161290322580599</v>
      </c>
      <c r="H14" s="18">
        <v>0</v>
      </c>
      <c r="I14" s="18">
        <v>0.61764705882352899</v>
      </c>
      <c r="J14" s="18">
        <v>0.88333333333333297</v>
      </c>
      <c r="K14" s="18">
        <v>0.17647058823529399</v>
      </c>
      <c r="L14" s="18">
        <v>0.64705882352941202</v>
      </c>
      <c r="M14" s="18">
        <v>0.69354838709677391</v>
      </c>
      <c r="N14" s="18">
        <v>5.2631578947368397E-2</v>
      </c>
      <c r="O14" s="18">
        <v>0.11764705882352899</v>
      </c>
      <c r="P14" s="77">
        <v>0.66666666666666696</v>
      </c>
      <c r="Q14" s="18">
        <v>0</v>
      </c>
      <c r="R14" s="18">
        <v>0.35294117647058798</v>
      </c>
      <c r="S14" s="77">
        <v>0.41935483870967699</v>
      </c>
      <c r="T14" s="18">
        <v>0</v>
      </c>
    </row>
    <row r="15" spans="1:20" x14ac:dyDescent="0.3">
      <c r="A15" s="14" t="s">
        <v>13</v>
      </c>
      <c r="B15" s="14"/>
      <c r="C15" s="18">
        <v>0.28571428571428603</v>
      </c>
      <c r="D15" s="18">
        <v>0.527272727272727</v>
      </c>
      <c r="E15" s="18">
        <v>0.15</v>
      </c>
      <c r="F15" s="18">
        <v>0.407407407407407</v>
      </c>
      <c r="G15" s="18">
        <v>0.59154929577464799</v>
      </c>
      <c r="H15" s="18">
        <v>0</v>
      </c>
      <c r="I15" s="18">
        <v>0.71428571428571397</v>
      </c>
      <c r="J15" s="18">
        <v>0.87272727272727291</v>
      </c>
      <c r="K15" s="18">
        <v>0.1</v>
      </c>
      <c r="L15" s="18">
        <v>0.55555555555555602</v>
      </c>
      <c r="M15" s="18">
        <v>0.78873239436619702</v>
      </c>
      <c r="N15" s="18">
        <v>0</v>
      </c>
      <c r="O15" s="18">
        <v>0.28571428571428603</v>
      </c>
      <c r="P15" s="77">
        <v>0.49090909090909102</v>
      </c>
      <c r="Q15" s="18">
        <v>0</v>
      </c>
      <c r="R15" s="18">
        <v>0.33333333333333298</v>
      </c>
      <c r="S15" s="77">
        <v>0.57746478873239393</v>
      </c>
      <c r="T15" s="18">
        <v>0</v>
      </c>
    </row>
    <row r="16" spans="1:20" x14ac:dyDescent="0.3">
      <c r="A16" s="14" t="s">
        <v>14</v>
      </c>
      <c r="B16" s="14"/>
      <c r="C16" s="18">
        <v>0.42857142857142899</v>
      </c>
      <c r="D16" s="18">
        <v>0.51785714285714302</v>
      </c>
      <c r="E16" s="18">
        <v>0</v>
      </c>
      <c r="F16" s="18">
        <v>0.52380952380952406</v>
      </c>
      <c r="G16" s="18">
        <v>0.72131147540983609</v>
      </c>
      <c r="H16" s="18">
        <v>0</v>
      </c>
      <c r="I16" s="18">
        <v>0.57142857142857106</v>
      </c>
      <c r="J16" s="18">
        <v>0.76785714285714302</v>
      </c>
      <c r="K16" s="18">
        <v>0.3</v>
      </c>
      <c r="L16" s="18">
        <v>0.66666666666666696</v>
      </c>
      <c r="M16" s="18">
        <v>0.86885245901639296</v>
      </c>
      <c r="N16" s="18">
        <v>0</v>
      </c>
      <c r="O16" s="18">
        <v>0.42857142857142899</v>
      </c>
      <c r="P16" s="77">
        <v>0.44642857142857101</v>
      </c>
      <c r="Q16" s="18">
        <v>0</v>
      </c>
      <c r="R16" s="18">
        <v>0.52380952380952406</v>
      </c>
      <c r="S16" s="77">
        <v>0.72131147540983609</v>
      </c>
      <c r="T16" s="18">
        <v>0</v>
      </c>
    </row>
    <row r="17" spans="1:20" x14ac:dyDescent="0.3">
      <c r="A17" s="14" t="s">
        <v>15</v>
      </c>
      <c r="B17" s="14" t="s">
        <v>36</v>
      </c>
      <c r="C17" s="18">
        <v>0.44736842105263203</v>
      </c>
      <c r="D17" s="18">
        <v>0.56923076923076898</v>
      </c>
      <c r="E17" s="18">
        <v>0</v>
      </c>
      <c r="F17" s="18">
        <v>0.34375</v>
      </c>
      <c r="G17" s="18">
        <v>0.63636363636363602</v>
      </c>
      <c r="H17" s="18">
        <v>0</v>
      </c>
      <c r="I17" s="18">
        <v>0.63157894736842102</v>
      </c>
      <c r="J17" s="18">
        <v>0.8</v>
      </c>
      <c r="K17" s="18">
        <v>0.18181818181818202</v>
      </c>
      <c r="L17" s="18">
        <v>0.5</v>
      </c>
      <c r="M17" s="18">
        <v>0.68831168831168799</v>
      </c>
      <c r="N17" s="18">
        <v>0</v>
      </c>
      <c r="O17" s="18">
        <v>0.394736842105263</v>
      </c>
      <c r="P17" s="77">
        <v>0.56923076923076898</v>
      </c>
      <c r="Q17" s="18">
        <v>0</v>
      </c>
      <c r="R17" s="18">
        <v>0.34375</v>
      </c>
      <c r="S17" s="77">
        <v>0.63636363636363602</v>
      </c>
      <c r="T17" s="18">
        <v>0</v>
      </c>
    </row>
    <row r="18" spans="1:20" x14ac:dyDescent="0.3">
      <c r="A18" s="14" t="s">
        <v>16</v>
      </c>
      <c r="B18" s="14" t="s">
        <v>38</v>
      </c>
      <c r="C18" s="18">
        <v>0.58974358974358998</v>
      </c>
      <c r="D18" s="18">
        <v>0.73493975903614495</v>
      </c>
      <c r="E18" s="18">
        <v>0.1</v>
      </c>
      <c r="F18" s="18">
        <v>0.51351351351351293</v>
      </c>
      <c r="G18" s="18">
        <v>0.76666666666666705</v>
      </c>
      <c r="H18" s="18">
        <v>0</v>
      </c>
      <c r="I18" s="18">
        <v>0.71794871794871795</v>
      </c>
      <c r="J18" s="18">
        <v>0.86746987951807197</v>
      </c>
      <c r="K18" s="18">
        <v>3.3333333333333298E-2</v>
      </c>
      <c r="L18" s="18">
        <v>0.59459459459459507</v>
      </c>
      <c r="M18" s="18">
        <v>0.75</v>
      </c>
      <c r="N18" s="18">
        <v>0</v>
      </c>
      <c r="O18" s="18">
        <v>0.56410256410256399</v>
      </c>
      <c r="P18" s="77">
        <v>0.72289156626506001</v>
      </c>
      <c r="Q18" s="18">
        <v>0</v>
      </c>
      <c r="R18" s="18">
        <v>0.51351351351351293</v>
      </c>
      <c r="S18" s="77">
        <v>0.68333333333333302</v>
      </c>
      <c r="T18" s="18">
        <v>0</v>
      </c>
    </row>
    <row r="19" spans="1:20" x14ac:dyDescent="0.3">
      <c r="A19" s="14" t="s">
        <v>17</v>
      </c>
      <c r="B19" s="14" t="s">
        <v>37</v>
      </c>
      <c r="C19" s="18">
        <v>0.35294117647058798</v>
      </c>
      <c r="D19" s="18">
        <v>0.68493150684931503</v>
      </c>
      <c r="E19" s="18">
        <v>0.230769230769231</v>
      </c>
      <c r="F19" s="18">
        <v>0.625</v>
      </c>
      <c r="G19" s="18">
        <v>0.72</v>
      </c>
      <c r="H19" s="18">
        <v>0</v>
      </c>
      <c r="I19" s="18">
        <v>0.35294117647058798</v>
      </c>
      <c r="J19" s="18">
        <v>0.82191780821917804</v>
      </c>
      <c r="K19" s="18">
        <v>0.30769230769230799</v>
      </c>
      <c r="L19" s="18">
        <v>0.54166666666666696</v>
      </c>
      <c r="M19" s="18">
        <v>0.72</v>
      </c>
      <c r="N19" s="18">
        <v>9.0909090909090898E-2</v>
      </c>
      <c r="O19" s="18">
        <v>0.23529411764705899</v>
      </c>
      <c r="P19" s="77">
        <v>0.67123287671232901</v>
      </c>
      <c r="Q19" s="18">
        <v>0.230769230769231</v>
      </c>
      <c r="R19" s="18">
        <v>0.54166666666666696</v>
      </c>
      <c r="S19" s="77">
        <v>0.66666666666666696</v>
      </c>
      <c r="T19" s="18">
        <v>0</v>
      </c>
    </row>
    <row r="20" spans="1:20" x14ac:dyDescent="0.3">
      <c r="A20" s="14" t="s">
        <v>18</v>
      </c>
      <c r="B20" s="14" t="s">
        <v>39</v>
      </c>
      <c r="C20" s="18">
        <v>0.55000000000000004</v>
      </c>
      <c r="D20" s="18">
        <v>0.670886075949367</v>
      </c>
      <c r="E20" s="18">
        <v>0.11764705882352899</v>
      </c>
      <c r="F20" s="18">
        <v>0.39130434782608703</v>
      </c>
      <c r="G20" s="18">
        <v>0.63888888888888895</v>
      </c>
      <c r="H20" s="18">
        <v>0</v>
      </c>
      <c r="I20" s="18">
        <v>0.6</v>
      </c>
      <c r="J20" s="18">
        <v>0.79746835443038</v>
      </c>
      <c r="K20" s="18">
        <v>0.23529411764705899</v>
      </c>
      <c r="L20" s="18">
        <v>0.565217391304348</v>
      </c>
      <c r="M20" s="18">
        <v>0.69444444444444398</v>
      </c>
      <c r="N20" s="18">
        <v>0</v>
      </c>
      <c r="O20" s="18">
        <v>0.55000000000000004</v>
      </c>
      <c r="P20" s="77">
        <v>0.607594936708861</v>
      </c>
      <c r="Q20" s="18">
        <v>0.11764705882352899</v>
      </c>
      <c r="R20" s="18">
        <v>0.39130434782608703</v>
      </c>
      <c r="S20" s="77">
        <v>0.61111111111111105</v>
      </c>
      <c r="T20" s="18">
        <v>0</v>
      </c>
    </row>
    <row r="21" spans="1:20" x14ac:dyDescent="0.3">
      <c r="A21" s="14" t="s">
        <v>19</v>
      </c>
      <c r="B21" s="14" t="s">
        <v>40</v>
      </c>
      <c r="C21" s="18">
        <v>0.45714285714285702</v>
      </c>
      <c r="D21" s="18">
        <v>0.80392156862745101</v>
      </c>
      <c r="E21" s="18">
        <v>4.7619047619047603E-2</v>
      </c>
      <c r="F21" s="18">
        <v>0.480769230769231</v>
      </c>
      <c r="G21" s="18">
        <v>0.67889908256880704</v>
      </c>
      <c r="H21" s="18">
        <v>0</v>
      </c>
      <c r="I21" s="18">
        <v>0.42857142857142899</v>
      </c>
      <c r="J21" s="18">
        <v>0.86274509803921606</v>
      </c>
      <c r="K21" s="18">
        <v>0.14285714285714302</v>
      </c>
      <c r="L21" s="18">
        <v>0.59615384615384603</v>
      </c>
      <c r="M21" s="18">
        <v>0.72477064220183496</v>
      </c>
      <c r="N21" s="18">
        <v>0</v>
      </c>
      <c r="O21" s="18">
        <v>0.37142857142857105</v>
      </c>
      <c r="P21" s="77">
        <v>0.79411764705882304</v>
      </c>
      <c r="Q21" s="18">
        <v>4.7619047619047603E-2</v>
      </c>
      <c r="R21" s="18">
        <v>0.46153846153846201</v>
      </c>
      <c r="S21" s="77">
        <v>0.66055045871559603</v>
      </c>
      <c r="T21" s="18">
        <v>0</v>
      </c>
    </row>
    <row r="22" spans="1:20" x14ac:dyDescent="0.3">
      <c r="A22" s="14" t="s">
        <v>20</v>
      </c>
      <c r="B22" s="14" t="s">
        <v>42</v>
      </c>
      <c r="C22" s="18">
        <v>0.30952380952380998</v>
      </c>
      <c r="D22" s="18">
        <v>0.48913043478260904</v>
      </c>
      <c r="E22" s="18">
        <v>7.1428571428571397E-2</v>
      </c>
      <c r="F22" s="18">
        <v>0.3</v>
      </c>
      <c r="G22" s="18">
        <v>0.65656565656565702</v>
      </c>
      <c r="H22" s="18">
        <v>0</v>
      </c>
      <c r="I22" s="18">
        <v>0.5</v>
      </c>
      <c r="J22" s="18">
        <v>0.78260869565217406</v>
      </c>
      <c r="K22" s="18">
        <v>0.14285714285714302</v>
      </c>
      <c r="L22" s="18">
        <v>0.57499999999999996</v>
      </c>
      <c r="M22" s="18">
        <v>0.78787878787878796</v>
      </c>
      <c r="N22" s="18">
        <v>0</v>
      </c>
      <c r="O22" s="18">
        <v>0.30952380952380998</v>
      </c>
      <c r="P22" s="77">
        <v>0.47826086956521702</v>
      </c>
      <c r="Q22" s="18">
        <v>0</v>
      </c>
      <c r="R22" s="18">
        <v>0.3</v>
      </c>
      <c r="S22" s="77">
        <v>0.64646464646464696</v>
      </c>
      <c r="T22" s="18">
        <v>0</v>
      </c>
    </row>
    <row r="23" spans="1:20" x14ac:dyDescent="0.3">
      <c r="A23" s="14" t="s">
        <v>21</v>
      </c>
      <c r="B23" s="14" t="s">
        <v>41</v>
      </c>
      <c r="C23" s="18">
        <v>0.15</v>
      </c>
      <c r="D23" s="18">
        <v>0.61016949152542399</v>
      </c>
      <c r="E23" s="18">
        <v>7.1428571428571397E-2</v>
      </c>
      <c r="F23" s="18">
        <v>0.38636363636363596</v>
      </c>
      <c r="G23" s="18">
        <v>0.57142857142857106</v>
      </c>
      <c r="H23" s="18">
        <v>5.8823529411764698E-2</v>
      </c>
      <c r="I23" s="18">
        <v>0.25</v>
      </c>
      <c r="J23" s="18">
        <v>0.81355932203389802</v>
      </c>
      <c r="K23" s="18">
        <v>0.214285714285714</v>
      </c>
      <c r="L23" s="18">
        <v>0.54545454545454497</v>
      </c>
      <c r="M23" s="18">
        <v>0.73214285714285698</v>
      </c>
      <c r="N23" s="18">
        <v>5.8823529411764698E-2</v>
      </c>
      <c r="O23" s="18">
        <v>0.1</v>
      </c>
      <c r="P23" s="77">
        <v>0.57627118644067798</v>
      </c>
      <c r="Q23" s="18">
        <v>7.1428571428571397E-2</v>
      </c>
      <c r="R23" s="18">
        <v>0.31818181818181801</v>
      </c>
      <c r="S23" s="77">
        <v>0.55357142857142894</v>
      </c>
      <c r="T23" s="18">
        <v>5.8823529411764698E-2</v>
      </c>
    </row>
    <row r="24" spans="1:20" x14ac:dyDescent="0.3">
      <c r="A24" s="14" t="s">
        <v>22</v>
      </c>
      <c r="B24" s="14"/>
      <c r="C24" s="18">
        <v>0.18421052631578899</v>
      </c>
      <c r="D24" s="18">
        <v>0.59523809523809501</v>
      </c>
      <c r="E24" s="18">
        <v>7.69230769230769E-2</v>
      </c>
      <c r="F24" s="18">
        <v>0.31034482758620702</v>
      </c>
      <c r="G24" s="18">
        <v>0.53932584269662898</v>
      </c>
      <c r="H24" s="18">
        <v>0</v>
      </c>
      <c r="I24" s="18">
        <v>0.47368421052631599</v>
      </c>
      <c r="J24" s="18">
        <v>0.85714285714285698</v>
      </c>
      <c r="K24" s="18">
        <v>0.15384615384615399</v>
      </c>
      <c r="L24" s="18">
        <v>0.65517241379310309</v>
      </c>
      <c r="M24" s="18">
        <v>0.71910112359550593</v>
      </c>
      <c r="N24" s="18">
        <v>0</v>
      </c>
      <c r="O24" s="18">
        <v>0.18421052631578899</v>
      </c>
      <c r="P24" s="77">
        <v>0.58333333333333304</v>
      </c>
      <c r="Q24" s="18">
        <v>0</v>
      </c>
      <c r="R24" s="18">
        <v>0.31034482758620702</v>
      </c>
      <c r="S24" s="77">
        <v>0.53932584269662898</v>
      </c>
      <c r="T24" s="18">
        <v>0</v>
      </c>
    </row>
    <row r="25" spans="1:20" x14ac:dyDescent="0.3">
      <c r="A25" s="14" t="s">
        <v>23</v>
      </c>
      <c r="B25" s="14"/>
      <c r="C25" s="18">
        <v>0.26315789473684204</v>
      </c>
      <c r="D25" s="18">
        <v>0.58163265306122403</v>
      </c>
      <c r="E25" s="18">
        <v>7.69230769230769E-2</v>
      </c>
      <c r="F25" s="18">
        <v>0.18518518518518501</v>
      </c>
      <c r="G25" s="18">
        <v>0.56338028169014098</v>
      </c>
      <c r="H25" s="18">
        <v>0</v>
      </c>
      <c r="I25" s="18">
        <v>0.55263157894736803</v>
      </c>
      <c r="J25" s="18">
        <v>0.72448979591836704</v>
      </c>
      <c r="K25" s="18">
        <v>0.230769230769231</v>
      </c>
      <c r="L25" s="18">
        <v>0.44444444444444398</v>
      </c>
      <c r="M25" s="18">
        <v>0.74647887323943707</v>
      </c>
      <c r="N25" s="18">
        <v>4.5454545454545504E-2</v>
      </c>
      <c r="O25" s="18">
        <v>0.26315789473684204</v>
      </c>
      <c r="P25" s="77">
        <v>0.530612244897959</v>
      </c>
      <c r="Q25" s="18">
        <v>0</v>
      </c>
      <c r="R25" s="18">
        <v>0.18518518518518501</v>
      </c>
      <c r="S25" s="77">
        <v>0.56338028169014098</v>
      </c>
      <c r="T25" s="18">
        <v>0</v>
      </c>
    </row>
    <row r="26" spans="1:20" x14ac:dyDescent="0.3">
      <c r="A26" s="14" t="s">
        <v>24</v>
      </c>
      <c r="B26" s="14"/>
      <c r="C26" s="18">
        <v>0.4</v>
      </c>
      <c r="D26" s="18">
        <v>0.5</v>
      </c>
      <c r="E26" s="18">
        <v>5.8823529411764698E-2</v>
      </c>
      <c r="F26" s="18">
        <v>0.34782608695652201</v>
      </c>
      <c r="G26" s="18">
        <v>0.565217391304348</v>
      </c>
      <c r="H26" s="18">
        <v>5.5555555555555601E-2</v>
      </c>
      <c r="I26" s="18">
        <v>0.76</v>
      </c>
      <c r="J26" s="18">
        <v>0.83333333333333304</v>
      </c>
      <c r="K26" s="18">
        <v>0.35294117647058798</v>
      </c>
      <c r="L26" s="18">
        <v>0.69565217391304301</v>
      </c>
      <c r="M26" s="18">
        <v>0.76811594202898503</v>
      </c>
      <c r="N26" s="18">
        <v>5.5555555555555601E-2</v>
      </c>
      <c r="O26" s="18">
        <v>0.4</v>
      </c>
      <c r="P26" s="77">
        <v>0.45</v>
      </c>
      <c r="Q26" s="18">
        <v>5.8823529411764698E-2</v>
      </c>
      <c r="R26" s="18">
        <v>0.26086956521739102</v>
      </c>
      <c r="S26" s="77">
        <v>0.55072463768115898</v>
      </c>
      <c r="T26" s="18">
        <v>5.5555555555555601E-2</v>
      </c>
    </row>
    <row r="27" spans="1:20" x14ac:dyDescent="0.3">
      <c r="A27" s="14" t="s">
        <v>25</v>
      </c>
      <c r="B27" s="14"/>
      <c r="C27" s="18">
        <v>0.441176470588235</v>
      </c>
      <c r="D27" s="18">
        <v>0.79729729729729693</v>
      </c>
      <c r="E27" s="18">
        <v>5.8823529411764698E-2</v>
      </c>
      <c r="F27" s="18">
        <v>0.5</v>
      </c>
      <c r="G27" s="18">
        <v>0.78688524590163889</v>
      </c>
      <c r="H27" s="18">
        <v>9.0909090909090898E-2</v>
      </c>
      <c r="I27" s="18">
        <v>0.52941176470588203</v>
      </c>
      <c r="J27" s="18">
        <v>0.90540540540540504</v>
      </c>
      <c r="K27" s="18">
        <v>0.23529411764705899</v>
      </c>
      <c r="L27" s="18">
        <v>0.54545454545454497</v>
      </c>
      <c r="M27" s="18">
        <v>0.80327868852459006</v>
      </c>
      <c r="N27" s="18">
        <v>0</v>
      </c>
      <c r="O27" s="18">
        <v>0.441176470588235</v>
      </c>
      <c r="P27" s="77">
        <v>0.77027027027027006</v>
      </c>
      <c r="Q27" s="18">
        <v>5.8823529411764698E-2</v>
      </c>
      <c r="R27" s="18">
        <v>0.40909090909090901</v>
      </c>
      <c r="S27" s="77">
        <v>0.75409836065573799</v>
      </c>
      <c r="T27" s="18">
        <v>0</v>
      </c>
    </row>
    <row r="28" spans="1:20" x14ac:dyDescent="0.3">
      <c r="A28" s="14" t="s">
        <v>26</v>
      </c>
      <c r="B28" s="14"/>
      <c r="C28" s="18">
        <v>0.230769230769231</v>
      </c>
      <c r="D28" s="18">
        <v>0.34693877551020402</v>
      </c>
      <c r="E28" s="18">
        <v>0</v>
      </c>
      <c r="F28" s="18">
        <v>0.17857142857142899</v>
      </c>
      <c r="G28" s="18">
        <v>0.42105263157894696</v>
      </c>
      <c r="H28" s="18">
        <v>0</v>
      </c>
      <c r="I28" s="18">
        <v>0.5</v>
      </c>
      <c r="J28" s="18">
        <v>0.77551020408163296</v>
      </c>
      <c r="K28" s="18">
        <v>0</v>
      </c>
      <c r="L28" s="18">
        <v>0.75</v>
      </c>
      <c r="M28" s="18">
        <v>0.80701754385964908</v>
      </c>
      <c r="N28" s="18">
        <v>0</v>
      </c>
      <c r="O28" s="18">
        <v>0.230769230769231</v>
      </c>
      <c r="P28" s="77">
        <v>0.30612244897959201</v>
      </c>
      <c r="Q28" s="18">
        <v>0</v>
      </c>
      <c r="R28" s="18">
        <v>0.14285714285714302</v>
      </c>
      <c r="S28" s="77">
        <v>0.38596491228070201</v>
      </c>
      <c r="T28" s="18">
        <v>0</v>
      </c>
    </row>
    <row r="29" spans="1:20" x14ac:dyDescent="0.3">
      <c r="A29" s="14" t="s">
        <v>27</v>
      </c>
      <c r="B29" s="14"/>
      <c r="C29" s="18">
        <v>0.32142857142857101</v>
      </c>
      <c r="D29" s="18">
        <v>0.72413793103448298</v>
      </c>
      <c r="E29" s="18">
        <v>7.1428571428571397E-2</v>
      </c>
      <c r="F29" s="18">
        <v>0.30769230769230799</v>
      </c>
      <c r="G29" s="18">
        <v>0.45652173913043498</v>
      </c>
      <c r="H29" s="18">
        <v>0</v>
      </c>
      <c r="I29" s="18">
        <v>0.60714285714285698</v>
      </c>
      <c r="J29" s="18">
        <v>0.87931034482758608</v>
      </c>
      <c r="K29" s="18">
        <v>0.14285714285714302</v>
      </c>
      <c r="L29" s="18">
        <v>0.69230769230769196</v>
      </c>
      <c r="M29" s="18">
        <v>0.76086956521739102</v>
      </c>
      <c r="N29" s="18">
        <v>0.1</v>
      </c>
      <c r="O29" s="18">
        <v>0.32142857142857101</v>
      </c>
      <c r="P29" s="77">
        <v>0.65517241379310309</v>
      </c>
      <c r="Q29" s="18">
        <v>0</v>
      </c>
      <c r="R29" s="18">
        <v>0.30769230769230799</v>
      </c>
      <c r="S29" s="77">
        <v>0.45652173913043498</v>
      </c>
      <c r="T29" s="18">
        <v>0</v>
      </c>
    </row>
    <row r="30" spans="1:20" x14ac:dyDescent="0.3">
      <c r="A30" s="14" t="s">
        <v>28</v>
      </c>
      <c r="B30" s="14"/>
      <c r="C30" s="18">
        <v>0.20689655172413801</v>
      </c>
      <c r="D30" s="18">
        <v>0.37837837837837801</v>
      </c>
      <c r="E30" s="18">
        <v>0.1</v>
      </c>
      <c r="F30" s="18">
        <v>0.148148148148148</v>
      </c>
      <c r="G30" s="18">
        <v>0.58333333333333304</v>
      </c>
      <c r="H30" s="18">
        <v>0</v>
      </c>
      <c r="I30" s="18">
        <v>0.58620689655172398</v>
      </c>
      <c r="J30" s="18">
        <v>0.75675675675675702</v>
      </c>
      <c r="K30" s="18">
        <v>0.05</v>
      </c>
      <c r="L30" s="18">
        <v>0.48148148148148101</v>
      </c>
      <c r="M30" s="18">
        <v>0.83333333333333304</v>
      </c>
      <c r="N30" s="18">
        <v>4.3478260869565195E-2</v>
      </c>
      <c r="O30" s="18">
        <v>0.20689655172413801</v>
      </c>
      <c r="P30" s="77">
        <v>0.32432432432432401</v>
      </c>
      <c r="Q30" s="18">
        <v>0</v>
      </c>
      <c r="R30" s="18">
        <v>0.148148148148148</v>
      </c>
      <c r="S30" s="77">
        <v>0.54166666666666696</v>
      </c>
      <c r="T30" s="18">
        <v>0</v>
      </c>
    </row>
    <row r="31" spans="1:20" x14ac:dyDescent="0.3">
      <c r="A31" s="14" t="s">
        <v>29</v>
      </c>
      <c r="B31" s="14"/>
      <c r="C31" s="18">
        <v>0.52173913043478304</v>
      </c>
      <c r="D31" s="18">
        <v>0.66666666666666696</v>
      </c>
      <c r="E31" s="18">
        <v>0.11764705882352899</v>
      </c>
      <c r="F31" s="18">
        <v>0.63157894736842102</v>
      </c>
      <c r="G31" s="18">
        <v>0.56140350877193002</v>
      </c>
      <c r="H31" s="18">
        <v>0</v>
      </c>
      <c r="I31" s="18">
        <v>0.52173913043478304</v>
      </c>
      <c r="J31" s="18">
        <v>0.85185185185185208</v>
      </c>
      <c r="K31" s="18">
        <v>0.23529411764705899</v>
      </c>
      <c r="L31" s="18">
        <v>0.63157894736842102</v>
      </c>
      <c r="M31" s="18">
        <v>0.70175438596491202</v>
      </c>
      <c r="N31" s="18">
        <v>0</v>
      </c>
      <c r="O31" s="18">
        <v>0.47826086956521702</v>
      </c>
      <c r="P31" s="77">
        <v>0.64814814814814792</v>
      </c>
      <c r="Q31" s="18">
        <v>5.8823529411764698E-2</v>
      </c>
      <c r="R31" s="18">
        <v>0.57894736842105299</v>
      </c>
      <c r="S31" s="77">
        <v>0.56140350877193002</v>
      </c>
      <c r="T31" s="18">
        <v>0</v>
      </c>
    </row>
    <row r="32" spans="1:20" x14ac:dyDescent="0.3">
      <c r="A32" s="14" t="s">
        <v>30</v>
      </c>
      <c r="B32" s="14"/>
      <c r="C32" s="18">
        <v>0.625</v>
      </c>
      <c r="D32" s="18">
        <v>0.72131147540983609</v>
      </c>
      <c r="E32" s="18">
        <v>5.8823529411764698E-2</v>
      </c>
      <c r="F32" s="18">
        <v>0.53846153846153799</v>
      </c>
      <c r="G32" s="18">
        <v>0.70454545454545492</v>
      </c>
      <c r="H32" s="18">
        <v>5.8823529411764698E-2</v>
      </c>
      <c r="I32" s="18">
        <v>0.72499999999999998</v>
      </c>
      <c r="J32" s="18">
        <v>0.86885245901639296</v>
      </c>
      <c r="K32" s="18">
        <v>0.23529411764705899</v>
      </c>
      <c r="L32" s="18">
        <v>0.65384615384615397</v>
      </c>
      <c r="M32" s="18">
        <v>0.72727272727272707</v>
      </c>
      <c r="N32" s="18">
        <v>5.8823529411764698E-2</v>
      </c>
      <c r="O32" s="18">
        <v>0.6</v>
      </c>
      <c r="P32" s="77">
        <v>0.72131147540983609</v>
      </c>
      <c r="Q32" s="18">
        <v>0</v>
      </c>
      <c r="R32" s="18">
        <v>0.53846153846153799</v>
      </c>
      <c r="S32" s="77">
        <v>0.68181818181818199</v>
      </c>
      <c r="T32" s="18">
        <v>0</v>
      </c>
    </row>
    <row r="33" spans="1:20" x14ac:dyDescent="0.3">
      <c r="A33" s="14" t="s">
        <v>31</v>
      </c>
      <c r="B33" s="14"/>
      <c r="C33" s="18">
        <v>0.62962962962962998</v>
      </c>
      <c r="D33" s="18">
        <v>0.63235294117647101</v>
      </c>
      <c r="E33" s="18">
        <v>0.11764705882352899</v>
      </c>
      <c r="F33" s="18">
        <v>0.39393939393939398</v>
      </c>
      <c r="G33" s="18">
        <v>0.55737704918032793</v>
      </c>
      <c r="H33" s="18">
        <v>0</v>
      </c>
      <c r="I33" s="18">
        <v>0.70370370370370394</v>
      </c>
      <c r="J33" s="18">
        <v>0.82352941176470595</v>
      </c>
      <c r="K33" s="18">
        <v>0.23529411764705899</v>
      </c>
      <c r="L33" s="18">
        <v>0.45454545454545503</v>
      </c>
      <c r="M33" s="18">
        <v>0.72131147540983609</v>
      </c>
      <c r="N33" s="18">
        <v>5.8823529411764698E-2</v>
      </c>
      <c r="O33" s="18">
        <v>0.55555555555555602</v>
      </c>
      <c r="P33" s="77">
        <v>0.60294117647058798</v>
      </c>
      <c r="Q33" s="18">
        <v>0.11764705882352899</v>
      </c>
      <c r="R33" s="18">
        <v>0.36363636363636404</v>
      </c>
      <c r="S33" s="77">
        <v>0.49180327868852503</v>
      </c>
      <c r="T33" s="18">
        <v>0</v>
      </c>
    </row>
    <row r="34" spans="1:20" x14ac:dyDescent="0.3">
      <c r="A34" s="14" t="s">
        <v>32</v>
      </c>
      <c r="B34" s="14"/>
      <c r="C34" s="18">
        <v>0.44444444444444398</v>
      </c>
      <c r="D34" s="18">
        <v>0.63636363636363602</v>
      </c>
      <c r="E34" s="18">
        <v>0.38095238095238104</v>
      </c>
      <c r="F34" s="18">
        <v>0.375</v>
      </c>
      <c r="G34" s="18">
        <v>0.57333333333333303</v>
      </c>
      <c r="H34" s="18">
        <v>0</v>
      </c>
      <c r="I34" s="18">
        <v>0.51851851851851793</v>
      </c>
      <c r="J34" s="18">
        <v>0.80303030303030298</v>
      </c>
      <c r="K34" s="18">
        <v>0.52380952380952406</v>
      </c>
      <c r="L34" s="18">
        <v>0.4375</v>
      </c>
      <c r="M34" s="18">
        <v>0.62666666666666704</v>
      </c>
      <c r="N34" s="18">
        <v>3.8461538461538498E-2</v>
      </c>
      <c r="O34" s="18">
        <v>0.407407407407407</v>
      </c>
      <c r="P34" s="77">
        <v>0.51515151515151503</v>
      </c>
      <c r="Q34" s="18">
        <v>0.238095238095238</v>
      </c>
      <c r="R34" s="18">
        <v>0.3125</v>
      </c>
      <c r="S34" s="77">
        <v>0.50666666666666704</v>
      </c>
      <c r="T34" s="18">
        <v>0</v>
      </c>
    </row>
    <row r="35" spans="1:20" x14ac:dyDescent="0.3">
      <c r="A35" s="14" t="s">
        <v>50</v>
      </c>
      <c r="B35" s="14"/>
      <c r="C35" s="57">
        <v>0.40280724816406599</v>
      </c>
      <c r="D35" s="57">
        <v>0.64246957549628203</v>
      </c>
      <c r="E35" s="57">
        <v>0.115153584257824</v>
      </c>
      <c r="F35" s="57">
        <v>0.40632641586620499</v>
      </c>
      <c r="G35" s="57">
        <v>0.62809009943702498</v>
      </c>
      <c r="H35" s="57">
        <v>2.0612509601987999E-2</v>
      </c>
      <c r="I35" s="57">
        <v>0.601637967500391</v>
      </c>
      <c r="J35" s="57">
        <v>0.83922730809724999</v>
      </c>
      <c r="K35" s="57">
        <v>0.19698969450770101</v>
      </c>
      <c r="L35" s="57">
        <v>0.58849500657210596</v>
      </c>
      <c r="M35" s="57">
        <v>0.75534698187938698</v>
      </c>
      <c r="N35" s="57">
        <v>3.0301251841942101E-2</v>
      </c>
      <c r="O35" s="18">
        <v>0.384739579344969</v>
      </c>
      <c r="P35" s="77">
        <v>0.61119149017358498</v>
      </c>
      <c r="Q35" s="18">
        <v>5.6941944049121493E-2</v>
      </c>
      <c r="R35" s="18">
        <v>0.37573248618261401</v>
      </c>
      <c r="S35" s="77">
        <v>0.60124475332437899</v>
      </c>
      <c r="T35" s="18">
        <v>9.4564054823516701E-3</v>
      </c>
    </row>
  </sheetData>
  <mergeCells count="11">
    <mergeCell ref="A1:A3"/>
    <mergeCell ref="B1:B3"/>
    <mergeCell ref="C1:H1"/>
    <mergeCell ref="C2:E2"/>
    <mergeCell ref="F2:H2"/>
    <mergeCell ref="O1:T1"/>
    <mergeCell ref="O2:Q2"/>
    <mergeCell ref="R2:T2"/>
    <mergeCell ref="I1:N1"/>
    <mergeCell ref="I2:K2"/>
    <mergeCell ref="L2:N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zoomScale="80" zoomScaleNormal="80" workbookViewId="0">
      <pane xSplit="2" ySplit="3" topLeftCell="I4" activePane="bottomRight" state="frozen"/>
      <selection pane="topRight" activeCell="C1" sqref="C1"/>
      <selection pane="bottomLeft" activeCell="A4" sqref="A4"/>
      <selection pane="bottomRight" activeCell="K12" sqref="K12"/>
    </sheetView>
  </sheetViews>
  <sheetFormatPr defaultColWidth="9" defaultRowHeight="16.5" x14ac:dyDescent="0.3"/>
  <cols>
    <col min="1" max="1" width="24.28515625" style="2" customWidth="1"/>
    <col min="2" max="2" width="20.85546875" style="2" customWidth="1"/>
    <col min="3" max="3" width="16.42578125" style="6" customWidth="1"/>
    <col min="4" max="4" width="24.28515625" style="1" customWidth="1"/>
    <col min="5" max="8" width="15" style="1" customWidth="1"/>
    <col min="9" max="9" width="18.28515625" style="1" customWidth="1"/>
    <col min="10" max="14" width="13" style="1" customWidth="1"/>
    <col min="15" max="16384" width="9" style="1"/>
  </cols>
  <sheetData>
    <row r="1" spans="1:14" s="7" customFormat="1" ht="13.5" customHeight="1" x14ac:dyDescent="0.25">
      <c r="A1" s="90" t="s">
        <v>0</v>
      </c>
      <c r="B1" s="90" t="s">
        <v>1</v>
      </c>
      <c r="C1" s="90" t="s">
        <v>413</v>
      </c>
      <c r="D1" s="90" t="s">
        <v>414</v>
      </c>
      <c r="E1" s="90" t="s">
        <v>415</v>
      </c>
      <c r="F1" s="90"/>
      <c r="G1" s="90"/>
      <c r="H1" s="90"/>
      <c r="I1" s="90" t="s">
        <v>416</v>
      </c>
      <c r="J1" s="94" t="s">
        <v>417</v>
      </c>
      <c r="K1" s="94"/>
      <c r="L1" s="94"/>
      <c r="M1" s="94"/>
      <c r="N1" s="94"/>
    </row>
    <row r="2" spans="1:14" s="7" customFormat="1" x14ac:dyDescent="0.25">
      <c r="A2" s="90"/>
      <c r="B2" s="90"/>
      <c r="C2" s="90"/>
      <c r="D2" s="90"/>
      <c r="E2" s="90"/>
      <c r="F2" s="90"/>
      <c r="G2" s="90"/>
      <c r="H2" s="90"/>
      <c r="I2" s="90"/>
      <c r="J2" s="94"/>
      <c r="K2" s="94"/>
      <c r="L2" s="94"/>
      <c r="M2" s="94"/>
      <c r="N2" s="94"/>
    </row>
    <row r="3" spans="1:14" s="7" customFormat="1" ht="49.5" x14ac:dyDescent="0.25">
      <c r="A3" s="90"/>
      <c r="B3" s="90"/>
      <c r="C3" s="90"/>
      <c r="D3" s="90"/>
      <c r="E3" s="26" t="s">
        <v>112</v>
      </c>
      <c r="F3" s="26" t="s">
        <v>110</v>
      </c>
      <c r="G3" s="26" t="s">
        <v>66</v>
      </c>
      <c r="H3" s="26" t="s">
        <v>111</v>
      </c>
      <c r="I3" s="90"/>
      <c r="J3" s="79" t="s">
        <v>113</v>
      </c>
      <c r="K3" s="79" t="s">
        <v>114</v>
      </c>
      <c r="L3" s="79" t="s">
        <v>115</v>
      </c>
      <c r="M3" s="79" t="s">
        <v>116</v>
      </c>
      <c r="N3" s="79" t="s">
        <v>111</v>
      </c>
    </row>
    <row r="4" spans="1:14" x14ac:dyDescent="0.3">
      <c r="A4" s="14" t="s">
        <v>2</v>
      </c>
      <c r="B4" s="14"/>
      <c r="C4" s="18">
        <v>0.99</v>
      </c>
      <c r="D4" s="18">
        <v>0.82</v>
      </c>
      <c r="E4" s="18">
        <v>0.8</v>
      </c>
      <c r="F4" s="18">
        <v>0.09</v>
      </c>
      <c r="G4" s="18">
        <v>0</v>
      </c>
      <c r="H4" s="18">
        <v>0</v>
      </c>
      <c r="I4" s="18">
        <v>0.99</v>
      </c>
      <c r="J4" s="77">
        <v>3.0303030303030297E-2</v>
      </c>
      <c r="K4" s="77">
        <v>0.30303030303030298</v>
      </c>
      <c r="L4" s="77">
        <v>0.43434343434343398</v>
      </c>
      <c r="M4" s="77">
        <v>0.23232323232323199</v>
      </c>
      <c r="N4" s="77">
        <v>0</v>
      </c>
    </row>
    <row r="5" spans="1:14" x14ac:dyDescent="0.3">
      <c r="A5" s="14" t="s">
        <v>3</v>
      </c>
      <c r="B5" s="14"/>
      <c r="C5" s="18">
        <v>0.98989898989899006</v>
      </c>
      <c r="D5" s="18">
        <v>0.85858585858585901</v>
      </c>
      <c r="E5" s="18">
        <v>0.83838383838383801</v>
      </c>
      <c r="F5" s="18">
        <v>0.10101010101010101</v>
      </c>
      <c r="G5" s="18">
        <v>0</v>
      </c>
      <c r="H5" s="18">
        <v>0</v>
      </c>
      <c r="I5" s="18">
        <v>1</v>
      </c>
      <c r="J5" s="77">
        <v>0.20202020202020202</v>
      </c>
      <c r="K5" s="77">
        <v>0.62626262626262597</v>
      </c>
      <c r="L5" s="77">
        <v>0.14141414141414099</v>
      </c>
      <c r="M5" s="77">
        <v>3.0303030303030297E-2</v>
      </c>
      <c r="N5" s="77">
        <v>0</v>
      </c>
    </row>
    <row r="6" spans="1:14" x14ac:dyDescent="0.3">
      <c r="A6" s="14" t="s">
        <v>4</v>
      </c>
      <c r="B6" s="14"/>
      <c r="C6" s="18">
        <v>1</v>
      </c>
      <c r="D6" s="18">
        <v>0.92929292929292895</v>
      </c>
      <c r="E6" s="18">
        <v>0.92929292929292895</v>
      </c>
      <c r="F6" s="18">
        <v>0.15151515151515199</v>
      </c>
      <c r="G6" s="18">
        <v>0</v>
      </c>
      <c r="H6" s="18">
        <v>0</v>
      </c>
      <c r="I6" s="18">
        <v>1</v>
      </c>
      <c r="J6" s="77">
        <v>0.12121212121212099</v>
      </c>
      <c r="K6" s="77">
        <v>0.39393939393939398</v>
      </c>
      <c r="L6" s="77">
        <v>0.39393939393939398</v>
      </c>
      <c r="M6" s="77">
        <v>9.0909090909090898E-2</v>
      </c>
      <c r="N6" s="77">
        <v>0</v>
      </c>
    </row>
    <row r="7" spans="1:14" x14ac:dyDescent="0.3">
      <c r="A7" s="14" t="s">
        <v>5</v>
      </c>
      <c r="B7" s="14"/>
      <c r="C7" s="18">
        <v>1</v>
      </c>
      <c r="D7" s="18">
        <v>1</v>
      </c>
      <c r="E7" s="18">
        <v>1</v>
      </c>
      <c r="F7" s="18">
        <v>0.19191919191919202</v>
      </c>
      <c r="G7" s="18">
        <v>0</v>
      </c>
      <c r="H7" s="18">
        <v>0</v>
      </c>
      <c r="I7" s="18">
        <v>0.98989898989899006</v>
      </c>
      <c r="J7" s="77">
        <v>8.1632653061224497E-2</v>
      </c>
      <c r="K7" s="77">
        <v>0.42857142857142899</v>
      </c>
      <c r="L7" s="77">
        <v>0.37755102040816296</v>
      </c>
      <c r="M7" s="77">
        <v>0.11224489795918399</v>
      </c>
      <c r="N7" s="77">
        <v>0</v>
      </c>
    </row>
    <row r="8" spans="1:14" x14ac:dyDescent="0.3">
      <c r="A8" s="14" t="s">
        <v>6</v>
      </c>
      <c r="B8" s="14" t="s">
        <v>33</v>
      </c>
      <c r="C8" s="18">
        <v>1</v>
      </c>
      <c r="D8" s="18">
        <v>1</v>
      </c>
      <c r="E8" s="18">
        <v>1</v>
      </c>
      <c r="F8" s="18">
        <v>1.0416666666666701E-2</v>
      </c>
      <c r="G8" s="18">
        <v>0</v>
      </c>
      <c r="H8" s="18">
        <v>0</v>
      </c>
      <c r="I8" s="18">
        <v>1</v>
      </c>
      <c r="J8" s="77">
        <v>2.0833333333333301E-2</v>
      </c>
      <c r="K8" s="77">
        <v>0.25</v>
      </c>
      <c r="L8" s="77">
        <v>0.25</v>
      </c>
      <c r="M8" s="77">
        <v>0.47916666666666702</v>
      </c>
      <c r="N8" s="77">
        <v>0</v>
      </c>
    </row>
    <row r="9" spans="1:14" x14ac:dyDescent="0.3">
      <c r="A9" s="14" t="s">
        <v>7</v>
      </c>
      <c r="B9" s="14" t="s">
        <v>34</v>
      </c>
      <c r="C9" s="18">
        <v>1</v>
      </c>
      <c r="D9" s="18">
        <v>1</v>
      </c>
      <c r="E9" s="18">
        <v>1</v>
      </c>
      <c r="F9" s="18">
        <v>0.19791666666666699</v>
      </c>
      <c r="G9" s="18">
        <v>0</v>
      </c>
      <c r="H9" s="18">
        <v>0</v>
      </c>
      <c r="I9" s="18">
        <v>1</v>
      </c>
      <c r="J9" s="77">
        <v>1.0416666666666701E-2</v>
      </c>
      <c r="K9" s="77">
        <v>0.47916666666666702</v>
      </c>
      <c r="L9" s="77">
        <v>0.32291666666666702</v>
      </c>
      <c r="M9" s="77">
        <v>0.1875</v>
      </c>
      <c r="N9" s="77">
        <v>0</v>
      </c>
    </row>
    <row r="10" spans="1:14" x14ac:dyDescent="0.3">
      <c r="A10" s="14" t="s">
        <v>8</v>
      </c>
      <c r="B10" s="14" t="s">
        <v>35</v>
      </c>
      <c r="C10" s="18">
        <v>1</v>
      </c>
      <c r="D10" s="18">
        <v>0.98979591836734704</v>
      </c>
      <c r="E10" s="18">
        <v>0.97959183673469397</v>
      </c>
      <c r="F10" s="18">
        <v>4.08163265306122E-2</v>
      </c>
      <c r="G10" s="18">
        <v>0</v>
      </c>
      <c r="H10" s="18">
        <v>0</v>
      </c>
      <c r="I10" s="18">
        <v>1</v>
      </c>
      <c r="J10" s="77">
        <v>9.1836734693877597E-2</v>
      </c>
      <c r="K10" s="77">
        <v>0.31632653061224497</v>
      </c>
      <c r="L10" s="77">
        <v>0.45918367346938799</v>
      </c>
      <c r="M10" s="77">
        <v>0.13265306122449</v>
      </c>
      <c r="N10" s="77">
        <v>0</v>
      </c>
    </row>
    <row r="11" spans="1:14" x14ac:dyDescent="0.3">
      <c r="A11" s="14" t="s">
        <v>9</v>
      </c>
      <c r="B11" s="14"/>
      <c r="C11" s="18">
        <v>0.98969072164948502</v>
      </c>
      <c r="D11" s="18">
        <v>0.97938144329896903</v>
      </c>
      <c r="E11" s="18">
        <v>0.97938144329896903</v>
      </c>
      <c r="F11" s="18">
        <v>0</v>
      </c>
      <c r="G11" s="18">
        <v>0</v>
      </c>
      <c r="H11" s="18">
        <v>0</v>
      </c>
      <c r="I11" s="18">
        <v>0.89690721649484506</v>
      </c>
      <c r="J11" s="77">
        <v>0</v>
      </c>
      <c r="K11" s="77">
        <v>6.8965517241379296E-2</v>
      </c>
      <c r="L11" s="77">
        <v>0.33333333333333298</v>
      </c>
      <c r="M11" s="77">
        <v>0.59770114942528696</v>
      </c>
      <c r="N11" s="77">
        <v>0</v>
      </c>
    </row>
    <row r="12" spans="1:14" x14ac:dyDescent="0.3">
      <c r="A12" s="14" t="s">
        <v>10</v>
      </c>
      <c r="B12" s="14"/>
      <c r="C12" s="18">
        <v>0.99029126213592211</v>
      </c>
      <c r="D12" s="18">
        <v>0.980582524271845</v>
      </c>
      <c r="E12" s="18">
        <v>0.980582524271845</v>
      </c>
      <c r="F12" s="18">
        <v>1.94174757281553E-2</v>
      </c>
      <c r="G12" s="18">
        <v>0</v>
      </c>
      <c r="H12" s="18">
        <v>0</v>
      </c>
      <c r="I12" s="18">
        <v>0.961165048543689</v>
      </c>
      <c r="J12" s="77">
        <v>0</v>
      </c>
      <c r="K12" s="77">
        <v>0.17171717171717202</v>
      </c>
      <c r="L12" s="77">
        <v>0.30303030303030298</v>
      </c>
      <c r="M12" s="77">
        <v>0.52525252525252497</v>
      </c>
      <c r="N12" s="77">
        <v>0</v>
      </c>
    </row>
    <row r="13" spans="1:14" x14ac:dyDescent="0.3">
      <c r="A13" s="14" t="s">
        <v>11</v>
      </c>
      <c r="B13" s="14"/>
      <c r="C13" s="18">
        <v>0.98319327731092399</v>
      </c>
      <c r="D13" s="18">
        <v>0.96638655462184897</v>
      </c>
      <c r="E13" s="18">
        <v>0.96638655462184897</v>
      </c>
      <c r="F13" s="18">
        <v>6.7226890756302504E-2</v>
      </c>
      <c r="G13" s="18">
        <v>0</v>
      </c>
      <c r="H13" s="18">
        <v>0</v>
      </c>
      <c r="I13" s="18">
        <v>0.98319327731092399</v>
      </c>
      <c r="J13" s="77">
        <v>1.7094017094017099E-2</v>
      </c>
      <c r="K13" s="77">
        <v>0.35897435897435898</v>
      </c>
      <c r="L13" s="77">
        <v>0.41880341880341904</v>
      </c>
      <c r="M13" s="77">
        <v>0.20512820512820501</v>
      </c>
      <c r="N13" s="77">
        <v>0</v>
      </c>
    </row>
    <row r="14" spans="1:14" x14ac:dyDescent="0.3">
      <c r="A14" s="14" t="s">
        <v>12</v>
      </c>
      <c r="B14" s="14"/>
      <c r="C14" s="18">
        <v>1</v>
      </c>
      <c r="D14" s="18">
        <v>0.91836734693877597</v>
      </c>
      <c r="E14" s="18">
        <v>0.91836734693877498</v>
      </c>
      <c r="F14" s="18">
        <v>5.1020408163265293E-2</v>
      </c>
      <c r="G14" s="18">
        <v>0</v>
      </c>
      <c r="H14" s="18">
        <v>0</v>
      </c>
      <c r="I14" s="18">
        <v>0.98979591836734704</v>
      </c>
      <c r="J14" s="77">
        <v>0.123711340206186</v>
      </c>
      <c r="K14" s="77">
        <v>0.54639175257731998</v>
      </c>
      <c r="L14" s="77">
        <v>0.25773195876288701</v>
      </c>
      <c r="M14" s="77">
        <v>7.2164948453608199E-2</v>
      </c>
      <c r="N14" s="77">
        <v>0</v>
      </c>
    </row>
    <row r="15" spans="1:14" x14ac:dyDescent="0.3">
      <c r="A15" s="14" t="s">
        <v>13</v>
      </c>
      <c r="B15" s="14"/>
      <c r="C15" s="18">
        <v>1</v>
      </c>
      <c r="D15" s="18">
        <v>0.98969072164948502</v>
      </c>
      <c r="E15" s="18">
        <v>0.98969072164948502</v>
      </c>
      <c r="F15" s="18">
        <v>2.06185567010309E-2</v>
      </c>
      <c r="G15" s="18">
        <v>0</v>
      </c>
      <c r="H15" s="18">
        <v>0</v>
      </c>
      <c r="I15" s="18">
        <v>0.98969072164948502</v>
      </c>
      <c r="J15" s="77">
        <v>0.125</v>
      </c>
      <c r="K15" s="77">
        <v>0.45833333333333298</v>
      </c>
      <c r="L15" s="77">
        <v>0.29166666666666702</v>
      </c>
      <c r="M15" s="77">
        <v>0.125</v>
      </c>
      <c r="N15" s="77">
        <v>0</v>
      </c>
    </row>
    <row r="16" spans="1:14" x14ac:dyDescent="0.3">
      <c r="A16" s="14" t="s">
        <v>14</v>
      </c>
      <c r="B16" s="14"/>
      <c r="C16" s="18">
        <v>0.98850574712643702</v>
      </c>
      <c r="D16" s="18">
        <v>0.98850574712643702</v>
      </c>
      <c r="E16" s="18">
        <v>0.98850574712643702</v>
      </c>
      <c r="F16" s="18">
        <v>1.1494252873563199E-2</v>
      </c>
      <c r="G16" s="18">
        <v>0</v>
      </c>
      <c r="H16" s="18">
        <v>0</v>
      </c>
      <c r="I16" s="18">
        <v>0.98850574712643702</v>
      </c>
      <c r="J16" s="77">
        <v>0</v>
      </c>
      <c r="K16" s="77">
        <v>1.16279069767442E-2</v>
      </c>
      <c r="L16" s="77">
        <v>3.4883720930232599E-2</v>
      </c>
      <c r="M16" s="77">
        <v>0.95348837209302306</v>
      </c>
      <c r="N16" s="77">
        <v>0</v>
      </c>
    </row>
    <row r="17" spans="1:14" x14ac:dyDescent="0.3">
      <c r="A17" s="14" t="s">
        <v>15</v>
      </c>
      <c r="B17" s="14" t="s">
        <v>36</v>
      </c>
      <c r="C17" s="18">
        <v>0.597938144329897</v>
      </c>
      <c r="D17" s="18">
        <v>0.95876288659793796</v>
      </c>
      <c r="E17" s="18">
        <v>0.91752577319587603</v>
      </c>
      <c r="F17" s="18">
        <v>0.14432989690721601</v>
      </c>
      <c r="G17" s="18">
        <v>0</v>
      </c>
      <c r="H17" s="18">
        <v>0</v>
      </c>
      <c r="I17" s="18">
        <v>0.98969072164948502</v>
      </c>
      <c r="J17" s="77">
        <v>0</v>
      </c>
      <c r="K17" s="77">
        <v>0.34375</v>
      </c>
      <c r="L17" s="77">
        <v>0.51041666666666696</v>
      </c>
      <c r="M17" s="77">
        <v>0.14583333333333301</v>
      </c>
      <c r="N17" s="77">
        <v>0</v>
      </c>
    </row>
    <row r="18" spans="1:14" x14ac:dyDescent="0.3">
      <c r="A18" s="14" t="s">
        <v>16</v>
      </c>
      <c r="B18" s="14" t="s">
        <v>38</v>
      </c>
      <c r="C18" s="18">
        <v>0.89344262295082</v>
      </c>
      <c r="D18" s="18">
        <v>1</v>
      </c>
      <c r="E18" s="18">
        <v>0.9672131147540981</v>
      </c>
      <c r="F18" s="18">
        <v>0.114754098360656</v>
      </c>
      <c r="G18" s="18">
        <v>8.1967213114754103E-3</v>
      </c>
      <c r="H18" s="18">
        <v>0</v>
      </c>
      <c r="I18" s="18">
        <v>0.99180327868852503</v>
      </c>
      <c r="J18" s="77">
        <v>0.14049586776859502</v>
      </c>
      <c r="K18" s="77">
        <v>0.38842975206611596</v>
      </c>
      <c r="L18" s="77">
        <v>0.37190082644628097</v>
      </c>
      <c r="M18" s="77">
        <v>9.9173553719008309E-2</v>
      </c>
      <c r="N18" s="77">
        <v>0</v>
      </c>
    </row>
    <row r="19" spans="1:14" x14ac:dyDescent="0.3">
      <c r="A19" s="14" t="s">
        <v>17</v>
      </c>
      <c r="B19" s="14" t="s">
        <v>37</v>
      </c>
      <c r="C19" s="18">
        <v>0.96842105263157907</v>
      </c>
      <c r="D19" s="18">
        <v>0.95789473684210502</v>
      </c>
      <c r="E19" s="18">
        <v>0.95789473684210502</v>
      </c>
      <c r="F19" s="18">
        <v>0.157894736842105</v>
      </c>
      <c r="G19" s="18">
        <v>0</v>
      </c>
      <c r="H19" s="18">
        <v>0</v>
      </c>
      <c r="I19" s="18">
        <v>0.98947368421052606</v>
      </c>
      <c r="J19" s="77">
        <v>5.31914893617021E-2</v>
      </c>
      <c r="K19" s="77">
        <v>0.54255319148936199</v>
      </c>
      <c r="L19" s="77">
        <v>0.319148936170213</v>
      </c>
      <c r="M19" s="77">
        <v>8.5106382978723402E-2</v>
      </c>
      <c r="N19" s="77">
        <v>0</v>
      </c>
    </row>
    <row r="20" spans="1:14" x14ac:dyDescent="0.3">
      <c r="A20" s="14" t="s">
        <v>18</v>
      </c>
      <c r="B20" s="14" t="s">
        <v>39</v>
      </c>
      <c r="C20" s="18">
        <v>0.99047619047619095</v>
      </c>
      <c r="D20" s="18">
        <v>0.96190476190476204</v>
      </c>
      <c r="E20" s="18">
        <v>0.96190476190476204</v>
      </c>
      <c r="F20" s="18">
        <v>0.12380952380952399</v>
      </c>
      <c r="G20" s="18">
        <v>0</v>
      </c>
      <c r="H20" s="18">
        <v>0</v>
      </c>
      <c r="I20" s="18">
        <v>0.98095238095238102</v>
      </c>
      <c r="J20" s="77">
        <v>0.242718446601942</v>
      </c>
      <c r="K20" s="77">
        <v>0.54368932038834894</v>
      </c>
      <c r="L20" s="77">
        <v>0.18446601941747598</v>
      </c>
      <c r="M20" s="77">
        <v>2.9126213592233E-2</v>
      </c>
      <c r="N20" s="77">
        <v>0</v>
      </c>
    </row>
    <row r="21" spans="1:14" x14ac:dyDescent="0.3">
      <c r="A21" s="14" t="s">
        <v>19</v>
      </c>
      <c r="B21" s="14" t="s">
        <v>40</v>
      </c>
      <c r="C21" s="18">
        <v>0.96666666666666701</v>
      </c>
      <c r="D21" s="18">
        <v>0.96</v>
      </c>
      <c r="E21" s="18">
        <v>0.96</v>
      </c>
      <c r="F21" s="18">
        <v>6.6666666666666697E-3</v>
      </c>
      <c r="G21" s="18">
        <v>0</v>
      </c>
      <c r="H21" s="18">
        <v>0</v>
      </c>
      <c r="I21" s="18">
        <v>0.96666666666666701</v>
      </c>
      <c r="J21" s="77">
        <v>0</v>
      </c>
      <c r="K21" s="77">
        <v>0.31034482758620702</v>
      </c>
      <c r="L21" s="77">
        <v>0.45517241379310297</v>
      </c>
      <c r="M21" s="77">
        <v>0.23448275862069001</v>
      </c>
      <c r="N21" s="77">
        <v>0</v>
      </c>
    </row>
    <row r="22" spans="1:14" x14ac:dyDescent="0.3">
      <c r="A22" s="14" t="s">
        <v>20</v>
      </c>
      <c r="B22" s="14" t="s">
        <v>42</v>
      </c>
      <c r="C22" s="18">
        <v>0.98529411764705899</v>
      </c>
      <c r="D22" s="18">
        <v>0.93382352941176505</v>
      </c>
      <c r="E22" s="18">
        <v>0.93382352941176505</v>
      </c>
      <c r="F22" s="18">
        <v>6.6176470588235295E-2</v>
      </c>
      <c r="G22" s="18">
        <v>0</v>
      </c>
      <c r="H22" s="18">
        <v>0</v>
      </c>
      <c r="I22" s="18">
        <v>0.98529411764705899</v>
      </c>
      <c r="J22" s="77">
        <v>2.9850746268656702E-2</v>
      </c>
      <c r="K22" s="77">
        <v>0.38805970149253705</v>
      </c>
      <c r="L22" s="77">
        <v>0.31343283582089598</v>
      </c>
      <c r="M22" s="77">
        <v>0.26865671641791</v>
      </c>
      <c r="N22" s="77">
        <v>0</v>
      </c>
    </row>
    <row r="23" spans="1:14" x14ac:dyDescent="0.3">
      <c r="A23" s="14" t="s">
        <v>21</v>
      </c>
      <c r="B23" s="14" t="s">
        <v>41</v>
      </c>
      <c r="C23" s="18">
        <v>0.9811320754716979</v>
      </c>
      <c r="D23" s="18">
        <v>0.92452830188679203</v>
      </c>
      <c r="E23" s="18">
        <v>0.92452830188679203</v>
      </c>
      <c r="F23" s="18">
        <v>4.71698113207547E-2</v>
      </c>
      <c r="G23" s="18">
        <v>0</v>
      </c>
      <c r="H23" s="18">
        <v>0</v>
      </c>
      <c r="I23" s="18">
        <v>0.99056603773584895</v>
      </c>
      <c r="J23" s="77">
        <v>6.6666666666666693E-2</v>
      </c>
      <c r="K23" s="77">
        <v>0.46666666666666701</v>
      </c>
      <c r="L23" s="77">
        <v>0.35238095238095196</v>
      </c>
      <c r="M23" s="77">
        <v>0.114285714285714</v>
      </c>
      <c r="N23" s="77">
        <v>0</v>
      </c>
    </row>
    <row r="24" spans="1:14" x14ac:dyDescent="0.3">
      <c r="A24" s="14" t="s">
        <v>22</v>
      </c>
      <c r="B24" s="14"/>
      <c r="C24" s="18">
        <v>1</v>
      </c>
      <c r="D24" s="18">
        <v>0.98979591836734704</v>
      </c>
      <c r="E24" s="18">
        <v>0.98979591836734704</v>
      </c>
      <c r="F24" s="18">
        <v>1.0204081632653099E-2</v>
      </c>
      <c r="G24" s="18">
        <v>0</v>
      </c>
      <c r="H24" s="18">
        <v>0</v>
      </c>
      <c r="I24" s="18">
        <v>0.95918367346938793</v>
      </c>
      <c r="J24" s="77">
        <v>4.2553191489361701E-2</v>
      </c>
      <c r="K24" s="77">
        <v>0.35106382978723405</v>
      </c>
      <c r="L24" s="77">
        <v>0.38297872340425498</v>
      </c>
      <c r="M24" s="77">
        <v>0.22340425531914898</v>
      </c>
      <c r="N24" s="77">
        <v>0</v>
      </c>
    </row>
    <row r="25" spans="1:14" x14ac:dyDescent="0.3">
      <c r="A25" s="14" t="s">
        <v>23</v>
      </c>
      <c r="B25" s="14"/>
      <c r="C25" s="18">
        <v>1</v>
      </c>
      <c r="D25" s="18">
        <v>1</v>
      </c>
      <c r="E25" s="18">
        <v>1</v>
      </c>
      <c r="F25" s="18">
        <v>1.9230769230769201E-2</v>
      </c>
      <c r="G25" s="18">
        <v>0</v>
      </c>
      <c r="H25" s="18">
        <v>0</v>
      </c>
      <c r="I25" s="18">
        <v>0.99038461538461509</v>
      </c>
      <c r="J25" s="77">
        <v>0.233009708737864</v>
      </c>
      <c r="K25" s="77">
        <v>0.233009708737864</v>
      </c>
      <c r="L25" s="77">
        <v>0.34951456310679602</v>
      </c>
      <c r="M25" s="77">
        <v>0.18446601941747598</v>
      </c>
      <c r="N25" s="77">
        <v>0</v>
      </c>
    </row>
    <row r="26" spans="1:14" x14ac:dyDescent="0.3">
      <c r="A26" s="14" t="s">
        <v>24</v>
      </c>
      <c r="B26" s="14"/>
      <c r="C26" s="18">
        <v>1</v>
      </c>
      <c r="D26" s="18">
        <v>0.98989898989899006</v>
      </c>
      <c r="E26" s="18">
        <v>0.98989898989899006</v>
      </c>
      <c r="F26" s="18">
        <v>0.11111111111111099</v>
      </c>
      <c r="G26" s="18">
        <v>0</v>
      </c>
      <c r="H26" s="18">
        <v>0</v>
      </c>
      <c r="I26" s="18">
        <v>0.98989898989899006</v>
      </c>
      <c r="J26" s="77">
        <v>3.06122448979592E-2</v>
      </c>
      <c r="K26" s="77">
        <v>0.31632653061224497</v>
      </c>
      <c r="L26" s="77">
        <v>0.28571428571428603</v>
      </c>
      <c r="M26" s="77">
        <v>0.36734693877551</v>
      </c>
      <c r="N26" s="77">
        <v>0</v>
      </c>
    </row>
    <row r="27" spans="1:14" x14ac:dyDescent="0.3">
      <c r="A27" s="14" t="s">
        <v>25</v>
      </c>
      <c r="B27" s="14"/>
      <c r="C27" s="18">
        <v>1</v>
      </c>
      <c r="D27" s="18">
        <v>0.96907216494845405</v>
      </c>
      <c r="E27" s="18">
        <v>0.96907216494845405</v>
      </c>
      <c r="F27" s="18">
        <v>0</v>
      </c>
      <c r="G27" s="18">
        <v>0</v>
      </c>
      <c r="H27" s="18">
        <v>0</v>
      </c>
      <c r="I27" s="18">
        <v>0.88659793814432997</v>
      </c>
      <c r="J27" s="77">
        <v>2.32558139534884E-2</v>
      </c>
      <c r="K27" s="77">
        <v>0.15116279069767399</v>
      </c>
      <c r="L27" s="77">
        <v>0.47674418604651203</v>
      </c>
      <c r="M27" s="77">
        <v>0.34883720930232598</v>
      </c>
      <c r="N27" s="77">
        <v>0</v>
      </c>
    </row>
    <row r="28" spans="1:14" x14ac:dyDescent="0.3">
      <c r="A28" s="14" t="s">
        <v>26</v>
      </c>
      <c r="B28" s="14"/>
      <c r="C28" s="18">
        <v>1</v>
      </c>
      <c r="D28" s="18">
        <v>1</v>
      </c>
      <c r="E28" s="18">
        <v>1</v>
      </c>
      <c r="F28" s="18">
        <v>3.06122448979592E-2</v>
      </c>
      <c r="G28" s="18">
        <v>0</v>
      </c>
      <c r="H28" s="18">
        <v>0</v>
      </c>
      <c r="I28" s="18">
        <v>0.97959183673469397</v>
      </c>
      <c r="J28" s="77">
        <v>5.2083333333333301E-2</v>
      </c>
      <c r="K28" s="77">
        <v>0.30208333333333298</v>
      </c>
      <c r="L28" s="77">
        <v>0.22916666666666699</v>
      </c>
      <c r="M28" s="77">
        <v>0.41666666666666702</v>
      </c>
      <c r="N28" s="77">
        <v>0</v>
      </c>
    </row>
    <row r="29" spans="1:14" x14ac:dyDescent="0.3">
      <c r="A29" s="14" t="s">
        <v>27</v>
      </c>
      <c r="B29" s="14"/>
      <c r="C29" s="18">
        <v>1</v>
      </c>
      <c r="D29" s="18">
        <v>1</v>
      </c>
      <c r="E29" s="18">
        <v>1</v>
      </c>
      <c r="F29" s="18">
        <v>0.14285714285714302</v>
      </c>
      <c r="G29" s="18">
        <v>0</v>
      </c>
      <c r="H29" s="18">
        <v>0</v>
      </c>
      <c r="I29" s="18">
        <v>0.99047619047619095</v>
      </c>
      <c r="J29" s="77">
        <v>7.69230769230769E-2</v>
      </c>
      <c r="K29" s="77">
        <v>0.20192307692307701</v>
      </c>
      <c r="L29" s="77">
        <v>0.34615384615384598</v>
      </c>
      <c r="M29" s="77">
        <v>0.375</v>
      </c>
      <c r="N29" s="77">
        <v>0</v>
      </c>
    </row>
    <row r="30" spans="1:14" x14ac:dyDescent="0.3">
      <c r="A30" s="14" t="s">
        <v>28</v>
      </c>
      <c r="B30" s="14"/>
      <c r="C30" s="18">
        <v>0.98969072164948502</v>
      </c>
      <c r="D30" s="18">
        <v>1</v>
      </c>
      <c r="E30" s="18">
        <v>0.98969072164948502</v>
      </c>
      <c r="F30" s="18">
        <v>0.14432989690721601</v>
      </c>
      <c r="G30" s="18">
        <v>0</v>
      </c>
      <c r="H30" s="18">
        <v>0</v>
      </c>
      <c r="I30" s="18">
        <v>0.76288659793814406</v>
      </c>
      <c r="J30" s="77">
        <v>9.45945945945946E-2</v>
      </c>
      <c r="K30" s="77">
        <v>0.135135135135135</v>
      </c>
      <c r="L30" s="77">
        <v>0.32432432432432401</v>
      </c>
      <c r="M30" s="77">
        <v>0.44594594594594594</v>
      </c>
      <c r="N30" s="77">
        <v>0</v>
      </c>
    </row>
    <row r="31" spans="1:14" x14ac:dyDescent="0.3">
      <c r="A31" s="14" t="s">
        <v>29</v>
      </c>
      <c r="B31" s="14"/>
      <c r="C31" s="18">
        <v>1</v>
      </c>
      <c r="D31" s="18">
        <v>0.98850574712643702</v>
      </c>
      <c r="E31" s="18">
        <v>0.98850574712643702</v>
      </c>
      <c r="F31" s="18">
        <v>3.4482758620689703E-2</v>
      </c>
      <c r="G31" s="18">
        <v>0</v>
      </c>
      <c r="H31" s="18">
        <v>0</v>
      </c>
      <c r="I31" s="18">
        <v>1</v>
      </c>
      <c r="J31" s="77">
        <v>0</v>
      </c>
      <c r="K31" s="77">
        <v>0.21839080459770099</v>
      </c>
      <c r="L31" s="77">
        <v>0.41379310344827602</v>
      </c>
      <c r="M31" s="77">
        <v>0.36781609195402298</v>
      </c>
      <c r="N31" s="77">
        <v>0</v>
      </c>
    </row>
    <row r="32" spans="1:14" x14ac:dyDescent="0.3">
      <c r="A32" s="14" t="s">
        <v>30</v>
      </c>
      <c r="B32" s="14"/>
      <c r="C32" s="18">
        <v>1</v>
      </c>
      <c r="D32" s="18">
        <v>0.98958333333333304</v>
      </c>
      <c r="E32" s="18">
        <v>0.98958333333333304</v>
      </c>
      <c r="F32" s="18">
        <v>8.3333333333333301E-2</v>
      </c>
      <c r="G32" s="18">
        <v>0</v>
      </c>
      <c r="H32" s="18">
        <v>0</v>
      </c>
      <c r="I32" s="18">
        <v>0.97916666666666696</v>
      </c>
      <c r="J32" s="77">
        <v>0</v>
      </c>
      <c r="K32" s="77">
        <v>0.21276595744680901</v>
      </c>
      <c r="L32" s="77">
        <v>0.30851063829787201</v>
      </c>
      <c r="M32" s="77">
        <v>0.47872340425531901</v>
      </c>
      <c r="N32" s="77">
        <v>0</v>
      </c>
    </row>
    <row r="33" spans="1:14" x14ac:dyDescent="0.3">
      <c r="A33" s="14" t="s">
        <v>31</v>
      </c>
      <c r="B33" s="14"/>
      <c r="C33" s="18">
        <v>0.97938144329896903</v>
      </c>
      <c r="D33" s="18">
        <v>0.97938144329896903</v>
      </c>
      <c r="E33" s="18">
        <v>0.97938144329896903</v>
      </c>
      <c r="F33" s="18">
        <v>0.164948453608247</v>
      </c>
      <c r="G33" s="18">
        <v>0</v>
      </c>
      <c r="H33" s="18">
        <v>0</v>
      </c>
      <c r="I33" s="18">
        <v>0.97938144329896903</v>
      </c>
      <c r="J33" s="77">
        <v>0.17894736842105299</v>
      </c>
      <c r="K33" s="77">
        <v>0.48421052631578904</v>
      </c>
      <c r="L33" s="77">
        <v>0.30526315789473701</v>
      </c>
      <c r="M33" s="77">
        <v>3.1578947368421102E-2</v>
      </c>
      <c r="N33" s="77">
        <v>0</v>
      </c>
    </row>
    <row r="34" spans="1:14" x14ac:dyDescent="0.3">
      <c r="A34" s="14" t="s">
        <v>32</v>
      </c>
      <c r="B34" s="14"/>
      <c r="C34" s="18">
        <v>1</v>
      </c>
      <c r="D34" s="18">
        <v>1</v>
      </c>
      <c r="E34" s="18">
        <v>1</v>
      </c>
      <c r="F34" s="18">
        <v>0</v>
      </c>
      <c r="G34" s="18">
        <v>0</v>
      </c>
      <c r="H34" s="18">
        <v>0</v>
      </c>
      <c r="I34" s="18">
        <v>1</v>
      </c>
      <c r="J34" s="77">
        <v>0.14893617021276601</v>
      </c>
      <c r="K34" s="77">
        <v>0.52127659574468099</v>
      </c>
      <c r="L34" s="77">
        <v>0.17021276595744697</v>
      </c>
      <c r="M34" s="77">
        <v>0.159574468085106</v>
      </c>
      <c r="N34" s="77">
        <v>0</v>
      </c>
    </row>
    <row r="35" spans="1:14" x14ac:dyDescent="0.3">
      <c r="A35" s="14" t="s">
        <v>50</v>
      </c>
      <c r="B35" s="14"/>
      <c r="C35" s="18">
        <v>0.98677303883912204</v>
      </c>
      <c r="D35" s="18">
        <v>0.96936592957994305</v>
      </c>
      <c r="E35" s="18">
        <v>0.96260783517940596</v>
      </c>
      <c r="F35" s="18">
        <v>8.3215470524478904E-2</v>
      </c>
      <c r="G35" s="18">
        <v>3.3712264246006803E-3</v>
      </c>
      <c r="H35" s="18">
        <v>0</v>
      </c>
      <c r="I35" s="18">
        <v>0.97193067151537904</v>
      </c>
      <c r="J35" s="77">
        <v>7.7244149180275598E-2</v>
      </c>
      <c r="K35" s="77">
        <v>0.35293213981710797</v>
      </c>
      <c r="L35" s="77">
        <v>0.32309554892655595</v>
      </c>
      <c r="M35" s="77">
        <v>0.24672816207606002</v>
      </c>
      <c r="N35" s="77">
        <v>0</v>
      </c>
    </row>
    <row r="36" spans="1:14" s="38" customFormat="1" x14ac:dyDescent="0.3">
      <c r="A36" s="9" t="s">
        <v>340</v>
      </c>
      <c r="B36" s="9"/>
      <c r="C36" s="39"/>
      <c r="E36" s="117" t="s">
        <v>338</v>
      </c>
      <c r="F36" s="117"/>
      <c r="G36" s="117"/>
      <c r="H36" s="117"/>
    </row>
  </sheetData>
  <mergeCells count="8">
    <mergeCell ref="I1:I3"/>
    <mergeCell ref="J1:N2"/>
    <mergeCell ref="E36:H36"/>
    <mergeCell ref="A1:A3"/>
    <mergeCell ref="B1:B3"/>
    <mergeCell ref="C1:C3"/>
    <mergeCell ref="D1:D3"/>
    <mergeCell ref="E1:H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6"/>
  <sheetViews>
    <sheetView zoomScale="80" zoomScaleNormal="80" workbookViewId="0">
      <pane xSplit="2" ySplit="3" topLeftCell="O4" activePane="bottomRight" state="frozen"/>
      <selection pane="topRight" activeCell="C1" sqref="C1"/>
      <selection pane="bottomLeft" activeCell="A4" sqref="A4"/>
      <selection pane="bottomRight" activeCell="Q30" sqref="Q30"/>
    </sheetView>
  </sheetViews>
  <sheetFormatPr defaultColWidth="9" defaultRowHeight="16.5" x14ac:dyDescent="0.3"/>
  <cols>
    <col min="1" max="1" width="24.28515625" style="2" customWidth="1"/>
    <col min="2" max="2" width="20.85546875" style="2" customWidth="1"/>
    <col min="3" max="3" width="27.7109375" style="1" customWidth="1"/>
    <col min="4" max="7" width="19" style="1" customWidth="1"/>
    <col min="8" max="13" width="15.5703125" style="1" customWidth="1"/>
    <col min="14" max="18" width="8.42578125" style="1" customWidth="1"/>
    <col min="19" max="19" width="15.28515625" style="1" customWidth="1"/>
    <col min="20" max="24" width="9" style="1"/>
    <col min="25" max="25" width="18" style="1" customWidth="1"/>
    <col min="26" max="44" width="9" style="1"/>
    <col min="45" max="48" width="9.7109375" style="1" customWidth="1"/>
    <col min="49" max="52" width="13" style="8" customWidth="1"/>
    <col min="53" max="16384" width="9" style="1"/>
  </cols>
  <sheetData>
    <row r="1" spans="1:52" s="7" customFormat="1" x14ac:dyDescent="0.25">
      <c r="A1" s="90" t="s">
        <v>0</v>
      </c>
      <c r="B1" s="90" t="s">
        <v>1</v>
      </c>
      <c r="C1" s="90" t="s">
        <v>418</v>
      </c>
      <c r="D1" s="90" t="s">
        <v>419</v>
      </c>
      <c r="E1" s="90"/>
      <c r="F1" s="90"/>
      <c r="G1" s="90"/>
      <c r="H1" s="90" t="s">
        <v>421</v>
      </c>
      <c r="I1" s="90"/>
      <c r="J1" s="90"/>
      <c r="K1" s="90"/>
      <c r="L1" s="90"/>
      <c r="M1" s="90"/>
      <c r="N1" s="90" t="s">
        <v>422</v>
      </c>
      <c r="O1" s="90"/>
      <c r="P1" s="90"/>
      <c r="Q1" s="90"/>
      <c r="R1" s="90"/>
      <c r="S1" s="94" t="s">
        <v>423</v>
      </c>
      <c r="T1" s="90" t="s">
        <v>424</v>
      </c>
      <c r="U1" s="90"/>
      <c r="V1" s="90"/>
      <c r="W1" s="90"/>
      <c r="X1" s="90"/>
      <c r="Y1" s="94" t="s">
        <v>425</v>
      </c>
      <c r="Z1" s="91" t="s">
        <v>420</v>
      </c>
      <c r="AA1" s="91"/>
      <c r="AB1" s="91"/>
      <c r="AC1" s="91"/>
      <c r="AD1" s="91"/>
      <c r="AE1" s="91"/>
      <c r="AF1" s="91"/>
      <c r="AG1" s="91"/>
      <c r="AH1" s="91"/>
      <c r="AI1" s="91"/>
      <c r="AJ1" s="91"/>
      <c r="AK1" s="91"/>
      <c r="AL1" s="91"/>
      <c r="AM1" s="91"/>
      <c r="AN1" s="118" t="s">
        <v>549</v>
      </c>
      <c r="AO1" s="119"/>
      <c r="AP1" s="119"/>
      <c r="AQ1" s="119"/>
      <c r="AR1" s="120"/>
      <c r="AS1" s="90" t="s">
        <v>293</v>
      </c>
      <c r="AT1" s="90"/>
      <c r="AU1" s="90"/>
      <c r="AV1" s="90"/>
      <c r="AW1" s="90" t="s">
        <v>300</v>
      </c>
      <c r="AX1" s="90"/>
      <c r="AY1" s="90"/>
      <c r="AZ1" s="90"/>
    </row>
    <row r="2" spans="1:52" s="7" customFormat="1" x14ac:dyDescent="0.25">
      <c r="A2" s="90"/>
      <c r="B2" s="90"/>
      <c r="C2" s="90"/>
      <c r="D2" s="90"/>
      <c r="E2" s="90"/>
      <c r="F2" s="90"/>
      <c r="G2" s="90"/>
      <c r="H2" s="90"/>
      <c r="I2" s="90"/>
      <c r="J2" s="90"/>
      <c r="K2" s="90"/>
      <c r="L2" s="90"/>
      <c r="M2" s="90"/>
      <c r="N2" s="90"/>
      <c r="O2" s="90"/>
      <c r="P2" s="90"/>
      <c r="Q2" s="90"/>
      <c r="R2" s="90"/>
      <c r="S2" s="94"/>
      <c r="T2" s="90"/>
      <c r="U2" s="90"/>
      <c r="V2" s="90"/>
      <c r="W2" s="90"/>
      <c r="X2" s="90"/>
      <c r="Y2" s="94"/>
      <c r="Z2" s="91"/>
      <c r="AA2" s="91"/>
      <c r="AB2" s="91"/>
      <c r="AC2" s="91"/>
      <c r="AD2" s="91"/>
      <c r="AE2" s="91"/>
      <c r="AF2" s="91"/>
      <c r="AG2" s="91"/>
      <c r="AH2" s="91"/>
      <c r="AI2" s="91"/>
      <c r="AJ2" s="91"/>
      <c r="AK2" s="91"/>
      <c r="AL2" s="91"/>
      <c r="AM2" s="91"/>
      <c r="AN2" s="121"/>
      <c r="AO2" s="122"/>
      <c r="AP2" s="122"/>
      <c r="AQ2" s="122"/>
      <c r="AR2" s="123"/>
      <c r="AS2" s="90"/>
      <c r="AT2" s="90"/>
      <c r="AU2" s="90"/>
      <c r="AV2" s="90"/>
      <c r="AW2" s="90"/>
      <c r="AX2" s="90"/>
      <c r="AY2" s="90"/>
      <c r="AZ2" s="90"/>
    </row>
    <row r="3" spans="1:52" s="7" customFormat="1" ht="99" x14ac:dyDescent="0.25">
      <c r="A3" s="90"/>
      <c r="B3" s="90"/>
      <c r="C3" s="90"/>
      <c r="D3" s="27" t="s">
        <v>117</v>
      </c>
      <c r="E3" s="27" t="s">
        <v>118</v>
      </c>
      <c r="F3" s="27" t="s">
        <v>119</v>
      </c>
      <c r="G3" s="27" t="s">
        <v>120</v>
      </c>
      <c r="H3" s="27" t="s">
        <v>121</v>
      </c>
      <c r="I3" s="27" t="s">
        <v>122</v>
      </c>
      <c r="J3" s="27" t="s">
        <v>123</v>
      </c>
      <c r="K3" s="27" t="s">
        <v>124</v>
      </c>
      <c r="L3" s="27" t="s">
        <v>125</v>
      </c>
      <c r="M3" s="27" t="s">
        <v>66</v>
      </c>
      <c r="N3" s="27" t="s">
        <v>126</v>
      </c>
      <c r="O3" s="27" t="s">
        <v>127</v>
      </c>
      <c r="P3" s="27" t="s">
        <v>128</v>
      </c>
      <c r="Q3" s="27" t="s">
        <v>125</v>
      </c>
      <c r="R3" s="27" t="s">
        <v>66</v>
      </c>
      <c r="S3" s="94"/>
      <c r="T3" s="27" t="s">
        <v>129</v>
      </c>
      <c r="U3" s="27" t="s">
        <v>130</v>
      </c>
      <c r="V3" s="27" t="s">
        <v>131</v>
      </c>
      <c r="W3" s="27" t="s">
        <v>132</v>
      </c>
      <c r="X3" s="27" t="s">
        <v>108</v>
      </c>
      <c r="Y3" s="94"/>
      <c r="Z3" s="27" t="s">
        <v>129</v>
      </c>
      <c r="AA3" s="27" t="s">
        <v>133</v>
      </c>
      <c r="AB3" s="27" t="s">
        <v>130</v>
      </c>
      <c r="AC3" s="27" t="s">
        <v>134</v>
      </c>
      <c r="AD3" s="27" t="s">
        <v>132</v>
      </c>
      <c r="AE3" s="27" t="s">
        <v>135</v>
      </c>
      <c r="AF3" s="27" t="s">
        <v>136</v>
      </c>
      <c r="AG3" s="27" t="s">
        <v>137</v>
      </c>
      <c r="AH3" s="27" t="s">
        <v>138</v>
      </c>
      <c r="AI3" s="27" t="s">
        <v>139</v>
      </c>
      <c r="AJ3" s="27" t="s">
        <v>140</v>
      </c>
      <c r="AK3" s="27" t="s">
        <v>141</v>
      </c>
      <c r="AL3" s="27" t="s">
        <v>142</v>
      </c>
      <c r="AM3" s="27" t="s">
        <v>66</v>
      </c>
      <c r="AN3" s="69" t="s">
        <v>129</v>
      </c>
      <c r="AO3" s="69" t="s">
        <v>130</v>
      </c>
      <c r="AP3" s="69" t="s">
        <v>550</v>
      </c>
      <c r="AQ3" s="69" t="s">
        <v>551</v>
      </c>
      <c r="AR3" s="69" t="s">
        <v>142</v>
      </c>
      <c r="AS3" s="26" t="s">
        <v>294</v>
      </c>
      <c r="AT3" s="26" t="s">
        <v>295</v>
      </c>
      <c r="AU3" s="27" t="s">
        <v>296</v>
      </c>
      <c r="AV3" s="26" t="s">
        <v>108</v>
      </c>
      <c r="AW3" s="27" t="s">
        <v>297</v>
      </c>
      <c r="AX3" s="27" t="s">
        <v>298</v>
      </c>
      <c r="AY3" s="27" t="s">
        <v>299</v>
      </c>
      <c r="AZ3" s="27" t="s">
        <v>108</v>
      </c>
    </row>
    <row r="4" spans="1:52" x14ac:dyDescent="0.3">
      <c r="A4" s="14" t="s">
        <v>2</v>
      </c>
      <c r="B4" s="14"/>
      <c r="C4" s="18">
        <v>0.25</v>
      </c>
      <c r="D4" s="18">
        <v>0.2</v>
      </c>
      <c r="E4" s="18">
        <v>0.16</v>
      </c>
      <c r="F4" s="18">
        <v>0.17</v>
      </c>
      <c r="G4" s="18">
        <v>0.13</v>
      </c>
      <c r="H4" s="18">
        <v>0</v>
      </c>
      <c r="I4" s="18">
        <v>0.46</v>
      </c>
      <c r="J4" s="18">
        <v>0.53</v>
      </c>
      <c r="K4" s="18">
        <v>0.01</v>
      </c>
      <c r="L4" s="18">
        <v>0</v>
      </c>
      <c r="M4" s="18">
        <v>0</v>
      </c>
      <c r="N4" s="18">
        <v>0.98</v>
      </c>
      <c r="O4" s="18">
        <v>0.77</v>
      </c>
      <c r="P4" s="18">
        <v>0</v>
      </c>
      <c r="Q4" s="18">
        <v>0</v>
      </c>
      <c r="R4" s="18">
        <v>0</v>
      </c>
      <c r="S4" s="77">
        <v>0.66</v>
      </c>
      <c r="T4" s="18">
        <v>0.15</v>
      </c>
      <c r="U4" s="18">
        <v>0.9</v>
      </c>
      <c r="V4" s="18">
        <v>0.93</v>
      </c>
      <c r="W4" s="18">
        <v>0.94</v>
      </c>
      <c r="X4" s="18">
        <v>0</v>
      </c>
      <c r="Y4" s="77">
        <v>0.05</v>
      </c>
      <c r="Z4" s="18">
        <v>0.72</v>
      </c>
      <c r="AA4" s="18">
        <v>0.11</v>
      </c>
      <c r="AB4" s="18">
        <v>0.3</v>
      </c>
      <c r="AC4" s="18">
        <v>7.0000000000000007E-2</v>
      </c>
      <c r="AD4" s="18">
        <v>0.65</v>
      </c>
      <c r="AE4" s="18">
        <v>0</v>
      </c>
      <c r="AF4" s="18">
        <v>0</v>
      </c>
      <c r="AG4" s="18">
        <v>0.1</v>
      </c>
      <c r="AH4" s="18">
        <v>0.01</v>
      </c>
      <c r="AI4" s="18">
        <v>0.03</v>
      </c>
      <c r="AJ4" s="18">
        <v>0</v>
      </c>
      <c r="AK4" s="18">
        <v>0.08</v>
      </c>
      <c r="AL4" s="18">
        <v>0.92</v>
      </c>
      <c r="AM4" s="18">
        <v>0.01</v>
      </c>
      <c r="AN4" s="57">
        <v>0.2</v>
      </c>
      <c r="AO4" s="57">
        <v>0.31111111111111101</v>
      </c>
      <c r="AP4" s="57">
        <v>5.3763440860215103E-2</v>
      </c>
      <c r="AQ4" s="57">
        <v>0.659574468085106</v>
      </c>
      <c r="AR4" s="57">
        <v>1</v>
      </c>
      <c r="AS4" s="18">
        <v>0.21</v>
      </c>
      <c r="AT4" s="18">
        <v>0.04</v>
      </c>
      <c r="AU4" s="18">
        <v>0</v>
      </c>
      <c r="AV4" s="18">
        <v>0.75</v>
      </c>
      <c r="AW4" s="18">
        <v>0.21</v>
      </c>
      <c r="AX4" s="18">
        <v>7.0000000000000007E-2</v>
      </c>
      <c r="AY4" s="18">
        <v>0</v>
      </c>
      <c r="AZ4" s="18">
        <v>0.72</v>
      </c>
    </row>
    <row r="5" spans="1:52" x14ac:dyDescent="0.3">
      <c r="A5" s="14" t="s">
        <v>3</v>
      </c>
      <c r="B5" s="14"/>
      <c r="C5" s="18">
        <v>0.27272727272727298</v>
      </c>
      <c r="D5" s="18">
        <v>0.18181818181818202</v>
      </c>
      <c r="E5" s="18">
        <v>0.17171717171717202</v>
      </c>
      <c r="F5" s="18">
        <v>0.18181818181818202</v>
      </c>
      <c r="G5" s="18">
        <v>0.13131313131313099</v>
      </c>
      <c r="H5" s="18">
        <v>0</v>
      </c>
      <c r="I5" s="18">
        <v>0.44444444444444398</v>
      </c>
      <c r="J5" s="18">
        <v>0.61616161616161602</v>
      </c>
      <c r="K5" s="18">
        <v>1.01010101010101E-2</v>
      </c>
      <c r="L5" s="18">
        <v>0</v>
      </c>
      <c r="M5" s="18">
        <v>0</v>
      </c>
      <c r="N5" s="18">
        <v>0.95959595959596</v>
      </c>
      <c r="O5" s="18">
        <v>0.87878787878787901</v>
      </c>
      <c r="P5" s="18">
        <v>0</v>
      </c>
      <c r="Q5" s="18">
        <v>0</v>
      </c>
      <c r="R5" s="18">
        <v>0</v>
      </c>
      <c r="S5" s="77">
        <v>0.69696969696969702</v>
      </c>
      <c r="T5" s="18">
        <v>0.34343434343434304</v>
      </c>
      <c r="U5" s="18">
        <v>0.90909090909090906</v>
      </c>
      <c r="V5" s="18">
        <v>0.89898989898989901</v>
      </c>
      <c r="W5" s="18">
        <v>0.88888888888888895</v>
      </c>
      <c r="X5" s="18">
        <v>5.0505050505050504E-2</v>
      </c>
      <c r="Y5" s="77">
        <v>0.38383838383838403</v>
      </c>
      <c r="Z5" s="18">
        <v>0.53535353535353503</v>
      </c>
      <c r="AA5" s="18">
        <v>0.17171717171717202</v>
      </c>
      <c r="AB5" s="18">
        <v>0.54545454545454497</v>
      </c>
      <c r="AC5" s="18">
        <v>9.0909090909090898E-2</v>
      </c>
      <c r="AD5" s="18">
        <v>0.49494949494949503</v>
      </c>
      <c r="AE5" s="18">
        <v>0</v>
      </c>
      <c r="AF5" s="18">
        <v>0</v>
      </c>
      <c r="AG5" s="18">
        <v>8.0808080808080801E-2</v>
      </c>
      <c r="AH5" s="18">
        <v>1.01010101010101E-2</v>
      </c>
      <c r="AI5" s="18">
        <v>2.02020202020202E-2</v>
      </c>
      <c r="AJ5" s="18">
        <v>1.01010101010101E-2</v>
      </c>
      <c r="AK5" s="18">
        <v>6.0606060606060594E-2</v>
      </c>
      <c r="AL5" s="18">
        <v>0.89898989898989901</v>
      </c>
      <c r="AM5" s="18">
        <v>6.0606060606060594E-2</v>
      </c>
      <c r="AN5" s="57">
        <v>0.14705882352941202</v>
      </c>
      <c r="AO5" s="57">
        <v>0.52222222222222203</v>
      </c>
      <c r="AP5" s="57">
        <v>8.9887640449438214E-2</v>
      </c>
      <c r="AQ5" s="57">
        <v>0.47727272727272696</v>
      </c>
      <c r="AR5" s="57">
        <v>0.84210526315789491</v>
      </c>
      <c r="AS5" s="18">
        <v>0.10101010101010101</v>
      </c>
      <c r="AT5" s="18">
        <v>0</v>
      </c>
      <c r="AU5" s="18">
        <v>0</v>
      </c>
      <c r="AV5" s="18">
        <v>0.89898989898989901</v>
      </c>
      <c r="AW5" s="18">
        <v>0.14141414141414099</v>
      </c>
      <c r="AX5" s="18">
        <v>3.0303030303030297E-2</v>
      </c>
      <c r="AY5" s="18">
        <v>0</v>
      </c>
      <c r="AZ5" s="18">
        <v>0.82828282828282795</v>
      </c>
    </row>
    <row r="6" spans="1:52" x14ac:dyDescent="0.3">
      <c r="A6" s="14" t="s">
        <v>4</v>
      </c>
      <c r="B6" s="14"/>
      <c r="C6" s="18">
        <v>0.35353535353535398</v>
      </c>
      <c r="D6" s="18">
        <v>0.31313131313131298</v>
      </c>
      <c r="E6" s="18">
        <v>0.26262626262626299</v>
      </c>
      <c r="F6" s="18">
        <v>0.19191919191919202</v>
      </c>
      <c r="G6" s="18">
        <v>0.10101010101010101</v>
      </c>
      <c r="H6" s="18">
        <v>6.0606060606060594E-2</v>
      </c>
      <c r="I6" s="18">
        <v>0.48484848484848497</v>
      </c>
      <c r="J6" s="18">
        <v>0.45454545454545503</v>
      </c>
      <c r="K6" s="18">
        <v>0</v>
      </c>
      <c r="L6" s="18">
        <v>0</v>
      </c>
      <c r="M6" s="18">
        <v>0</v>
      </c>
      <c r="N6" s="18">
        <v>0.96969696969696995</v>
      </c>
      <c r="O6" s="18">
        <v>0.82828282828282795</v>
      </c>
      <c r="P6" s="18">
        <v>1.01010101010101E-2</v>
      </c>
      <c r="Q6" s="18">
        <v>0</v>
      </c>
      <c r="R6" s="18">
        <v>0</v>
      </c>
      <c r="S6" s="77">
        <v>0.60606060606060597</v>
      </c>
      <c r="T6" s="18">
        <v>0.25252525252525299</v>
      </c>
      <c r="U6" s="18">
        <v>0.84848484848484806</v>
      </c>
      <c r="V6" s="18">
        <v>0.85858585858585901</v>
      </c>
      <c r="W6" s="18">
        <v>0.7575757575757579</v>
      </c>
      <c r="X6" s="18">
        <v>6.0606060606060594E-2</v>
      </c>
      <c r="Y6" s="77">
        <v>0.18181818181818202</v>
      </c>
      <c r="Z6" s="18">
        <v>0.72727272727272707</v>
      </c>
      <c r="AA6" s="18">
        <v>0.10101010101010101</v>
      </c>
      <c r="AB6" s="18">
        <v>0.26262626262626299</v>
      </c>
      <c r="AC6" s="18">
        <v>1.01010101010101E-2</v>
      </c>
      <c r="AD6" s="18">
        <v>0.68686868686868707</v>
      </c>
      <c r="AE6" s="18">
        <v>2.02020202020202E-2</v>
      </c>
      <c r="AF6" s="18">
        <v>0</v>
      </c>
      <c r="AG6" s="18">
        <v>8.0808080808080801E-2</v>
      </c>
      <c r="AH6" s="18">
        <v>5.0505050505050504E-2</v>
      </c>
      <c r="AI6" s="18">
        <v>4.0404040404040401E-2</v>
      </c>
      <c r="AJ6" s="18">
        <v>0</v>
      </c>
      <c r="AK6" s="18">
        <v>8.0808080808080801E-2</v>
      </c>
      <c r="AL6" s="18">
        <v>0.87878787878787901</v>
      </c>
      <c r="AM6" s="18">
        <v>0</v>
      </c>
      <c r="AN6" s="57">
        <v>0.28000000000000003</v>
      </c>
      <c r="AO6" s="57">
        <v>0.214285714285714</v>
      </c>
      <c r="AP6" s="57">
        <v>1.1764705882352899E-2</v>
      </c>
      <c r="AQ6" s="57">
        <v>0.64</v>
      </c>
      <c r="AR6" s="57">
        <v>0.88888888888888895</v>
      </c>
      <c r="AS6" s="18">
        <v>0.16161616161616202</v>
      </c>
      <c r="AT6" s="18">
        <v>0.10101010101010101</v>
      </c>
      <c r="AU6" s="18">
        <v>1.01010101010101E-2</v>
      </c>
      <c r="AV6" s="18">
        <v>0.72727272727272707</v>
      </c>
      <c r="AW6" s="18">
        <v>0.33333333333333298</v>
      </c>
      <c r="AX6" s="18">
        <v>1.01010101010101E-2</v>
      </c>
      <c r="AY6" s="18">
        <v>0</v>
      </c>
      <c r="AZ6" s="18">
        <v>0.65656565656565702</v>
      </c>
    </row>
    <row r="7" spans="1:52" x14ac:dyDescent="0.3">
      <c r="A7" s="14" t="s">
        <v>5</v>
      </c>
      <c r="B7" s="14"/>
      <c r="C7" s="18">
        <v>0.13131313131313099</v>
      </c>
      <c r="D7" s="18">
        <v>8.0808080808080801E-2</v>
      </c>
      <c r="E7" s="18">
        <v>0.10101010101010101</v>
      </c>
      <c r="F7" s="18">
        <v>7.0707070707070704E-2</v>
      </c>
      <c r="G7" s="18">
        <v>5.0505050505050504E-2</v>
      </c>
      <c r="H7" s="18">
        <v>0</v>
      </c>
      <c r="I7" s="18">
        <v>0.29292929292929304</v>
      </c>
      <c r="J7" s="18">
        <v>0.70707070707070696</v>
      </c>
      <c r="K7" s="18">
        <v>0</v>
      </c>
      <c r="L7" s="18">
        <v>0</v>
      </c>
      <c r="M7" s="18">
        <v>0</v>
      </c>
      <c r="N7" s="18">
        <v>1</v>
      </c>
      <c r="O7" s="18">
        <v>0.86868686868686895</v>
      </c>
      <c r="P7" s="18">
        <v>0</v>
      </c>
      <c r="Q7" s="18">
        <v>1.01010101010101E-2</v>
      </c>
      <c r="R7" s="18">
        <v>0</v>
      </c>
      <c r="S7" s="77">
        <v>0.58585858585858608</v>
      </c>
      <c r="T7" s="18">
        <v>0.27272727272727298</v>
      </c>
      <c r="U7" s="18">
        <v>1</v>
      </c>
      <c r="V7" s="18">
        <v>1</v>
      </c>
      <c r="W7" s="18">
        <v>1</v>
      </c>
      <c r="X7" s="18">
        <v>0</v>
      </c>
      <c r="Y7" s="77">
        <v>0.19191919191919202</v>
      </c>
      <c r="Z7" s="18">
        <v>0.65656565656565702</v>
      </c>
      <c r="AA7" s="18">
        <v>0.24242424242424199</v>
      </c>
      <c r="AB7" s="18">
        <v>0.62626262626262597</v>
      </c>
      <c r="AC7" s="18">
        <v>7.0707070707070704E-2</v>
      </c>
      <c r="AD7" s="18">
        <v>0.63636363636363602</v>
      </c>
      <c r="AE7" s="18">
        <v>1.01010101010101E-2</v>
      </c>
      <c r="AF7" s="18">
        <v>0</v>
      </c>
      <c r="AG7" s="18">
        <v>0.10101010101010101</v>
      </c>
      <c r="AH7" s="18">
        <v>0</v>
      </c>
      <c r="AI7" s="18">
        <v>0</v>
      </c>
      <c r="AJ7" s="18">
        <v>0</v>
      </c>
      <c r="AK7" s="18">
        <v>8.0808080808080801E-2</v>
      </c>
      <c r="AL7" s="18">
        <v>0.57575757575757602</v>
      </c>
      <c r="AM7" s="18">
        <v>0</v>
      </c>
      <c r="AN7" s="57">
        <v>0.37037037037037002</v>
      </c>
      <c r="AO7" s="57">
        <v>0.62626262626262597</v>
      </c>
      <c r="AP7" s="57">
        <v>7.0707070707070704E-2</v>
      </c>
      <c r="AQ7" s="57">
        <v>0.63636363636363602</v>
      </c>
      <c r="AR7" s="57">
        <v>0.52631578947368407</v>
      </c>
      <c r="AS7" s="18">
        <v>0.47474747474747503</v>
      </c>
      <c r="AT7" s="18">
        <v>0</v>
      </c>
      <c r="AU7" s="18">
        <v>0</v>
      </c>
      <c r="AV7" s="18">
        <v>0.52525252525252497</v>
      </c>
      <c r="AW7" s="18">
        <v>0.22222222222222199</v>
      </c>
      <c r="AX7" s="18">
        <v>0</v>
      </c>
      <c r="AY7" s="18">
        <v>2.02020202020202E-2</v>
      </c>
      <c r="AZ7" s="18">
        <v>0.7575757575757579</v>
      </c>
    </row>
    <row r="8" spans="1:52" x14ac:dyDescent="0.3">
      <c r="A8" s="14" t="s">
        <v>6</v>
      </c>
      <c r="B8" s="14" t="s">
        <v>33</v>
      </c>
      <c r="C8" s="18">
        <v>0.17708333333333301</v>
      </c>
      <c r="D8" s="18">
        <v>6.25E-2</v>
      </c>
      <c r="E8" s="18">
        <v>0.104166666666667</v>
      </c>
      <c r="F8" s="18">
        <v>9.375E-2</v>
      </c>
      <c r="G8" s="18">
        <v>1.0416666666666701E-2</v>
      </c>
      <c r="H8" s="18">
        <v>0</v>
      </c>
      <c r="I8" s="18">
        <v>0.125</v>
      </c>
      <c r="J8" s="18">
        <v>0.90625</v>
      </c>
      <c r="K8" s="18">
        <v>0</v>
      </c>
      <c r="L8" s="18">
        <v>0</v>
      </c>
      <c r="M8" s="18">
        <v>0</v>
      </c>
      <c r="N8" s="18">
        <v>1</v>
      </c>
      <c r="O8" s="18">
        <v>0.85416666666666696</v>
      </c>
      <c r="P8" s="18">
        <v>0</v>
      </c>
      <c r="Q8" s="18">
        <v>0</v>
      </c>
      <c r="R8" s="18">
        <v>1.0416666666666701E-2</v>
      </c>
      <c r="S8" s="77">
        <v>0.57291666666666696</v>
      </c>
      <c r="T8" s="18">
        <v>0.29166666666666702</v>
      </c>
      <c r="U8" s="18">
        <v>0.85416666666666696</v>
      </c>
      <c r="V8" s="18">
        <v>0.92708333333333304</v>
      </c>
      <c r="W8" s="18">
        <v>0.8125</v>
      </c>
      <c r="X8" s="18">
        <v>4.1666666666666699E-2</v>
      </c>
      <c r="Y8" s="77">
        <v>0.375</v>
      </c>
      <c r="Z8" s="18">
        <v>0.69791666666666696</v>
      </c>
      <c r="AA8" s="18">
        <v>0.19791666666666699</v>
      </c>
      <c r="AB8" s="18">
        <v>0.39583333333333298</v>
      </c>
      <c r="AC8" s="18">
        <v>6.25E-2</v>
      </c>
      <c r="AD8" s="18">
        <v>0.46875</v>
      </c>
      <c r="AE8" s="18">
        <v>1.0416666666666701E-2</v>
      </c>
      <c r="AF8" s="18">
        <v>1.0416666666666701E-2</v>
      </c>
      <c r="AG8" s="18">
        <v>9.375E-2</v>
      </c>
      <c r="AH8" s="18">
        <v>1.0416666666666701E-2</v>
      </c>
      <c r="AI8" s="18">
        <v>3.125E-2</v>
      </c>
      <c r="AJ8" s="18">
        <v>1.0416666666666701E-2</v>
      </c>
      <c r="AK8" s="18">
        <v>5.2083333333333301E-2</v>
      </c>
      <c r="AL8" s="18">
        <v>0.86458333333333304</v>
      </c>
      <c r="AM8" s="18">
        <v>8.3333333333333301E-2</v>
      </c>
      <c r="AN8" s="57">
        <v>0.35714285714285698</v>
      </c>
      <c r="AO8" s="57">
        <v>0.34146341463414598</v>
      </c>
      <c r="AP8" s="57">
        <v>4.4943820224719107E-2</v>
      </c>
      <c r="AQ8" s="57">
        <v>0.52564102564102599</v>
      </c>
      <c r="AR8" s="57">
        <v>0.83333333333333304</v>
      </c>
      <c r="AS8" s="18">
        <v>0.13541666666666699</v>
      </c>
      <c r="AT8" s="18">
        <v>1.0416666666666701E-2</v>
      </c>
      <c r="AU8" s="18">
        <v>0</v>
      </c>
      <c r="AV8" s="18">
        <v>0.85416666666666696</v>
      </c>
      <c r="AW8" s="18">
        <v>0.21875</v>
      </c>
      <c r="AX8" s="18">
        <v>2.0833333333333301E-2</v>
      </c>
      <c r="AY8" s="18">
        <v>0</v>
      </c>
      <c r="AZ8" s="18">
        <v>0.76041666666666696</v>
      </c>
    </row>
    <row r="9" spans="1:52" x14ac:dyDescent="0.3">
      <c r="A9" s="14" t="s">
        <v>7</v>
      </c>
      <c r="B9" s="14" t="s">
        <v>34</v>
      </c>
      <c r="C9" s="18">
        <v>2.0833333333333301E-2</v>
      </c>
      <c r="D9" s="18">
        <v>0</v>
      </c>
      <c r="E9" s="18">
        <v>2.0833333333333301E-2</v>
      </c>
      <c r="F9" s="18">
        <v>0</v>
      </c>
      <c r="G9" s="18">
        <v>1.0416666666666701E-2</v>
      </c>
      <c r="H9" s="18">
        <v>0</v>
      </c>
      <c r="I9" s="18">
        <v>0.57291666666666696</v>
      </c>
      <c r="J9" s="18">
        <v>0.42708333333333298</v>
      </c>
      <c r="K9" s="18">
        <v>0</v>
      </c>
      <c r="L9" s="18">
        <v>0</v>
      </c>
      <c r="M9" s="18">
        <v>0</v>
      </c>
      <c r="N9" s="18">
        <v>1</v>
      </c>
      <c r="O9" s="18">
        <v>0.95833333333333304</v>
      </c>
      <c r="P9" s="18">
        <v>0</v>
      </c>
      <c r="Q9" s="18">
        <v>0</v>
      </c>
      <c r="R9" s="18">
        <v>0</v>
      </c>
      <c r="S9" s="77">
        <v>0.66666666666666696</v>
      </c>
      <c r="T9" s="18">
        <v>0.40625</v>
      </c>
      <c r="U9" s="18">
        <v>1</v>
      </c>
      <c r="V9" s="18">
        <v>1</v>
      </c>
      <c r="W9" s="18">
        <v>0.98958333333333304</v>
      </c>
      <c r="X9" s="18">
        <v>0</v>
      </c>
      <c r="Y9" s="77">
        <v>6.25E-2</v>
      </c>
      <c r="Z9" s="18">
        <v>0.59375</v>
      </c>
      <c r="AA9" s="18">
        <v>0.1875</v>
      </c>
      <c r="AB9" s="18">
        <v>0.46875</v>
      </c>
      <c r="AC9" s="18">
        <v>5.2083333333333301E-2</v>
      </c>
      <c r="AD9" s="18">
        <v>0.5625</v>
      </c>
      <c r="AE9" s="18">
        <v>0</v>
      </c>
      <c r="AF9" s="18">
        <v>1.0416666666666701E-2</v>
      </c>
      <c r="AG9" s="18">
        <v>9.375E-2</v>
      </c>
      <c r="AH9" s="18">
        <v>0</v>
      </c>
      <c r="AI9" s="18">
        <v>4.1666666666666699E-2</v>
      </c>
      <c r="AJ9" s="18">
        <v>0</v>
      </c>
      <c r="AK9" s="18">
        <v>0.13541666666666699</v>
      </c>
      <c r="AL9" s="18">
        <v>0.79166666666666696</v>
      </c>
      <c r="AM9" s="18">
        <v>4.1666666666666699E-2</v>
      </c>
      <c r="AN9" s="57">
        <v>0.33333333333333298</v>
      </c>
      <c r="AO9" s="57">
        <v>0.46875</v>
      </c>
      <c r="AP9" s="57">
        <v>5.2083333333333301E-2</v>
      </c>
      <c r="AQ9" s="57">
        <v>0.557894736842105</v>
      </c>
      <c r="AR9" s="57">
        <v>0.5</v>
      </c>
      <c r="AS9" s="18">
        <v>0.3125</v>
      </c>
      <c r="AT9" s="18">
        <v>0</v>
      </c>
      <c r="AU9" s="18">
        <v>0</v>
      </c>
      <c r="AV9" s="18">
        <v>0.6875</v>
      </c>
      <c r="AW9" s="18">
        <v>0.27083333333333298</v>
      </c>
      <c r="AX9" s="18">
        <v>0</v>
      </c>
      <c r="AY9" s="18">
        <v>1.0416666666666701E-2</v>
      </c>
      <c r="AZ9" s="18">
        <v>0.71875</v>
      </c>
    </row>
    <row r="10" spans="1:52" x14ac:dyDescent="0.3">
      <c r="A10" s="14" t="s">
        <v>8</v>
      </c>
      <c r="B10" s="14" t="s">
        <v>35</v>
      </c>
      <c r="C10" s="18">
        <v>0.11224489795918399</v>
      </c>
      <c r="D10" s="18">
        <v>5.1020408163265293E-2</v>
      </c>
      <c r="E10" s="18">
        <v>7.1428571428571397E-2</v>
      </c>
      <c r="F10" s="18">
        <v>5.1020408163265293E-2</v>
      </c>
      <c r="G10" s="18">
        <v>1.0204081632653099E-2</v>
      </c>
      <c r="H10" s="18">
        <v>1.0204081632653099E-2</v>
      </c>
      <c r="I10" s="18">
        <v>0.45918367346938799</v>
      </c>
      <c r="J10" s="18">
        <v>0.69387755102040805</v>
      </c>
      <c r="K10" s="18">
        <v>1.0204081632653099E-2</v>
      </c>
      <c r="L10" s="18">
        <v>0</v>
      </c>
      <c r="M10" s="18">
        <v>0</v>
      </c>
      <c r="N10" s="18">
        <v>1</v>
      </c>
      <c r="O10" s="18">
        <v>0.969387755102041</v>
      </c>
      <c r="P10" s="18">
        <v>1.0204081632653099E-2</v>
      </c>
      <c r="Q10" s="18">
        <v>0</v>
      </c>
      <c r="R10" s="18">
        <v>0</v>
      </c>
      <c r="S10" s="77">
        <v>0.59183673469387799</v>
      </c>
      <c r="T10" s="18">
        <v>0.31632653061224497</v>
      </c>
      <c r="U10" s="18">
        <v>0.75510204081632692</v>
      </c>
      <c r="V10" s="18">
        <v>0.82653061224489799</v>
      </c>
      <c r="W10" s="18">
        <v>0.59183673469387799</v>
      </c>
      <c r="X10" s="18">
        <v>4.08163265306122E-2</v>
      </c>
      <c r="Y10" s="77">
        <v>0.102040816326531</v>
      </c>
      <c r="Z10" s="18">
        <v>0.58163265306122403</v>
      </c>
      <c r="AA10" s="18">
        <v>0.122448979591837</v>
      </c>
      <c r="AB10" s="18">
        <v>0.5</v>
      </c>
      <c r="AC10" s="18">
        <v>0.16326530612244899</v>
      </c>
      <c r="AD10" s="18">
        <v>0.63265306122448994</v>
      </c>
      <c r="AE10" s="18">
        <v>3.06122448979592E-2</v>
      </c>
      <c r="AF10" s="18">
        <v>3.06122448979592E-2</v>
      </c>
      <c r="AG10" s="18">
        <v>2.04081632653061E-2</v>
      </c>
      <c r="AH10" s="18">
        <v>0</v>
      </c>
      <c r="AI10" s="18">
        <v>4.08163265306122E-2</v>
      </c>
      <c r="AJ10" s="18">
        <v>1.0204081632653099E-2</v>
      </c>
      <c r="AK10" s="18">
        <v>3.06122448979592E-2</v>
      </c>
      <c r="AL10" s="18">
        <v>0.69387755102040805</v>
      </c>
      <c r="AM10" s="18">
        <v>0.13265306122449</v>
      </c>
      <c r="AN10" s="57">
        <v>0.25806451612903197</v>
      </c>
      <c r="AO10" s="57">
        <v>0.43243243243243201</v>
      </c>
      <c r="AP10" s="57">
        <v>0.11111111111111099</v>
      </c>
      <c r="AQ10" s="57">
        <v>0.51724137931034497</v>
      </c>
      <c r="AR10" s="57">
        <v>0.9</v>
      </c>
      <c r="AS10" s="18">
        <v>7.1428571428571397E-2</v>
      </c>
      <c r="AT10" s="18">
        <v>1.0204081632653099E-2</v>
      </c>
      <c r="AU10" s="18">
        <v>0</v>
      </c>
      <c r="AV10" s="18">
        <v>0.91836734693877597</v>
      </c>
      <c r="AW10" s="18">
        <v>0.183673469387755</v>
      </c>
      <c r="AX10" s="18">
        <v>0.16326530612244899</v>
      </c>
      <c r="AY10" s="18">
        <v>3.06122448979592E-2</v>
      </c>
      <c r="AZ10" s="18">
        <v>0.62244897959183698</v>
      </c>
    </row>
    <row r="11" spans="1:52" x14ac:dyDescent="0.3">
      <c r="A11" s="14" t="s">
        <v>9</v>
      </c>
      <c r="B11" s="14"/>
      <c r="C11" s="18">
        <v>0.31958762886597897</v>
      </c>
      <c r="D11" s="18">
        <v>0.19587628865979401</v>
      </c>
      <c r="E11" s="18">
        <v>0.14432989690721601</v>
      </c>
      <c r="F11" s="18">
        <v>0.14432989690721601</v>
      </c>
      <c r="G11" s="18">
        <v>4.1237113402061897E-2</v>
      </c>
      <c r="H11" s="18">
        <v>1.03092783505155E-2</v>
      </c>
      <c r="I11" s="18">
        <v>0.80412371134020599</v>
      </c>
      <c r="J11" s="18">
        <v>0.44329896907216498</v>
      </c>
      <c r="K11" s="18">
        <v>0</v>
      </c>
      <c r="L11" s="18">
        <v>0</v>
      </c>
      <c r="M11" s="18">
        <v>0</v>
      </c>
      <c r="N11" s="18">
        <v>0.98969072164948502</v>
      </c>
      <c r="O11" s="18">
        <v>1</v>
      </c>
      <c r="P11" s="18">
        <v>1.03092783505155E-2</v>
      </c>
      <c r="Q11" s="18">
        <v>0</v>
      </c>
      <c r="R11" s="18">
        <v>0</v>
      </c>
      <c r="S11" s="77">
        <v>0.31958762886597897</v>
      </c>
      <c r="T11" s="18">
        <v>0.58762886597938102</v>
      </c>
      <c r="U11" s="18">
        <v>0.92783505154639201</v>
      </c>
      <c r="V11" s="18">
        <v>0.93814432989690699</v>
      </c>
      <c r="W11" s="18">
        <v>0.84536082474226804</v>
      </c>
      <c r="X11" s="18">
        <v>1.03092783505155E-2</v>
      </c>
      <c r="Y11" s="77">
        <v>0.87628865979381398</v>
      </c>
      <c r="Z11" s="18">
        <v>0.32989690721649501</v>
      </c>
      <c r="AA11" s="18">
        <v>0.15463917525773199</v>
      </c>
      <c r="AB11" s="18">
        <v>0.43298969072165</v>
      </c>
      <c r="AC11" s="18">
        <v>0.216494845360825</v>
      </c>
      <c r="AD11" s="18">
        <v>0.23711340206185599</v>
      </c>
      <c r="AE11" s="18">
        <v>5.1546391752577296E-2</v>
      </c>
      <c r="AF11" s="18">
        <v>3.0927835051546403E-2</v>
      </c>
      <c r="AG11" s="18">
        <v>0.18556701030927802</v>
      </c>
      <c r="AH11" s="18">
        <v>0.10309278350515499</v>
      </c>
      <c r="AI11" s="18">
        <v>0.164948453608247</v>
      </c>
      <c r="AJ11" s="18">
        <v>0</v>
      </c>
      <c r="AK11" s="18">
        <v>0.22680412371134001</v>
      </c>
      <c r="AL11" s="18">
        <v>0.67010309278350499</v>
      </c>
      <c r="AM11" s="18">
        <v>5.1546391752577296E-2</v>
      </c>
      <c r="AN11" s="57">
        <v>0.10526315789473699</v>
      </c>
      <c r="AO11" s="57">
        <v>0.38888888888888901</v>
      </c>
      <c r="AP11" s="57">
        <v>0.18681318681318701</v>
      </c>
      <c r="AQ11" s="57">
        <v>0.146341463414634</v>
      </c>
      <c r="AR11" s="57">
        <v>0.67058823529411793</v>
      </c>
      <c r="AS11" s="18">
        <v>5.1546391752577296E-2</v>
      </c>
      <c r="AT11" s="18">
        <v>1.03092783505155E-2</v>
      </c>
      <c r="AU11" s="18">
        <v>0</v>
      </c>
      <c r="AV11" s="18">
        <v>0.93814432989690699</v>
      </c>
      <c r="AW11" s="18">
        <v>0.123711340206186</v>
      </c>
      <c r="AX11" s="18">
        <v>8.2474226804123696E-2</v>
      </c>
      <c r="AY11" s="18">
        <v>0</v>
      </c>
      <c r="AZ11" s="18">
        <v>0.79381443298969101</v>
      </c>
    </row>
    <row r="12" spans="1:52" x14ac:dyDescent="0.3">
      <c r="A12" s="14" t="s">
        <v>10</v>
      </c>
      <c r="B12" s="14"/>
      <c r="C12" s="18">
        <v>0.12621359223301001</v>
      </c>
      <c r="D12" s="18">
        <v>3.8834951456310697E-2</v>
      </c>
      <c r="E12" s="18">
        <v>9.7087378640776698E-2</v>
      </c>
      <c r="F12" s="18">
        <v>3.8834951456310697E-2</v>
      </c>
      <c r="G12" s="18">
        <v>1.94174757281553E-2</v>
      </c>
      <c r="H12" s="18">
        <v>0</v>
      </c>
      <c r="I12" s="18">
        <v>0.44660194174757301</v>
      </c>
      <c r="J12" s="18">
        <v>0.89320388349514601</v>
      </c>
      <c r="K12" s="18">
        <v>0</v>
      </c>
      <c r="L12" s="18">
        <v>0</v>
      </c>
      <c r="M12" s="18">
        <v>0</v>
      </c>
      <c r="N12" s="18">
        <v>1</v>
      </c>
      <c r="O12" s="18">
        <v>1</v>
      </c>
      <c r="P12" s="18">
        <v>0</v>
      </c>
      <c r="Q12" s="18">
        <v>0</v>
      </c>
      <c r="R12" s="18">
        <v>0</v>
      </c>
      <c r="S12" s="77">
        <v>0.39805825242718401</v>
      </c>
      <c r="T12" s="18">
        <v>0.25242718446601897</v>
      </c>
      <c r="U12" s="18">
        <v>0.80582524271844702</v>
      </c>
      <c r="V12" s="18">
        <v>0.8834951456310679</v>
      </c>
      <c r="W12" s="18">
        <v>0.60194174757281604</v>
      </c>
      <c r="X12" s="18">
        <v>9.7087378640776708E-3</v>
      </c>
      <c r="Y12" s="77">
        <v>0.19417475728155298</v>
      </c>
      <c r="Z12" s="18">
        <v>0.38834951456310696</v>
      </c>
      <c r="AA12" s="18">
        <v>0.20388349514563101</v>
      </c>
      <c r="AB12" s="18">
        <v>0.54368932038834894</v>
      </c>
      <c r="AC12" s="18">
        <v>0.27184466019417497</v>
      </c>
      <c r="AD12" s="18">
        <v>0.75728155339805792</v>
      </c>
      <c r="AE12" s="18">
        <v>1.94174757281553E-2</v>
      </c>
      <c r="AF12" s="18">
        <v>1.94174757281553E-2</v>
      </c>
      <c r="AG12" s="18">
        <v>4.85436893203883E-2</v>
      </c>
      <c r="AH12" s="18">
        <v>4.85436893203883E-2</v>
      </c>
      <c r="AI12" s="18">
        <v>2.9126213592233E-2</v>
      </c>
      <c r="AJ12" s="18">
        <v>0</v>
      </c>
      <c r="AK12" s="18">
        <v>3.8834951456310697E-2</v>
      </c>
      <c r="AL12" s="18">
        <v>0.62135922330097104</v>
      </c>
      <c r="AM12" s="18">
        <v>9.7087378640776708E-3</v>
      </c>
      <c r="AN12" s="57">
        <v>7.69230769230769E-2</v>
      </c>
      <c r="AO12" s="57">
        <v>0.45783132530120496</v>
      </c>
      <c r="AP12" s="57">
        <v>0.20879120879120902</v>
      </c>
      <c r="AQ12" s="57">
        <v>0.59677419354838701</v>
      </c>
      <c r="AR12" s="57">
        <v>0.5</v>
      </c>
      <c r="AS12" s="18">
        <v>0.14563106796116501</v>
      </c>
      <c r="AT12" s="18">
        <v>1.94174757281553E-2</v>
      </c>
      <c r="AU12" s="18">
        <v>0</v>
      </c>
      <c r="AV12" s="18">
        <v>0.83495145631068002</v>
      </c>
      <c r="AW12" s="18">
        <v>0.12621359223301001</v>
      </c>
      <c r="AX12" s="18">
        <v>6.7961165048543701E-2</v>
      </c>
      <c r="AY12" s="18">
        <v>9.7087378640776708E-3</v>
      </c>
      <c r="AZ12" s="18">
        <v>0.79611650485436902</v>
      </c>
    </row>
    <row r="13" spans="1:52" x14ac:dyDescent="0.3">
      <c r="A13" s="14" t="s">
        <v>11</v>
      </c>
      <c r="B13" s="14"/>
      <c r="C13" s="18">
        <v>0.184873949579832</v>
      </c>
      <c r="D13" s="18">
        <v>0.159663865546218</v>
      </c>
      <c r="E13" s="18">
        <v>0.10924369747899201</v>
      </c>
      <c r="F13" s="18">
        <v>7.5630252100840303E-2</v>
      </c>
      <c r="G13" s="18">
        <v>1.6806722689075598E-2</v>
      </c>
      <c r="H13" s="18">
        <v>8.40336134453782E-3</v>
      </c>
      <c r="I13" s="18">
        <v>0.39495798319327696</v>
      </c>
      <c r="J13" s="18">
        <v>0.59663865546218497</v>
      </c>
      <c r="K13" s="18">
        <v>0</v>
      </c>
      <c r="L13" s="18">
        <v>0</v>
      </c>
      <c r="M13" s="18">
        <v>0</v>
      </c>
      <c r="N13" s="18">
        <v>0.94117647058823495</v>
      </c>
      <c r="O13" s="18">
        <v>0.83193277310924396</v>
      </c>
      <c r="P13" s="18">
        <v>0</v>
      </c>
      <c r="Q13" s="18">
        <v>0</v>
      </c>
      <c r="R13" s="18">
        <v>0</v>
      </c>
      <c r="S13" s="77">
        <v>0.71428571428571397</v>
      </c>
      <c r="T13" s="18">
        <v>0.32773109243697496</v>
      </c>
      <c r="U13" s="18">
        <v>0.86554621848739499</v>
      </c>
      <c r="V13" s="18">
        <v>0.93277310924369705</v>
      </c>
      <c r="W13" s="18">
        <v>0.84033613445378197</v>
      </c>
      <c r="X13" s="18">
        <v>4.2016806722689107E-2</v>
      </c>
      <c r="Y13" s="77">
        <v>2.5210084033613401E-2</v>
      </c>
      <c r="Z13" s="18">
        <v>0.57142857142857106</v>
      </c>
      <c r="AA13" s="18">
        <v>0.17647058823529399</v>
      </c>
      <c r="AB13" s="18">
        <v>0.49579831932773094</v>
      </c>
      <c r="AC13" s="18">
        <v>5.8823529411764698E-2</v>
      </c>
      <c r="AD13" s="18">
        <v>0.59663865546218497</v>
      </c>
      <c r="AE13" s="18">
        <v>0</v>
      </c>
      <c r="AF13" s="18">
        <v>1.6806722689075598E-2</v>
      </c>
      <c r="AG13" s="18">
        <v>7.5630252100840303E-2</v>
      </c>
      <c r="AH13" s="18">
        <v>0</v>
      </c>
      <c r="AI13" s="18">
        <v>5.0420168067226899E-2</v>
      </c>
      <c r="AJ13" s="18">
        <v>0</v>
      </c>
      <c r="AK13" s="18">
        <v>8.4033613445378214E-2</v>
      </c>
      <c r="AL13" s="18">
        <v>0.87394957983193289</v>
      </c>
      <c r="AM13" s="18">
        <v>0</v>
      </c>
      <c r="AN13" s="57">
        <v>0.230769230769231</v>
      </c>
      <c r="AO13" s="57">
        <v>0.475728155339806</v>
      </c>
      <c r="AP13" s="57">
        <v>5.4054054054054099E-2</v>
      </c>
      <c r="AQ13" s="57">
        <v>0.56000000000000005</v>
      </c>
      <c r="AR13" s="57">
        <v>1</v>
      </c>
      <c r="AS13" s="18">
        <v>0.24369747899159702</v>
      </c>
      <c r="AT13" s="18">
        <v>1.6806722689075598E-2</v>
      </c>
      <c r="AU13" s="18">
        <v>0</v>
      </c>
      <c r="AV13" s="18">
        <v>0.73949579831932799</v>
      </c>
      <c r="AW13" s="18">
        <v>0.21008403361344499</v>
      </c>
      <c r="AX13" s="18">
        <v>5.8823529411764698E-2</v>
      </c>
      <c r="AY13" s="18">
        <v>0</v>
      </c>
      <c r="AZ13" s="18">
        <v>0.73109243697478998</v>
      </c>
    </row>
    <row r="14" spans="1:52" x14ac:dyDescent="0.3">
      <c r="A14" s="14" t="s">
        <v>12</v>
      </c>
      <c r="B14" s="14"/>
      <c r="C14" s="18">
        <v>0.19387755102040799</v>
      </c>
      <c r="D14" s="18">
        <v>0.14285714285714302</v>
      </c>
      <c r="E14" s="18">
        <v>8.1632653061224497E-2</v>
      </c>
      <c r="F14" s="18">
        <v>9.1836734693877597E-2</v>
      </c>
      <c r="G14" s="18">
        <v>5.1020408163265293E-2</v>
      </c>
      <c r="H14" s="18">
        <v>0</v>
      </c>
      <c r="I14" s="18">
        <v>0.52040816326530603</v>
      </c>
      <c r="J14" s="18">
        <v>0.52040816326530603</v>
      </c>
      <c r="K14" s="18">
        <v>0</v>
      </c>
      <c r="L14" s="18">
        <v>0</v>
      </c>
      <c r="M14" s="18">
        <v>0</v>
      </c>
      <c r="N14" s="18">
        <v>0.98979591836734704</v>
      </c>
      <c r="O14" s="18">
        <v>0.91836734693877597</v>
      </c>
      <c r="P14" s="18">
        <v>0</v>
      </c>
      <c r="Q14" s="18">
        <v>0</v>
      </c>
      <c r="R14" s="18">
        <v>0</v>
      </c>
      <c r="S14" s="77">
        <v>0.76530612244898</v>
      </c>
      <c r="T14" s="18">
        <v>0.43877551020408201</v>
      </c>
      <c r="U14" s="18">
        <v>0.92857142857142905</v>
      </c>
      <c r="V14" s="18">
        <v>0.94897959183673508</v>
      </c>
      <c r="W14" s="18">
        <v>0.84693877551020402</v>
      </c>
      <c r="X14" s="18">
        <v>1.0204081632653099E-2</v>
      </c>
      <c r="Y14" s="77">
        <v>0.89795918367346905</v>
      </c>
      <c r="Z14" s="18">
        <v>0.55102040816326503</v>
      </c>
      <c r="AA14" s="18">
        <v>9.1836734693877597E-2</v>
      </c>
      <c r="AB14" s="18">
        <v>0.38775510204081598</v>
      </c>
      <c r="AC14" s="18">
        <v>8.1632653061224497E-2</v>
      </c>
      <c r="AD14" s="18">
        <v>0.73469387755102</v>
      </c>
      <c r="AE14" s="18">
        <v>2.04081632653061E-2</v>
      </c>
      <c r="AF14" s="18">
        <v>1.0204081632653099E-2</v>
      </c>
      <c r="AG14" s="18">
        <v>6.1224489795918401E-2</v>
      </c>
      <c r="AH14" s="18">
        <v>3.06122448979592E-2</v>
      </c>
      <c r="AI14" s="18">
        <v>0</v>
      </c>
      <c r="AJ14" s="18">
        <v>0</v>
      </c>
      <c r="AK14" s="18">
        <v>8.1632653061224497E-2</v>
      </c>
      <c r="AL14" s="18">
        <v>0.87755102040816302</v>
      </c>
      <c r="AM14" s="18">
        <v>1.0204081632653099E-2</v>
      </c>
      <c r="AN14" s="57">
        <v>0.27906976744186002</v>
      </c>
      <c r="AO14" s="57">
        <v>0.36263736263736296</v>
      </c>
      <c r="AP14" s="57">
        <v>7.5268817204301092E-2</v>
      </c>
      <c r="AQ14" s="57">
        <v>0.72289156626506001</v>
      </c>
      <c r="AR14" s="57">
        <v>0.86363636363636398</v>
      </c>
      <c r="AS14" s="18">
        <v>5.1020408163265293E-2</v>
      </c>
      <c r="AT14" s="18">
        <v>2.04081632653061E-2</v>
      </c>
      <c r="AU14" s="18">
        <v>0</v>
      </c>
      <c r="AV14" s="18">
        <v>0.92857142857142905</v>
      </c>
      <c r="AW14" s="18">
        <v>0.13265306122449</v>
      </c>
      <c r="AX14" s="18">
        <v>3.06122448979592E-2</v>
      </c>
      <c r="AY14" s="18">
        <v>0</v>
      </c>
      <c r="AZ14" s="18">
        <v>0.83673469387755106</v>
      </c>
    </row>
    <row r="15" spans="1:52" x14ac:dyDescent="0.3">
      <c r="A15" s="14" t="s">
        <v>13</v>
      </c>
      <c r="B15" s="14"/>
      <c r="C15" s="18">
        <v>0.32989690721649501</v>
      </c>
      <c r="D15" s="18">
        <v>0.216494845360825</v>
      </c>
      <c r="E15" s="18">
        <v>9.2783505154639206E-2</v>
      </c>
      <c r="F15" s="18">
        <v>0.14432989690721601</v>
      </c>
      <c r="G15" s="18">
        <v>2.06185567010309E-2</v>
      </c>
      <c r="H15" s="18">
        <v>1.03092783505155E-2</v>
      </c>
      <c r="I15" s="18">
        <v>0.20618556701030902</v>
      </c>
      <c r="J15" s="18">
        <v>0.80412371134020599</v>
      </c>
      <c r="K15" s="18">
        <v>0</v>
      </c>
      <c r="L15" s="18">
        <v>0</v>
      </c>
      <c r="M15" s="18">
        <v>0</v>
      </c>
      <c r="N15" s="18">
        <v>1</v>
      </c>
      <c r="O15" s="18">
        <v>0.92783505154639201</v>
      </c>
      <c r="P15" s="18">
        <v>1.03092783505155E-2</v>
      </c>
      <c r="Q15" s="18">
        <v>0</v>
      </c>
      <c r="R15" s="18">
        <v>0</v>
      </c>
      <c r="S15" s="77">
        <v>0.72164948453608202</v>
      </c>
      <c r="T15" s="18">
        <v>0.30927835051546398</v>
      </c>
      <c r="U15" s="18">
        <v>0.98969072164948502</v>
      </c>
      <c r="V15" s="18">
        <v>0.95876288659793796</v>
      </c>
      <c r="W15" s="18">
        <v>0.89690721649484506</v>
      </c>
      <c r="X15" s="18">
        <v>1.03092783505155E-2</v>
      </c>
      <c r="Y15" s="77">
        <v>0.92783505154639201</v>
      </c>
      <c r="Z15" s="18">
        <v>0.63917525773195893</v>
      </c>
      <c r="AA15" s="18">
        <v>7.2164948453608199E-2</v>
      </c>
      <c r="AB15" s="18">
        <v>0.45360824742268002</v>
      </c>
      <c r="AC15" s="18">
        <v>9.2783505154639206E-2</v>
      </c>
      <c r="AD15" s="18">
        <v>0.38144329896907203</v>
      </c>
      <c r="AE15" s="18">
        <v>3.0927835051546403E-2</v>
      </c>
      <c r="AF15" s="18">
        <v>3.0927835051546403E-2</v>
      </c>
      <c r="AG15" s="18">
        <v>0.11340206185567001</v>
      </c>
      <c r="AH15" s="18">
        <v>5.1546391752577296E-2</v>
      </c>
      <c r="AI15" s="18">
        <v>7.2164948453608199E-2</v>
      </c>
      <c r="AJ15" s="18">
        <v>0</v>
      </c>
      <c r="AK15" s="18">
        <v>0.18556701030927802</v>
      </c>
      <c r="AL15" s="18">
        <v>0.74226804123711299</v>
      </c>
      <c r="AM15" s="18">
        <v>9.2783505154639206E-2</v>
      </c>
      <c r="AN15" s="57">
        <v>0.3</v>
      </c>
      <c r="AO15" s="57">
        <v>0.44791666666666702</v>
      </c>
      <c r="AP15" s="57">
        <v>7.5268817204301092E-2</v>
      </c>
      <c r="AQ15" s="57">
        <v>0.31034482758620702</v>
      </c>
      <c r="AR15" s="57">
        <v>0.74444444444444402</v>
      </c>
      <c r="AS15" s="18">
        <v>3.0927835051546403E-2</v>
      </c>
      <c r="AT15" s="18">
        <v>1.03092783505155E-2</v>
      </c>
      <c r="AU15" s="18">
        <v>0</v>
      </c>
      <c r="AV15" s="18">
        <v>0.95876288659793796</v>
      </c>
      <c r="AW15" s="18">
        <v>0.17525773195876301</v>
      </c>
      <c r="AX15" s="18">
        <v>1.03092783505155E-2</v>
      </c>
      <c r="AY15" s="18">
        <v>0</v>
      </c>
      <c r="AZ15" s="18">
        <v>0.81443298969072198</v>
      </c>
    </row>
    <row r="16" spans="1:52" x14ac:dyDescent="0.3">
      <c r="A16" s="14" t="s">
        <v>14</v>
      </c>
      <c r="B16" s="14"/>
      <c r="C16" s="18">
        <v>0.44827586206896597</v>
      </c>
      <c r="D16" s="18">
        <v>0.33333333333333298</v>
      </c>
      <c r="E16" s="18">
        <v>0.34482758620689702</v>
      </c>
      <c r="F16" s="18">
        <v>0.17241379310344801</v>
      </c>
      <c r="G16" s="18">
        <v>0.126436781609195</v>
      </c>
      <c r="H16" s="18">
        <v>0</v>
      </c>
      <c r="I16" s="18">
        <v>0.27586206896551702</v>
      </c>
      <c r="J16" s="18">
        <v>0.72413793103448298</v>
      </c>
      <c r="K16" s="18">
        <v>0</v>
      </c>
      <c r="L16" s="18">
        <v>0</v>
      </c>
      <c r="M16" s="18">
        <v>0</v>
      </c>
      <c r="N16" s="18">
        <v>1</v>
      </c>
      <c r="O16" s="18">
        <v>0.89655172413793094</v>
      </c>
      <c r="P16" s="18">
        <v>0</v>
      </c>
      <c r="Q16" s="18">
        <v>0</v>
      </c>
      <c r="R16" s="18">
        <v>0</v>
      </c>
      <c r="S16" s="77">
        <v>0.36781609195402298</v>
      </c>
      <c r="T16" s="18">
        <v>0.18390804597701099</v>
      </c>
      <c r="U16" s="18">
        <v>0.89655172413793094</v>
      </c>
      <c r="V16" s="18">
        <v>0.90804597701149403</v>
      </c>
      <c r="W16" s="18">
        <v>0.89655172413793094</v>
      </c>
      <c r="X16" s="18">
        <v>3.4482758620689703E-2</v>
      </c>
      <c r="Y16" s="77">
        <v>6.8965517241379296E-2</v>
      </c>
      <c r="Z16" s="18">
        <v>0.55172413793103403</v>
      </c>
      <c r="AA16" s="18">
        <v>0.21839080459770099</v>
      </c>
      <c r="AB16" s="18">
        <v>0.51724137931034497</v>
      </c>
      <c r="AC16" s="18">
        <v>0.126436781609195</v>
      </c>
      <c r="AD16" s="18">
        <v>0.62068965517241403</v>
      </c>
      <c r="AE16" s="18">
        <v>0</v>
      </c>
      <c r="AF16" s="18">
        <v>2.2988505747126398E-2</v>
      </c>
      <c r="AG16" s="18">
        <v>6.8965517241379296E-2</v>
      </c>
      <c r="AH16" s="18">
        <v>0</v>
      </c>
      <c r="AI16" s="18">
        <v>9.1954022988505704E-2</v>
      </c>
      <c r="AJ16" s="18">
        <v>0</v>
      </c>
      <c r="AK16" s="18">
        <v>0.10344827586206901</v>
      </c>
      <c r="AL16" s="18">
        <v>0.62068965517241403</v>
      </c>
      <c r="AM16" s="18">
        <v>4.5977011494252901E-2</v>
      </c>
      <c r="AN16" s="57">
        <v>0.1875</v>
      </c>
      <c r="AO16" s="57">
        <v>0.47435897435897401</v>
      </c>
      <c r="AP16" s="57">
        <v>0.10126582278480999</v>
      </c>
      <c r="AQ16" s="57">
        <v>0.58974358974358998</v>
      </c>
      <c r="AR16" s="57">
        <v>0.66666666666666696</v>
      </c>
      <c r="AS16" s="18">
        <v>0.29885057471264398</v>
      </c>
      <c r="AT16" s="18">
        <v>0</v>
      </c>
      <c r="AU16" s="18">
        <v>0</v>
      </c>
      <c r="AV16" s="18">
        <v>0.70114942528735602</v>
      </c>
      <c r="AW16" s="18">
        <v>0.28735632183908</v>
      </c>
      <c r="AX16" s="18">
        <v>1.1494252873563199E-2</v>
      </c>
      <c r="AY16" s="18">
        <v>1.1494252873563199E-2</v>
      </c>
      <c r="AZ16" s="18">
        <v>0.68965517241379304</v>
      </c>
    </row>
    <row r="17" spans="1:52" x14ac:dyDescent="0.3">
      <c r="A17" s="14" t="s">
        <v>15</v>
      </c>
      <c r="B17" s="14" t="s">
        <v>36</v>
      </c>
      <c r="C17" s="18">
        <v>0.17525773195876301</v>
      </c>
      <c r="D17" s="18">
        <v>8.2474226804123696E-2</v>
      </c>
      <c r="E17" s="18">
        <v>0.10309278350515499</v>
      </c>
      <c r="F17" s="18">
        <v>0.123711340206186</v>
      </c>
      <c r="G17" s="18">
        <v>2.06185567010309E-2</v>
      </c>
      <c r="H17" s="18">
        <v>1.03092783505155E-2</v>
      </c>
      <c r="I17" s="18">
        <v>0.463917525773196</v>
      </c>
      <c r="J17" s="18">
        <v>0.70103092783505105</v>
      </c>
      <c r="K17" s="18">
        <v>0</v>
      </c>
      <c r="L17" s="18">
        <v>0</v>
      </c>
      <c r="M17" s="18">
        <v>0</v>
      </c>
      <c r="N17" s="18">
        <v>1</v>
      </c>
      <c r="O17" s="18">
        <v>0.87628865979381398</v>
      </c>
      <c r="P17" s="18">
        <v>0</v>
      </c>
      <c r="Q17" s="18">
        <v>1.03092783505155E-2</v>
      </c>
      <c r="R17" s="18">
        <v>0</v>
      </c>
      <c r="S17" s="77">
        <v>0.55670103092783496</v>
      </c>
      <c r="T17" s="18">
        <v>0.30927835051546398</v>
      </c>
      <c r="U17" s="18">
        <v>0.91752577319587603</v>
      </c>
      <c r="V17" s="18">
        <v>0.96907216494845405</v>
      </c>
      <c r="W17" s="18">
        <v>0.75257731958762908</v>
      </c>
      <c r="X17" s="18">
        <v>0</v>
      </c>
      <c r="Y17" s="77">
        <v>0.94845360824742297</v>
      </c>
      <c r="Z17" s="18">
        <v>0.67010309278350499</v>
      </c>
      <c r="AA17" s="18">
        <v>7.2164948453608199E-2</v>
      </c>
      <c r="AB17" s="18">
        <v>0.27835051546391798</v>
      </c>
      <c r="AC17" s="18">
        <v>6.1855670103092807E-2</v>
      </c>
      <c r="AD17" s="18">
        <v>0.80412371134020599</v>
      </c>
      <c r="AE17" s="18">
        <v>0</v>
      </c>
      <c r="AF17" s="18">
        <v>0</v>
      </c>
      <c r="AG17" s="18">
        <v>7.2164948453608199E-2</v>
      </c>
      <c r="AH17" s="18">
        <v>2.06185567010309E-2</v>
      </c>
      <c r="AI17" s="18">
        <v>5.1546391752577296E-2</v>
      </c>
      <c r="AJ17" s="18">
        <v>0</v>
      </c>
      <c r="AK17" s="18">
        <v>7.2164948453608199E-2</v>
      </c>
      <c r="AL17" s="18">
        <v>0.79381443298969101</v>
      </c>
      <c r="AM17" s="18">
        <v>9.2783505154639206E-2</v>
      </c>
      <c r="AN17" s="57">
        <v>0.33333333333333298</v>
      </c>
      <c r="AO17" s="57">
        <v>0.24719101123595499</v>
      </c>
      <c r="AP17" s="57">
        <v>6.382978723404259E-2</v>
      </c>
      <c r="AQ17" s="57">
        <v>0.75342465753424703</v>
      </c>
      <c r="AR17" s="57">
        <v>0.78260869565217406</v>
      </c>
      <c r="AS17" s="18">
        <v>0.15463917525773199</v>
      </c>
      <c r="AT17" s="18">
        <v>2.06185567010309E-2</v>
      </c>
      <c r="AU17" s="18">
        <v>0</v>
      </c>
      <c r="AV17" s="18">
        <v>0.82474226804123707</v>
      </c>
      <c r="AW17" s="18">
        <v>0.14432989690721601</v>
      </c>
      <c r="AX17" s="18">
        <v>1.03092783505155E-2</v>
      </c>
      <c r="AY17" s="18">
        <v>1.03092783505155E-2</v>
      </c>
      <c r="AZ17" s="18">
        <v>0.83505154639175305</v>
      </c>
    </row>
    <row r="18" spans="1:52" x14ac:dyDescent="0.3">
      <c r="A18" s="14" t="s">
        <v>16</v>
      </c>
      <c r="B18" s="14" t="s">
        <v>38</v>
      </c>
      <c r="C18" s="18">
        <v>9.0163934426229511E-2</v>
      </c>
      <c r="D18" s="18">
        <v>6.5573770491803296E-2</v>
      </c>
      <c r="E18" s="18">
        <v>5.7377049180327905E-2</v>
      </c>
      <c r="F18" s="18">
        <v>3.2786885245901599E-2</v>
      </c>
      <c r="G18" s="18">
        <v>8.1967213114754103E-3</v>
      </c>
      <c r="H18" s="18">
        <v>0</v>
      </c>
      <c r="I18" s="18">
        <v>9.0163934426229511E-2</v>
      </c>
      <c r="J18" s="18">
        <v>0.90983606557377006</v>
      </c>
      <c r="K18" s="18">
        <v>0</v>
      </c>
      <c r="L18" s="18">
        <v>0</v>
      </c>
      <c r="M18" s="18">
        <v>0</v>
      </c>
      <c r="N18" s="18">
        <v>1</v>
      </c>
      <c r="O18" s="18">
        <v>0.90163934426229497</v>
      </c>
      <c r="P18" s="18">
        <v>0</v>
      </c>
      <c r="Q18" s="18">
        <v>0</v>
      </c>
      <c r="R18" s="18">
        <v>0</v>
      </c>
      <c r="S18" s="77">
        <v>0.56557377049180302</v>
      </c>
      <c r="T18" s="18">
        <v>0.286885245901639</v>
      </c>
      <c r="U18" s="18">
        <v>0.93442622950819698</v>
      </c>
      <c r="V18" s="18">
        <v>0.97540983606557408</v>
      </c>
      <c r="W18" s="18">
        <v>0.85245901639344301</v>
      </c>
      <c r="X18" s="18">
        <v>1.63934426229508E-2</v>
      </c>
      <c r="Y18" s="77">
        <v>3.2786885245901599E-2</v>
      </c>
      <c r="Z18" s="18">
        <v>0.64754098360655699</v>
      </c>
      <c r="AA18" s="18">
        <v>0.15573770491803299</v>
      </c>
      <c r="AB18" s="18">
        <v>0.5</v>
      </c>
      <c r="AC18" s="18">
        <v>4.9180327868852493E-2</v>
      </c>
      <c r="AD18" s="18">
        <v>0.49180327868852503</v>
      </c>
      <c r="AE18" s="18">
        <v>0</v>
      </c>
      <c r="AF18" s="18">
        <v>0</v>
      </c>
      <c r="AG18" s="18">
        <v>6.5573770491803296E-2</v>
      </c>
      <c r="AH18" s="18">
        <v>8.1967213114754103E-3</v>
      </c>
      <c r="AI18" s="18">
        <v>3.2786885245901599E-2</v>
      </c>
      <c r="AJ18" s="18">
        <v>0</v>
      </c>
      <c r="AK18" s="18">
        <v>3.2786885245901599E-2</v>
      </c>
      <c r="AL18" s="18">
        <v>0.91803278688524603</v>
      </c>
      <c r="AM18" s="18">
        <v>5.7377049180327905E-2</v>
      </c>
      <c r="AN18" s="57">
        <v>0.37142857142857105</v>
      </c>
      <c r="AO18" s="57">
        <v>0.46491228070175405</v>
      </c>
      <c r="AP18" s="57">
        <v>5.0420168067226899E-2</v>
      </c>
      <c r="AQ18" s="57">
        <v>0.50961538461538503</v>
      </c>
      <c r="AR18" s="57">
        <v>0.75</v>
      </c>
      <c r="AS18" s="18">
        <v>0.15573770491803299</v>
      </c>
      <c r="AT18" s="18">
        <v>0</v>
      </c>
      <c r="AU18" s="18">
        <v>0</v>
      </c>
      <c r="AV18" s="18">
        <v>0.84426229508196693</v>
      </c>
      <c r="AW18" s="18">
        <v>0.14754098360655699</v>
      </c>
      <c r="AX18" s="18">
        <v>0</v>
      </c>
      <c r="AY18" s="18">
        <v>8.1967213114754103E-3</v>
      </c>
      <c r="AZ18" s="18">
        <v>0.84426229508196693</v>
      </c>
    </row>
    <row r="19" spans="1:52" x14ac:dyDescent="0.3">
      <c r="A19" s="14" t="s">
        <v>17</v>
      </c>
      <c r="B19" s="14" t="s">
        <v>37</v>
      </c>
      <c r="C19" s="18">
        <v>8.42105263157895E-2</v>
      </c>
      <c r="D19" s="18">
        <v>4.2105263157894701E-2</v>
      </c>
      <c r="E19" s="18">
        <v>5.2631578947368397E-2</v>
      </c>
      <c r="F19" s="18">
        <v>3.1578947368421102E-2</v>
      </c>
      <c r="G19" s="18">
        <v>1.05263157894737E-2</v>
      </c>
      <c r="H19" s="18">
        <v>0</v>
      </c>
      <c r="I19" s="18">
        <v>0.49473684210526303</v>
      </c>
      <c r="J19" s="18">
        <v>0.61052631578947403</v>
      </c>
      <c r="K19" s="18">
        <v>2.1052631578947399E-2</v>
      </c>
      <c r="L19" s="18">
        <v>0</v>
      </c>
      <c r="M19" s="18">
        <v>1.05263157894737E-2</v>
      </c>
      <c r="N19" s="18">
        <v>0.96842105263157907</v>
      </c>
      <c r="O19" s="18">
        <v>0.94736842105263197</v>
      </c>
      <c r="P19" s="18">
        <v>5.2631578947368397E-2</v>
      </c>
      <c r="Q19" s="18">
        <v>0</v>
      </c>
      <c r="R19" s="18">
        <v>0</v>
      </c>
      <c r="S19" s="77">
        <v>0.442105263157895</v>
      </c>
      <c r="T19" s="18">
        <v>0.29473684210526302</v>
      </c>
      <c r="U19" s="18">
        <v>0.92631578947368398</v>
      </c>
      <c r="V19" s="18">
        <v>0.94736842105263197</v>
      </c>
      <c r="W19" s="18">
        <v>0.73684210526315796</v>
      </c>
      <c r="X19" s="18">
        <v>1.05263157894737E-2</v>
      </c>
      <c r="Y19" s="77">
        <v>0.28421052631578897</v>
      </c>
      <c r="Z19" s="18">
        <v>0.66315789473684206</v>
      </c>
      <c r="AA19" s="18">
        <v>0.13684210526315799</v>
      </c>
      <c r="AB19" s="18">
        <v>0.49473684210526303</v>
      </c>
      <c r="AC19" s="18">
        <v>0.12631578947368399</v>
      </c>
      <c r="AD19" s="18">
        <v>0.64210526315789496</v>
      </c>
      <c r="AE19" s="18">
        <v>0</v>
      </c>
      <c r="AF19" s="18">
        <v>2.1052631578947399E-2</v>
      </c>
      <c r="AG19" s="18">
        <v>6.3157894736842093E-2</v>
      </c>
      <c r="AH19" s="18">
        <v>0</v>
      </c>
      <c r="AI19" s="18">
        <v>2.1052631578947399E-2</v>
      </c>
      <c r="AJ19" s="18">
        <v>0</v>
      </c>
      <c r="AK19" s="18">
        <v>6.3157894736842093E-2</v>
      </c>
      <c r="AL19" s="18">
        <v>0.75789473684210507</v>
      </c>
      <c r="AM19" s="18">
        <v>1.05263157894737E-2</v>
      </c>
      <c r="AN19" s="57">
        <v>0.46428571428571402</v>
      </c>
      <c r="AO19" s="57">
        <v>0.45454545454545503</v>
      </c>
      <c r="AP19" s="57">
        <v>0.11111111111111099</v>
      </c>
      <c r="AQ19" s="57">
        <v>0.67142857142857093</v>
      </c>
      <c r="AR19" s="57">
        <v>0.592592592592593</v>
      </c>
      <c r="AS19" s="18">
        <v>0.221052631578947</v>
      </c>
      <c r="AT19" s="18">
        <v>1.05263157894737E-2</v>
      </c>
      <c r="AU19" s="18">
        <v>1.05263157894737E-2</v>
      </c>
      <c r="AV19" s="18">
        <v>0.75789473684210507</v>
      </c>
      <c r="AW19" s="18">
        <v>0.26315789473684204</v>
      </c>
      <c r="AX19" s="18">
        <v>4.2105263157894701E-2</v>
      </c>
      <c r="AY19" s="18">
        <v>0</v>
      </c>
      <c r="AZ19" s="18">
        <v>0.69473684210526299</v>
      </c>
    </row>
    <row r="20" spans="1:52" x14ac:dyDescent="0.3">
      <c r="A20" s="14" t="s">
        <v>18</v>
      </c>
      <c r="B20" s="14" t="s">
        <v>39</v>
      </c>
      <c r="C20" s="18">
        <v>4.7619047619047603E-2</v>
      </c>
      <c r="D20" s="18">
        <v>2.8571428571428598E-2</v>
      </c>
      <c r="E20" s="18">
        <v>2.8571428571428598E-2</v>
      </c>
      <c r="F20" s="18">
        <v>3.8095238095238099E-2</v>
      </c>
      <c r="G20" s="18">
        <v>1.9047619047619001E-2</v>
      </c>
      <c r="H20" s="18">
        <v>3.8095238095238099E-2</v>
      </c>
      <c r="I20" s="18">
        <v>0.57142857142857106</v>
      </c>
      <c r="J20" s="18">
        <v>0.40952380952380901</v>
      </c>
      <c r="K20" s="18">
        <v>9.5238095238095195E-3</v>
      </c>
      <c r="L20" s="18">
        <v>1.9047619047619001E-2</v>
      </c>
      <c r="M20" s="18">
        <v>2.8571428571428598E-2</v>
      </c>
      <c r="N20" s="18">
        <v>0.98095238095238102</v>
      </c>
      <c r="O20" s="18">
        <v>0.91428571428571404</v>
      </c>
      <c r="P20" s="18">
        <v>2.8571428571428598E-2</v>
      </c>
      <c r="Q20" s="18">
        <v>0</v>
      </c>
      <c r="R20" s="18">
        <v>0</v>
      </c>
      <c r="S20" s="77">
        <v>0.71428571428571397</v>
      </c>
      <c r="T20" s="18">
        <v>0.28571428571428603</v>
      </c>
      <c r="U20" s="18">
        <v>0.98095238095238102</v>
      </c>
      <c r="V20" s="18">
        <v>0.952380952380952</v>
      </c>
      <c r="W20" s="18">
        <v>0.80952380952380909</v>
      </c>
      <c r="X20" s="18">
        <v>9.5238095238095195E-3</v>
      </c>
      <c r="Y20" s="77">
        <v>2.8571428571428598E-2</v>
      </c>
      <c r="Z20" s="18">
        <v>0.52380952380952406</v>
      </c>
      <c r="AA20" s="18">
        <v>0.15238095238095201</v>
      </c>
      <c r="AB20" s="18">
        <v>0.49523809523809498</v>
      </c>
      <c r="AC20" s="18">
        <v>0.15238095238095201</v>
      </c>
      <c r="AD20" s="18">
        <v>0.65714285714285692</v>
      </c>
      <c r="AE20" s="18">
        <v>0</v>
      </c>
      <c r="AF20" s="18">
        <v>0</v>
      </c>
      <c r="AG20" s="18">
        <v>2.8571428571428598E-2</v>
      </c>
      <c r="AH20" s="18">
        <v>0</v>
      </c>
      <c r="AI20" s="18">
        <v>4.7619047619047603E-2</v>
      </c>
      <c r="AJ20" s="18">
        <v>0</v>
      </c>
      <c r="AK20" s="18">
        <v>2.8571428571428598E-2</v>
      </c>
      <c r="AL20" s="18">
        <v>0.91428571428571404</v>
      </c>
      <c r="AM20" s="18">
        <v>0</v>
      </c>
      <c r="AN20" s="57">
        <v>0.133333333333333</v>
      </c>
      <c r="AO20" s="57">
        <v>0.49514563106796106</v>
      </c>
      <c r="AP20" s="57">
        <v>0.15</v>
      </c>
      <c r="AQ20" s="57">
        <v>0.61176470588235299</v>
      </c>
      <c r="AR20" s="57">
        <v>1</v>
      </c>
      <c r="AS20" s="18">
        <v>0.25714285714285701</v>
      </c>
      <c r="AT20" s="18">
        <v>0</v>
      </c>
      <c r="AU20" s="18">
        <v>0</v>
      </c>
      <c r="AV20" s="18">
        <v>0.7428571428571431</v>
      </c>
      <c r="AW20" s="18">
        <v>0.17142857142857099</v>
      </c>
      <c r="AX20" s="18">
        <v>2.8571428571428598E-2</v>
      </c>
      <c r="AY20" s="18">
        <v>0</v>
      </c>
      <c r="AZ20" s="18">
        <v>0.8</v>
      </c>
    </row>
    <row r="21" spans="1:52" x14ac:dyDescent="0.3">
      <c r="A21" s="14" t="s">
        <v>19</v>
      </c>
      <c r="B21" s="14" t="s">
        <v>40</v>
      </c>
      <c r="C21" s="18">
        <v>2.66666666666667E-2</v>
      </c>
      <c r="D21" s="18">
        <v>0</v>
      </c>
      <c r="E21" s="18">
        <v>0.02</v>
      </c>
      <c r="F21" s="18">
        <v>6.6666666666666697E-3</v>
      </c>
      <c r="G21" s="18">
        <v>6.6666666666666697E-3</v>
      </c>
      <c r="H21" s="18">
        <v>6.6666666666666697E-3</v>
      </c>
      <c r="I21" s="18">
        <v>0.28666666666666701</v>
      </c>
      <c r="J21" s="18">
        <v>0.87333333333333296</v>
      </c>
      <c r="K21" s="18">
        <v>0.04</v>
      </c>
      <c r="L21" s="18">
        <v>6.6666666666666697E-3</v>
      </c>
      <c r="M21" s="18">
        <v>0</v>
      </c>
      <c r="N21" s="18">
        <v>0.98</v>
      </c>
      <c r="O21" s="18">
        <v>0.99333333333333296</v>
      </c>
      <c r="P21" s="18">
        <v>6.6666666666666697E-3</v>
      </c>
      <c r="Q21" s="18">
        <v>0</v>
      </c>
      <c r="R21" s="18">
        <v>6.6666666666666697E-3</v>
      </c>
      <c r="S21" s="77">
        <v>0.63333333333333297</v>
      </c>
      <c r="T21" s="18">
        <v>0.18</v>
      </c>
      <c r="U21" s="18">
        <v>0.92666666666666697</v>
      </c>
      <c r="V21" s="18">
        <v>0.95333333333333303</v>
      </c>
      <c r="W21" s="18">
        <v>0.64</v>
      </c>
      <c r="X21" s="18">
        <v>6.6666666666666697E-3</v>
      </c>
      <c r="Y21" s="77">
        <v>0.06</v>
      </c>
      <c r="Z21" s="18">
        <v>0.57999999999999996</v>
      </c>
      <c r="AA21" s="18">
        <v>0.133333333333333</v>
      </c>
      <c r="AB21" s="18">
        <v>0.46</v>
      </c>
      <c r="AC21" s="18">
        <v>8.6666666666666697E-2</v>
      </c>
      <c r="AD21" s="18">
        <v>0.72666666666666702</v>
      </c>
      <c r="AE21" s="18">
        <v>0</v>
      </c>
      <c r="AF21" s="18">
        <v>0</v>
      </c>
      <c r="AG21" s="18">
        <v>0.04</v>
      </c>
      <c r="AH21" s="18">
        <v>0.02</v>
      </c>
      <c r="AI21" s="18">
        <v>0</v>
      </c>
      <c r="AJ21" s="18">
        <v>0</v>
      </c>
      <c r="AK21" s="18">
        <v>0.08</v>
      </c>
      <c r="AL21" s="18">
        <v>0.84666666666666701</v>
      </c>
      <c r="AM21" s="18">
        <v>2.66666666666667E-2</v>
      </c>
      <c r="AN21" s="57">
        <v>0.296296296296296</v>
      </c>
      <c r="AO21" s="57">
        <v>0.41726618705036</v>
      </c>
      <c r="AP21" s="57">
        <v>6.2937062937062901E-2</v>
      </c>
      <c r="AQ21" s="57">
        <v>0.58333333333333304</v>
      </c>
      <c r="AR21" s="57">
        <v>0.66666666666666696</v>
      </c>
      <c r="AS21" s="18">
        <v>0.06</v>
      </c>
      <c r="AT21" s="18">
        <v>0</v>
      </c>
      <c r="AU21" s="18">
        <v>0</v>
      </c>
      <c r="AV21" s="18">
        <v>0.94</v>
      </c>
      <c r="AW21" s="18">
        <v>0.2</v>
      </c>
      <c r="AX21" s="18">
        <v>3.3333333333333298E-2</v>
      </c>
      <c r="AY21" s="18">
        <v>0</v>
      </c>
      <c r="AZ21" s="18">
        <v>0.76666666666666705</v>
      </c>
    </row>
    <row r="22" spans="1:52" x14ac:dyDescent="0.3">
      <c r="A22" s="14" t="s">
        <v>20</v>
      </c>
      <c r="B22" s="14" t="s">
        <v>42</v>
      </c>
      <c r="C22" s="18">
        <v>0.154411764705882</v>
      </c>
      <c r="D22" s="18">
        <v>5.8823529411764698E-2</v>
      </c>
      <c r="E22" s="18">
        <v>8.0882352941176502E-2</v>
      </c>
      <c r="F22" s="18">
        <v>8.8235294117647106E-2</v>
      </c>
      <c r="G22" s="18">
        <v>2.2058823529411801E-2</v>
      </c>
      <c r="H22" s="18">
        <v>7.3529411764705899E-3</v>
      </c>
      <c r="I22" s="18">
        <v>0.29411764705882404</v>
      </c>
      <c r="J22" s="18">
        <v>0.75735294117647101</v>
      </c>
      <c r="K22" s="18">
        <v>0</v>
      </c>
      <c r="L22" s="18">
        <v>0</v>
      </c>
      <c r="M22" s="18">
        <v>7.3529411764705899E-3</v>
      </c>
      <c r="N22" s="18">
        <v>0.93382352941176505</v>
      </c>
      <c r="O22" s="18">
        <v>0.88970588235294101</v>
      </c>
      <c r="P22" s="18">
        <v>2.2058823529411801E-2</v>
      </c>
      <c r="Q22" s="18">
        <v>0</v>
      </c>
      <c r="R22" s="18">
        <v>0</v>
      </c>
      <c r="S22" s="77">
        <v>0.58088235294117707</v>
      </c>
      <c r="T22" s="18">
        <v>0.29411764705882404</v>
      </c>
      <c r="U22" s="18">
        <v>0.88970588235294101</v>
      </c>
      <c r="V22" s="18">
        <v>0.91176470588235303</v>
      </c>
      <c r="W22" s="18">
        <v>0.61029411764705899</v>
      </c>
      <c r="X22" s="18">
        <v>6.6176470588235295E-2</v>
      </c>
      <c r="Y22" s="77">
        <v>0.88970588235294101</v>
      </c>
      <c r="Z22" s="18">
        <v>0.59558823529411797</v>
      </c>
      <c r="AA22" s="18">
        <v>0.220588235294118</v>
      </c>
      <c r="AB22" s="18">
        <v>0.50735294117647101</v>
      </c>
      <c r="AC22" s="18">
        <v>4.4117647058823498E-2</v>
      </c>
      <c r="AD22" s="18">
        <v>0.56617647058823506</v>
      </c>
      <c r="AE22" s="18">
        <v>1.4705882352941201E-2</v>
      </c>
      <c r="AF22" s="18">
        <v>1.4705882352941201E-2</v>
      </c>
      <c r="AG22" s="18">
        <v>7.3529411764705899E-2</v>
      </c>
      <c r="AH22" s="18">
        <v>7.3529411764705899E-3</v>
      </c>
      <c r="AI22" s="18">
        <v>2.9411764705882401E-2</v>
      </c>
      <c r="AJ22" s="18">
        <v>0</v>
      </c>
      <c r="AK22" s="18">
        <v>8.0882352941176502E-2</v>
      </c>
      <c r="AL22" s="18">
        <v>0.77205882352941202</v>
      </c>
      <c r="AM22" s="18">
        <v>6.6176470588235295E-2</v>
      </c>
      <c r="AN22" s="57">
        <v>0.2</v>
      </c>
      <c r="AO22" s="57">
        <v>0.46280991735537197</v>
      </c>
      <c r="AP22" s="57">
        <v>4.8387096774193498E-2</v>
      </c>
      <c r="AQ22" s="57">
        <v>0.50602409638554202</v>
      </c>
      <c r="AR22" s="57">
        <v>0.75206611570247905</v>
      </c>
      <c r="AS22" s="18">
        <v>0.13235294117647101</v>
      </c>
      <c r="AT22" s="18">
        <v>7.3529411764705899E-3</v>
      </c>
      <c r="AU22" s="18">
        <v>0</v>
      </c>
      <c r="AV22" s="18">
        <v>0.86029411764705899</v>
      </c>
      <c r="AW22" s="18">
        <v>0.13970588235294101</v>
      </c>
      <c r="AX22" s="18">
        <v>3.6764705882352901E-2</v>
      </c>
      <c r="AY22" s="18">
        <v>0</v>
      </c>
      <c r="AZ22" s="18">
        <v>0.82352941176470595</v>
      </c>
    </row>
    <row r="23" spans="1:52" x14ac:dyDescent="0.3">
      <c r="A23" s="14" t="s">
        <v>21</v>
      </c>
      <c r="B23" s="14" t="s">
        <v>41</v>
      </c>
      <c r="C23" s="18">
        <v>9.4339622641509399E-2</v>
      </c>
      <c r="D23" s="18">
        <v>5.6603773584905703E-2</v>
      </c>
      <c r="E23" s="18">
        <v>3.77358490566038E-2</v>
      </c>
      <c r="F23" s="18">
        <v>2.8301886792452803E-2</v>
      </c>
      <c r="G23" s="18">
        <v>9.4339622641509396E-3</v>
      </c>
      <c r="H23" s="18">
        <v>9.4339622641509396E-3</v>
      </c>
      <c r="I23" s="18">
        <v>0.37735849056603799</v>
      </c>
      <c r="J23" s="18">
        <v>0.52830188679245305</v>
      </c>
      <c r="K23" s="18">
        <v>2.8301886792452803E-2</v>
      </c>
      <c r="L23" s="18">
        <v>9.4339622641509396E-3</v>
      </c>
      <c r="M23" s="18">
        <v>4.71698113207547E-2</v>
      </c>
      <c r="N23" s="18">
        <v>0.93396226415094308</v>
      </c>
      <c r="O23" s="18">
        <v>0.96226415094339601</v>
      </c>
      <c r="P23" s="18">
        <v>7.5471698113207503E-2</v>
      </c>
      <c r="Q23" s="18">
        <v>9.4339622641509396E-3</v>
      </c>
      <c r="R23" s="18">
        <v>0</v>
      </c>
      <c r="S23" s="77">
        <v>0.65094339622641495</v>
      </c>
      <c r="T23" s="18">
        <v>0.42452830188679203</v>
      </c>
      <c r="U23" s="18">
        <v>0.97169811320754707</v>
      </c>
      <c r="V23" s="18">
        <v>0.99056603773584895</v>
      </c>
      <c r="W23" s="18">
        <v>0.95283018867924496</v>
      </c>
      <c r="X23" s="18">
        <v>9.4339622641509396E-3</v>
      </c>
      <c r="Y23" s="77">
        <v>0.86792452830188693</v>
      </c>
      <c r="Z23" s="18">
        <v>0.51886792452830199</v>
      </c>
      <c r="AA23" s="18">
        <v>0.27358490566037696</v>
      </c>
      <c r="AB23" s="18">
        <v>0.69811320754716999</v>
      </c>
      <c r="AC23" s="18">
        <v>3.77358490566038E-2</v>
      </c>
      <c r="AD23" s="18">
        <v>0.63207547169811296</v>
      </c>
      <c r="AE23" s="18">
        <v>3.77358490566038E-2</v>
      </c>
      <c r="AF23" s="18">
        <v>9.4339622641509396E-3</v>
      </c>
      <c r="AG23" s="18">
        <v>4.71698113207547E-2</v>
      </c>
      <c r="AH23" s="18">
        <v>9.4339622641509396E-3</v>
      </c>
      <c r="AI23" s="18">
        <v>1.88679245283019E-2</v>
      </c>
      <c r="AJ23" s="18">
        <v>0</v>
      </c>
      <c r="AK23" s="18">
        <v>0.11320754716981099</v>
      </c>
      <c r="AL23" s="18">
        <v>0.57547169811320797</v>
      </c>
      <c r="AM23" s="18">
        <v>1.88679245283019E-2</v>
      </c>
      <c r="AN23" s="57">
        <v>0.35555555555555601</v>
      </c>
      <c r="AO23" s="57">
        <v>0.68932038834951503</v>
      </c>
      <c r="AP23" s="57">
        <v>3.8095238095238099E-2</v>
      </c>
      <c r="AQ23" s="57">
        <v>0.64356435643564391</v>
      </c>
      <c r="AR23" s="57">
        <v>0.565217391304348</v>
      </c>
      <c r="AS23" s="18">
        <v>0.31132075471698101</v>
      </c>
      <c r="AT23" s="18">
        <v>2.8301886792452803E-2</v>
      </c>
      <c r="AU23" s="18">
        <v>0</v>
      </c>
      <c r="AV23" s="18">
        <v>0.660377358490566</v>
      </c>
      <c r="AW23" s="18">
        <v>0.235849056603774</v>
      </c>
      <c r="AX23" s="18">
        <v>0</v>
      </c>
      <c r="AY23" s="18">
        <v>9.4339622641509396E-3</v>
      </c>
      <c r="AZ23" s="18">
        <v>0.75471698113207597</v>
      </c>
    </row>
    <row r="24" spans="1:52" x14ac:dyDescent="0.3">
      <c r="A24" s="14" t="s">
        <v>22</v>
      </c>
      <c r="B24" s="14"/>
      <c r="C24" s="18">
        <v>0.19387755102040799</v>
      </c>
      <c r="D24" s="18">
        <v>0.122448979591837</v>
      </c>
      <c r="E24" s="18">
        <v>0.122448979591837</v>
      </c>
      <c r="F24" s="18">
        <v>9.1836734693877597E-2</v>
      </c>
      <c r="G24" s="18">
        <v>3.06122448979592E-2</v>
      </c>
      <c r="H24" s="18">
        <v>0.45918367346938799</v>
      </c>
      <c r="I24" s="18">
        <v>0.19387755102040799</v>
      </c>
      <c r="J24" s="18">
        <v>0.24489795918367299</v>
      </c>
      <c r="K24" s="18">
        <v>0.25510204081632698</v>
      </c>
      <c r="L24" s="18">
        <v>0</v>
      </c>
      <c r="M24" s="18">
        <v>0</v>
      </c>
      <c r="N24" s="18">
        <v>1</v>
      </c>
      <c r="O24" s="18">
        <v>0.94897959183673508</v>
      </c>
      <c r="P24" s="18">
        <v>0</v>
      </c>
      <c r="Q24" s="18">
        <v>0</v>
      </c>
      <c r="R24" s="18">
        <v>0</v>
      </c>
      <c r="S24" s="77">
        <v>0.54081632653061196</v>
      </c>
      <c r="T24" s="18">
        <v>0.47959183673469397</v>
      </c>
      <c r="U24" s="18">
        <v>0.80612244897959195</v>
      </c>
      <c r="V24" s="18">
        <v>0.82653061224489799</v>
      </c>
      <c r="W24" s="18">
        <v>0.67346938775510201</v>
      </c>
      <c r="X24" s="18">
        <v>0.15306122448979601</v>
      </c>
      <c r="Y24" s="77">
        <v>0.88775510204081598</v>
      </c>
      <c r="Z24" s="18">
        <v>0.20408163265306101</v>
      </c>
      <c r="AA24" s="18">
        <v>0.102040816326531</v>
      </c>
      <c r="AB24" s="18">
        <v>0.42857142857142899</v>
      </c>
      <c r="AC24" s="18">
        <v>0.11224489795918399</v>
      </c>
      <c r="AD24" s="18">
        <v>0.60204081632653095</v>
      </c>
      <c r="AE24" s="18">
        <v>4.08163265306122E-2</v>
      </c>
      <c r="AF24" s="18">
        <v>4.08163265306122E-2</v>
      </c>
      <c r="AG24" s="18">
        <v>0.22448979591836701</v>
      </c>
      <c r="AH24" s="18">
        <v>3.06122448979592E-2</v>
      </c>
      <c r="AI24" s="18">
        <v>2.04081632653061E-2</v>
      </c>
      <c r="AJ24" s="18">
        <v>0</v>
      </c>
      <c r="AK24" s="18">
        <v>0.22448979591836701</v>
      </c>
      <c r="AL24" s="18">
        <v>0.80612244897959195</v>
      </c>
      <c r="AM24" s="18">
        <v>0</v>
      </c>
      <c r="AN24" s="57">
        <v>4.2553191489361701E-2</v>
      </c>
      <c r="AO24" s="57">
        <v>0.379746835443038</v>
      </c>
      <c r="AP24" s="57">
        <v>0.12345679012345701</v>
      </c>
      <c r="AQ24" s="57">
        <v>0.48484848484848497</v>
      </c>
      <c r="AR24" s="57">
        <v>0.7931034482758621</v>
      </c>
      <c r="AS24" s="18">
        <v>0.16326530612244899</v>
      </c>
      <c r="AT24" s="18">
        <v>6.1224489795918401E-2</v>
      </c>
      <c r="AU24" s="18">
        <v>0</v>
      </c>
      <c r="AV24" s="18">
        <v>0.77551020408163296</v>
      </c>
      <c r="AW24" s="18">
        <v>0.20408163265306101</v>
      </c>
      <c r="AX24" s="18">
        <v>8.1632653061224497E-2</v>
      </c>
      <c r="AY24" s="18">
        <v>1.0204081632653099E-2</v>
      </c>
      <c r="AZ24" s="18">
        <v>0.70408163265306101</v>
      </c>
    </row>
    <row r="25" spans="1:52" x14ac:dyDescent="0.3">
      <c r="A25" s="14" t="s">
        <v>23</v>
      </c>
      <c r="B25" s="14"/>
      <c r="C25" s="18">
        <v>0.19230769230769201</v>
      </c>
      <c r="D25" s="18">
        <v>8.6538461538461495E-2</v>
      </c>
      <c r="E25" s="18">
        <v>5.7692307692307702E-2</v>
      </c>
      <c r="F25" s="18">
        <v>0.11538461538461499</v>
      </c>
      <c r="G25" s="18">
        <v>9.6153846153846194E-3</v>
      </c>
      <c r="H25" s="18">
        <v>0.31730769230769201</v>
      </c>
      <c r="I25" s="18">
        <v>7.69230769230769E-2</v>
      </c>
      <c r="J25" s="18">
        <v>0.56730769230769196</v>
      </c>
      <c r="K25" s="18">
        <v>0.105769230769231</v>
      </c>
      <c r="L25" s="18">
        <v>9.6153846153846194E-3</v>
      </c>
      <c r="M25" s="18">
        <v>9.6153846153846194E-3</v>
      </c>
      <c r="N25" s="18">
        <v>0.99038461538461509</v>
      </c>
      <c r="O25" s="18">
        <v>0.80769230769230804</v>
      </c>
      <c r="P25" s="18">
        <v>9.6153846153846194E-3</v>
      </c>
      <c r="Q25" s="18">
        <v>0</v>
      </c>
      <c r="R25" s="18">
        <v>0</v>
      </c>
      <c r="S25" s="77">
        <v>0.625</v>
      </c>
      <c r="T25" s="18">
        <v>0.71153846153846201</v>
      </c>
      <c r="U25" s="18">
        <v>0.99038461538461509</v>
      </c>
      <c r="V25" s="18">
        <v>0.99038461538461509</v>
      </c>
      <c r="W25" s="18">
        <v>0.86538461538461509</v>
      </c>
      <c r="X25" s="18">
        <v>9.6153846153846194E-3</v>
      </c>
      <c r="Y25" s="77">
        <v>0.99038461538461509</v>
      </c>
      <c r="Z25" s="18">
        <v>0.34615384615384598</v>
      </c>
      <c r="AA25" s="18">
        <v>0.144230769230769</v>
      </c>
      <c r="AB25" s="18">
        <v>0.38461538461538503</v>
      </c>
      <c r="AC25" s="18">
        <v>0.11538461538461499</v>
      </c>
      <c r="AD25" s="18">
        <v>0.66346153846153799</v>
      </c>
      <c r="AE25" s="18">
        <v>0</v>
      </c>
      <c r="AF25" s="18">
        <v>6.7307692307692304E-2</v>
      </c>
      <c r="AG25" s="18">
        <v>0.21153846153846201</v>
      </c>
      <c r="AH25" s="18">
        <v>3.8461538461538498E-2</v>
      </c>
      <c r="AI25" s="18">
        <v>6.7307692307692304E-2</v>
      </c>
      <c r="AJ25" s="18">
        <v>0</v>
      </c>
      <c r="AK25" s="18">
        <v>0.134615384615385</v>
      </c>
      <c r="AL25" s="18">
        <v>0.75961538461538491</v>
      </c>
      <c r="AM25" s="18">
        <v>6.7307692307692304E-2</v>
      </c>
      <c r="AN25" s="57">
        <v>0.21621621621621601</v>
      </c>
      <c r="AO25" s="57">
        <v>0.38834951456310696</v>
      </c>
      <c r="AP25" s="57">
        <v>0.116504854368932</v>
      </c>
      <c r="AQ25" s="57">
        <v>0.61111111111111105</v>
      </c>
      <c r="AR25" s="57">
        <v>0.75728155339805792</v>
      </c>
      <c r="AS25" s="18">
        <v>0.11538461538461499</v>
      </c>
      <c r="AT25" s="18">
        <v>1.9230769230769201E-2</v>
      </c>
      <c r="AU25" s="18">
        <v>9.6153846153846194E-3</v>
      </c>
      <c r="AV25" s="18">
        <v>0.85576923076923095</v>
      </c>
      <c r="AW25" s="18">
        <v>0.20192307692307701</v>
      </c>
      <c r="AX25" s="18">
        <v>9.6153846153846194E-3</v>
      </c>
      <c r="AY25" s="18">
        <v>0</v>
      </c>
      <c r="AZ25" s="18">
        <v>0.78846153846153799</v>
      </c>
    </row>
    <row r="26" spans="1:52" x14ac:dyDescent="0.3">
      <c r="A26" s="14" t="s">
        <v>24</v>
      </c>
      <c r="B26" s="14"/>
      <c r="C26" s="18">
        <v>0.27272727272727298</v>
      </c>
      <c r="D26" s="18">
        <v>0.11111111111111099</v>
      </c>
      <c r="E26" s="18">
        <v>0.14141414141414099</v>
      </c>
      <c r="F26" s="18">
        <v>0.14141414141414099</v>
      </c>
      <c r="G26" s="18">
        <v>4.0404040404040401E-2</v>
      </c>
      <c r="H26" s="18">
        <v>0</v>
      </c>
      <c r="I26" s="18">
        <v>0.48484848484848497</v>
      </c>
      <c r="J26" s="18">
        <v>0.52525252525252497</v>
      </c>
      <c r="K26" s="18">
        <v>0</v>
      </c>
      <c r="L26" s="18">
        <v>0</v>
      </c>
      <c r="M26" s="18">
        <v>0</v>
      </c>
      <c r="N26" s="18">
        <v>0.92929292929292895</v>
      </c>
      <c r="O26" s="18">
        <v>0.79797979797979801</v>
      </c>
      <c r="P26" s="18">
        <v>8.0808080808080801E-2</v>
      </c>
      <c r="Q26" s="18">
        <v>0</v>
      </c>
      <c r="R26" s="18">
        <v>0</v>
      </c>
      <c r="S26" s="77">
        <v>0.69696969696969702</v>
      </c>
      <c r="T26" s="18">
        <v>0.58585858585858608</v>
      </c>
      <c r="U26" s="18">
        <v>0.96969696969696995</v>
      </c>
      <c r="V26" s="18">
        <v>0.97979797979797989</v>
      </c>
      <c r="W26" s="18">
        <v>0.89898989898989901</v>
      </c>
      <c r="X26" s="18">
        <v>2.02020202020202E-2</v>
      </c>
      <c r="Y26" s="77">
        <v>0.939393939393939</v>
      </c>
      <c r="Z26" s="18">
        <v>0.45454545454545503</v>
      </c>
      <c r="AA26" s="18">
        <v>0.18181818181818202</v>
      </c>
      <c r="AB26" s="18">
        <v>0.42424242424242403</v>
      </c>
      <c r="AC26" s="18">
        <v>0.17171717171717202</v>
      </c>
      <c r="AD26" s="18">
        <v>0.63636363636363602</v>
      </c>
      <c r="AE26" s="18">
        <v>4.0404040404040401E-2</v>
      </c>
      <c r="AF26" s="18">
        <v>2.02020202020202E-2</v>
      </c>
      <c r="AG26" s="18">
        <v>0.19191919191919202</v>
      </c>
      <c r="AH26" s="18">
        <v>5.0505050505050504E-2</v>
      </c>
      <c r="AI26" s="18">
        <v>0.10101010101010101</v>
      </c>
      <c r="AJ26" s="18">
        <v>2.02020202020202E-2</v>
      </c>
      <c r="AK26" s="18">
        <v>0.15151515151515199</v>
      </c>
      <c r="AL26" s="18">
        <v>0.33333333333333298</v>
      </c>
      <c r="AM26" s="18">
        <v>5.0505050505050504E-2</v>
      </c>
      <c r="AN26" s="57">
        <v>0.27586206896551702</v>
      </c>
      <c r="AO26" s="57">
        <v>0.42708333333333298</v>
      </c>
      <c r="AP26" s="57">
        <v>0.15463917525773199</v>
      </c>
      <c r="AQ26" s="57">
        <v>0.59550561797752799</v>
      </c>
      <c r="AR26" s="57">
        <v>0.32258064516128998</v>
      </c>
      <c r="AS26" s="18">
        <v>0.35353535353535398</v>
      </c>
      <c r="AT26" s="18">
        <v>1.01010101010101E-2</v>
      </c>
      <c r="AU26" s="18">
        <v>0</v>
      </c>
      <c r="AV26" s="18">
        <v>0.63636363636363602</v>
      </c>
      <c r="AW26" s="18">
        <v>0.37373737373737398</v>
      </c>
      <c r="AX26" s="18">
        <v>2.02020202020202E-2</v>
      </c>
      <c r="AY26" s="18">
        <v>0</v>
      </c>
      <c r="AZ26" s="18">
        <v>0.60606060606060597</v>
      </c>
    </row>
    <row r="27" spans="1:52" x14ac:dyDescent="0.3">
      <c r="A27" s="14" t="s">
        <v>25</v>
      </c>
      <c r="B27" s="14"/>
      <c r="C27" s="18">
        <v>0.27835051546391798</v>
      </c>
      <c r="D27" s="18">
        <v>0.123711340206186</v>
      </c>
      <c r="E27" s="18">
        <v>0.123711340206186</v>
      </c>
      <c r="F27" s="18">
        <v>0.123711340206186</v>
      </c>
      <c r="G27" s="18">
        <v>5.1546391752577296E-2</v>
      </c>
      <c r="H27" s="18">
        <v>0</v>
      </c>
      <c r="I27" s="18">
        <v>0.45360824742268002</v>
      </c>
      <c r="J27" s="18">
        <v>0.90721649484536104</v>
      </c>
      <c r="K27" s="18">
        <v>1.03092783505155E-2</v>
      </c>
      <c r="L27" s="18">
        <v>0</v>
      </c>
      <c r="M27" s="18">
        <v>0</v>
      </c>
      <c r="N27" s="18">
        <v>1</v>
      </c>
      <c r="O27" s="18">
        <v>1</v>
      </c>
      <c r="P27" s="18">
        <v>1.03092783505155E-2</v>
      </c>
      <c r="Q27" s="18">
        <v>0</v>
      </c>
      <c r="R27" s="18">
        <v>0</v>
      </c>
      <c r="S27" s="77">
        <v>0.37113402061855699</v>
      </c>
      <c r="T27" s="18">
        <v>0.49484536082474201</v>
      </c>
      <c r="U27" s="18">
        <v>0.80412371134020599</v>
      </c>
      <c r="V27" s="18">
        <v>0.84536082474226804</v>
      </c>
      <c r="W27" s="18">
        <v>0.71134020618556704</v>
      </c>
      <c r="X27" s="18">
        <v>0.123711340206186</v>
      </c>
      <c r="Y27" s="77">
        <v>0.93814432989690699</v>
      </c>
      <c r="Z27" s="18">
        <v>0.134020618556701</v>
      </c>
      <c r="AA27" s="18">
        <v>0.18556701030927802</v>
      </c>
      <c r="AB27" s="18">
        <v>0.50515463917525805</v>
      </c>
      <c r="AC27" s="18">
        <v>0.22680412371134001</v>
      </c>
      <c r="AD27" s="18">
        <v>0.52577319587628901</v>
      </c>
      <c r="AE27" s="18">
        <v>4.1237113402061897E-2</v>
      </c>
      <c r="AF27" s="18">
        <v>2.06185567010309E-2</v>
      </c>
      <c r="AG27" s="18">
        <v>0.15463917525773199</v>
      </c>
      <c r="AH27" s="18">
        <v>7.2164948453608199E-2</v>
      </c>
      <c r="AI27" s="18">
        <v>7.2164948453608199E-2</v>
      </c>
      <c r="AJ27" s="18">
        <v>0</v>
      </c>
      <c r="AK27" s="18">
        <v>0.268041237113402</v>
      </c>
      <c r="AL27" s="18">
        <v>0.63917525773195893</v>
      </c>
      <c r="AM27" s="18">
        <v>1.03092783505155E-2</v>
      </c>
      <c r="AN27" s="57">
        <v>8.3333333333333301E-2</v>
      </c>
      <c r="AO27" s="57">
        <v>0.39743589743589702</v>
      </c>
      <c r="AP27" s="57">
        <v>0.207317073170732</v>
      </c>
      <c r="AQ27" s="57">
        <v>0.39130434782608703</v>
      </c>
      <c r="AR27" s="57">
        <v>0.64835164835164805</v>
      </c>
      <c r="AS27" s="18">
        <v>0.164948453608247</v>
      </c>
      <c r="AT27" s="18">
        <v>3.0927835051546403E-2</v>
      </c>
      <c r="AU27" s="18">
        <v>0</v>
      </c>
      <c r="AV27" s="18">
        <v>0.80412371134020599</v>
      </c>
      <c r="AW27" s="18">
        <v>0.20618556701030902</v>
      </c>
      <c r="AX27" s="18">
        <v>2.06185567010309E-2</v>
      </c>
      <c r="AY27" s="18">
        <v>1.03092783505155E-2</v>
      </c>
      <c r="AZ27" s="18">
        <v>0.76288659793814406</v>
      </c>
    </row>
    <row r="28" spans="1:52" x14ac:dyDescent="0.3">
      <c r="A28" s="14" t="s">
        <v>26</v>
      </c>
      <c r="B28" s="14"/>
      <c r="C28" s="18">
        <v>0.28571428571428603</v>
      </c>
      <c r="D28" s="18">
        <v>0.20408163265306101</v>
      </c>
      <c r="E28" s="18">
        <v>0.122448979591837</v>
      </c>
      <c r="F28" s="18">
        <v>0.11224489795918399</v>
      </c>
      <c r="G28" s="18">
        <v>1.0204081632653099E-2</v>
      </c>
      <c r="H28" s="18">
        <v>0</v>
      </c>
      <c r="I28" s="18">
        <v>0.52040816326530603</v>
      </c>
      <c r="J28" s="18">
        <v>0.55102040816326503</v>
      </c>
      <c r="K28" s="18">
        <v>0</v>
      </c>
      <c r="L28" s="18">
        <v>0</v>
      </c>
      <c r="M28" s="18">
        <v>0</v>
      </c>
      <c r="N28" s="18">
        <v>0.97959183673469397</v>
      </c>
      <c r="O28" s="18">
        <v>0.88775510204081598</v>
      </c>
      <c r="P28" s="18">
        <v>0</v>
      </c>
      <c r="Q28" s="18">
        <v>0</v>
      </c>
      <c r="R28" s="18">
        <v>0</v>
      </c>
      <c r="S28" s="77">
        <v>0.42857142857142899</v>
      </c>
      <c r="T28" s="18">
        <v>0.41836734693877603</v>
      </c>
      <c r="U28" s="18">
        <v>0.969387755102041</v>
      </c>
      <c r="V28" s="18">
        <v>0.969387755102041</v>
      </c>
      <c r="W28" s="18">
        <v>0.81632653061224503</v>
      </c>
      <c r="X28" s="18">
        <v>2.04081632653061E-2</v>
      </c>
      <c r="Y28" s="77">
        <v>0.93877551020408201</v>
      </c>
      <c r="Z28" s="18">
        <v>0.62244897959183698</v>
      </c>
      <c r="AA28" s="18">
        <v>0.11224489795918399</v>
      </c>
      <c r="AB28" s="18">
        <v>0.29591836734693899</v>
      </c>
      <c r="AC28" s="18">
        <v>0.102040816326531</v>
      </c>
      <c r="AD28" s="18">
        <v>0.61224489795918402</v>
      </c>
      <c r="AE28" s="18">
        <v>1.0204081632653099E-2</v>
      </c>
      <c r="AF28" s="18">
        <v>3.06122448979592E-2</v>
      </c>
      <c r="AG28" s="18">
        <v>0.23469387755102</v>
      </c>
      <c r="AH28" s="18">
        <v>4.08163265306122E-2</v>
      </c>
      <c r="AI28" s="18">
        <v>6.1224489795918401E-2</v>
      </c>
      <c r="AJ28" s="18">
        <v>2.04081632653061E-2</v>
      </c>
      <c r="AK28" s="18">
        <v>0.102040816326531</v>
      </c>
      <c r="AL28" s="18">
        <v>0.58163265306122403</v>
      </c>
      <c r="AM28" s="18">
        <v>5.1020408163265293E-2</v>
      </c>
      <c r="AN28" s="57">
        <v>0.292682926829268</v>
      </c>
      <c r="AO28" s="57">
        <v>0.28421052631578897</v>
      </c>
      <c r="AP28" s="57">
        <v>9.4736842105263203E-2</v>
      </c>
      <c r="AQ28" s="57">
        <v>0.58750000000000002</v>
      </c>
      <c r="AR28" s="57">
        <v>0.58695652173912993</v>
      </c>
      <c r="AS28" s="18">
        <v>7.1428571428571397E-2</v>
      </c>
      <c r="AT28" s="18">
        <v>0</v>
      </c>
      <c r="AU28" s="18">
        <v>1.0204081632653099E-2</v>
      </c>
      <c r="AV28" s="18">
        <v>0.91836734693877597</v>
      </c>
      <c r="AW28" s="18">
        <v>0.24489795918367299</v>
      </c>
      <c r="AX28" s="18">
        <v>7.1428571428571397E-2</v>
      </c>
      <c r="AY28" s="18">
        <v>0</v>
      </c>
      <c r="AZ28" s="18">
        <v>0.68367346938775497</v>
      </c>
    </row>
    <row r="29" spans="1:52" x14ac:dyDescent="0.3">
      <c r="A29" s="14" t="s">
        <v>27</v>
      </c>
      <c r="B29" s="14"/>
      <c r="C29" s="18">
        <v>0.18095238095238098</v>
      </c>
      <c r="D29" s="18">
        <v>0.104761904761905</v>
      </c>
      <c r="E29" s="18">
        <v>0.14285714285714302</v>
      </c>
      <c r="F29" s="18">
        <v>4.7619047619047603E-2</v>
      </c>
      <c r="G29" s="18">
        <v>2.8571428571428598E-2</v>
      </c>
      <c r="H29" s="18">
        <v>4.7619047619047603E-2</v>
      </c>
      <c r="I29" s="18">
        <v>0.27619047619047599</v>
      </c>
      <c r="J29" s="18">
        <v>0.67619047619047601</v>
      </c>
      <c r="K29" s="18">
        <v>0</v>
      </c>
      <c r="L29" s="18">
        <v>0</v>
      </c>
      <c r="M29" s="18">
        <v>0</v>
      </c>
      <c r="N29" s="18">
        <v>0.99047619047619095</v>
      </c>
      <c r="O29" s="18">
        <v>0.88571428571428601</v>
      </c>
      <c r="P29" s="18">
        <v>9.5238095238095195E-3</v>
      </c>
      <c r="Q29" s="18">
        <v>0</v>
      </c>
      <c r="R29" s="18">
        <v>0</v>
      </c>
      <c r="S29" s="77">
        <v>0.70476190476190492</v>
      </c>
      <c r="T29" s="18">
        <v>0.55238095238095197</v>
      </c>
      <c r="U29" s="18">
        <v>1</v>
      </c>
      <c r="V29" s="18">
        <v>1</v>
      </c>
      <c r="W29" s="18">
        <v>1</v>
      </c>
      <c r="X29" s="18">
        <v>0</v>
      </c>
      <c r="Y29" s="77">
        <v>0.94285714285714306</v>
      </c>
      <c r="Z29" s="18">
        <v>0.476190476190476</v>
      </c>
      <c r="AA29" s="18">
        <v>0.33333333333333298</v>
      </c>
      <c r="AB29" s="18">
        <v>0.476190476190476</v>
      </c>
      <c r="AC29" s="18">
        <v>0.12380952380952399</v>
      </c>
      <c r="AD29" s="18">
        <v>0.57142857142857106</v>
      </c>
      <c r="AE29" s="18">
        <v>3.8095238095238099E-2</v>
      </c>
      <c r="AF29" s="18">
        <v>2.8571428571428598E-2</v>
      </c>
      <c r="AG29" s="18">
        <v>6.6666666666666693E-2</v>
      </c>
      <c r="AH29" s="18">
        <v>1.9047619047619001E-2</v>
      </c>
      <c r="AI29" s="18">
        <v>6.6666666666666693E-2</v>
      </c>
      <c r="AJ29" s="18">
        <v>0</v>
      </c>
      <c r="AK29" s="18">
        <v>0.17142857142857099</v>
      </c>
      <c r="AL29" s="18">
        <v>0.59047619047619104</v>
      </c>
      <c r="AM29" s="18">
        <v>3.8095238095238099E-2</v>
      </c>
      <c r="AN29" s="57">
        <v>0.27586206896551702</v>
      </c>
      <c r="AO29" s="57">
        <v>0.476190476190476</v>
      </c>
      <c r="AP29" s="57">
        <v>0.12380952380952399</v>
      </c>
      <c r="AQ29" s="57">
        <v>0.57142857142857106</v>
      </c>
      <c r="AR29" s="57">
        <v>0.61616161616161602</v>
      </c>
      <c r="AS29" s="18">
        <v>0.32380952380952399</v>
      </c>
      <c r="AT29" s="18">
        <v>9.5238095238095195E-3</v>
      </c>
      <c r="AU29" s="18">
        <v>0</v>
      </c>
      <c r="AV29" s="18">
        <v>0.66666666666666696</v>
      </c>
      <c r="AW29" s="18">
        <v>0.18095238095238098</v>
      </c>
      <c r="AX29" s="18">
        <v>1.9047619047619001E-2</v>
      </c>
      <c r="AY29" s="18">
        <v>9.5238095238095195E-3</v>
      </c>
      <c r="AZ29" s="18">
        <v>0.79047619047619089</v>
      </c>
    </row>
    <row r="30" spans="1:52" x14ac:dyDescent="0.3">
      <c r="A30" s="14" t="s">
        <v>28</v>
      </c>
      <c r="B30" s="14"/>
      <c r="C30" s="18">
        <v>0.25773195876288701</v>
      </c>
      <c r="D30" s="18">
        <v>0.134020618556701</v>
      </c>
      <c r="E30" s="18">
        <v>0.11340206185567001</v>
      </c>
      <c r="F30" s="18">
        <v>0.11340206185567001</v>
      </c>
      <c r="G30" s="18">
        <v>4.1237113402061897E-2</v>
      </c>
      <c r="H30" s="18">
        <v>0.19587628865979401</v>
      </c>
      <c r="I30" s="18">
        <v>9.2783505154639206E-2</v>
      </c>
      <c r="J30" s="18">
        <v>0.71134020618556704</v>
      </c>
      <c r="K30" s="18">
        <v>0</v>
      </c>
      <c r="L30" s="18">
        <v>0</v>
      </c>
      <c r="M30" s="18">
        <v>0</v>
      </c>
      <c r="N30" s="18">
        <v>1</v>
      </c>
      <c r="O30" s="18">
        <v>0.81443298969072198</v>
      </c>
      <c r="P30" s="18">
        <v>2.06185567010309E-2</v>
      </c>
      <c r="Q30" s="18">
        <v>0</v>
      </c>
      <c r="R30" s="18">
        <v>0</v>
      </c>
      <c r="S30" s="77">
        <v>0.61855670103092797</v>
      </c>
      <c r="T30" s="18">
        <v>0.43298969072165</v>
      </c>
      <c r="U30" s="18">
        <v>0.93814432989690699</v>
      </c>
      <c r="V30" s="18">
        <v>0.91752577319587603</v>
      </c>
      <c r="W30" s="18">
        <v>0.82474226804123707</v>
      </c>
      <c r="X30" s="18">
        <v>5.1546391752577296E-2</v>
      </c>
      <c r="Y30" s="77">
        <v>0.92783505154639201</v>
      </c>
      <c r="Z30" s="18">
        <v>0.55670103092783496</v>
      </c>
      <c r="AA30" s="18">
        <v>8.2474226804123696E-2</v>
      </c>
      <c r="AB30" s="18">
        <v>0.57731958762886604</v>
      </c>
      <c r="AC30" s="18">
        <v>0.164948453608247</v>
      </c>
      <c r="AD30" s="18">
        <v>0.37113402061855699</v>
      </c>
      <c r="AE30" s="18">
        <v>4.1237113402061897E-2</v>
      </c>
      <c r="AF30" s="18">
        <v>4.1237113402061897E-2</v>
      </c>
      <c r="AG30" s="18">
        <v>0.17525773195876301</v>
      </c>
      <c r="AH30" s="18">
        <v>1.03092783505155E-2</v>
      </c>
      <c r="AI30" s="18">
        <v>6.1855670103092807E-2</v>
      </c>
      <c r="AJ30" s="18">
        <v>0</v>
      </c>
      <c r="AK30" s="18">
        <v>7.2164948453608199E-2</v>
      </c>
      <c r="AL30" s="18">
        <v>0.76288659793814406</v>
      </c>
      <c r="AM30" s="18">
        <v>2.06185567010309E-2</v>
      </c>
      <c r="AN30" s="57">
        <v>0.33333333333333298</v>
      </c>
      <c r="AO30" s="57">
        <v>0.56043956043956</v>
      </c>
      <c r="AP30" s="57">
        <v>0.16853932584269699</v>
      </c>
      <c r="AQ30" s="57">
        <v>0.3</v>
      </c>
      <c r="AR30" s="57">
        <v>0.75555555555555598</v>
      </c>
      <c r="AS30" s="18">
        <v>4.1237113402061897E-2</v>
      </c>
      <c r="AT30" s="18">
        <v>2.06185567010309E-2</v>
      </c>
      <c r="AU30" s="18">
        <v>1.03092783505155E-2</v>
      </c>
      <c r="AV30" s="18">
        <v>0.92783505154639201</v>
      </c>
      <c r="AW30" s="18">
        <v>0.123711340206186</v>
      </c>
      <c r="AX30" s="18">
        <v>3.0927835051546403E-2</v>
      </c>
      <c r="AY30" s="18">
        <v>0</v>
      </c>
      <c r="AZ30" s="18">
        <v>0.84536082474226804</v>
      </c>
    </row>
    <row r="31" spans="1:52" x14ac:dyDescent="0.3">
      <c r="A31" s="14" t="s">
        <v>29</v>
      </c>
      <c r="B31" s="14"/>
      <c r="C31" s="18">
        <v>0.31034482758620702</v>
      </c>
      <c r="D31" s="18">
        <v>0.195402298850575</v>
      </c>
      <c r="E31" s="18">
        <v>9.1954022988505704E-2</v>
      </c>
      <c r="F31" s="18">
        <v>0.195402298850575</v>
      </c>
      <c r="G31" s="18">
        <v>4.5977011494252901E-2</v>
      </c>
      <c r="H31" s="18">
        <v>0</v>
      </c>
      <c r="I31" s="18">
        <v>0.14942528735632199</v>
      </c>
      <c r="J31" s="18">
        <v>0.85057471264367801</v>
      </c>
      <c r="K31" s="18">
        <v>1.1494252873563199E-2</v>
      </c>
      <c r="L31" s="18">
        <v>0</v>
      </c>
      <c r="M31" s="18">
        <v>1.1494252873563199E-2</v>
      </c>
      <c r="N31" s="18">
        <v>0.97701149425287392</v>
      </c>
      <c r="O31" s="18">
        <v>0.88505747126436807</v>
      </c>
      <c r="P31" s="18">
        <v>2.2988505747126398E-2</v>
      </c>
      <c r="Q31" s="18">
        <v>0</v>
      </c>
      <c r="R31" s="18">
        <v>1.1494252873563199E-2</v>
      </c>
      <c r="S31" s="77">
        <v>0.64367816091954</v>
      </c>
      <c r="T31" s="18">
        <v>0.27586206896551702</v>
      </c>
      <c r="U31" s="18">
        <v>0.74712643678160906</v>
      </c>
      <c r="V31" s="18">
        <v>0.91954022988505701</v>
      </c>
      <c r="W31" s="18">
        <v>0.73563218390804597</v>
      </c>
      <c r="X31" s="18">
        <v>5.7471264367816098E-2</v>
      </c>
      <c r="Y31" s="77">
        <v>6.8965517241379296E-2</v>
      </c>
      <c r="Z31" s="18">
        <v>0.55172413793103403</v>
      </c>
      <c r="AA31" s="18">
        <v>8.04597701149425E-2</v>
      </c>
      <c r="AB31" s="18">
        <v>0.62068965517241403</v>
      </c>
      <c r="AC31" s="18">
        <v>5.7471264367816098E-2</v>
      </c>
      <c r="AD31" s="18">
        <v>0.50574712643678199</v>
      </c>
      <c r="AE31" s="18">
        <v>1.1494252873563199E-2</v>
      </c>
      <c r="AF31" s="18">
        <v>1.1494252873563199E-2</v>
      </c>
      <c r="AG31" s="18">
        <v>4.5977011494252901E-2</v>
      </c>
      <c r="AH31" s="18">
        <v>1.1494252873563199E-2</v>
      </c>
      <c r="AI31" s="18">
        <v>8.04597701149425E-2</v>
      </c>
      <c r="AJ31" s="18">
        <v>0</v>
      </c>
      <c r="AK31" s="18">
        <v>9.1954022988505704E-2</v>
      </c>
      <c r="AL31" s="18">
        <v>0.88505747126436807</v>
      </c>
      <c r="AM31" s="18">
        <v>2.2988505747126398E-2</v>
      </c>
      <c r="AN31" s="57">
        <v>0.125</v>
      </c>
      <c r="AO31" s="57">
        <v>0.58461538461538498</v>
      </c>
      <c r="AP31" s="57">
        <v>0.05</v>
      </c>
      <c r="AQ31" s="57">
        <v>0.46875</v>
      </c>
      <c r="AR31" s="57">
        <v>0.83333333333333304</v>
      </c>
      <c r="AS31" s="18">
        <v>8.04597701149425E-2</v>
      </c>
      <c r="AT31" s="18">
        <v>0</v>
      </c>
      <c r="AU31" s="18">
        <v>2.2988505747126398E-2</v>
      </c>
      <c r="AV31" s="18">
        <v>0.89655172413793094</v>
      </c>
      <c r="AW31" s="18">
        <v>0.252873563218391</v>
      </c>
      <c r="AX31" s="18">
        <v>3.4482758620689703E-2</v>
      </c>
      <c r="AY31" s="18">
        <v>0</v>
      </c>
      <c r="AZ31" s="18">
        <v>0.71264367816092</v>
      </c>
    </row>
    <row r="32" spans="1:52" x14ac:dyDescent="0.3">
      <c r="A32" s="14" t="s">
        <v>30</v>
      </c>
      <c r="B32" s="14"/>
      <c r="C32" s="18">
        <v>0.104166666666667</v>
      </c>
      <c r="D32" s="18">
        <v>4.1666666666666699E-2</v>
      </c>
      <c r="E32" s="18">
        <v>4.1666666666666699E-2</v>
      </c>
      <c r="F32" s="18">
        <v>5.2083333333333301E-2</v>
      </c>
      <c r="G32" s="18">
        <v>0</v>
      </c>
      <c r="H32" s="18">
        <v>4.1666666666666699E-2</v>
      </c>
      <c r="I32" s="18">
        <v>0.5</v>
      </c>
      <c r="J32" s="18">
        <v>0.72916666666666696</v>
      </c>
      <c r="K32" s="18">
        <v>0</v>
      </c>
      <c r="L32" s="18">
        <v>0</v>
      </c>
      <c r="M32" s="18">
        <v>0</v>
      </c>
      <c r="N32" s="18">
        <v>1</v>
      </c>
      <c r="O32" s="18">
        <v>0.98958333333333304</v>
      </c>
      <c r="P32" s="18">
        <v>0</v>
      </c>
      <c r="Q32" s="18">
        <v>0</v>
      </c>
      <c r="R32" s="18">
        <v>1.0416666666666701E-2</v>
      </c>
      <c r="S32" s="77">
        <v>0.42708333333333298</v>
      </c>
      <c r="T32" s="18">
        <v>0.1875</v>
      </c>
      <c r="U32" s="18">
        <v>0.76041666666666696</v>
      </c>
      <c r="V32" s="18">
        <v>0.89583333333333304</v>
      </c>
      <c r="W32" s="18">
        <v>0.51041666666666696</v>
      </c>
      <c r="X32" s="18">
        <v>6.25E-2</v>
      </c>
      <c r="Y32" s="77">
        <v>0.39583333333333298</v>
      </c>
      <c r="Z32" s="18">
        <v>0.55208333333333304</v>
      </c>
      <c r="AA32" s="18">
        <v>0.104166666666667</v>
      </c>
      <c r="AB32" s="18">
        <v>0.58333333333333304</v>
      </c>
      <c r="AC32" s="18">
        <v>0.13541666666666699</v>
      </c>
      <c r="AD32" s="18">
        <v>0.75</v>
      </c>
      <c r="AE32" s="18">
        <v>0</v>
      </c>
      <c r="AF32" s="18">
        <v>0</v>
      </c>
      <c r="AG32" s="18">
        <v>4.1666666666666699E-2</v>
      </c>
      <c r="AH32" s="18">
        <v>1.0416666666666701E-2</v>
      </c>
      <c r="AI32" s="18">
        <v>3.125E-2</v>
      </c>
      <c r="AJ32" s="18">
        <v>0</v>
      </c>
      <c r="AK32" s="18">
        <v>7.2916666666666699E-2</v>
      </c>
      <c r="AL32" s="18">
        <v>0.6875</v>
      </c>
      <c r="AM32" s="18">
        <v>3.125E-2</v>
      </c>
      <c r="AN32" s="57">
        <v>0.11111111111111099</v>
      </c>
      <c r="AO32" s="57">
        <v>0.47945205479452002</v>
      </c>
      <c r="AP32" s="57">
        <v>0.116279069767442</v>
      </c>
      <c r="AQ32" s="57">
        <v>0.55102040816326503</v>
      </c>
      <c r="AR32" s="57">
        <v>0.73684210526315796</v>
      </c>
      <c r="AS32" s="18">
        <v>0.125</v>
      </c>
      <c r="AT32" s="18">
        <v>1.0416666666666701E-2</v>
      </c>
      <c r="AU32" s="18">
        <v>0</v>
      </c>
      <c r="AV32" s="18">
        <v>0.86458333333333304</v>
      </c>
      <c r="AW32" s="18">
        <v>0.125</v>
      </c>
      <c r="AX32" s="18">
        <v>4.1666666666666699E-2</v>
      </c>
      <c r="AY32" s="18">
        <v>1.0416666666666701E-2</v>
      </c>
      <c r="AZ32" s="18">
        <v>0.82291666666666696</v>
      </c>
    </row>
    <row r="33" spans="1:52" x14ac:dyDescent="0.3">
      <c r="A33" s="14" t="s">
        <v>31</v>
      </c>
      <c r="B33" s="14"/>
      <c r="C33" s="18">
        <v>0.18556701030927802</v>
      </c>
      <c r="D33" s="18">
        <v>7.2164948453608199E-2</v>
      </c>
      <c r="E33" s="18">
        <v>9.2783505154639206E-2</v>
      </c>
      <c r="F33" s="18">
        <v>0.10309278350515499</v>
      </c>
      <c r="G33" s="18">
        <v>7.2164948453608199E-2</v>
      </c>
      <c r="H33" s="18">
        <v>4.1237113402061897E-2</v>
      </c>
      <c r="I33" s="18">
        <v>0.37113402061855699</v>
      </c>
      <c r="J33" s="18">
        <v>0.62886597938144295</v>
      </c>
      <c r="K33" s="18">
        <v>1.03092783505155E-2</v>
      </c>
      <c r="L33" s="18">
        <v>0</v>
      </c>
      <c r="M33" s="18">
        <v>0</v>
      </c>
      <c r="N33" s="18">
        <v>1</v>
      </c>
      <c r="O33" s="18">
        <v>0.90721649484536104</v>
      </c>
      <c r="P33" s="18">
        <v>1.03092783505155E-2</v>
      </c>
      <c r="Q33" s="18">
        <v>0</v>
      </c>
      <c r="R33" s="18">
        <v>0</v>
      </c>
      <c r="S33" s="77">
        <v>0.81443298969072198</v>
      </c>
      <c r="T33" s="18">
        <v>0.36082474226804101</v>
      </c>
      <c r="U33" s="18">
        <v>0.98969072164948502</v>
      </c>
      <c r="V33" s="18">
        <v>0.98969072164948502</v>
      </c>
      <c r="W33" s="18">
        <v>0.94845360824742297</v>
      </c>
      <c r="X33" s="18">
        <v>0</v>
      </c>
      <c r="Y33" s="77">
        <v>0.123711340206186</v>
      </c>
      <c r="Z33" s="18">
        <v>0.48453608247422703</v>
      </c>
      <c r="AA33" s="18">
        <v>0.20618556701030902</v>
      </c>
      <c r="AB33" s="18">
        <v>0.57731958762886604</v>
      </c>
      <c r="AC33" s="18">
        <v>0.123711340206186</v>
      </c>
      <c r="AD33" s="18">
        <v>0.45360824742268002</v>
      </c>
      <c r="AE33" s="18">
        <v>1.03092783505155E-2</v>
      </c>
      <c r="AF33" s="18">
        <v>0</v>
      </c>
      <c r="AG33" s="18">
        <v>0.10309278350515499</v>
      </c>
      <c r="AH33" s="18">
        <v>2.06185567010309E-2</v>
      </c>
      <c r="AI33" s="18">
        <v>1.03092783505155E-2</v>
      </c>
      <c r="AJ33" s="18">
        <v>1.03092783505155E-2</v>
      </c>
      <c r="AK33" s="18">
        <v>0.19587628865979401</v>
      </c>
      <c r="AL33" s="18">
        <v>0.72164948453608202</v>
      </c>
      <c r="AM33" s="18">
        <v>2.06185567010309E-2</v>
      </c>
      <c r="AN33" s="57">
        <v>0.2</v>
      </c>
      <c r="AO33" s="57">
        <v>0.57291666666666696</v>
      </c>
      <c r="AP33" s="57">
        <v>0.114583333333333</v>
      </c>
      <c r="AQ33" s="57">
        <v>0.42391304347826098</v>
      </c>
      <c r="AR33" s="57">
        <v>0.66666666666666696</v>
      </c>
      <c r="AS33" s="18">
        <v>0.27835051546391798</v>
      </c>
      <c r="AT33" s="18">
        <v>1.03092783505155E-2</v>
      </c>
      <c r="AU33" s="18">
        <v>0</v>
      </c>
      <c r="AV33" s="18">
        <v>0.71134020618556704</v>
      </c>
      <c r="AW33" s="18">
        <v>0.27835051546391798</v>
      </c>
      <c r="AX33" s="18">
        <v>8.2474226804123696E-2</v>
      </c>
      <c r="AY33" s="18">
        <v>4.1237113402061897E-2</v>
      </c>
      <c r="AZ33" s="18">
        <v>0.597938144329897</v>
      </c>
    </row>
    <row r="34" spans="1:52" x14ac:dyDescent="0.3">
      <c r="A34" s="14" t="s">
        <v>32</v>
      </c>
      <c r="B34" s="14"/>
      <c r="C34" s="18">
        <v>0.17021276595744697</v>
      </c>
      <c r="D34" s="18">
        <v>8.5106382978723402E-2</v>
      </c>
      <c r="E34" s="18">
        <v>0.117021276595745</v>
      </c>
      <c r="F34" s="18">
        <v>5.31914893617021E-2</v>
      </c>
      <c r="G34" s="18">
        <v>0</v>
      </c>
      <c r="H34" s="18">
        <v>1.0638297872340401E-2</v>
      </c>
      <c r="I34" s="18">
        <v>0.52127659574468099</v>
      </c>
      <c r="J34" s="18">
        <v>0.180851063829787</v>
      </c>
      <c r="K34" s="18">
        <v>0.117021276595745</v>
      </c>
      <c r="L34" s="18">
        <v>0</v>
      </c>
      <c r="M34" s="18">
        <v>0.23404255319148898</v>
      </c>
      <c r="N34" s="18">
        <v>0.95744680851063801</v>
      </c>
      <c r="O34" s="18">
        <v>0.87234042553191504</v>
      </c>
      <c r="P34" s="18">
        <v>0.13829787234042601</v>
      </c>
      <c r="Q34" s="18">
        <v>0</v>
      </c>
      <c r="R34" s="18">
        <v>0</v>
      </c>
      <c r="S34" s="77">
        <v>0.840425531914894</v>
      </c>
      <c r="T34" s="18">
        <v>0.63829787234042601</v>
      </c>
      <c r="U34" s="18">
        <v>0.91489361702127692</v>
      </c>
      <c r="V34" s="18">
        <v>0.96808510638297907</v>
      </c>
      <c r="W34" s="18">
        <v>0.76595744680851097</v>
      </c>
      <c r="X34" s="18">
        <v>3.1914893617021295E-2</v>
      </c>
      <c r="Y34" s="77">
        <v>0.96808510638297907</v>
      </c>
      <c r="Z34" s="18">
        <v>0.5</v>
      </c>
      <c r="AA34" s="18">
        <v>0.159574468085106</v>
      </c>
      <c r="AB34" s="18">
        <v>0.47872340425531901</v>
      </c>
      <c r="AC34" s="18">
        <v>9.5744680851063801E-2</v>
      </c>
      <c r="AD34" s="18">
        <v>0.319148936170213</v>
      </c>
      <c r="AE34" s="18">
        <v>0</v>
      </c>
      <c r="AF34" s="18">
        <v>6.382978723404259E-2</v>
      </c>
      <c r="AG34" s="18">
        <v>9.5744680851063801E-2</v>
      </c>
      <c r="AH34" s="18">
        <v>1.0638297872340401E-2</v>
      </c>
      <c r="AI34" s="18">
        <v>3.1914893617021295E-2</v>
      </c>
      <c r="AJ34" s="18">
        <v>0</v>
      </c>
      <c r="AK34" s="18">
        <v>0.19148936170212799</v>
      </c>
      <c r="AL34" s="18">
        <v>0.85106382978723405</v>
      </c>
      <c r="AM34" s="18">
        <v>0.159574468085106</v>
      </c>
      <c r="AN34" s="57">
        <v>0.28333333333333299</v>
      </c>
      <c r="AO34" s="57">
        <v>0.44186046511627902</v>
      </c>
      <c r="AP34" s="57">
        <v>9.8901098901098911E-2</v>
      </c>
      <c r="AQ34" s="57">
        <v>0.29166666666666702</v>
      </c>
      <c r="AR34" s="57">
        <v>0.84615384615384603</v>
      </c>
      <c r="AS34" s="18">
        <v>0.23404255319148898</v>
      </c>
      <c r="AT34" s="18">
        <v>1.0638297872340401E-2</v>
      </c>
      <c r="AU34" s="18">
        <v>0</v>
      </c>
      <c r="AV34" s="18">
        <v>0.75531914893617003</v>
      </c>
      <c r="AW34" s="18">
        <v>0.34042553191489394</v>
      </c>
      <c r="AX34" s="18">
        <v>8.5106382978723402E-2</v>
      </c>
      <c r="AY34" s="18">
        <v>0</v>
      </c>
      <c r="AZ34" s="18">
        <v>0.57446808510638303</v>
      </c>
    </row>
    <row r="35" spans="1:52" x14ac:dyDescent="0.3">
      <c r="A35" s="14" t="s">
        <v>50</v>
      </c>
      <c r="B35" s="14"/>
      <c r="C35" s="57">
        <v>0.19492546829617002</v>
      </c>
      <c r="D35" s="57">
        <v>0.11275823352610499</v>
      </c>
      <c r="E35" s="57">
        <v>0.10144792240391701</v>
      </c>
      <c r="F35" s="57">
        <v>9.7153762763443105E-2</v>
      </c>
      <c r="G35" s="57">
        <v>3.7991913948989202E-2</v>
      </c>
      <c r="H35" s="57">
        <v>4.4245295161679098E-2</v>
      </c>
      <c r="I35" s="57">
        <v>0.37531806850225502</v>
      </c>
      <c r="J35" s="57">
        <v>0.62928325098547999</v>
      </c>
      <c r="K35" s="57">
        <v>1.93140305491122E-2</v>
      </c>
      <c r="L35" s="57">
        <v>1.1591488420321201E-3</v>
      </c>
      <c r="M35" s="57">
        <v>1.0104571509339199E-2</v>
      </c>
      <c r="N35" s="57">
        <v>0.98376477151478992</v>
      </c>
      <c r="O35" s="57">
        <v>0.89820756047433403</v>
      </c>
      <c r="P35" s="57">
        <v>1.6284526772835699E-2</v>
      </c>
      <c r="Q35" s="57">
        <v>7.8107080976854305E-4</v>
      </c>
      <c r="R35" s="57">
        <v>1.34472056132763E-3</v>
      </c>
      <c r="S35" s="78">
        <v>0.61649416489028896</v>
      </c>
      <c r="T35" s="57">
        <v>0.37312177923570999</v>
      </c>
      <c r="U35" s="57">
        <v>0.90966553818100704</v>
      </c>
      <c r="V35" s="57">
        <v>0.93721786981045996</v>
      </c>
      <c r="W35" s="57">
        <v>0.81712413748993795</v>
      </c>
      <c r="X35" s="57">
        <v>3.2380184468263698E-2</v>
      </c>
      <c r="Y35" s="78">
        <v>0.51820378785618093</v>
      </c>
      <c r="Z35" s="57">
        <v>0.53320288246553604</v>
      </c>
      <c r="AA35" s="57">
        <v>0.15461900493442302</v>
      </c>
      <c r="AB35" s="57">
        <v>0.47943846246280897</v>
      </c>
      <c r="AC35" s="57">
        <v>0.10943891053072101</v>
      </c>
      <c r="AD35" s="57">
        <v>0.57016771528839794</v>
      </c>
      <c r="AE35" s="57">
        <v>1.6455454384597099E-2</v>
      </c>
      <c r="AF35" s="57">
        <v>1.7612047339743399E-2</v>
      </c>
      <c r="AG35" s="57">
        <v>0.10394095679670701</v>
      </c>
      <c r="AH35" s="57">
        <v>2.2598878788571797E-2</v>
      </c>
      <c r="AI35" s="57">
        <v>4.4406490849186103E-2</v>
      </c>
      <c r="AJ35" s="57">
        <v>3.0412985789694301E-3</v>
      </c>
      <c r="AK35" s="57">
        <v>0.11338635648350801</v>
      </c>
      <c r="AL35" s="57">
        <v>0.74765019164718394</v>
      </c>
      <c r="AM35" s="57">
        <v>3.9800157305483704E-2</v>
      </c>
      <c r="AN35" s="57">
        <v>0.23677555054544999</v>
      </c>
      <c r="AO35" s="57">
        <v>0.45071552088094796</v>
      </c>
      <c r="AP35" s="57">
        <v>9.9997322842628411E-2</v>
      </c>
      <c r="AQ35" s="57">
        <v>0.52227235859061905</v>
      </c>
      <c r="AR35" s="57">
        <v>0.723866684218478</v>
      </c>
      <c r="AS35" s="57">
        <v>0.18115504391399997</v>
      </c>
      <c r="AT35" s="57">
        <v>1.5257112249583499E-2</v>
      </c>
      <c r="AU35" s="57">
        <v>2.4896928158303199E-3</v>
      </c>
      <c r="AV35" s="57">
        <v>0.80109815102058601</v>
      </c>
      <c r="AW35" s="57">
        <v>0.20875866443818702</v>
      </c>
      <c r="AX35" s="57">
        <v>3.7848391381305004E-2</v>
      </c>
      <c r="AY35" s="57">
        <v>6.4884563860704301E-3</v>
      </c>
      <c r="AZ35" s="57">
        <v>0.74690448779443697</v>
      </c>
    </row>
    <row r="36" spans="1:52" s="34" customFormat="1" ht="29.85" customHeight="1" x14ac:dyDescent="0.25">
      <c r="A36" s="34" t="s">
        <v>340</v>
      </c>
      <c r="D36" s="124" t="s">
        <v>338</v>
      </c>
      <c r="E36" s="124"/>
      <c r="F36" s="124"/>
      <c r="G36" s="124"/>
      <c r="H36" s="124" t="s">
        <v>338</v>
      </c>
      <c r="I36" s="124"/>
      <c r="J36" s="124"/>
      <c r="K36" s="124"/>
      <c r="L36" s="124"/>
      <c r="N36" s="124" t="s">
        <v>338</v>
      </c>
      <c r="O36" s="124"/>
      <c r="P36" s="124"/>
      <c r="Q36" s="124"/>
      <c r="R36" s="124"/>
      <c r="T36" s="124" t="s">
        <v>338</v>
      </c>
      <c r="U36" s="124"/>
      <c r="V36" s="124"/>
      <c r="W36" s="124"/>
      <c r="X36" s="124"/>
      <c r="Z36" s="86" t="s">
        <v>343</v>
      </c>
      <c r="AA36" s="86"/>
      <c r="AB36" s="86"/>
      <c r="AC36" s="86"/>
      <c r="AD36" s="86"/>
      <c r="AE36" s="86"/>
      <c r="AF36" s="86"/>
      <c r="AG36" s="86"/>
      <c r="AH36" s="86"/>
      <c r="AI36" s="86"/>
      <c r="AJ36" s="86"/>
      <c r="AK36" s="86"/>
      <c r="AL36" s="86"/>
      <c r="AM36" s="86"/>
      <c r="AN36" s="71"/>
      <c r="AO36" s="71"/>
      <c r="AP36" s="71"/>
      <c r="AQ36" s="71"/>
      <c r="AR36" s="71"/>
      <c r="AW36" s="43"/>
      <c r="AX36" s="43"/>
      <c r="AY36" s="43"/>
      <c r="AZ36" s="43"/>
    </row>
  </sheetData>
  <mergeCells count="18">
    <mergeCell ref="D36:G36"/>
    <mergeCell ref="H36:L36"/>
    <mergeCell ref="N36:R36"/>
    <mergeCell ref="T36:X36"/>
    <mergeCell ref="Z36:AM36"/>
    <mergeCell ref="AW1:AZ2"/>
    <mergeCell ref="A1:A3"/>
    <mergeCell ref="B1:B3"/>
    <mergeCell ref="C1:C3"/>
    <mergeCell ref="D1:G2"/>
    <mergeCell ref="H1:M2"/>
    <mergeCell ref="N1:R2"/>
    <mergeCell ref="S1:S3"/>
    <mergeCell ref="T1:X2"/>
    <mergeCell ref="Y1:Y3"/>
    <mergeCell ref="Z1:AM2"/>
    <mergeCell ref="AS1:AV2"/>
    <mergeCell ref="AN1:AR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6"/>
  <sheetViews>
    <sheetView zoomScale="80" zoomScaleNormal="80" workbookViewId="0">
      <pane xSplit="2" ySplit="3" topLeftCell="M4" activePane="bottomRight" state="frozen"/>
      <selection pane="topRight" activeCell="C1" sqref="C1"/>
      <selection pane="bottomLeft" activeCell="A4" sqref="A4"/>
      <selection pane="bottomRight" activeCell="L15" sqref="L15"/>
    </sheetView>
  </sheetViews>
  <sheetFormatPr defaultColWidth="9" defaultRowHeight="16.5" x14ac:dyDescent="0.3"/>
  <cols>
    <col min="1" max="1" width="24.28515625" style="2" customWidth="1"/>
    <col min="2" max="2" width="20.85546875" style="2" customWidth="1"/>
    <col min="3" max="8" width="15.140625" style="8" customWidth="1"/>
    <col min="9" max="9" width="17.140625" style="8" customWidth="1"/>
    <col min="10" max="13" width="15.140625" style="8" customWidth="1"/>
    <col min="14" max="14" width="20.5703125" style="1" customWidth="1"/>
    <col min="15" max="16384" width="9" style="1"/>
  </cols>
  <sheetData>
    <row r="1" spans="1:34" ht="13.5" customHeight="1" x14ac:dyDescent="0.3">
      <c r="A1" s="90" t="s">
        <v>0</v>
      </c>
      <c r="B1" s="90" t="s">
        <v>1</v>
      </c>
      <c r="C1" s="90" t="s">
        <v>337</v>
      </c>
      <c r="D1" s="90"/>
      <c r="E1" s="90"/>
      <c r="F1" s="90"/>
      <c r="G1" s="90"/>
      <c r="H1" s="90"/>
      <c r="I1" s="90"/>
      <c r="J1" s="90"/>
      <c r="K1" s="90"/>
      <c r="L1" s="90"/>
      <c r="M1" s="90"/>
      <c r="N1" s="94" t="s">
        <v>426</v>
      </c>
      <c r="O1" s="118" t="s">
        <v>552</v>
      </c>
      <c r="P1" s="119"/>
      <c r="Q1" s="119"/>
      <c r="R1" s="119"/>
      <c r="S1" s="119"/>
      <c r="T1" s="119"/>
      <c r="U1" s="119"/>
      <c r="V1" s="119"/>
      <c r="W1" s="119"/>
      <c r="X1" s="120"/>
      <c r="Y1" s="118" t="s">
        <v>553</v>
      </c>
      <c r="Z1" s="119"/>
      <c r="AA1" s="119"/>
      <c r="AB1" s="119"/>
      <c r="AC1" s="119"/>
      <c r="AD1" s="119"/>
      <c r="AE1" s="119"/>
      <c r="AF1" s="119"/>
      <c r="AG1" s="119"/>
      <c r="AH1" s="120"/>
    </row>
    <row r="2" spans="1:34" x14ac:dyDescent="0.3">
      <c r="A2" s="90"/>
      <c r="B2" s="90"/>
      <c r="C2" s="90"/>
      <c r="D2" s="90"/>
      <c r="E2" s="90"/>
      <c r="F2" s="90"/>
      <c r="G2" s="90"/>
      <c r="H2" s="90"/>
      <c r="I2" s="90"/>
      <c r="J2" s="90"/>
      <c r="K2" s="90"/>
      <c r="L2" s="90"/>
      <c r="M2" s="90"/>
      <c r="N2" s="94"/>
      <c r="O2" s="121"/>
      <c r="P2" s="122"/>
      <c r="Q2" s="122"/>
      <c r="R2" s="122"/>
      <c r="S2" s="122"/>
      <c r="T2" s="122"/>
      <c r="U2" s="122"/>
      <c r="V2" s="122"/>
      <c r="W2" s="122"/>
      <c r="X2" s="123"/>
      <c r="Y2" s="121"/>
      <c r="Z2" s="122"/>
      <c r="AA2" s="122"/>
      <c r="AB2" s="122"/>
      <c r="AC2" s="122"/>
      <c r="AD2" s="122"/>
      <c r="AE2" s="122"/>
      <c r="AF2" s="122"/>
      <c r="AG2" s="122"/>
      <c r="AH2" s="123"/>
    </row>
    <row r="3" spans="1:34" ht="58.5" customHeight="1" x14ac:dyDescent="0.3">
      <c r="A3" s="90"/>
      <c r="B3" s="90"/>
      <c r="C3" s="28" t="s">
        <v>190</v>
      </c>
      <c r="D3" s="28" t="s">
        <v>191</v>
      </c>
      <c r="E3" s="28" t="s">
        <v>192</v>
      </c>
      <c r="F3" s="28" t="s">
        <v>193</v>
      </c>
      <c r="G3" s="28" t="s">
        <v>194</v>
      </c>
      <c r="H3" s="28" t="s">
        <v>195</v>
      </c>
      <c r="I3" s="28" t="s">
        <v>198</v>
      </c>
      <c r="J3" s="28" t="s">
        <v>196</v>
      </c>
      <c r="K3" s="28" t="s">
        <v>199</v>
      </c>
      <c r="L3" s="28" t="s">
        <v>67</v>
      </c>
      <c r="M3" s="28" t="s">
        <v>66</v>
      </c>
      <c r="N3" s="94"/>
      <c r="O3" s="70" t="s">
        <v>191</v>
      </c>
      <c r="P3" s="70" t="s">
        <v>192</v>
      </c>
      <c r="Q3" s="70" t="s">
        <v>193</v>
      </c>
      <c r="R3" s="70" t="s">
        <v>194</v>
      </c>
      <c r="S3" s="70" t="s">
        <v>195</v>
      </c>
      <c r="T3" s="70" t="s">
        <v>198</v>
      </c>
      <c r="U3" s="70" t="s">
        <v>196</v>
      </c>
      <c r="V3" s="70" t="s">
        <v>199</v>
      </c>
      <c r="W3" s="70" t="s">
        <v>67</v>
      </c>
      <c r="X3" s="70" t="s">
        <v>66</v>
      </c>
      <c r="Y3" s="70" t="s">
        <v>190</v>
      </c>
      <c r="Z3" s="70" t="s">
        <v>191</v>
      </c>
      <c r="AA3" s="70" t="s">
        <v>193</v>
      </c>
      <c r="AB3" s="70" t="s">
        <v>194</v>
      </c>
      <c r="AC3" s="70" t="s">
        <v>195</v>
      </c>
      <c r="AD3" s="70" t="s">
        <v>198</v>
      </c>
      <c r="AE3" s="70" t="s">
        <v>196</v>
      </c>
      <c r="AF3" s="70" t="s">
        <v>199</v>
      </c>
      <c r="AG3" s="70" t="s">
        <v>67</v>
      </c>
      <c r="AH3" s="70" t="s">
        <v>66</v>
      </c>
    </row>
    <row r="4" spans="1:34" x14ac:dyDescent="0.3">
      <c r="A4" s="14" t="s">
        <v>2</v>
      </c>
      <c r="B4" s="14"/>
      <c r="C4" s="18">
        <v>0.31</v>
      </c>
      <c r="D4" s="18">
        <v>0.84</v>
      </c>
      <c r="E4" s="18">
        <v>0.6</v>
      </c>
      <c r="F4" s="18">
        <v>0.3</v>
      </c>
      <c r="G4" s="18">
        <v>0.27</v>
      </c>
      <c r="H4" s="18">
        <v>0.01</v>
      </c>
      <c r="I4" s="18">
        <v>0</v>
      </c>
      <c r="J4" s="18">
        <v>0.31</v>
      </c>
      <c r="K4" s="18">
        <v>0.17</v>
      </c>
      <c r="L4" s="18">
        <v>0.02</v>
      </c>
      <c r="M4" s="18">
        <v>0</v>
      </c>
      <c r="N4" s="77">
        <v>0.45</v>
      </c>
      <c r="O4" s="57">
        <v>0.87096774193548399</v>
      </c>
      <c r="P4" s="57">
        <v>0.29032258064516098</v>
      </c>
      <c r="Q4" s="57">
        <v>6.451612903225809E-2</v>
      </c>
      <c r="R4" s="57">
        <v>0.225806451612903</v>
      </c>
      <c r="S4" s="57">
        <v>0</v>
      </c>
      <c r="T4" s="57">
        <v>0</v>
      </c>
      <c r="U4" s="57">
        <v>0.41935483870967699</v>
      </c>
      <c r="V4" s="57">
        <v>6.451612903225809E-2</v>
      </c>
      <c r="W4" s="57">
        <v>0</v>
      </c>
      <c r="X4" s="57">
        <v>0</v>
      </c>
      <c r="Y4" s="57">
        <v>0.15</v>
      </c>
      <c r="Z4" s="57">
        <v>0.81666666666666698</v>
      </c>
      <c r="AA4" s="57">
        <v>0.33333333333333298</v>
      </c>
      <c r="AB4" s="57">
        <v>0.21666666666666701</v>
      </c>
      <c r="AC4" s="57">
        <v>1.6666666666666701E-2</v>
      </c>
      <c r="AD4" s="57">
        <v>0</v>
      </c>
      <c r="AE4" s="57">
        <v>0.2</v>
      </c>
      <c r="AF4" s="57">
        <v>0.2</v>
      </c>
      <c r="AG4" s="57">
        <v>0</v>
      </c>
      <c r="AH4" s="57">
        <v>0</v>
      </c>
    </row>
    <row r="5" spans="1:34" x14ac:dyDescent="0.3">
      <c r="A5" s="14" t="s">
        <v>3</v>
      </c>
      <c r="B5" s="14"/>
      <c r="C5" s="18">
        <v>0.43434343434343398</v>
      </c>
      <c r="D5" s="18">
        <v>0.86868686868686895</v>
      </c>
      <c r="E5" s="18">
        <v>0.64646464646464696</v>
      </c>
      <c r="F5" s="18">
        <v>0.25252525252525299</v>
      </c>
      <c r="G5" s="18">
        <v>0.23232323232323199</v>
      </c>
      <c r="H5" s="18">
        <v>0</v>
      </c>
      <c r="I5" s="18">
        <v>1.01010101010101E-2</v>
      </c>
      <c r="J5" s="18">
        <v>0.22222222222222199</v>
      </c>
      <c r="K5" s="18">
        <v>0.18181818181818202</v>
      </c>
      <c r="L5" s="18">
        <v>2.02020202020202E-2</v>
      </c>
      <c r="M5" s="18">
        <v>0</v>
      </c>
      <c r="N5" s="77">
        <v>0.53535353535353503</v>
      </c>
      <c r="O5" s="57">
        <v>0.86046511627906996</v>
      </c>
      <c r="P5" s="57">
        <v>0.51162790697674398</v>
      </c>
      <c r="Q5" s="57">
        <v>4.6511627906976702E-2</v>
      </c>
      <c r="R5" s="57">
        <v>0.116279069767442</v>
      </c>
      <c r="S5" s="57">
        <v>0</v>
      </c>
      <c r="T5" s="57">
        <v>0</v>
      </c>
      <c r="U5" s="57">
        <v>0.232558139534884</v>
      </c>
      <c r="V5" s="57">
        <v>4.6511627906976702E-2</v>
      </c>
      <c r="W5" s="57">
        <v>0</v>
      </c>
      <c r="X5" s="57">
        <v>0</v>
      </c>
      <c r="Y5" s="57">
        <v>0.34375</v>
      </c>
      <c r="Z5" s="57">
        <v>0.859375</v>
      </c>
      <c r="AA5" s="57">
        <v>0.265625</v>
      </c>
      <c r="AB5" s="57">
        <v>0.203125</v>
      </c>
      <c r="AC5" s="57">
        <v>0</v>
      </c>
      <c r="AD5" s="57">
        <v>0</v>
      </c>
      <c r="AE5" s="57">
        <v>0.25</v>
      </c>
      <c r="AF5" s="57">
        <v>0.21875</v>
      </c>
      <c r="AG5" s="57">
        <v>0</v>
      </c>
      <c r="AH5" s="57">
        <v>0</v>
      </c>
    </row>
    <row r="6" spans="1:34" x14ac:dyDescent="0.3">
      <c r="A6" s="14" t="s">
        <v>4</v>
      </c>
      <c r="B6" s="14"/>
      <c r="C6" s="18">
        <v>0.39393939393939398</v>
      </c>
      <c r="D6" s="18">
        <v>0.82828282828282795</v>
      </c>
      <c r="E6" s="18">
        <v>0.54545454545454497</v>
      </c>
      <c r="F6" s="18">
        <v>0.23232323232323199</v>
      </c>
      <c r="G6" s="18">
        <v>0.19191919191919202</v>
      </c>
      <c r="H6" s="18">
        <v>0</v>
      </c>
      <c r="I6" s="18">
        <v>0</v>
      </c>
      <c r="J6" s="18">
        <v>6.0606060606060594E-2</v>
      </c>
      <c r="K6" s="18">
        <v>3.0303030303030297E-2</v>
      </c>
      <c r="L6" s="18">
        <v>4.0404040404040401E-2</v>
      </c>
      <c r="M6" s="18">
        <v>0</v>
      </c>
      <c r="N6" s="77">
        <v>0.53535353535353503</v>
      </c>
      <c r="O6" s="57">
        <v>0.92307692307692302</v>
      </c>
      <c r="P6" s="57">
        <v>0.256410256410256</v>
      </c>
      <c r="Q6" s="57">
        <v>0.15384615384615399</v>
      </c>
      <c r="R6" s="57">
        <v>0.128205128205128</v>
      </c>
      <c r="S6" s="57">
        <v>0</v>
      </c>
      <c r="T6" s="57">
        <v>0</v>
      </c>
      <c r="U6" s="57">
        <v>2.5641025641025599E-2</v>
      </c>
      <c r="V6" s="57">
        <v>5.1282051282051301E-2</v>
      </c>
      <c r="W6" s="57">
        <v>0</v>
      </c>
      <c r="X6" s="57">
        <v>0</v>
      </c>
      <c r="Y6" s="57">
        <v>0.18518518518518501</v>
      </c>
      <c r="Z6" s="57">
        <v>0.81481481481481499</v>
      </c>
      <c r="AA6" s="57">
        <v>0.27777777777777801</v>
      </c>
      <c r="AB6" s="57">
        <v>0.18518518518518501</v>
      </c>
      <c r="AC6" s="57">
        <v>0</v>
      </c>
      <c r="AD6" s="57">
        <v>0</v>
      </c>
      <c r="AE6" s="57">
        <v>7.4074074074074098E-2</v>
      </c>
      <c r="AF6" s="57">
        <v>1.85185185185185E-2</v>
      </c>
      <c r="AG6" s="57">
        <v>0</v>
      </c>
      <c r="AH6" s="57">
        <v>0</v>
      </c>
    </row>
    <row r="7" spans="1:34" x14ac:dyDescent="0.3">
      <c r="A7" s="14" t="s">
        <v>5</v>
      </c>
      <c r="B7" s="14"/>
      <c r="C7" s="18">
        <v>0.57575757575757602</v>
      </c>
      <c r="D7" s="18">
        <v>0.74747474747474796</v>
      </c>
      <c r="E7" s="18">
        <v>0.30303030303030298</v>
      </c>
      <c r="F7" s="18">
        <v>0</v>
      </c>
      <c r="G7" s="18">
        <v>0.11111111111111099</v>
      </c>
      <c r="H7" s="18">
        <v>0</v>
      </c>
      <c r="I7" s="18">
        <v>1.01010101010101E-2</v>
      </c>
      <c r="J7" s="18">
        <v>0.40404040404040403</v>
      </c>
      <c r="K7" s="18">
        <v>0.15151515151515199</v>
      </c>
      <c r="L7" s="18">
        <v>0</v>
      </c>
      <c r="M7" s="18">
        <v>0</v>
      </c>
      <c r="N7" s="77">
        <v>0.55555555555555602</v>
      </c>
      <c r="O7" s="57">
        <v>0.84210526315789491</v>
      </c>
      <c r="P7" s="57">
        <v>0.140350877192982</v>
      </c>
      <c r="Q7" s="57">
        <v>0</v>
      </c>
      <c r="R7" s="57">
        <v>8.7719298245614002E-2</v>
      </c>
      <c r="S7" s="57">
        <v>0</v>
      </c>
      <c r="T7" s="57">
        <v>0</v>
      </c>
      <c r="U7" s="57">
        <v>0.43859649122806998</v>
      </c>
      <c r="V7" s="57">
        <v>0.10526315789473699</v>
      </c>
      <c r="W7" s="57">
        <v>0</v>
      </c>
      <c r="X7" s="57">
        <v>0</v>
      </c>
      <c r="Y7" s="57">
        <v>0.266666666666667</v>
      </c>
      <c r="Z7" s="57">
        <v>0.53333333333333299</v>
      </c>
      <c r="AA7" s="57">
        <v>0</v>
      </c>
      <c r="AB7" s="57">
        <v>0</v>
      </c>
      <c r="AC7" s="57">
        <v>0</v>
      </c>
      <c r="AD7" s="57">
        <v>0</v>
      </c>
      <c r="AE7" s="57">
        <v>0.43333333333333302</v>
      </c>
      <c r="AF7" s="57">
        <v>0.1</v>
      </c>
      <c r="AG7" s="57">
        <v>0</v>
      </c>
      <c r="AH7" s="57">
        <v>0</v>
      </c>
    </row>
    <row r="8" spans="1:34" x14ac:dyDescent="0.3">
      <c r="A8" s="14" t="s">
        <v>6</v>
      </c>
      <c r="B8" s="14" t="s">
        <v>33</v>
      </c>
      <c r="C8" s="18">
        <v>0.4375</v>
      </c>
      <c r="D8" s="18">
        <v>0.69791666666666696</v>
      </c>
      <c r="E8" s="18">
        <v>0.26041666666666702</v>
      </c>
      <c r="F8" s="18">
        <v>4.1666666666666699E-2</v>
      </c>
      <c r="G8" s="18">
        <v>5.2083333333333301E-2</v>
      </c>
      <c r="H8" s="18">
        <v>0</v>
      </c>
      <c r="I8" s="18">
        <v>0</v>
      </c>
      <c r="J8" s="18">
        <v>0.104166666666667</v>
      </c>
      <c r="K8" s="18">
        <v>0.17708333333333301</v>
      </c>
      <c r="L8" s="18">
        <v>5.2083333333333301E-2</v>
      </c>
      <c r="M8" s="18">
        <v>0</v>
      </c>
      <c r="N8" s="77">
        <v>0.85416666666666696</v>
      </c>
      <c r="O8" s="57">
        <v>0.73809523809523792</v>
      </c>
      <c r="P8" s="57">
        <v>0.14285714285714302</v>
      </c>
      <c r="Q8" s="57">
        <v>0</v>
      </c>
      <c r="R8" s="57">
        <v>0</v>
      </c>
      <c r="S8" s="57">
        <v>0</v>
      </c>
      <c r="T8" s="57">
        <v>0</v>
      </c>
      <c r="U8" s="57">
        <v>0.16666666666666699</v>
      </c>
      <c r="V8" s="57">
        <v>0.30952380952380998</v>
      </c>
      <c r="W8" s="57">
        <v>0</v>
      </c>
      <c r="X8" s="57">
        <v>0</v>
      </c>
      <c r="Y8" s="57">
        <v>0.24</v>
      </c>
      <c r="Z8" s="57">
        <v>0.44</v>
      </c>
      <c r="AA8" s="57">
        <v>0.12</v>
      </c>
      <c r="AB8" s="57">
        <v>0</v>
      </c>
      <c r="AC8" s="57">
        <v>0</v>
      </c>
      <c r="AD8" s="57">
        <v>0</v>
      </c>
      <c r="AE8" s="57">
        <v>0.08</v>
      </c>
      <c r="AF8" s="57">
        <v>0.04</v>
      </c>
      <c r="AG8" s="57">
        <v>0</v>
      </c>
      <c r="AH8" s="57">
        <v>0</v>
      </c>
    </row>
    <row r="9" spans="1:34" x14ac:dyDescent="0.3">
      <c r="A9" s="14" t="s">
        <v>7</v>
      </c>
      <c r="B9" s="14" t="s">
        <v>34</v>
      </c>
      <c r="C9" s="18">
        <v>0.61458333333333304</v>
      </c>
      <c r="D9" s="18">
        <v>0.875</v>
      </c>
      <c r="E9" s="18">
        <v>0.42708333333333298</v>
      </c>
      <c r="F9" s="18">
        <v>8.3333333333333301E-2</v>
      </c>
      <c r="G9" s="18">
        <v>9.375E-2</v>
      </c>
      <c r="H9" s="18">
        <v>0</v>
      </c>
      <c r="I9" s="18">
        <v>1.0416666666666701E-2</v>
      </c>
      <c r="J9" s="18">
        <v>0.35416666666666702</v>
      </c>
      <c r="K9" s="18">
        <v>5.2083333333333301E-2</v>
      </c>
      <c r="L9" s="18">
        <v>0</v>
      </c>
      <c r="M9" s="18">
        <v>0</v>
      </c>
      <c r="N9" s="77">
        <v>0.70833333333333304</v>
      </c>
      <c r="O9" s="57">
        <v>0.93220338983050799</v>
      </c>
      <c r="P9" s="57">
        <v>0.25423728813559299</v>
      </c>
      <c r="Q9" s="57">
        <v>3.3898305084745804E-2</v>
      </c>
      <c r="R9" s="57">
        <v>0.101694915254237</v>
      </c>
      <c r="S9" s="57">
        <v>0</v>
      </c>
      <c r="T9" s="57">
        <v>0</v>
      </c>
      <c r="U9" s="57">
        <v>0.42372881355932202</v>
      </c>
      <c r="V9" s="57">
        <v>8.4745762711864389E-2</v>
      </c>
      <c r="W9" s="57">
        <v>0</v>
      </c>
      <c r="X9" s="57">
        <v>0</v>
      </c>
      <c r="Y9" s="57">
        <v>0.36585365853658502</v>
      </c>
      <c r="Z9" s="57">
        <v>0.75609756097560998</v>
      </c>
      <c r="AA9" s="57">
        <v>9.7560975609756101E-2</v>
      </c>
      <c r="AB9" s="57">
        <v>7.3170731707317097E-2</v>
      </c>
      <c r="AC9" s="57">
        <v>0</v>
      </c>
      <c r="AD9" s="57">
        <v>2.4390243902439001E-2</v>
      </c>
      <c r="AE9" s="57">
        <v>0.34146341463414598</v>
      </c>
      <c r="AF9" s="57">
        <v>0</v>
      </c>
      <c r="AG9" s="57">
        <v>0</v>
      </c>
      <c r="AH9" s="57">
        <v>0</v>
      </c>
    </row>
    <row r="10" spans="1:34" x14ac:dyDescent="0.3">
      <c r="A10" s="14" t="s">
        <v>8</v>
      </c>
      <c r="B10" s="14" t="s">
        <v>35</v>
      </c>
      <c r="C10" s="18">
        <v>0.54081632653061196</v>
      </c>
      <c r="D10" s="18">
        <v>0.69387755102040805</v>
      </c>
      <c r="E10" s="18">
        <v>0.27551020408163301</v>
      </c>
      <c r="F10" s="18">
        <v>3.06122448979592E-2</v>
      </c>
      <c r="G10" s="18">
        <v>0.122448979591837</v>
      </c>
      <c r="H10" s="18">
        <v>0</v>
      </c>
      <c r="I10" s="18">
        <v>1.0204081632653099E-2</v>
      </c>
      <c r="J10" s="18">
        <v>0.37755102040816296</v>
      </c>
      <c r="K10" s="18">
        <v>0.122448979591837</v>
      </c>
      <c r="L10" s="18">
        <v>3.06122448979592E-2</v>
      </c>
      <c r="M10" s="18">
        <v>0</v>
      </c>
      <c r="N10" s="77">
        <v>0.61224489795918402</v>
      </c>
      <c r="O10" s="57">
        <v>0.81132075471698106</v>
      </c>
      <c r="P10" s="57">
        <v>0.24528301886792503</v>
      </c>
      <c r="Q10" s="57">
        <v>5.6603773584905703E-2</v>
      </c>
      <c r="R10" s="57">
        <v>7.5471698113207503E-2</v>
      </c>
      <c r="S10" s="57">
        <v>0</v>
      </c>
      <c r="T10" s="57">
        <v>1.88679245283019E-2</v>
      </c>
      <c r="U10" s="57">
        <v>0.339622641509434</v>
      </c>
      <c r="V10" s="57">
        <v>0.18867924528301899</v>
      </c>
      <c r="W10" s="57">
        <v>0</v>
      </c>
      <c r="X10" s="57">
        <v>0</v>
      </c>
      <c r="Y10" s="57">
        <v>0.48148148148148101</v>
      </c>
      <c r="Z10" s="57">
        <v>0.44444444444444398</v>
      </c>
      <c r="AA10" s="57">
        <v>7.4074074074074098E-2</v>
      </c>
      <c r="AB10" s="57">
        <v>7.4074074074074098E-2</v>
      </c>
      <c r="AC10" s="57">
        <v>0</v>
      </c>
      <c r="AD10" s="57">
        <v>3.7037037037037E-2</v>
      </c>
      <c r="AE10" s="57">
        <v>0.33333333333333298</v>
      </c>
      <c r="AF10" s="57">
        <v>0.18518518518518501</v>
      </c>
      <c r="AG10" s="57">
        <v>0</v>
      </c>
      <c r="AH10" s="57">
        <v>0</v>
      </c>
    </row>
    <row r="11" spans="1:34" x14ac:dyDescent="0.3">
      <c r="A11" s="14" t="s">
        <v>9</v>
      </c>
      <c r="B11" s="14"/>
      <c r="C11" s="18">
        <v>0.50515463917525805</v>
      </c>
      <c r="D11" s="18">
        <v>0.597938144329897</v>
      </c>
      <c r="E11" s="18">
        <v>0.37113402061855699</v>
      </c>
      <c r="F11" s="18">
        <v>2.06185567010309E-2</v>
      </c>
      <c r="G11" s="18">
        <v>6.1855670103092807E-2</v>
      </c>
      <c r="H11" s="18">
        <v>0</v>
      </c>
      <c r="I11" s="18">
        <v>0</v>
      </c>
      <c r="J11" s="18">
        <v>0.32989690721649501</v>
      </c>
      <c r="K11" s="18">
        <v>3.0927835051546403E-2</v>
      </c>
      <c r="L11" s="18">
        <v>2.06185567010309E-2</v>
      </c>
      <c r="M11" s="18">
        <v>0</v>
      </c>
      <c r="N11" s="77">
        <v>0.47422680412371099</v>
      </c>
      <c r="O11" s="57">
        <v>0.63265306122448994</v>
      </c>
      <c r="P11" s="57">
        <v>0.26530612244898</v>
      </c>
      <c r="Q11" s="57">
        <v>0</v>
      </c>
      <c r="R11" s="57">
        <v>0</v>
      </c>
      <c r="S11" s="57">
        <v>0</v>
      </c>
      <c r="T11" s="57">
        <v>0</v>
      </c>
      <c r="U11" s="57">
        <v>0.24489795918367299</v>
      </c>
      <c r="V11" s="57">
        <v>0</v>
      </c>
      <c r="W11" s="57">
        <v>0</v>
      </c>
      <c r="X11" s="57">
        <v>0</v>
      </c>
      <c r="Y11" s="57">
        <v>0.36111111111111099</v>
      </c>
      <c r="Z11" s="57">
        <v>0.5</v>
      </c>
      <c r="AA11" s="57">
        <v>2.7777777777776999E-2</v>
      </c>
      <c r="AB11" s="57">
        <v>0</v>
      </c>
      <c r="AC11" s="57">
        <v>0</v>
      </c>
      <c r="AD11" s="57">
        <v>0</v>
      </c>
      <c r="AE11" s="57">
        <v>0.27777777777777801</v>
      </c>
      <c r="AF11" s="57">
        <v>2.7777777777777801E-2</v>
      </c>
      <c r="AG11" s="57">
        <v>0</v>
      </c>
      <c r="AH11" s="57">
        <v>0</v>
      </c>
    </row>
    <row r="12" spans="1:34" x14ac:dyDescent="0.3">
      <c r="A12" s="14" t="s">
        <v>10</v>
      </c>
      <c r="B12" s="14"/>
      <c r="C12" s="18">
        <v>0.56310679611650505</v>
      </c>
      <c r="D12" s="18">
        <v>0.69902912621359203</v>
      </c>
      <c r="E12" s="18">
        <v>0.40776699029126201</v>
      </c>
      <c r="F12" s="18">
        <v>0</v>
      </c>
      <c r="G12" s="18">
        <v>4.85436893203883E-2</v>
      </c>
      <c r="H12" s="18">
        <v>0</v>
      </c>
      <c r="I12" s="18">
        <v>1.94174757281553E-2</v>
      </c>
      <c r="J12" s="18">
        <v>0.27184466019417497</v>
      </c>
      <c r="K12" s="18">
        <v>0.106796116504854</v>
      </c>
      <c r="L12" s="18">
        <v>1.94174757281553E-2</v>
      </c>
      <c r="M12" s="18">
        <v>0</v>
      </c>
      <c r="N12" s="77">
        <v>0.50485436893203894</v>
      </c>
      <c r="O12" s="57">
        <v>0.81034482758620696</v>
      </c>
      <c r="P12" s="57">
        <v>0.25862068965517199</v>
      </c>
      <c r="Q12" s="57">
        <v>0</v>
      </c>
      <c r="R12" s="57">
        <v>1.72413793103448E-2</v>
      </c>
      <c r="S12" s="57">
        <v>0</v>
      </c>
      <c r="T12" s="57">
        <v>3.4482758620689703E-2</v>
      </c>
      <c r="U12" s="57">
        <v>0.20689655172413801</v>
      </c>
      <c r="V12" s="57">
        <v>0.10344827586206901</v>
      </c>
      <c r="W12" s="57">
        <v>0</v>
      </c>
      <c r="X12" s="57">
        <v>0</v>
      </c>
      <c r="Y12" s="57">
        <v>0.35714285714285698</v>
      </c>
      <c r="Z12" s="57">
        <v>0.57142857142857106</v>
      </c>
      <c r="AA12" s="57">
        <v>0</v>
      </c>
      <c r="AB12" s="57">
        <v>7.1428571428571397E-2</v>
      </c>
      <c r="AC12" s="57">
        <v>0</v>
      </c>
      <c r="AD12" s="57">
        <v>2.3809523809523801E-2</v>
      </c>
      <c r="AE12" s="57">
        <v>0.38095238095238104</v>
      </c>
      <c r="AF12" s="57">
        <v>9.5238095238095205E-2</v>
      </c>
      <c r="AG12" s="57">
        <v>0</v>
      </c>
      <c r="AH12" s="57">
        <v>0</v>
      </c>
    </row>
    <row r="13" spans="1:34" x14ac:dyDescent="0.3">
      <c r="A13" s="14" t="s">
        <v>11</v>
      </c>
      <c r="B13" s="14"/>
      <c r="C13" s="18">
        <v>0.47058823529411797</v>
      </c>
      <c r="D13" s="18">
        <v>0.84033613445378197</v>
      </c>
      <c r="E13" s="18">
        <v>0.44537815126050395</v>
      </c>
      <c r="F13" s="18">
        <v>0.21848739495798297</v>
      </c>
      <c r="G13" s="18">
        <v>0.184873949579832</v>
      </c>
      <c r="H13" s="18">
        <v>0</v>
      </c>
      <c r="I13" s="18">
        <v>8.40336134453782E-3</v>
      </c>
      <c r="J13" s="18">
        <v>0.184873949579832</v>
      </c>
      <c r="K13" s="18">
        <v>8.4033613445378214E-2</v>
      </c>
      <c r="L13" s="18">
        <v>8.40336134453782E-3</v>
      </c>
      <c r="M13" s="18">
        <v>0</v>
      </c>
      <c r="N13" s="77">
        <v>0.55462184873949605</v>
      </c>
      <c r="O13" s="57">
        <v>0.89285714285714302</v>
      </c>
      <c r="P13" s="57">
        <v>0.19642857142857101</v>
      </c>
      <c r="Q13" s="57">
        <v>5.3571428571428603E-2</v>
      </c>
      <c r="R13" s="57">
        <v>0.19642857142857101</v>
      </c>
      <c r="S13" s="57">
        <v>0</v>
      </c>
      <c r="T13" s="57">
        <v>0</v>
      </c>
      <c r="U13" s="57">
        <v>0.32142857142857101</v>
      </c>
      <c r="V13" s="57">
        <v>0.107142857142857</v>
      </c>
      <c r="W13" s="57">
        <v>0</v>
      </c>
      <c r="X13" s="57">
        <v>0</v>
      </c>
      <c r="Y13" s="57">
        <v>0.20754716981132099</v>
      </c>
      <c r="Z13" s="57">
        <v>0.75471698113207597</v>
      </c>
      <c r="AA13" s="57">
        <v>0.26415094339622597</v>
      </c>
      <c r="AB13" s="57">
        <v>0.11320754716981099</v>
      </c>
      <c r="AC13" s="57">
        <v>0</v>
      </c>
      <c r="AD13" s="57">
        <v>1.88679245283019E-2</v>
      </c>
      <c r="AE13" s="57">
        <v>0.13207547169811298</v>
      </c>
      <c r="AF13" s="57">
        <v>5.6603773584905703E-2</v>
      </c>
      <c r="AG13" s="57">
        <v>0</v>
      </c>
      <c r="AH13" s="57">
        <v>0</v>
      </c>
    </row>
    <row r="14" spans="1:34" x14ac:dyDescent="0.3">
      <c r="A14" s="14" t="s">
        <v>12</v>
      </c>
      <c r="B14" s="14"/>
      <c r="C14" s="18">
        <v>0.55102040816326503</v>
      </c>
      <c r="D14" s="18">
        <v>0.89795918367346905</v>
      </c>
      <c r="E14" s="18">
        <v>0.41836734693877603</v>
      </c>
      <c r="F14" s="18">
        <v>0.25510204081632698</v>
      </c>
      <c r="G14" s="18">
        <v>0.29591836734693899</v>
      </c>
      <c r="H14" s="18">
        <v>2.04081632653061E-2</v>
      </c>
      <c r="I14" s="18">
        <v>2.04081632653061E-2</v>
      </c>
      <c r="J14" s="18">
        <v>7.1428571428571397E-2</v>
      </c>
      <c r="K14" s="18">
        <v>3.06122448979592E-2</v>
      </c>
      <c r="L14" s="18">
        <v>0</v>
      </c>
      <c r="M14" s="18">
        <v>0</v>
      </c>
      <c r="N14" s="77">
        <v>0.35714285714285698</v>
      </c>
      <c r="O14" s="57">
        <v>0.88888888888888895</v>
      </c>
      <c r="P14" s="57">
        <v>0.18518518518518501</v>
      </c>
      <c r="Q14" s="57">
        <v>0.240740740740741</v>
      </c>
      <c r="R14" s="57">
        <v>0.240740740740741</v>
      </c>
      <c r="S14" s="57">
        <v>0</v>
      </c>
      <c r="T14" s="57">
        <v>3.7037037037037E-2</v>
      </c>
      <c r="U14" s="57">
        <v>7.4074074074074098E-2</v>
      </c>
      <c r="V14" s="57">
        <v>1.85185185185185E-2</v>
      </c>
      <c r="W14" s="57">
        <v>0</v>
      </c>
      <c r="X14" s="57">
        <v>0</v>
      </c>
      <c r="Y14" s="57">
        <v>0.24390243902438999</v>
      </c>
      <c r="Z14" s="57">
        <v>0.90243902439024393</v>
      </c>
      <c r="AA14" s="57">
        <v>0.17073170731707299</v>
      </c>
      <c r="AB14" s="57">
        <v>0.146341463414634</v>
      </c>
      <c r="AC14" s="57">
        <v>2.4390243902439001E-2</v>
      </c>
      <c r="AD14" s="57">
        <v>0</v>
      </c>
      <c r="AE14" s="57">
        <v>2.4390243902439001E-2</v>
      </c>
      <c r="AF14" s="57">
        <v>0</v>
      </c>
      <c r="AG14" s="57">
        <v>0</v>
      </c>
      <c r="AH14" s="57">
        <v>0</v>
      </c>
    </row>
    <row r="15" spans="1:34" x14ac:dyDescent="0.3">
      <c r="A15" s="14" t="s">
        <v>13</v>
      </c>
      <c r="B15" s="14"/>
      <c r="C15" s="18">
        <v>0.52577319587628901</v>
      </c>
      <c r="D15" s="18">
        <v>0.74226804123711299</v>
      </c>
      <c r="E15" s="18">
        <v>0.35051546391752603</v>
      </c>
      <c r="F15" s="18">
        <v>9.2783505154639206E-2</v>
      </c>
      <c r="G15" s="18">
        <v>0.19587628865979401</v>
      </c>
      <c r="H15" s="18">
        <v>0</v>
      </c>
      <c r="I15" s="18">
        <v>1.03092783505155E-2</v>
      </c>
      <c r="J15" s="18">
        <v>4.1237113402061897E-2</v>
      </c>
      <c r="K15" s="18">
        <v>0.11340206185567001</v>
      </c>
      <c r="L15" s="18">
        <v>0</v>
      </c>
      <c r="M15" s="18">
        <v>0</v>
      </c>
      <c r="N15" s="77">
        <v>0.61855670103092797</v>
      </c>
      <c r="O15" s="57">
        <v>0.66666666666666696</v>
      </c>
      <c r="P15" s="57">
        <v>0.19607843137254899</v>
      </c>
      <c r="Q15" s="57">
        <v>9.8039215686274495E-2</v>
      </c>
      <c r="R15" s="57">
        <v>0.17647058823529399</v>
      </c>
      <c r="S15" s="57">
        <v>0</v>
      </c>
      <c r="T15" s="57">
        <v>1.9607843137254898E-2</v>
      </c>
      <c r="U15" s="57">
        <v>7.8431372549019593E-2</v>
      </c>
      <c r="V15" s="57">
        <v>0.15686274509803899</v>
      </c>
      <c r="W15" s="57">
        <v>0</v>
      </c>
      <c r="X15" s="57">
        <v>0</v>
      </c>
      <c r="Y15" s="57">
        <v>0.29411764705882404</v>
      </c>
      <c r="Z15" s="57">
        <v>0.64705882352941202</v>
      </c>
      <c r="AA15" s="57">
        <v>0.11764705882352899</v>
      </c>
      <c r="AB15" s="57">
        <v>0.11764705882352899</v>
      </c>
      <c r="AC15" s="57">
        <v>0</v>
      </c>
      <c r="AD15" s="57">
        <v>0</v>
      </c>
      <c r="AE15" s="57">
        <v>2.9411764705882401E-2</v>
      </c>
      <c r="AF15" s="57">
        <v>0.14705882352941202</v>
      </c>
      <c r="AG15" s="57">
        <v>0</v>
      </c>
      <c r="AH15" s="57">
        <v>0</v>
      </c>
    </row>
    <row r="16" spans="1:34" x14ac:dyDescent="0.3">
      <c r="A16" s="14" t="s">
        <v>14</v>
      </c>
      <c r="B16" s="14"/>
      <c r="C16" s="18">
        <v>0.71264367816092</v>
      </c>
      <c r="D16" s="18">
        <v>0.81609195402298895</v>
      </c>
      <c r="E16" s="18">
        <v>0.34482758620689702</v>
      </c>
      <c r="F16" s="18">
        <v>4.5977011494252901E-2</v>
      </c>
      <c r="G16" s="18">
        <v>4.5977011494252901E-2</v>
      </c>
      <c r="H16" s="18">
        <v>1.1494252873563199E-2</v>
      </c>
      <c r="I16" s="18">
        <v>1.1494252873563199E-2</v>
      </c>
      <c r="J16" s="18">
        <v>0.31034482758620702</v>
      </c>
      <c r="K16" s="18">
        <v>1.1494252873563199E-2</v>
      </c>
      <c r="L16" s="18">
        <v>0</v>
      </c>
      <c r="M16" s="18">
        <v>0</v>
      </c>
      <c r="N16" s="77">
        <v>0.62068965517241403</v>
      </c>
      <c r="O16" s="57">
        <v>0.9354838709677421</v>
      </c>
      <c r="P16" s="57">
        <v>0.241935483870968</v>
      </c>
      <c r="Q16" s="57">
        <v>6.451612903225809E-2</v>
      </c>
      <c r="R16" s="57">
        <v>0</v>
      </c>
      <c r="S16" s="57">
        <v>0</v>
      </c>
      <c r="T16" s="57">
        <v>1.6129032258064498E-2</v>
      </c>
      <c r="U16" s="57">
        <v>0.30645161290322603</v>
      </c>
      <c r="V16" s="57">
        <v>1.6129032258064498E-2</v>
      </c>
      <c r="W16" s="57">
        <v>0</v>
      </c>
      <c r="X16" s="57">
        <v>0</v>
      </c>
      <c r="Y16" s="57">
        <v>0.5</v>
      </c>
      <c r="Z16" s="57">
        <v>0.56666666666666698</v>
      </c>
      <c r="AA16" s="57">
        <v>0</v>
      </c>
      <c r="AB16" s="57">
        <v>3.3333333333333298E-2</v>
      </c>
      <c r="AC16" s="57">
        <v>3.3333333333333298E-2</v>
      </c>
      <c r="AD16" s="57">
        <v>0</v>
      </c>
      <c r="AE16" s="57">
        <v>0.46666666666666701</v>
      </c>
      <c r="AF16" s="57">
        <v>0</v>
      </c>
      <c r="AG16" s="57">
        <v>0</v>
      </c>
      <c r="AH16" s="57">
        <v>0</v>
      </c>
    </row>
    <row r="17" spans="1:34" x14ac:dyDescent="0.3">
      <c r="A17" s="14" t="s">
        <v>15</v>
      </c>
      <c r="B17" s="14" t="s">
        <v>36</v>
      </c>
      <c r="C17" s="18">
        <v>0.42268041237113402</v>
      </c>
      <c r="D17" s="18">
        <v>0.731958762886598</v>
      </c>
      <c r="E17" s="18">
        <v>0.536082474226804</v>
      </c>
      <c r="F17" s="18">
        <v>0.164948453608247</v>
      </c>
      <c r="G17" s="18">
        <v>0.247422680412371</v>
      </c>
      <c r="H17" s="18">
        <v>0</v>
      </c>
      <c r="I17" s="18">
        <v>1.03092783505155E-2</v>
      </c>
      <c r="J17" s="18">
        <v>0.25773195876288701</v>
      </c>
      <c r="K17" s="18">
        <v>0.11340206185567001</v>
      </c>
      <c r="L17" s="18">
        <v>2.06185567010309E-2</v>
      </c>
      <c r="M17" s="18">
        <v>0</v>
      </c>
      <c r="N17" s="77">
        <v>0.63917525773195893</v>
      </c>
      <c r="O17" s="57">
        <v>0.85365853658536595</v>
      </c>
      <c r="P17" s="57">
        <v>0.24390243902438999</v>
      </c>
      <c r="Q17" s="57">
        <v>2.4390243902439001E-2</v>
      </c>
      <c r="R17" s="57">
        <v>0.219512195121951</v>
      </c>
      <c r="S17" s="57">
        <v>0</v>
      </c>
      <c r="T17" s="57">
        <v>2.4390243902439001E-2</v>
      </c>
      <c r="U17" s="57">
        <v>0.31707317073170699</v>
      </c>
      <c r="V17" s="57">
        <v>0</v>
      </c>
      <c r="W17" s="57">
        <v>0</v>
      </c>
      <c r="X17" s="57">
        <v>0</v>
      </c>
      <c r="Y17" s="57">
        <v>0.19230769230769201</v>
      </c>
      <c r="Z17" s="57">
        <v>0.65384615384615397</v>
      </c>
      <c r="AA17" s="57">
        <v>0.28846153846153799</v>
      </c>
      <c r="AB17" s="57">
        <v>0.28846153846153799</v>
      </c>
      <c r="AC17" s="57">
        <v>0</v>
      </c>
      <c r="AD17" s="57">
        <v>0</v>
      </c>
      <c r="AE17" s="57">
        <v>0.230769230769231</v>
      </c>
      <c r="AF17" s="57">
        <v>0.21153846153846201</v>
      </c>
      <c r="AG17" s="57">
        <v>0</v>
      </c>
      <c r="AH17" s="57">
        <v>0</v>
      </c>
    </row>
    <row r="18" spans="1:34" x14ac:dyDescent="0.3">
      <c r="A18" s="14" t="s">
        <v>16</v>
      </c>
      <c r="B18" s="14" t="s">
        <v>38</v>
      </c>
      <c r="C18" s="18">
        <v>0.51639344262295095</v>
      </c>
      <c r="D18" s="18">
        <v>0.79508196721311508</v>
      </c>
      <c r="E18" s="18">
        <v>0.39344262295081994</v>
      </c>
      <c r="F18" s="18">
        <v>7.3770491803278701E-2</v>
      </c>
      <c r="G18" s="18">
        <v>9.0163934426229511E-2</v>
      </c>
      <c r="H18" s="18">
        <v>0</v>
      </c>
      <c r="I18" s="18">
        <v>1.63934426229508E-2</v>
      </c>
      <c r="J18" s="18">
        <v>0.24590163934426201</v>
      </c>
      <c r="K18" s="18">
        <v>0.16393442622950802</v>
      </c>
      <c r="L18" s="18">
        <v>1.63934426229508E-2</v>
      </c>
      <c r="M18" s="18">
        <v>0</v>
      </c>
      <c r="N18" s="77">
        <v>0.80327868852459006</v>
      </c>
      <c r="O18" s="57">
        <v>0.80952380952380909</v>
      </c>
      <c r="P18" s="57">
        <v>0.17460317460317501</v>
      </c>
      <c r="Q18" s="57">
        <v>9.5238095238095205E-2</v>
      </c>
      <c r="R18" s="57">
        <v>4.7619047619047603E-2</v>
      </c>
      <c r="S18" s="57">
        <v>0</v>
      </c>
      <c r="T18" s="57">
        <v>1.58730158730159E-2</v>
      </c>
      <c r="U18" s="57">
        <v>0.34920634920634902</v>
      </c>
      <c r="V18" s="57">
        <v>0.22222222222222199</v>
      </c>
      <c r="W18" s="57">
        <v>0</v>
      </c>
      <c r="X18" s="57">
        <v>0</v>
      </c>
      <c r="Y18" s="57">
        <v>0.22916666666666699</v>
      </c>
      <c r="Z18" s="57">
        <v>0.70833333333333304</v>
      </c>
      <c r="AA18" s="57">
        <v>4.1666666666666699E-2</v>
      </c>
      <c r="AB18" s="57">
        <v>0.125</v>
      </c>
      <c r="AC18" s="57">
        <v>0</v>
      </c>
      <c r="AD18" s="57">
        <v>2.0833333333333301E-2</v>
      </c>
      <c r="AE18" s="57">
        <v>0.1875</v>
      </c>
      <c r="AF18" s="57">
        <v>2.0833333333333301E-2</v>
      </c>
      <c r="AG18" s="57">
        <v>0</v>
      </c>
      <c r="AH18" s="57">
        <v>0</v>
      </c>
    </row>
    <row r="19" spans="1:34" x14ac:dyDescent="0.3">
      <c r="A19" s="14" t="s">
        <v>17</v>
      </c>
      <c r="B19" s="14" t="s">
        <v>37</v>
      </c>
      <c r="C19" s="18">
        <v>0.557894736842105</v>
      </c>
      <c r="D19" s="18">
        <v>0.77894736842105305</v>
      </c>
      <c r="E19" s="18">
        <v>0.34736842105263199</v>
      </c>
      <c r="F19" s="18">
        <v>6.3157894736842093E-2</v>
      </c>
      <c r="G19" s="18">
        <v>9.4736842105263203E-2</v>
      </c>
      <c r="H19" s="18">
        <v>0</v>
      </c>
      <c r="I19" s="18">
        <v>0</v>
      </c>
      <c r="J19" s="18">
        <v>0.24210526315789502</v>
      </c>
      <c r="K19" s="18">
        <v>8.42105263157895E-2</v>
      </c>
      <c r="L19" s="18">
        <v>2.1052631578947399E-2</v>
      </c>
      <c r="M19" s="18">
        <v>0</v>
      </c>
      <c r="N19" s="77">
        <v>0.57894736842105299</v>
      </c>
      <c r="O19" s="57">
        <v>0.86792452830188693</v>
      </c>
      <c r="P19" s="57">
        <v>0.24528301886792503</v>
      </c>
      <c r="Q19" s="57">
        <v>0</v>
      </c>
      <c r="R19" s="57">
        <v>5.6603773584905703E-2</v>
      </c>
      <c r="S19" s="57">
        <v>0</v>
      </c>
      <c r="T19" s="57">
        <v>0</v>
      </c>
      <c r="U19" s="57">
        <v>0.28301886792452802</v>
      </c>
      <c r="V19" s="57">
        <v>7.5471698113207503E-2</v>
      </c>
      <c r="W19" s="57">
        <v>0</v>
      </c>
      <c r="X19" s="57">
        <v>0</v>
      </c>
      <c r="Y19" s="57">
        <v>0.39393939393939398</v>
      </c>
      <c r="Z19" s="57">
        <v>0.60606060606060597</v>
      </c>
      <c r="AA19" s="57">
        <v>0.15151515151515199</v>
      </c>
      <c r="AB19" s="57">
        <v>6.0606060606060594E-2</v>
      </c>
      <c r="AC19" s="57">
        <v>0</v>
      </c>
      <c r="AD19" s="57">
        <v>0</v>
      </c>
      <c r="AE19" s="57">
        <v>0.21212121212121202</v>
      </c>
      <c r="AF19" s="57">
        <v>9.0909090909090898E-2</v>
      </c>
      <c r="AG19" s="57">
        <v>0</v>
      </c>
      <c r="AH19" s="57">
        <v>0</v>
      </c>
    </row>
    <row r="20" spans="1:34" x14ac:dyDescent="0.3">
      <c r="A20" s="14" t="s">
        <v>18</v>
      </c>
      <c r="B20" s="14" t="s">
        <v>39</v>
      </c>
      <c r="C20" s="18">
        <v>0.55238095238095197</v>
      </c>
      <c r="D20" s="18">
        <v>0.80952380952380909</v>
      </c>
      <c r="E20" s="18">
        <v>0.56190476190476202</v>
      </c>
      <c r="F20" s="18">
        <v>0.18095238095238098</v>
      </c>
      <c r="G20" s="18">
        <v>0.104761904761905</v>
      </c>
      <c r="H20" s="18">
        <v>9.5238095238095195E-3</v>
      </c>
      <c r="I20" s="18">
        <v>0</v>
      </c>
      <c r="J20" s="18">
        <v>0.35238095238095196</v>
      </c>
      <c r="K20" s="18">
        <v>6.6666666666666693E-2</v>
      </c>
      <c r="L20" s="18">
        <v>0</v>
      </c>
      <c r="M20" s="18">
        <v>0</v>
      </c>
      <c r="N20" s="77">
        <v>0.39047619047619103</v>
      </c>
      <c r="O20" s="57">
        <v>0.77586206896551702</v>
      </c>
      <c r="P20" s="57">
        <v>0.32758620689655205</v>
      </c>
      <c r="Q20" s="57">
        <v>0.13793103448275901</v>
      </c>
      <c r="R20" s="57">
        <v>6.8965517241379296E-2</v>
      </c>
      <c r="S20" s="57">
        <v>0</v>
      </c>
      <c r="T20" s="57">
        <v>0</v>
      </c>
      <c r="U20" s="57">
        <v>0.37931034482758597</v>
      </c>
      <c r="V20" s="57">
        <v>1.72413793103448E-2</v>
      </c>
      <c r="W20" s="57">
        <v>0</v>
      </c>
      <c r="X20" s="57">
        <v>0</v>
      </c>
      <c r="Y20" s="57">
        <v>0.322033898305085</v>
      </c>
      <c r="Z20" s="57">
        <v>0.86440677966101698</v>
      </c>
      <c r="AA20" s="57">
        <v>0.169491525423729</v>
      </c>
      <c r="AB20" s="57">
        <v>8.4745762711864389E-2</v>
      </c>
      <c r="AC20" s="57">
        <v>1.6949152542372902E-2</v>
      </c>
      <c r="AD20" s="57">
        <v>0</v>
      </c>
      <c r="AE20" s="57">
        <v>0.38983050847457595</v>
      </c>
      <c r="AF20" s="57">
        <v>0.101694915254237</v>
      </c>
      <c r="AG20" s="57">
        <v>0</v>
      </c>
      <c r="AH20" s="57">
        <v>0</v>
      </c>
    </row>
    <row r="21" spans="1:34" x14ac:dyDescent="0.3">
      <c r="A21" s="14" t="s">
        <v>19</v>
      </c>
      <c r="B21" s="14" t="s">
        <v>40</v>
      </c>
      <c r="C21" s="18">
        <v>0.66666666666666696</v>
      </c>
      <c r="D21" s="18">
        <v>0.706666666666667</v>
      </c>
      <c r="E21" s="18">
        <v>0.36666666666666697</v>
      </c>
      <c r="F21" s="18">
        <v>1.3333333333333299E-2</v>
      </c>
      <c r="G21" s="18">
        <v>0.02</v>
      </c>
      <c r="H21" s="18">
        <v>0</v>
      </c>
      <c r="I21" s="18">
        <v>6.6666666666666697E-3</v>
      </c>
      <c r="J21" s="18">
        <v>0.3</v>
      </c>
      <c r="K21" s="18">
        <v>2.66666666666667E-2</v>
      </c>
      <c r="L21" s="18">
        <v>0.06</v>
      </c>
      <c r="M21" s="18">
        <v>0</v>
      </c>
      <c r="N21" s="77">
        <v>0.5</v>
      </c>
      <c r="O21" s="57">
        <v>0.82</v>
      </c>
      <c r="P21" s="57">
        <v>0.27</v>
      </c>
      <c r="Q21" s="57">
        <v>0.01</v>
      </c>
      <c r="R21" s="57">
        <v>0.01</v>
      </c>
      <c r="S21" s="57">
        <v>0</v>
      </c>
      <c r="T21" s="57">
        <v>0.01</v>
      </c>
      <c r="U21" s="57">
        <v>0.31</v>
      </c>
      <c r="V21" s="57">
        <v>0.03</v>
      </c>
      <c r="W21" s="57">
        <v>0</v>
      </c>
      <c r="X21" s="57">
        <v>0</v>
      </c>
      <c r="Y21" s="57">
        <v>0.49090909090909102</v>
      </c>
      <c r="Z21" s="57">
        <v>0.69090909090909092</v>
      </c>
      <c r="AA21" s="57">
        <v>1.8181818181818198E-2</v>
      </c>
      <c r="AB21" s="57">
        <v>1.8181818181818198E-2</v>
      </c>
      <c r="AC21" s="57">
        <v>0</v>
      </c>
      <c r="AD21" s="57">
        <v>1.8181818181818198E-2</v>
      </c>
      <c r="AE21" s="57">
        <v>0.25454545454545502</v>
      </c>
      <c r="AF21" s="57">
        <v>3.6363636363636397E-2</v>
      </c>
      <c r="AG21" s="57">
        <v>0</v>
      </c>
      <c r="AH21" s="57">
        <v>0</v>
      </c>
    </row>
    <row r="22" spans="1:34" x14ac:dyDescent="0.3">
      <c r="A22" s="14" t="s">
        <v>20</v>
      </c>
      <c r="B22" s="14" t="s">
        <v>42</v>
      </c>
      <c r="C22" s="18">
        <v>0.441176470588235</v>
      </c>
      <c r="D22" s="18">
        <v>0.72794117647058798</v>
      </c>
      <c r="E22" s="18">
        <v>0.47058823529411797</v>
      </c>
      <c r="F22" s="18">
        <v>0.13970588235294101</v>
      </c>
      <c r="G22" s="18">
        <v>8.0882352941176502E-2</v>
      </c>
      <c r="H22" s="18">
        <v>0</v>
      </c>
      <c r="I22" s="18">
        <v>7.3529411764705899E-3</v>
      </c>
      <c r="J22" s="18">
        <v>0.19852941176470601</v>
      </c>
      <c r="K22" s="18">
        <v>9.5588235294117585E-2</v>
      </c>
      <c r="L22" s="18">
        <v>2.2058823529411801E-2</v>
      </c>
      <c r="M22" s="18">
        <v>0</v>
      </c>
      <c r="N22" s="77">
        <v>0.55882352941176494</v>
      </c>
      <c r="O22" s="57">
        <v>0.78333333333333299</v>
      </c>
      <c r="P22" s="57">
        <v>0.3</v>
      </c>
      <c r="Q22" s="57">
        <v>0</v>
      </c>
      <c r="R22" s="57">
        <v>6.6666666666666693E-2</v>
      </c>
      <c r="S22" s="57">
        <v>0</v>
      </c>
      <c r="T22" s="57">
        <v>0</v>
      </c>
      <c r="U22" s="57">
        <v>0.3</v>
      </c>
      <c r="V22" s="57">
        <v>0.116666666666667</v>
      </c>
      <c r="W22" s="57">
        <v>0</v>
      </c>
      <c r="X22" s="57">
        <v>0</v>
      </c>
      <c r="Y22" s="57">
        <v>0.28125</v>
      </c>
      <c r="Z22" s="57">
        <v>0.59375</v>
      </c>
      <c r="AA22" s="57">
        <v>0.15625</v>
      </c>
      <c r="AB22" s="57">
        <v>0.125</v>
      </c>
      <c r="AC22" s="57">
        <v>0</v>
      </c>
      <c r="AD22" s="57">
        <v>1.5625E-2</v>
      </c>
      <c r="AE22" s="57">
        <v>0.203125</v>
      </c>
      <c r="AF22" s="57">
        <v>7.8125E-2</v>
      </c>
      <c r="AG22" s="57">
        <v>0</v>
      </c>
      <c r="AH22" s="57">
        <v>0</v>
      </c>
    </row>
    <row r="23" spans="1:34" x14ac:dyDescent="0.3">
      <c r="A23" s="14" t="s">
        <v>21</v>
      </c>
      <c r="B23" s="14" t="s">
        <v>41</v>
      </c>
      <c r="C23" s="18">
        <v>0.58490566037735803</v>
      </c>
      <c r="D23" s="18">
        <v>0.89622641509434009</v>
      </c>
      <c r="E23" s="18">
        <v>0.45283018867924496</v>
      </c>
      <c r="F23" s="18">
        <v>2.8301886792452803E-2</v>
      </c>
      <c r="G23" s="18">
        <v>0.12264150943396199</v>
      </c>
      <c r="H23" s="18">
        <v>0</v>
      </c>
      <c r="I23" s="18">
        <v>0</v>
      </c>
      <c r="J23" s="18">
        <v>0.34905660377358499</v>
      </c>
      <c r="K23" s="18">
        <v>0</v>
      </c>
      <c r="L23" s="18">
        <v>1.88679245283019E-2</v>
      </c>
      <c r="M23" s="18">
        <v>0</v>
      </c>
      <c r="N23" s="77">
        <v>0.52830188679245305</v>
      </c>
      <c r="O23" s="57">
        <v>0.95161290322580694</v>
      </c>
      <c r="P23" s="57">
        <v>0.29032258064516098</v>
      </c>
      <c r="Q23" s="57">
        <v>1.6129032258064498E-2</v>
      </c>
      <c r="R23" s="57">
        <v>0.112903225806452</v>
      </c>
      <c r="S23" s="57">
        <v>0</v>
      </c>
      <c r="T23" s="57">
        <v>0</v>
      </c>
      <c r="U23" s="57">
        <v>0.51612903225806395</v>
      </c>
      <c r="V23" s="57">
        <v>0</v>
      </c>
      <c r="W23" s="57">
        <v>0</v>
      </c>
      <c r="X23" s="57">
        <v>0</v>
      </c>
      <c r="Y23" s="57">
        <v>0.375</v>
      </c>
      <c r="Z23" s="57">
        <v>0.875</v>
      </c>
      <c r="AA23" s="57">
        <v>2.0833333333333301E-2</v>
      </c>
      <c r="AB23" s="57">
        <v>4.1666666666666699E-2</v>
      </c>
      <c r="AC23" s="57">
        <v>0</v>
      </c>
      <c r="AD23" s="57">
        <v>0</v>
      </c>
      <c r="AE23" s="57">
        <v>0.22916666666666699</v>
      </c>
      <c r="AF23" s="57">
        <v>0</v>
      </c>
      <c r="AG23" s="57">
        <v>0</v>
      </c>
      <c r="AH23" s="57">
        <v>0</v>
      </c>
    </row>
    <row r="24" spans="1:34" x14ac:dyDescent="0.3">
      <c r="A24" s="14" t="s">
        <v>22</v>
      </c>
      <c r="B24" s="14"/>
      <c r="C24" s="18">
        <v>0.41836734693877603</v>
      </c>
      <c r="D24" s="18">
        <v>0.65306122448979598</v>
      </c>
      <c r="E24" s="18">
        <v>0.397959183673469</v>
      </c>
      <c r="F24" s="18">
        <v>1.0204081632653099E-2</v>
      </c>
      <c r="G24" s="18">
        <v>0.16326530612244899</v>
      </c>
      <c r="H24" s="18">
        <v>1.0204081632653099E-2</v>
      </c>
      <c r="I24" s="18">
        <v>0</v>
      </c>
      <c r="J24" s="18">
        <v>7.1428571428571397E-2</v>
      </c>
      <c r="K24" s="18">
        <v>5.1020408163265293E-2</v>
      </c>
      <c r="L24" s="18">
        <v>2.04081632653061E-2</v>
      </c>
      <c r="M24" s="18">
        <v>0</v>
      </c>
      <c r="N24" s="77">
        <v>0.58163265306122403</v>
      </c>
      <c r="O24" s="57">
        <v>0.707317073170732</v>
      </c>
      <c r="P24" s="57">
        <v>0.26829268292682901</v>
      </c>
      <c r="Q24" s="57">
        <v>0</v>
      </c>
      <c r="R24" s="57">
        <v>2.4390243902439001E-2</v>
      </c>
      <c r="S24" s="57">
        <v>0</v>
      </c>
      <c r="T24" s="57">
        <v>0</v>
      </c>
      <c r="U24" s="57">
        <v>0.146341463414634</v>
      </c>
      <c r="V24" s="57">
        <v>7.3170731707317097E-2</v>
      </c>
      <c r="W24" s="57">
        <v>0</v>
      </c>
      <c r="X24" s="57">
        <v>0</v>
      </c>
      <c r="Y24" s="57">
        <v>0.28205128205128199</v>
      </c>
      <c r="Z24" s="57">
        <v>0.512820512820513</v>
      </c>
      <c r="AA24" s="57">
        <v>2.5641025641025599E-2</v>
      </c>
      <c r="AB24" s="57">
        <v>5.1282051282051301E-2</v>
      </c>
      <c r="AC24" s="57">
        <v>0</v>
      </c>
      <c r="AD24" s="57">
        <v>0</v>
      </c>
      <c r="AE24" s="57">
        <v>7.69230769230769E-2</v>
      </c>
      <c r="AF24" s="57">
        <v>0</v>
      </c>
      <c r="AG24" s="57">
        <v>0</v>
      </c>
      <c r="AH24" s="57">
        <v>0</v>
      </c>
    </row>
    <row r="25" spans="1:34" x14ac:dyDescent="0.3">
      <c r="A25" s="14" t="s">
        <v>23</v>
      </c>
      <c r="B25" s="14"/>
      <c r="C25" s="18">
        <v>0.46153846153846201</v>
      </c>
      <c r="D25" s="18">
        <v>0.69230769230769196</v>
      </c>
      <c r="E25" s="18">
        <v>0.19230769230769201</v>
      </c>
      <c r="F25" s="18">
        <v>1.9230769230769201E-2</v>
      </c>
      <c r="G25" s="18">
        <v>8.6538461538461495E-2</v>
      </c>
      <c r="H25" s="18">
        <v>0</v>
      </c>
      <c r="I25" s="18">
        <v>0</v>
      </c>
      <c r="J25" s="18">
        <v>0.11538461538461499</v>
      </c>
      <c r="K25" s="18">
        <v>0.269230769230769</v>
      </c>
      <c r="L25" s="18">
        <v>2.8846153846153803E-2</v>
      </c>
      <c r="M25" s="18">
        <v>0</v>
      </c>
      <c r="N25" s="77">
        <v>0.90384615384615397</v>
      </c>
      <c r="O25" s="57">
        <v>0.625</v>
      </c>
      <c r="P25" s="57">
        <v>0.1875</v>
      </c>
      <c r="Q25" s="57">
        <v>2.0833333333333301E-2</v>
      </c>
      <c r="R25" s="57">
        <v>6.25E-2</v>
      </c>
      <c r="S25" s="57">
        <v>0</v>
      </c>
      <c r="T25" s="57">
        <v>0</v>
      </c>
      <c r="U25" s="57">
        <v>0.14583333333333301</v>
      </c>
      <c r="V25" s="57">
        <v>0.35416666666666702</v>
      </c>
      <c r="W25" s="57">
        <v>0</v>
      </c>
      <c r="X25" s="57">
        <v>0</v>
      </c>
      <c r="Y25" s="57">
        <v>0.45</v>
      </c>
      <c r="Z25" s="57">
        <v>0.3</v>
      </c>
      <c r="AA25" s="57">
        <v>0</v>
      </c>
      <c r="AB25" s="57">
        <v>0</v>
      </c>
      <c r="AC25" s="57">
        <v>0</v>
      </c>
      <c r="AD25" s="57">
        <v>0</v>
      </c>
      <c r="AE25" s="57">
        <v>0.1</v>
      </c>
      <c r="AF25" s="57">
        <v>0.1</v>
      </c>
      <c r="AG25" s="57">
        <v>0</v>
      </c>
      <c r="AH25" s="57">
        <v>0</v>
      </c>
    </row>
    <row r="26" spans="1:34" x14ac:dyDescent="0.3">
      <c r="A26" s="14" t="s">
        <v>24</v>
      </c>
      <c r="B26" s="14"/>
      <c r="C26" s="18">
        <v>0.57575757575757602</v>
      </c>
      <c r="D26" s="18">
        <v>0.76767676767676807</v>
      </c>
      <c r="E26" s="18">
        <v>0.34343434343434304</v>
      </c>
      <c r="F26" s="18">
        <v>6.0606060606060594E-2</v>
      </c>
      <c r="G26" s="18">
        <v>1.01010101010101E-2</v>
      </c>
      <c r="H26" s="18">
        <v>0</v>
      </c>
      <c r="I26" s="18">
        <v>0</v>
      </c>
      <c r="J26" s="18">
        <v>0.30303030303030298</v>
      </c>
      <c r="K26" s="18">
        <v>6.0606060606060594E-2</v>
      </c>
      <c r="L26" s="18">
        <v>0</v>
      </c>
      <c r="M26" s="18">
        <v>0</v>
      </c>
      <c r="N26" s="77">
        <v>0.73737373737373701</v>
      </c>
      <c r="O26" s="57">
        <v>0.84210526315789491</v>
      </c>
      <c r="P26" s="57">
        <v>0.140350877192982</v>
      </c>
      <c r="Q26" s="57">
        <v>5.2631578947368397E-2</v>
      </c>
      <c r="R26" s="57">
        <v>0</v>
      </c>
      <c r="S26" s="57">
        <v>0</v>
      </c>
      <c r="T26" s="57">
        <v>0</v>
      </c>
      <c r="U26" s="57">
        <v>0.43859649122806998</v>
      </c>
      <c r="V26" s="57">
        <v>5.2631578947368397E-2</v>
      </c>
      <c r="W26" s="57">
        <v>0</v>
      </c>
      <c r="X26" s="57">
        <v>0</v>
      </c>
      <c r="Y26" s="57">
        <v>0.23529411764705899</v>
      </c>
      <c r="Z26" s="57">
        <v>0.58823529411764708</v>
      </c>
      <c r="AA26" s="57">
        <v>2.9411764705882401E-2</v>
      </c>
      <c r="AB26" s="57">
        <v>0</v>
      </c>
      <c r="AC26" s="57">
        <v>0</v>
      </c>
      <c r="AD26" s="57">
        <v>0</v>
      </c>
      <c r="AE26" s="57">
        <v>0.26470588235294101</v>
      </c>
      <c r="AF26" s="57">
        <v>2.9411764705882401E-2</v>
      </c>
      <c r="AG26" s="57">
        <v>0</v>
      </c>
      <c r="AH26" s="57">
        <v>0</v>
      </c>
    </row>
    <row r="27" spans="1:34" x14ac:dyDescent="0.3">
      <c r="A27" s="14" t="s">
        <v>25</v>
      </c>
      <c r="B27" s="14"/>
      <c r="C27" s="18">
        <v>0.48453608247422703</v>
      </c>
      <c r="D27" s="18">
        <v>0.75257731958762908</v>
      </c>
      <c r="E27" s="18">
        <v>0.35051546391752603</v>
      </c>
      <c r="F27" s="18">
        <v>1.03092783505155E-2</v>
      </c>
      <c r="G27" s="18">
        <v>0.164948453608247</v>
      </c>
      <c r="H27" s="18">
        <v>1.03092783505155E-2</v>
      </c>
      <c r="I27" s="18">
        <v>0</v>
      </c>
      <c r="J27" s="18">
        <v>0.23711340206185599</v>
      </c>
      <c r="K27" s="18">
        <v>2.06185567010309E-2</v>
      </c>
      <c r="L27" s="18">
        <v>0</v>
      </c>
      <c r="M27" s="18">
        <v>0</v>
      </c>
      <c r="N27" s="77">
        <v>0.51546391752577303</v>
      </c>
      <c r="O27" s="57">
        <v>0.87234042553191504</v>
      </c>
      <c r="P27" s="57">
        <v>0.27659574468085102</v>
      </c>
      <c r="Q27" s="57">
        <v>0</v>
      </c>
      <c r="R27" s="57">
        <v>2.1276595744680899E-2</v>
      </c>
      <c r="S27" s="57">
        <v>0</v>
      </c>
      <c r="T27" s="57">
        <v>0</v>
      </c>
      <c r="U27" s="57">
        <v>0.17021276595744697</v>
      </c>
      <c r="V27" s="57">
        <v>0</v>
      </c>
      <c r="W27" s="57">
        <v>0</v>
      </c>
      <c r="X27" s="57">
        <v>0</v>
      </c>
      <c r="Y27" s="57">
        <v>0.38235294117647101</v>
      </c>
      <c r="Z27" s="57">
        <v>0.55882352941176494</v>
      </c>
      <c r="AA27" s="57">
        <v>0</v>
      </c>
      <c r="AB27" s="57">
        <v>5.8823529411764698E-2</v>
      </c>
      <c r="AC27" s="57">
        <v>0</v>
      </c>
      <c r="AD27" s="57">
        <v>0</v>
      </c>
      <c r="AE27" s="57">
        <v>0.29411764705882404</v>
      </c>
      <c r="AF27" s="57">
        <v>2.9411764705882401E-2</v>
      </c>
      <c r="AG27" s="57">
        <v>0</v>
      </c>
      <c r="AH27" s="57">
        <v>0</v>
      </c>
    </row>
    <row r="28" spans="1:34" x14ac:dyDescent="0.3">
      <c r="A28" s="14" t="s">
        <v>26</v>
      </c>
      <c r="B28" s="14"/>
      <c r="C28" s="18">
        <v>0.52040816326530603</v>
      </c>
      <c r="D28" s="18">
        <v>0.64285714285714302</v>
      </c>
      <c r="E28" s="18">
        <v>0.32653061224489799</v>
      </c>
      <c r="F28" s="18">
        <v>0.11224489795918399</v>
      </c>
      <c r="G28" s="18">
        <v>0.14285714285714302</v>
      </c>
      <c r="H28" s="18">
        <v>0</v>
      </c>
      <c r="I28" s="18">
        <v>0</v>
      </c>
      <c r="J28" s="18">
        <v>0.14285714285714302</v>
      </c>
      <c r="K28" s="18">
        <v>0.15306122448979601</v>
      </c>
      <c r="L28" s="18">
        <v>0</v>
      </c>
      <c r="M28" s="18">
        <v>0</v>
      </c>
      <c r="N28" s="77">
        <v>0.64285714285714302</v>
      </c>
      <c r="O28" s="57">
        <v>0.60784313725490202</v>
      </c>
      <c r="P28" s="57">
        <v>0.17647058823529399</v>
      </c>
      <c r="Q28" s="57">
        <v>5.8823529411764698E-2</v>
      </c>
      <c r="R28" s="57">
        <v>7.8431372549019593E-2</v>
      </c>
      <c r="S28" s="57">
        <v>0</v>
      </c>
      <c r="T28" s="57">
        <v>0</v>
      </c>
      <c r="U28" s="57">
        <v>0.21568627450980402</v>
      </c>
      <c r="V28" s="57">
        <v>0.17647058823529399</v>
      </c>
      <c r="W28" s="57">
        <v>0</v>
      </c>
      <c r="X28" s="57">
        <v>0</v>
      </c>
      <c r="Y28" s="57">
        <v>0.28125</v>
      </c>
      <c r="Z28" s="57">
        <v>0.53125</v>
      </c>
      <c r="AA28" s="57">
        <v>0.21875</v>
      </c>
      <c r="AB28" s="57">
        <v>3.125E-2</v>
      </c>
      <c r="AC28" s="57">
        <v>0</v>
      </c>
      <c r="AD28" s="57">
        <v>0</v>
      </c>
      <c r="AE28" s="57">
        <v>0.21875</v>
      </c>
      <c r="AF28" s="57">
        <v>9.375E-2</v>
      </c>
      <c r="AG28" s="57">
        <v>0</v>
      </c>
      <c r="AH28" s="57">
        <v>0</v>
      </c>
    </row>
    <row r="29" spans="1:34" x14ac:dyDescent="0.3">
      <c r="A29" s="14" t="s">
        <v>27</v>
      </c>
      <c r="B29" s="14"/>
      <c r="C29" s="18">
        <v>0.580952380952381</v>
      </c>
      <c r="D29" s="18">
        <v>0.80952380952380909</v>
      </c>
      <c r="E29" s="18">
        <v>0.36190476190476195</v>
      </c>
      <c r="F29" s="18">
        <v>9.5238095238095195E-3</v>
      </c>
      <c r="G29" s="18">
        <v>5.7142857142857099E-2</v>
      </c>
      <c r="H29" s="18">
        <v>0</v>
      </c>
      <c r="I29" s="18">
        <v>9.5238095238095195E-3</v>
      </c>
      <c r="J29" s="18">
        <v>0.39047619047619103</v>
      </c>
      <c r="K29" s="18">
        <v>0.14285714285714302</v>
      </c>
      <c r="L29" s="18">
        <v>0</v>
      </c>
      <c r="M29" s="18">
        <v>0</v>
      </c>
      <c r="N29" s="77">
        <v>0.70476190476190492</v>
      </c>
      <c r="O29" s="57">
        <v>0.93442622950819698</v>
      </c>
      <c r="P29" s="57">
        <v>0.24590163934426201</v>
      </c>
      <c r="Q29" s="57">
        <v>0</v>
      </c>
      <c r="R29" s="57">
        <v>1.63934426229508E-2</v>
      </c>
      <c r="S29" s="57">
        <v>0</v>
      </c>
      <c r="T29" s="57">
        <v>1.63934426229508E-2</v>
      </c>
      <c r="U29" s="57">
        <v>0.50819672131147497</v>
      </c>
      <c r="V29" s="57">
        <v>9.8360655737704902E-2</v>
      </c>
      <c r="W29" s="57">
        <v>0</v>
      </c>
      <c r="X29" s="57">
        <v>0</v>
      </c>
      <c r="Y29" s="57">
        <v>0.394736842105263</v>
      </c>
      <c r="Z29" s="57">
        <v>0.65789473684210509</v>
      </c>
      <c r="AA29" s="57">
        <v>2.6315789473684199E-2</v>
      </c>
      <c r="AB29" s="57">
        <v>0</v>
      </c>
      <c r="AC29" s="57">
        <v>0</v>
      </c>
      <c r="AD29" s="57">
        <v>0</v>
      </c>
      <c r="AE29" s="57">
        <v>0.36842105263157898</v>
      </c>
      <c r="AF29" s="57">
        <v>5.2631578947368397E-2</v>
      </c>
      <c r="AG29" s="57">
        <v>0</v>
      </c>
      <c r="AH29" s="57">
        <v>0</v>
      </c>
    </row>
    <row r="30" spans="1:34" x14ac:dyDescent="0.3">
      <c r="A30" s="14" t="s">
        <v>28</v>
      </c>
      <c r="B30" s="14"/>
      <c r="C30" s="18">
        <v>0.47422680412371099</v>
      </c>
      <c r="D30" s="18">
        <v>0.61855670103092797</v>
      </c>
      <c r="E30" s="18">
        <v>0.247422680412371</v>
      </c>
      <c r="F30" s="18">
        <v>6.1855670103092807E-2</v>
      </c>
      <c r="G30" s="18">
        <v>0.134020618556701</v>
      </c>
      <c r="H30" s="18">
        <v>0</v>
      </c>
      <c r="I30" s="18">
        <v>2.06185567010309E-2</v>
      </c>
      <c r="J30" s="18">
        <v>9.2783505154639206E-2</v>
      </c>
      <c r="K30" s="18">
        <v>0.10309278350515499</v>
      </c>
      <c r="L30" s="18">
        <v>0</v>
      </c>
      <c r="M30" s="18">
        <v>0</v>
      </c>
      <c r="N30" s="77">
        <v>0.74226804123711299</v>
      </c>
      <c r="O30" s="57">
        <v>0.434782608695652</v>
      </c>
      <c r="P30" s="57">
        <v>0.217391304347826</v>
      </c>
      <c r="Q30" s="57">
        <v>4.3478260869565195E-2</v>
      </c>
      <c r="R30" s="57">
        <v>0.108695652173913</v>
      </c>
      <c r="S30" s="57">
        <v>0</v>
      </c>
      <c r="T30" s="57">
        <v>0</v>
      </c>
      <c r="U30" s="57">
        <v>0.108695652173913</v>
      </c>
      <c r="V30" s="57">
        <v>0.173913043478261</v>
      </c>
      <c r="W30" s="57">
        <v>0</v>
      </c>
      <c r="X30" s="57">
        <v>0</v>
      </c>
      <c r="Y30" s="57">
        <v>0.41666666666666702</v>
      </c>
      <c r="Z30" s="57">
        <v>0.375</v>
      </c>
      <c r="AA30" s="57">
        <v>4.1666666666666699E-2</v>
      </c>
      <c r="AB30" s="57">
        <v>8.3333333333333301E-2</v>
      </c>
      <c r="AC30" s="57">
        <v>0</v>
      </c>
      <c r="AD30" s="57">
        <v>0</v>
      </c>
      <c r="AE30" s="57">
        <v>4.1666666666666699E-2</v>
      </c>
      <c r="AF30" s="57">
        <v>8.3333333333333301E-2</v>
      </c>
      <c r="AG30" s="57">
        <v>0</v>
      </c>
      <c r="AH30" s="57">
        <v>0</v>
      </c>
    </row>
    <row r="31" spans="1:34" x14ac:dyDescent="0.3">
      <c r="A31" s="14" t="s">
        <v>29</v>
      </c>
      <c r="B31" s="14"/>
      <c r="C31" s="18">
        <v>0.60919540229885105</v>
      </c>
      <c r="D31" s="18">
        <v>0.66666666666666696</v>
      </c>
      <c r="E31" s="18">
        <v>0.17241379310344801</v>
      </c>
      <c r="F31" s="18">
        <v>1.1494252873563199E-2</v>
      </c>
      <c r="G31" s="18">
        <v>0.10344827586206901</v>
      </c>
      <c r="H31" s="18">
        <v>0</v>
      </c>
      <c r="I31" s="18">
        <v>0</v>
      </c>
      <c r="J31" s="18">
        <v>0.13793103448275901</v>
      </c>
      <c r="K31" s="18">
        <v>0.229885057471264</v>
      </c>
      <c r="L31" s="18">
        <v>1.1494252873563199E-2</v>
      </c>
      <c r="M31" s="18">
        <v>0</v>
      </c>
      <c r="N31" s="77">
        <v>0.62068965517241403</v>
      </c>
      <c r="O31" s="57">
        <v>0.62264150943396201</v>
      </c>
      <c r="P31" s="57">
        <v>0.13207547169811298</v>
      </c>
      <c r="Q31" s="57">
        <v>0</v>
      </c>
      <c r="R31" s="57">
        <v>5.6603773584905703E-2</v>
      </c>
      <c r="S31" s="57">
        <v>0</v>
      </c>
      <c r="T31" s="57">
        <v>0</v>
      </c>
      <c r="U31" s="57">
        <v>0.18867924528301899</v>
      </c>
      <c r="V31" s="57">
        <v>0.24528301886792503</v>
      </c>
      <c r="W31" s="57">
        <v>0</v>
      </c>
      <c r="X31" s="57">
        <v>0</v>
      </c>
      <c r="Y31" s="57">
        <v>0.46666666666666701</v>
      </c>
      <c r="Z31" s="57">
        <v>0.266666666666667</v>
      </c>
      <c r="AA31" s="57">
        <v>0</v>
      </c>
      <c r="AB31" s="57">
        <v>6.6666666666666693E-2</v>
      </c>
      <c r="AC31" s="57">
        <v>0</v>
      </c>
      <c r="AD31" s="57">
        <v>0</v>
      </c>
      <c r="AE31" s="57">
        <v>6.6666666666666693E-2</v>
      </c>
      <c r="AF31" s="57">
        <v>0.2</v>
      </c>
      <c r="AG31" s="57">
        <v>0</v>
      </c>
      <c r="AH31" s="57">
        <v>0</v>
      </c>
    </row>
    <row r="32" spans="1:34" x14ac:dyDescent="0.3">
      <c r="A32" s="14" t="s">
        <v>30</v>
      </c>
      <c r="B32" s="14"/>
      <c r="C32" s="18">
        <v>0.5625</v>
      </c>
      <c r="D32" s="18">
        <v>0.85416666666666696</v>
      </c>
      <c r="E32" s="18">
        <v>0.28125</v>
      </c>
      <c r="F32" s="18">
        <v>6.25E-2</v>
      </c>
      <c r="G32" s="18">
        <v>7.2916666666666699E-2</v>
      </c>
      <c r="H32" s="18">
        <v>0</v>
      </c>
      <c r="I32" s="18">
        <v>0</v>
      </c>
      <c r="J32" s="18">
        <v>0.32291666666666702</v>
      </c>
      <c r="K32" s="18">
        <v>3.125E-2</v>
      </c>
      <c r="L32" s="18">
        <v>0</v>
      </c>
      <c r="M32" s="18">
        <v>0</v>
      </c>
      <c r="N32" s="77">
        <v>0.58333333333333304</v>
      </c>
      <c r="O32" s="57">
        <v>0.907407407407407</v>
      </c>
      <c r="P32" s="57">
        <v>0.22222222222222199</v>
      </c>
      <c r="Q32" s="57">
        <v>0</v>
      </c>
      <c r="R32" s="57">
        <v>0</v>
      </c>
      <c r="S32" s="57">
        <v>0</v>
      </c>
      <c r="T32" s="57">
        <v>0</v>
      </c>
      <c r="U32" s="57">
        <v>0.22222222222222199</v>
      </c>
      <c r="V32" s="57">
        <v>0</v>
      </c>
      <c r="W32" s="57">
        <v>0</v>
      </c>
      <c r="X32" s="57">
        <v>0</v>
      </c>
      <c r="Y32" s="57">
        <v>0.44444444444444398</v>
      </c>
      <c r="Z32" s="57">
        <v>0.66666666666666696</v>
      </c>
      <c r="AA32" s="57">
        <v>3.7037037037037E-2</v>
      </c>
      <c r="AB32" s="57">
        <v>3.7037037037037E-2</v>
      </c>
      <c r="AC32" s="57">
        <v>0</v>
      </c>
      <c r="AD32" s="57">
        <v>0</v>
      </c>
      <c r="AE32" s="57">
        <v>0.296296296296296</v>
      </c>
      <c r="AF32" s="57">
        <v>0</v>
      </c>
      <c r="AG32" s="57">
        <v>0</v>
      </c>
      <c r="AH32" s="57">
        <v>0</v>
      </c>
    </row>
    <row r="33" spans="1:34" x14ac:dyDescent="0.3">
      <c r="A33" s="14" t="s">
        <v>31</v>
      </c>
      <c r="B33" s="14"/>
      <c r="C33" s="18">
        <v>0.536082474226804</v>
      </c>
      <c r="D33" s="18">
        <v>0.82474226804123707</v>
      </c>
      <c r="E33" s="18">
        <v>0.31958762886597897</v>
      </c>
      <c r="F33" s="18">
        <v>1.03092783505155E-2</v>
      </c>
      <c r="G33" s="18">
        <v>3.0927835051546403E-2</v>
      </c>
      <c r="H33" s="18">
        <v>0</v>
      </c>
      <c r="I33" s="18">
        <v>1.03092783505155E-2</v>
      </c>
      <c r="J33" s="18">
        <v>0.30927835051546398</v>
      </c>
      <c r="K33" s="18">
        <v>0.10309278350515499</v>
      </c>
      <c r="L33" s="18">
        <v>0</v>
      </c>
      <c r="M33" s="18">
        <v>0</v>
      </c>
      <c r="N33" s="77">
        <v>0.64948453608247403</v>
      </c>
      <c r="O33" s="57">
        <v>0.94230769230769196</v>
      </c>
      <c r="P33" s="57">
        <v>0.25</v>
      </c>
      <c r="Q33" s="57">
        <v>0</v>
      </c>
      <c r="R33" s="57">
        <v>0</v>
      </c>
      <c r="S33" s="57">
        <v>0</v>
      </c>
      <c r="T33" s="57">
        <v>0</v>
      </c>
      <c r="U33" s="57">
        <v>0.480769230769231</v>
      </c>
      <c r="V33" s="57">
        <v>5.7692307692307702E-2</v>
      </c>
      <c r="W33" s="57">
        <v>0</v>
      </c>
      <c r="X33" s="57">
        <v>0</v>
      </c>
      <c r="Y33" s="57">
        <v>0.41935483870967699</v>
      </c>
      <c r="Z33" s="57">
        <v>0.54838709677419406</v>
      </c>
      <c r="AA33" s="57">
        <v>3.2258064516128997E-2</v>
      </c>
      <c r="AB33" s="57">
        <v>3.2258064516128997E-2</v>
      </c>
      <c r="AC33" s="57">
        <v>0</v>
      </c>
      <c r="AD33" s="57">
        <v>3.2258064516128997E-2</v>
      </c>
      <c r="AE33" s="57">
        <v>0.19354838709677399</v>
      </c>
      <c r="AF33" s="57">
        <v>0</v>
      </c>
      <c r="AG33" s="57">
        <v>0</v>
      </c>
      <c r="AH33" s="57">
        <v>0</v>
      </c>
    </row>
    <row r="34" spans="1:34" x14ac:dyDescent="0.3">
      <c r="A34" s="14" t="s">
        <v>32</v>
      </c>
      <c r="B34" s="14"/>
      <c r="C34" s="18">
        <v>0.42553191489361702</v>
      </c>
      <c r="D34" s="18">
        <v>0.71276595744680804</v>
      </c>
      <c r="E34" s="18">
        <v>0.319148936170213</v>
      </c>
      <c r="F34" s="18">
        <v>9.5744680851063801E-2</v>
      </c>
      <c r="G34" s="18">
        <v>9.5744680851063801E-2</v>
      </c>
      <c r="H34" s="18">
        <v>1.0638297872340401E-2</v>
      </c>
      <c r="I34" s="18">
        <v>0</v>
      </c>
      <c r="J34" s="18">
        <v>0.17021276595744697</v>
      </c>
      <c r="K34" s="18">
        <v>0.21276595744680901</v>
      </c>
      <c r="L34" s="18">
        <v>2.1276595744680899E-2</v>
      </c>
      <c r="M34" s="18">
        <v>0</v>
      </c>
      <c r="N34" s="77">
        <v>0.56382978723404198</v>
      </c>
      <c r="O34" s="57">
        <v>0.75</v>
      </c>
      <c r="P34" s="57">
        <v>0.1</v>
      </c>
      <c r="Q34" s="57">
        <v>2.5000000000000001E-2</v>
      </c>
      <c r="R34" s="57">
        <v>0</v>
      </c>
      <c r="S34" s="57">
        <v>0</v>
      </c>
      <c r="T34" s="57">
        <v>0</v>
      </c>
      <c r="U34" s="57">
        <v>0.32500000000000001</v>
      </c>
      <c r="V34" s="57">
        <v>0.35</v>
      </c>
      <c r="W34" s="57">
        <v>0</v>
      </c>
      <c r="X34" s="57">
        <v>0</v>
      </c>
      <c r="Y34" s="57">
        <v>0.133333333333333</v>
      </c>
      <c r="Z34" s="57">
        <v>0.53333333333333299</v>
      </c>
      <c r="AA34" s="57">
        <v>0.2</v>
      </c>
      <c r="AB34" s="57">
        <v>0.133333333333333</v>
      </c>
      <c r="AC34" s="57">
        <v>0</v>
      </c>
      <c r="AD34" s="57">
        <v>0</v>
      </c>
      <c r="AE34" s="57">
        <v>3.3333333333333298E-2</v>
      </c>
      <c r="AF34" s="57">
        <v>3.3333333333333298E-2</v>
      </c>
      <c r="AG34" s="57">
        <v>0</v>
      </c>
      <c r="AH34" s="57">
        <v>0</v>
      </c>
    </row>
    <row r="35" spans="1:34" x14ac:dyDescent="0.3">
      <c r="A35" s="14" t="s">
        <v>50</v>
      </c>
      <c r="B35" s="14"/>
      <c r="C35" s="59">
        <v>0.51273161865567507</v>
      </c>
      <c r="D35" s="59">
        <v>0.76281962134329007</v>
      </c>
      <c r="E35" s="59">
        <v>0.37653635421781501</v>
      </c>
      <c r="F35" s="59">
        <v>8.9827034673108597E-2</v>
      </c>
      <c r="G35" s="59">
        <v>0.1247003166511</v>
      </c>
      <c r="H35" s="59">
        <v>2.8693735011502304E-3</v>
      </c>
      <c r="I35" s="59">
        <v>6.5758745029114293E-3</v>
      </c>
      <c r="J35" s="59">
        <v>0.22755796912587001</v>
      </c>
      <c r="K35" s="59">
        <v>0.108080369043268</v>
      </c>
      <c r="L35" s="59">
        <v>1.1457682881599101E-2</v>
      </c>
      <c r="M35" s="59">
        <v>0</v>
      </c>
      <c r="N35" s="77">
        <v>0.60347172118373604</v>
      </c>
      <c r="O35" s="57">
        <v>0.794516143323024</v>
      </c>
      <c r="P35" s="57">
        <v>0.230036830713644</v>
      </c>
      <c r="Q35" s="57">
        <v>4.43377790753679E-2</v>
      </c>
      <c r="R35" s="57">
        <v>7.8462294056119097E-2</v>
      </c>
      <c r="S35" s="57">
        <v>0</v>
      </c>
      <c r="T35" s="57">
        <v>5.6245360208739504E-3</v>
      </c>
      <c r="U35" s="57">
        <v>0.27398460497247401</v>
      </c>
      <c r="V35" s="57">
        <v>0.11150702142313501</v>
      </c>
      <c r="W35" s="57">
        <v>0</v>
      </c>
      <c r="X35" s="57">
        <v>0</v>
      </c>
      <c r="Y35" s="57">
        <v>0.32267521141392502</v>
      </c>
      <c r="Z35" s="57">
        <v>0.61206547949631096</v>
      </c>
      <c r="AA35" s="57">
        <v>0.101751055271343</v>
      </c>
      <c r="AB35" s="57">
        <v>7.9282618439492095E-2</v>
      </c>
      <c r="AC35" s="57">
        <v>2.6466933719087697E-3</v>
      </c>
      <c r="AD35" s="57">
        <v>6.0536024336539096E-3</v>
      </c>
      <c r="AE35" s="57">
        <v>0.206814714871593</v>
      </c>
      <c r="AF35" s="57">
        <v>7.4616395142487302E-2</v>
      </c>
      <c r="AG35" s="57">
        <v>0</v>
      </c>
      <c r="AH35" s="57">
        <v>0</v>
      </c>
    </row>
    <row r="36" spans="1:34" s="38" customFormat="1" x14ac:dyDescent="0.3">
      <c r="A36" s="9" t="s">
        <v>340</v>
      </c>
      <c r="B36" s="9"/>
      <c r="C36" s="117" t="s">
        <v>338</v>
      </c>
      <c r="D36" s="117"/>
      <c r="E36" s="117"/>
      <c r="F36" s="117"/>
      <c r="G36" s="117"/>
      <c r="H36" s="117"/>
      <c r="I36" s="117"/>
      <c r="J36" s="117"/>
      <c r="K36" s="117"/>
      <c r="L36" s="117"/>
      <c r="M36" s="117"/>
      <c r="O36" s="117"/>
      <c r="P36" s="117"/>
      <c r="Q36" s="117"/>
      <c r="R36" s="117"/>
      <c r="S36" s="117"/>
      <c r="T36" s="117"/>
      <c r="U36" s="117"/>
      <c r="V36" s="117"/>
      <c r="W36" s="117"/>
      <c r="X36" s="117"/>
      <c r="Y36" s="117" t="s">
        <v>338</v>
      </c>
      <c r="Z36" s="117"/>
      <c r="AA36" s="117"/>
      <c r="AB36" s="117"/>
      <c r="AC36" s="117"/>
      <c r="AD36" s="117"/>
      <c r="AE36" s="117"/>
      <c r="AF36" s="117"/>
      <c r="AG36" s="117"/>
      <c r="AH36" s="117"/>
    </row>
  </sheetData>
  <mergeCells count="9">
    <mergeCell ref="O36:X36"/>
    <mergeCell ref="Y36:AH36"/>
    <mergeCell ref="O1:X2"/>
    <mergeCell ref="Y1:AH2"/>
    <mergeCell ref="A1:A3"/>
    <mergeCell ref="B1:B3"/>
    <mergeCell ref="C1:M2"/>
    <mergeCell ref="N1:N3"/>
    <mergeCell ref="C36:M3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Readme</vt:lpstr>
      <vt:lpstr>Indicator List</vt:lpstr>
      <vt:lpstr>Demographics</vt:lpstr>
      <vt:lpstr>Protection</vt:lpstr>
      <vt:lpstr>Health</vt:lpstr>
      <vt:lpstr>Education</vt:lpstr>
      <vt:lpstr>Food Security</vt:lpstr>
      <vt:lpstr>Shelter and NFIs</vt:lpstr>
      <vt:lpstr>Site Management</vt:lpstr>
      <vt:lpstr>CwC</vt:lpstr>
      <vt:lpstr>Livelihoods</vt:lpstr>
      <vt:lpstr>Gender Subset</vt:lpstr>
      <vt:lpstr>Weighting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Lough</dc:creator>
  <cp:lastModifiedBy>Jarod . REACH</cp:lastModifiedBy>
  <dcterms:created xsi:type="dcterms:W3CDTF">2018-08-21T04:12:05Z</dcterms:created>
  <dcterms:modified xsi:type="dcterms:W3CDTF">2018-11-09T06:22:25Z</dcterms:modified>
</cp:coreProperties>
</file>