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kin.niyazov\Desktop\Personal\SNOW\"/>
    </mc:Choice>
  </mc:AlternateContent>
  <bookViews>
    <workbookView xWindow="0" yWindow="0" windowWidth="28800" windowHeight="12000" activeTab="2"/>
  </bookViews>
  <sheets>
    <sheet name="Summary" sheetId="3" r:id="rId1"/>
    <sheet name="SNOW" sheetId="1" r:id="rId2"/>
    <sheet name="SNOW - Q" sheetId="5" r:id="rId3"/>
    <sheet name="PLTR" sheetId="4" r:id="rId4"/>
    <sheet name="FB" sheetId="2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5" l="1"/>
  <c r="M3" i="5"/>
  <c r="L3" i="5"/>
  <c r="K3" i="5"/>
  <c r="J4" i="5"/>
  <c r="K4" i="5"/>
  <c r="L4" i="5" s="1"/>
  <c r="J3" i="5"/>
  <c r="I4" i="5"/>
  <c r="L6" i="5"/>
  <c r="M6" i="5" s="1"/>
  <c r="K6" i="5"/>
  <c r="C7" i="5"/>
  <c r="H7" i="5"/>
  <c r="F4" i="5"/>
  <c r="G4" i="5"/>
  <c r="E4" i="5"/>
  <c r="H3" i="5"/>
  <c r="H4" i="5" s="1"/>
  <c r="C25" i="1" l="1"/>
  <c r="F7" i="3" l="1"/>
  <c r="E7" i="3"/>
  <c r="F4" i="3"/>
  <c r="E4" i="3"/>
  <c r="F3" i="3"/>
  <c r="E3" i="3"/>
  <c r="E12" i="4"/>
  <c r="F12" i="4" s="1"/>
  <c r="G12" i="4" s="1"/>
  <c r="D12" i="4"/>
  <c r="C10" i="4"/>
  <c r="C16" i="4" s="1"/>
  <c r="D6" i="4"/>
  <c r="E6" i="4"/>
  <c r="F6" i="4"/>
  <c r="G6" i="4"/>
  <c r="G5" i="4"/>
  <c r="F5" i="4"/>
  <c r="E5" i="4"/>
  <c r="C5" i="4"/>
  <c r="H3" i="4"/>
  <c r="G3" i="4"/>
  <c r="D11" i="4"/>
  <c r="E11" i="4" s="1"/>
  <c r="F11" i="4" s="1"/>
  <c r="G11" i="4" s="1"/>
  <c r="D9" i="4"/>
  <c r="E9" i="4" s="1"/>
  <c r="D8" i="4"/>
  <c r="E8" i="4" s="1"/>
  <c r="F8" i="4" s="1"/>
  <c r="G8" i="4" s="1"/>
  <c r="F4" i="4"/>
  <c r="E4" i="4"/>
  <c r="D4" i="4"/>
  <c r="D2" i="4"/>
  <c r="E2" i="4" s="1"/>
  <c r="F2" i="4" s="1"/>
  <c r="G2" i="4" s="1"/>
  <c r="C16" i="2"/>
  <c r="C10" i="2"/>
  <c r="C13" i="2" s="1"/>
  <c r="D8" i="2"/>
  <c r="D6" i="2"/>
  <c r="E6" i="2"/>
  <c r="F6" i="2"/>
  <c r="G6" i="2"/>
  <c r="G5" i="2"/>
  <c r="F5" i="2"/>
  <c r="D5" i="2"/>
  <c r="G4" i="2"/>
  <c r="E4" i="2"/>
  <c r="F4" i="2"/>
  <c r="D4" i="2"/>
  <c r="H3" i="2"/>
  <c r="D11" i="2"/>
  <c r="E11" i="2" s="1"/>
  <c r="F11" i="2" s="1"/>
  <c r="G11" i="2" s="1"/>
  <c r="D9" i="2"/>
  <c r="E9" i="2" s="1"/>
  <c r="D2" i="2"/>
  <c r="E2" i="2" s="1"/>
  <c r="F2" i="2" s="1"/>
  <c r="G2" i="2" s="1"/>
  <c r="H3" i="1"/>
  <c r="E11" i="1"/>
  <c r="F11" i="1" s="1"/>
  <c r="G11" i="1" s="1"/>
  <c r="D11" i="1"/>
  <c r="C10" i="1"/>
  <c r="C16" i="1" s="1"/>
  <c r="E8" i="1"/>
  <c r="F8" i="1" s="1"/>
  <c r="G8" i="1" s="1"/>
  <c r="D8" i="1"/>
  <c r="D9" i="1"/>
  <c r="D10" i="1" s="1"/>
  <c r="E6" i="1"/>
  <c r="F6" i="1"/>
  <c r="G6" i="1"/>
  <c r="D6" i="1"/>
  <c r="F5" i="1"/>
  <c r="G5" i="1" s="1"/>
  <c r="E5" i="1"/>
  <c r="G3" i="1"/>
  <c r="F4" i="1"/>
  <c r="E4" i="1"/>
  <c r="D4" i="1"/>
  <c r="E2" i="1"/>
  <c r="F2" i="1" s="1"/>
  <c r="G2" i="1" s="1"/>
  <c r="D2" i="1"/>
  <c r="M7" i="5" l="1"/>
  <c r="C13" i="4"/>
  <c r="C13" i="1"/>
  <c r="D16" i="1"/>
  <c r="D13" i="1"/>
  <c r="E9" i="1"/>
  <c r="F9" i="4"/>
  <c r="E10" i="4"/>
  <c r="D10" i="4"/>
  <c r="D10" i="2"/>
  <c r="F9" i="2"/>
  <c r="E8" i="2"/>
  <c r="F8" i="2" s="1"/>
  <c r="G8" i="2" s="1"/>
  <c r="D13" i="2" l="1"/>
  <c r="D17" i="2" s="1"/>
  <c r="D16" i="2"/>
  <c r="D18" i="1"/>
  <c r="D17" i="1"/>
  <c r="F9" i="1"/>
  <c r="E10" i="1"/>
  <c r="E13" i="4"/>
  <c r="E16" i="4"/>
  <c r="G9" i="4"/>
  <c r="G10" i="4" s="1"/>
  <c r="F10" i="4"/>
  <c r="D13" i="4"/>
  <c r="D16" i="4"/>
  <c r="F10" i="2"/>
  <c r="F16" i="2" s="1"/>
  <c r="G9" i="2"/>
  <c r="G10" i="2" s="1"/>
  <c r="E10" i="2"/>
  <c r="E13" i="2" l="1"/>
  <c r="E17" i="2" s="1"/>
  <c r="E16" i="2"/>
  <c r="D18" i="4"/>
  <c r="D17" i="4"/>
  <c r="E18" i="4"/>
  <c r="E17" i="4"/>
  <c r="E16" i="1"/>
  <c r="E13" i="1"/>
  <c r="G9" i="1"/>
  <c r="G10" i="1" s="1"/>
  <c r="F10" i="1"/>
  <c r="F13" i="4"/>
  <c r="F16" i="4"/>
  <c r="G13" i="4"/>
  <c r="G16" i="4"/>
  <c r="C4" i="3" s="1"/>
  <c r="G13" i="2"/>
  <c r="G17" i="2" s="1"/>
  <c r="D7" i="3" s="1"/>
  <c r="G16" i="2"/>
  <c r="C7" i="3" s="1"/>
  <c r="F13" i="2"/>
  <c r="F17" i="2" s="1"/>
  <c r="F18" i="4" l="1"/>
  <c r="F17" i="4"/>
  <c r="G18" i="4"/>
  <c r="D4" i="3" s="1"/>
  <c r="G17" i="4"/>
  <c r="E18" i="1"/>
  <c r="E17" i="1"/>
  <c r="F16" i="1"/>
  <c r="F13" i="1"/>
  <c r="G16" i="1"/>
  <c r="C3" i="3" s="1"/>
  <c r="G13" i="1"/>
  <c r="G18" i="1" l="1"/>
  <c r="D3" i="3" s="1"/>
  <c r="G17" i="1"/>
  <c r="F18" i="1"/>
  <c r="F17" i="1"/>
</calcChain>
</file>

<file path=xl/comments1.xml><?xml version="1.0" encoding="utf-8"?>
<comments xmlns="http://schemas.openxmlformats.org/spreadsheetml/2006/main">
  <authors>
    <author>Niyazov, Tulkin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Niyazov, Tulkin:</t>
        </r>
        <r>
          <rPr>
            <sz val="9"/>
            <color indexed="81"/>
            <rFont val="Tahoma"/>
            <family val="2"/>
          </rPr>
          <t xml:space="preserve">
Adobe</t>
        </r>
      </text>
    </comment>
  </commentList>
</comments>
</file>

<file path=xl/comments2.xml><?xml version="1.0" encoding="utf-8"?>
<comments xmlns="http://schemas.openxmlformats.org/spreadsheetml/2006/main">
  <authors>
    <author>Niyazov, Tulkin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Niyazov, Tulkin:</t>
        </r>
        <r>
          <rPr>
            <sz val="9"/>
            <color indexed="81"/>
            <rFont val="Tahoma"/>
            <family val="2"/>
          </rPr>
          <t xml:space="preserve">
Adobe</t>
        </r>
      </text>
    </comment>
  </commentList>
</comments>
</file>

<file path=xl/comments3.xml><?xml version="1.0" encoding="utf-8"?>
<comments xmlns="http://schemas.openxmlformats.org/spreadsheetml/2006/main">
  <authors>
    <author>Niyazov, Tulkin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Niyazov, Tulkin:</t>
        </r>
        <r>
          <rPr>
            <sz val="9"/>
            <color indexed="81"/>
            <rFont val="Tahoma"/>
            <family val="2"/>
          </rPr>
          <t xml:space="preserve">
Adobe</t>
        </r>
      </text>
    </comment>
  </commentList>
</comments>
</file>

<file path=xl/sharedStrings.xml><?xml version="1.0" encoding="utf-8"?>
<sst xmlns="http://schemas.openxmlformats.org/spreadsheetml/2006/main" count="76" uniqueCount="42">
  <si>
    <t>Sales</t>
  </si>
  <si>
    <t>Sales growth</t>
  </si>
  <si>
    <t>SNOW</t>
  </si>
  <si>
    <t>IS</t>
  </si>
  <si>
    <t>EBITDA Margin</t>
  </si>
  <si>
    <t>EBITDA</t>
  </si>
  <si>
    <t>Shares</t>
  </si>
  <si>
    <t>Price</t>
  </si>
  <si>
    <t>Market Cap</t>
  </si>
  <si>
    <t>P / S</t>
  </si>
  <si>
    <t>Valuation Metrics</t>
  </si>
  <si>
    <t>Cash</t>
  </si>
  <si>
    <t>Debt</t>
  </si>
  <si>
    <t>EV</t>
  </si>
  <si>
    <t>EV / EBITDA</t>
  </si>
  <si>
    <t>CAGR</t>
  </si>
  <si>
    <t>Company</t>
  </si>
  <si>
    <t>4 yr CAGR</t>
  </si>
  <si>
    <t xml:space="preserve"> EBITDA Margin</t>
  </si>
  <si>
    <t>PLTR</t>
  </si>
  <si>
    <t>FB</t>
  </si>
  <si>
    <t>FY4
P / S</t>
  </si>
  <si>
    <t>FY4
EV / EBITDA</t>
  </si>
  <si>
    <t>Wix</t>
  </si>
  <si>
    <t>Tableau Comp</t>
  </si>
  <si>
    <t>Revenue</t>
  </si>
  <si>
    <t>Purchase Price FY2019</t>
  </si>
  <si>
    <t>EV / Sales</t>
  </si>
  <si>
    <t>1Q21</t>
  </si>
  <si>
    <t>2Q21</t>
  </si>
  <si>
    <t>3Q21</t>
  </si>
  <si>
    <t>4Q21</t>
  </si>
  <si>
    <t>1Q22</t>
  </si>
  <si>
    <t>FY21</t>
  </si>
  <si>
    <t>Data</t>
  </si>
  <si>
    <t>FY20</t>
  </si>
  <si>
    <t>Gross Margin</t>
  </si>
  <si>
    <t>2Q22</t>
  </si>
  <si>
    <t>3Q22</t>
  </si>
  <si>
    <t>4Q22</t>
  </si>
  <si>
    <t>FY22</t>
  </si>
  <si>
    <t>Gross Margin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</si>
</sst>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_);\(0.0%\);0.0%_);@_)"/>
    <numFmt numFmtId="165" formatCode="&quot;$&quot;#,##0_);\(&quot;$&quot;#,##0\);&quot;$&quot;#,##0_);@_)"/>
    <numFmt numFmtId="166" formatCode="0.0\x_);\(0.0\x\);0.0\x_);@_)"/>
    <numFmt numFmtId="173" formatCode="0%_);\(0%\);0%_);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0" fillId="2" borderId="0" xfId="0" applyFill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1" xfId="0" applyFont="1" applyBorder="1"/>
    <xf numFmtId="9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0" fillId="0" borderId="2" xfId="0" applyBorder="1"/>
    <xf numFmtId="0" fontId="1" fillId="0" borderId="0" xfId="0" applyFont="1"/>
    <xf numFmtId="164" fontId="2" fillId="0" borderId="1" xfId="0" applyNumberFormat="1" applyFont="1" applyBorder="1"/>
    <xf numFmtId="0" fontId="0" fillId="2" borderId="0" xfId="0" applyFill="1" applyAlignment="1">
      <alignment horizontal="center" vertical="center" wrapText="1"/>
    </xf>
    <xf numFmtId="10" fontId="0" fillId="0" borderId="0" xfId="0" applyNumberFormat="1"/>
    <xf numFmtId="173" fontId="0" fillId="0" borderId="0" xfId="0" applyNumberFormat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workbookViewId="0">
      <selection activeCell="I17" sqref="I17"/>
    </sheetView>
  </sheetViews>
  <sheetFormatPr defaultRowHeight="15" x14ac:dyDescent="0.25"/>
  <cols>
    <col min="4" max="4" width="11.85546875" customWidth="1"/>
  </cols>
  <sheetData>
    <row r="2" spans="2:6" ht="32.25" customHeight="1" x14ac:dyDescent="0.25">
      <c r="B2" s="15" t="s">
        <v>16</v>
      </c>
      <c r="C2" s="15" t="s">
        <v>21</v>
      </c>
      <c r="D2" s="15" t="s">
        <v>22</v>
      </c>
      <c r="E2" s="15" t="s">
        <v>17</v>
      </c>
      <c r="F2" s="15" t="s">
        <v>18</v>
      </c>
    </row>
    <row r="3" spans="2:6" x14ac:dyDescent="0.25">
      <c r="B3" t="s">
        <v>2</v>
      </c>
      <c r="C3" s="6">
        <f>SNOW!G16</f>
        <v>9.6214130696889324</v>
      </c>
      <c r="D3" s="6">
        <f>SNOW!G18</f>
        <v>17.988907644080058</v>
      </c>
      <c r="E3" s="7">
        <f>SNOW!H3</f>
        <v>0.55975233551000669</v>
      </c>
      <c r="F3" s="4">
        <f>SNOW!G5</f>
        <v>0.5</v>
      </c>
    </row>
    <row r="4" spans="2:6" x14ac:dyDescent="0.25">
      <c r="B4" t="s">
        <v>19</v>
      </c>
      <c r="C4" s="6">
        <f>PLTR!G16</f>
        <v>15.243588693158541</v>
      </c>
      <c r="D4" s="6">
        <f>PLTR!G18</f>
        <v>51.631213872832376</v>
      </c>
      <c r="E4" s="7">
        <f>PLTR!H3</f>
        <v>0.29260076203445795</v>
      </c>
      <c r="F4" s="4">
        <f>PLTR!G5</f>
        <v>0.28349037279803357</v>
      </c>
    </row>
    <row r="5" spans="2:6" x14ac:dyDescent="0.25">
      <c r="B5" t="s">
        <v>23</v>
      </c>
      <c r="C5" s="6"/>
      <c r="D5" s="6"/>
      <c r="E5" s="7"/>
      <c r="F5" s="4"/>
    </row>
    <row r="6" spans="2:6" x14ac:dyDescent="0.25">
      <c r="C6" s="6"/>
      <c r="D6" s="6"/>
      <c r="E6" s="7"/>
      <c r="F6" s="4"/>
    </row>
    <row r="7" spans="2:6" x14ac:dyDescent="0.25">
      <c r="B7" t="s">
        <v>20</v>
      </c>
      <c r="C7" s="6">
        <f>FB!G16</f>
        <v>4.5005760252238414</v>
      </c>
      <c r="D7" s="6">
        <f>FB!G17</f>
        <v>9.1829685810879091</v>
      </c>
      <c r="E7" s="7">
        <f>FB!H3</f>
        <v>0.16389504771743968</v>
      </c>
      <c r="F7" s="4">
        <f>FB!G5</f>
        <v>0.49006622516556292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5"/>
  <sheetViews>
    <sheetView showGridLines="0" workbookViewId="0">
      <selection activeCell="E23" sqref="E23"/>
    </sheetView>
  </sheetViews>
  <sheetFormatPr defaultRowHeight="15" x14ac:dyDescent="0.25"/>
  <cols>
    <col min="1" max="1" width="2.5703125" customWidth="1"/>
    <col min="2" max="2" width="14" bestFit="1" customWidth="1"/>
    <col min="4" max="4" width="9.28515625" bestFit="1" customWidth="1"/>
    <col min="5" max="7" width="9.85546875" bestFit="1" customWidth="1"/>
  </cols>
  <sheetData>
    <row r="2" spans="2:11" x14ac:dyDescent="0.25">
      <c r="B2" s="3" t="s">
        <v>3</v>
      </c>
      <c r="C2" s="3">
        <v>2021</v>
      </c>
      <c r="D2" s="3">
        <f>+C2+1</f>
        <v>2022</v>
      </c>
      <c r="E2" s="3">
        <f t="shared" ref="E2:G2" si="0">+D2+1</f>
        <v>2023</v>
      </c>
      <c r="F2" s="3">
        <f t="shared" si="0"/>
        <v>2024</v>
      </c>
      <c r="G2" s="3">
        <f t="shared" si="0"/>
        <v>2025</v>
      </c>
      <c r="H2" s="3" t="s">
        <v>15</v>
      </c>
    </row>
    <row r="3" spans="2:11" x14ac:dyDescent="0.25">
      <c r="B3" t="s">
        <v>0</v>
      </c>
      <c r="C3">
        <v>1051</v>
      </c>
      <c r="D3">
        <v>1729</v>
      </c>
      <c r="E3">
        <v>2713</v>
      </c>
      <c r="F3">
        <v>4147</v>
      </c>
      <c r="G3">
        <f>F3*(1+G4)</f>
        <v>6220.5</v>
      </c>
      <c r="H3" s="7">
        <f>(G3/C3)^(1/4)-1</f>
        <v>0.55975233551000669</v>
      </c>
    </row>
    <row r="4" spans="2:11" x14ac:dyDescent="0.25">
      <c r="B4" s="1" t="s">
        <v>1</v>
      </c>
      <c r="C4" s="1"/>
      <c r="D4" s="2">
        <f>D3/C3-1</f>
        <v>0.64509990485252144</v>
      </c>
      <c r="E4" s="2">
        <f>E3/D3-1</f>
        <v>0.56911509543088501</v>
      </c>
      <c r="F4" s="2">
        <f>F3/E3-1</f>
        <v>0.52856616291927749</v>
      </c>
      <c r="G4" s="2">
        <v>0.5</v>
      </c>
    </row>
    <row r="5" spans="2:11" x14ac:dyDescent="0.25">
      <c r="B5" s="8" t="s">
        <v>4</v>
      </c>
      <c r="C5" s="8"/>
      <c r="D5" s="9">
        <v>0.5</v>
      </c>
      <c r="E5" s="9">
        <f>D5</f>
        <v>0.5</v>
      </c>
      <c r="F5" s="9">
        <f t="shared" ref="F5:G5" si="1">E5</f>
        <v>0.5</v>
      </c>
      <c r="G5" s="9">
        <f t="shared" si="1"/>
        <v>0.5</v>
      </c>
    </row>
    <row r="6" spans="2:11" x14ac:dyDescent="0.25">
      <c r="B6" t="s">
        <v>5</v>
      </c>
      <c r="D6" s="5">
        <f>D3*D5</f>
        <v>864.5</v>
      </c>
      <c r="E6" s="5">
        <f t="shared" ref="E6:G6" si="2">E3*E5</f>
        <v>1356.5</v>
      </c>
      <c r="F6" s="5">
        <f t="shared" si="2"/>
        <v>2073.5</v>
      </c>
      <c r="G6" s="5">
        <f t="shared" si="2"/>
        <v>3110.25</v>
      </c>
    </row>
    <row r="8" spans="2:11" x14ac:dyDescent="0.25">
      <c r="B8" t="s">
        <v>6</v>
      </c>
      <c r="C8">
        <v>295</v>
      </c>
      <c r="D8">
        <f>C8+5</f>
        <v>300</v>
      </c>
      <c r="E8">
        <f t="shared" ref="E8:G8" si="3">D8+5</f>
        <v>305</v>
      </c>
      <c r="F8">
        <f t="shared" si="3"/>
        <v>310</v>
      </c>
      <c r="G8">
        <f t="shared" si="3"/>
        <v>315</v>
      </c>
    </row>
    <row r="9" spans="2:11" x14ac:dyDescent="0.25">
      <c r="B9" s="10" t="s">
        <v>7</v>
      </c>
      <c r="C9" s="11">
        <v>190</v>
      </c>
      <c r="D9" s="11">
        <f>C9</f>
        <v>190</v>
      </c>
      <c r="E9" s="11">
        <f t="shared" ref="E9:G9" si="4">D9</f>
        <v>190</v>
      </c>
      <c r="F9" s="11">
        <f t="shared" si="4"/>
        <v>190</v>
      </c>
      <c r="G9" s="11">
        <f t="shared" si="4"/>
        <v>190</v>
      </c>
    </row>
    <row r="10" spans="2:11" x14ac:dyDescent="0.25">
      <c r="B10" t="s">
        <v>8</v>
      </c>
      <c r="C10">
        <f>C9*C8</f>
        <v>56050</v>
      </c>
      <c r="D10">
        <f t="shared" ref="D10:G10" si="5">D9*D8</f>
        <v>57000</v>
      </c>
      <c r="E10">
        <f t="shared" si="5"/>
        <v>57950</v>
      </c>
      <c r="F10">
        <f t="shared" si="5"/>
        <v>58900</v>
      </c>
      <c r="G10">
        <f t="shared" si="5"/>
        <v>59850</v>
      </c>
    </row>
    <row r="11" spans="2:11" x14ac:dyDescent="0.25">
      <c r="B11" t="s">
        <v>11</v>
      </c>
      <c r="C11">
        <v>3900</v>
      </c>
      <c r="D11">
        <f>C11</f>
        <v>3900</v>
      </c>
      <c r="E11">
        <f t="shared" ref="E11:G11" si="6">D11</f>
        <v>3900</v>
      </c>
      <c r="F11">
        <f t="shared" si="6"/>
        <v>3900</v>
      </c>
      <c r="G11">
        <f t="shared" si="6"/>
        <v>3900</v>
      </c>
      <c r="K11" s="4"/>
    </row>
    <row r="12" spans="2:11" x14ac:dyDescent="0.25"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K12" s="16"/>
    </row>
    <row r="13" spans="2:11" x14ac:dyDescent="0.25">
      <c r="B13" s="12" t="s">
        <v>13</v>
      </c>
      <c r="C13" s="12">
        <f>C10+C12-C11</f>
        <v>52150</v>
      </c>
      <c r="D13" s="12">
        <f t="shared" ref="D13:G13" si="7">D10+D12-D11</f>
        <v>53100</v>
      </c>
      <c r="E13" s="12">
        <f t="shared" si="7"/>
        <v>54050</v>
      </c>
      <c r="F13" s="12">
        <f t="shared" si="7"/>
        <v>55000</v>
      </c>
      <c r="G13" s="12">
        <f t="shared" si="7"/>
        <v>55950</v>
      </c>
    </row>
    <row r="15" spans="2:11" x14ac:dyDescent="0.25">
      <c r="B15" s="13" t="s">
        <v>10</v>
      </c>
    </row>
    <row r="16" spans="2:11" x14ac:dyDescent="0.25">
      <c r="B16" t="s">
        <v>9</v>
      </c>
      <c r="C16" s="6">
        <f>C10/C3</f>
        <v>53.330161750713607</v>
      </c>
      <c r="D16" s="6">
        <f t="shared" ref="D16:G16" si="8">D10/D3</f>
        <v>32.967032967032964</v>
      </c>
      <c r="E16" s="6">
        <f t="shared" si="8"/>
        <v>21.360117950608181</v>
      </c>
      <c r="F16" s="6">
        <f t="shared" si="8"/>
        <v>14.203038340969375</v>
      </c>
      <c r="G16" s="6">
        <f t="shared" si="8"/>
        <v>9.6214130696889324</v>
      </c>
    </row>
    <row r="17" spans="2:7" x14ac:dyDescent="0.25">
      <c r="B17" t="s">
        <v>27</v>
      </c>
      <c r="C17" s="6"/>
      <c r="D17" s="6">
        <f>D13/D3</f>
        <v>30.711393869288607</v>
      </c>
      <c r="E17" s="6">
        <f t="shared" ref="E17:G17" si="9">E13/E3</f>
        <v>19.922594913380021</v>
      </c>
      <c r="F17" s="6">
        <f t="shared" si="9"/>
        <v>13.262599469496021</v>
      </c>
      <c r="G17" s="6">
        <f t="shared" si="9"/>
        <v>8.994453822040029</v>
      </c>
    </row>
    <row r="18" spans="2:7" x14ac:dyDescent="0.25">
      <c r="B18" t="s">
        <v>14</v>
      </c>
      <c r="D18" s="6">
        <f>D13/D6</f>
        <v>61.422787738577213</v>
      </c>
      <c r="E18" s="6">
        <f t="shared" ref="E18:G18" si="10">E13/E6</f>
        <v>39.845189826760041</v>
      </c>
      <c r="F18" s="6">
        <f t="shared" si="10"/>
        <v>26.525198938992041</v>
      </c>
      <c r="G18" s="6">
        <f t="shared" si="10"/>
        <v>17.988907644080058</v>
      </c>
    </row>
    <row r="21" spans="2:7" x14ac:dyDescent="0.25">
      <c r="B21" s="13" t="s">
        <v>24</v>
      </c>
      <c r="C21">
        <v>2018</v>
      </c>
    </row>
    <row r="22" spans="2:7" x14ac:dyDescent="0.25">
      <c r="B22" t="s">
        <v>25</v>
      </c>
      <c r="C22">
        <v>1200</v>
      </c>
    </row>
    <row r="24" spans="2:7" x14ac:dyDescent="0.25">
      <c r="B24" t="s">
        <v>26</v>
      </c>
      <c r="C24">
        <v>15700</v>
      </c>
    </row>
    <row r="25" spans="2:7" x14ac:dyDescent="0.25">
      <c r="B25" t="s">
        <v>9</v>
      </c>
      <c r="C25" s="6">
        <f>C24/C22</f>
        <v>13.083333333333334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showGridLines="0" tabSelected="1" workbookViewId="0">
      <selection activeCell="U11" sqref="U11"/>
    </sheetView>
  </sheetViews>
  <sheetFormatPr defaultRowHeight="15" outlineLevelCol="1" x14ac:dyDescent="0.25"/>
  <cols>
    <col min="2" max="2" width="15.7109375" bestFit="1" customWidth="1"/>
    <col min="3" max="3" width="10.85546875" bestFit="1" customWidth="1"/>
    <col min="4" max="7" width="9.140625" outlineLevel="1"/>
    <col min="8" max="8" width="10.85546875" bestFit="1" customWidth="1"/>
    <col min="9" max="12" width="9.140625" outlineLevel="1"/>
    <col min="13" max="13" width="10.85546875" bestFit="1" customWidth="1"/>
  </cols>
  <sheetData>
    <row r="2" spans="2:13" x14ac:dyDescent="0.25">
      <c r="B2" s="18" t="s">
        <v>34</v>
      </c>
      <c r="C2" s="19" t="s">
        <v>35</v>
      </c>
      <c r="D2" s="19" t="s">
        <v>28</v>
      </c>
      <c r="E2" s="19" t="s">
        <v>29</v>
      </c>
      <c r="F2" s="19" t="s">
        <v>30</v>
      </c>
      <c r="G2" s="19" t="s">
        <v>31</v>
      </c>
      <c r="H2" s="19" t="s">
        <v>33</v>
      </c>
      <c r="I2" s="19" t="s">
        <v>32</v>
      </c>
      <c r="J2" s="19" t="s">
        <v>37</v>
      </c>
      <c r="K2" s="19" t="s">
        <v>38</v>
      </c>
      <c r="L2" s="19" t="s">
        <v>39</v>
      </c>
      <c r="M2" s="19" t="s">
        <v>40</v>
      </c>
    </row>
    <row r="3" spans="2:13" x14ac:dyDescent="0.25">
      <c r="B3" t="s">
        <v>25</v>
      </c>
      <c r="C3" s="5">
        <v>264.74799999999999</v>
      </c>
      <c r="D3" s="5">
        <v>109</v>
      </c>
      <c r="E3" s="5">
        <v>133</v>
      </c>
      <c r="F3" s="5">
        <v>160</v>
      </c>
      <c r="G3" s="5">
        <v>190</v>
      </c>
      <c r="H3" s="5">
        <f>SUM(D3:G3)</f>
        <v>592</v>
      </c>
      <c r="I3" s="5">
        <v>229</v>
      </c>
      <c r="J3" s="5">
        <f>AVERAGE(235,240)</f>
        <v>237.5</v>
      </c>
      <c r="K3" s="5">
        <f>F3*(1+K4)</f>
        <v>285.71428571428572</v>
      </c>
      <c r="L3" s="5">
        <f>G3*(1+L4)</f>
        <v>339.28571428571428</v>
      </c>
      <c r="M3" s="5">
        <f>SUM(I3:L3)</f>
        <v>1091.5</v>
      </c>
    </row>
    <row r="4" spans="2:13" x14ac:dyDescent="0.25">
      <c r="E4" s="17">
        <f>E3/D3-1</f>
        <v>0.22018348623853212</v>
      </c>
      <c r="F4" s="17">
        <f t="shared" ref="F4:H4" si="0">F3/E3-1</f>
        <v>0.20300751879699241</v>
      </c>
      <c r="G4" s="17">
        <f t="shared" si="0"/>
        <v>0.1875</v>
      </c>
      <c r="H4" s="17">
        <f>H3/C3-1</f>
        <v>1.2360886578935442</v>
      </c>
      <c r="I4" s="17">
        <f>I3/D3-1</f>
        <v>1.1009174311926606</v>
      </c>
      <c r="J4" s="17">
        <f>J3/E3-1</f>
        <v>0.78571428571428581</v>
      </c>
      <c r="K4" s="17">
        <f t="shared" ref="K4:L4" si="1">J4</f>
        <v>0.78571428571428581</v>
      </c>
      <c r="L4" s="17">
        <f t="shared" si="1"/>
        <v>0.78571428571428581</v>
      </c>
      <c r="M4" s="17">
        <f>M3/H3-1</f>
        <v>0.84375</v>
      </c>
    </row>
    <row r="5" spans="2:13" x14ac:dyDescent="0.25">
      <c r="E5" s="17"/>
      <c r="F5" s="17"/>
      <c r="G5" s="17"/>
      <c r="H5" s="17"/>
      <c r="I5" s="7"/>
    </row>
    <row r="6" spans="2:13" x14ac:dyDescent="0.25">
      <c r="B6" s="1" t="s">
        <v>41</v>
      </c>
      <c r="C6" s="20">
        <v>0.63</v>
      </c>
      <c r="D6" s="1"/>
      <c r="E6" s="1"/>
      <c r="F6" s="1"/>
      <c r="G6" s="1"/>
      <c r="H6" s="20">
        <v>0.69</v>
      </c>
      <c r="I6" s="20">
        <v>0.73</v>
      </c>
      <c r="J6" s="20">
        <v>0.72</v>
      </c>
      <c r="K6" s="20">
        <f>J6</f>
        <v>0.72</v>
      </c>
      <c r="L6" s="20">
        <f t="shared" ref="L6:M6" si="2">K6</f>
        <v>0.72</v>
      </c>
      <c r="M6" s="20">
        <f t="shared" si="2"/>
        <v>0.72</v>
      </c>
    </row>
    <row r="7" spans="2:13" x14ac:dyDescent="0.25">
      <c r="B7" t="s">
        <v>36</v>
      </c>
      <c r="C7" s="5">
        <f>C3*C6</f>
        <v>166.79123999999999</v>
      </c>
      <c r="D7" s="5"/>
      <c r="E7" s="5"/>
      <c r="F7" s="5"/>
      <c r="G7" s="5"/>
      <c r="H7" s="5">
        <f>H3*H6</f>
        <v>408.47999999999996</v>
      </c>
      <c r="I7" s="5"/>
      <c r="J7" s="5"/>
      <c r="K7" s="5"/>
      <c r="L7" s="5"/>
      <c r="M7" s="5">
        <f>M3*M6</f>
        <v>785.88</v>
      </c>
    </row>
    <row r="9" spans="2:13" x14ac:dyDescent="0.25">
      <c r="B9" t="s">
        <v>6</v>
      </c>
      <c r="I9">
        <v>297</v>
      </c>
      <c r="M9">
        <v>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8"/>
  <sheetViews>
    <sheetView showGridLines="0" workbookViewId="0">
      <selection activeCell="E17" sqref="E17"/>
    </sheetView>
  </sheetViews>
  <sheetFormatPr defaultRowHeight="15" x14ac:dyDescent="0.25"/>
  <cols>
    <col min="1" max="1" width="2.5703125" customWidth="1"/>
    <col min="2" max="2" width="14" bestFit="1" customWidth="1"/>
    <col min="4" max="4" width="9.28515625" bestFit="1" customWidth="1"/>
    <col min="5" max="7" width="9.85546875" bestFit="1" customWidth="1"/>
  </cols>
  <sheetData>
    <row r="2" spans="2:8" x14ac:dyDescent="0.25">
      <c r="B2" s="3" t="s">
        <v>3</v>
      </c>
      <c r="C2" s="3">
        <v>2021</v>
      </c>
      <c r="D2" s="3">
        <f>+C2+1</f>
        <v>2022</v>
      </c>
      <c r="E2" s="3">
        <f t="shared" ref="E2:G2" si="0">+D2+1</f>
        <v>2023</v>
      </c>
      <c r="F2" s="3">
        <f t="shared" si="0"/>
        <v>2024</v>
      </c>
      <c r="G2" s="3">
        <f t="shared" si="0"/>
        <v>2025</v>
      </c>
      <c r="H2" s="3" t="s">
        <v>15</v>
      </c>
    </row>
    <row r="3" spans="2:8" x14ac:dyDescent="0.25">
      <c r="B3" t="s">
        <v>0</v>
      </c>
      <c r="C3">
        <v>1093</v>
      </c>
      <c r="D3">
        <v>1470</v>
      </c>
      <c r="E3">
        <v>1911</v>
      </c>
      <c r="F3">
        <v>2441</v>
      </c>
      <c r="G3">
        <f>F3*(1+G4)</f>
        <v>3051.25</v>
      </c>
      <c r="H3" s="7">
        <f>(G3/C3)^(1/4)-1</f>
        <v>0.29260076203445795</v>
      </c>
    </row>
    <row r="4" spans="2:8" x14ac:dyDescent="0.25">
      <c r="B4" s="1" t="s">
        <v>1</v>
      </c>
      <c r="C4" s="1"/>
      <c r="D4" s="2">
        <f>D3/C3-1</f>
        <v>0.34492223238792308</v>
      </c>
      <c r="E4" s="2">
        <f t="shared" ref="E4:F4" si="1">E3/D3-1</f>
        <v>0.30000000000000004</v>
      </c>
      <c r="F4" s="2">
        <f t="shared" si="1"/>
        <v>0.27734170591313445</v>
      </c>
      <c r="G4" s="2">
        <v>0.25</v>
      </c>
    </row>
    <row r="5" spans="2:8" x14ac:dyDescent="0.25">
      <c r="B5" s="8" t="s">
        <v>4</v>
      </c>
      <c r="C5" s="14">
        <f>204/1093</f>
        <v>0.18664226898444647</v>
      </c>
      <c r="D5" s="14">
        <v>0.22040816326530613</v>
      </c>
      <c r="E5" s="14">
        <f>495/E3</f>
        <v>0.25902668759811615</v>
      </c>
      <c r="F5" s="9">
        <f>692/F3</f>
        <v>0.28349037279803357</v>
      </c>
      <c r="G5" s="9">
        <f>F5</f>
        <v>0.28349037279803357</v>
      </c>
    </row>
    <row r="6" spans="2:8" x14ac:dyDescent="0.25">
      <c r="B6" t="s">
        <v>5</v>
      </c>
      <c r="D6" s="5">
        <f>D3*D5</f>
        <v>324</v>
      </c>
      <c r="E6" s="5">
        <f>E3*E5</f>
        <v>494.99999999999994</v>
      </c>
      <c r="F6" s="5">
        <f>F3*F5</f>
        <v>692</v>
      </c>
      <c r="G6" s="5">
        <f>G3*G5</f>
        <v>864.99999999999989</v>
      </c>
    </row>
    <row r="8" spans="2:8" x14ac:dyDescent="0.25">
      <c r="B8" t="s">
        <v>6</v>
      </c>
      <c r="C8">
        <v>2423</v>
      </c>
      <c r="D8">
        <f>C8+10</f>
        <v>2433</v>
      </c>
      <c r="E8">
        <f t="shared" ref="E8:G8" si="2">D8+5</f>
        <v>2438</v>
      </c>
      <c r="F8">
        <f t="shared" si="2"/>
        <v>2443</v>
      </c>
      <c r="G8">
        <f t="shared" si="2"/>
        <v>2448</v>
      </c>
    </row>
    <row r="9" spans="2:8" x14ac:dyDescent="0.25">
      <c r="B9" s="10" t="s">
        <v>7</v>
      </c>
      <c r="C9" s="11">
        <v>19</v>
      </c>
      <c r="D9" s="11">
        <f>C9</f>
        <v>19</v>
      </c>
      <c r="E9" s="11">
        <f t="shared" ref="E9:G9" si="3">D9</f>
        <v>19</v>
      </c>
      <c r="F9" s="11">
        <f t="shared" si="3"/>
        <v>19</v>
      </c>
      <c r="G9" s="11">
        <f t="shared" si="3"/>
        <v>19</v>
      </c>
    </row>
    <row r="10" spans="2:8" x14ac:dyDescent="0.25">
      <c r="B10" t="s">
        <v>8</v>
      </c>
      <c r="C10">
        <f>C9*C8</f>
        <v>46037</v>
      </c>
      <c r="D10">
        <f t="shared" ref="D10:G10" si="4">D9*D8</f>
        <v>46227</v>
      </c>
      <c r="E10">
        <f t="shared" si="4"/>
        <v>46322</v>
      </c>
      <c r="F10">
        <f t="shared" si="4"/>
        <v>46417</v>
      </c>
      <c r="G10">
        <f t="shared" si="4"/>
        <v>46512</v>
      </c>
    </row>
    <row r="11" spans="2:8" x14ac:dyDescent="0.25">
      <c r="B11" t="s">
        <v>11</v>
      </c>
      <c r="C11">
        <v>2048</v>
      </c>
      <c r="D11">
        <f>C11</f>
        <v>2048</v>
      </c>
      <c r="E11">
        <f t="shared" ref="E11:G11" si="5">D11</f>
        <v>2048</v>
      </c>
      <c r="F11">
        <f t="shared" si="5"/>
        <v>2048</v>
      </c>
      <c r="G11">
        <f t="shared" si="5"/>
        <v>2048</v>
      </c>
    </row>
    <row r="12" spans="2:8" x14ac:dyDescent="0.25">
      <c r="B12" t="s">
        <v>12</v>
      </c>
      <c r="C12">
        <v>197</v>
      </c>
      <c r="D12">
        <f>C12</f>
        <v>197</v>
      </c>
      <c r="E12">
        <f t="shared" ref="E12:G12" si="6">D12</f>
        <v>197</v>
      </c>
      <c r="F12">
        <f t="shared" si="6"/>
        <v>197</v>
      </c>
      <c r="G12">
        <f t="shared" si="6"/>
        <v>197</v>
      </c>
    </row>
    <row r="13" spans="2:8" x14ac:dyDescent="0.25">
      <c r="B13" s="12" t="s">
        <v>13</v>
      </c>
      <c r="C13" s="12">
        <f>C10+C12-C11</f>
        <v>44186</v>
      </c>
      <c r="D13" s="12">
        <f>D10+D12-D11</f>
        <v>44376</v>
      </c>
      <c r="E13" s="12">
        <f>E10+E12-E11</f>
        <v>44471</v>
      </c>
      <c r="F13" s="12">
        <f t="shared" ref="F13:G13" si="7">F10+F12-F11</f>
        <v>44566</v>
      </c>
      <c r="G13" s="12">
        <f t="shared" si="7"/>
        <v>44661</v>
      </c>
    </row>
    <row r="15" spans="2:8" x14ac:dyDescent="0.25">
      <c r="B15" s="13" t="s">
        <v>10</v>
      </c>
    </row>
    <row r="16" spans="2:8" x14ac:dyDescent="0.25">
      <c r="B16" t="s">
        <v>9</v>
      </c>
      <c r="C16" s="6">
        <f>C10/C3</f>
        <v>42.119853613906677</v>
      </c>
      <c r="D16" s="6">
        <f>D10/D3</f>
        <v>31.446938775510205</v>
      </c>
      <c r="E16" s="6">
        <f>E10/E3</f>
        <v>24.239665096807954</v>
      </c>
      <c r="F16" s="6">
        <f>F10/F3</f>
        <v>19.015567390413764</v>
      </c>
      <c r="G16" s="6">
        <f t="shared" ref="G16" si="8">G10/G3</f>
        <v>15.243588693158541</v>
      </c>
    </row>
    <row r="17" spans="2:7" x14ac:dyDescent="0.25">
      <c r="B17" t="s">
        <v>27</v>
      </c>
      <c r="C17" s="6"/>
      <c r="D17" s="6">
        <f>D13/D3</f>
        <v>30.187755102040818</v>
      </c>
      <c r="E17" s="6">
        <f t="shared" ref="E17:G17" si="9">E13/E3</f>
        <v>23.27106227106227</v>
      </c>
      <c r="F17" s="6">
        <f t="shared" si="9"/>
        <v>18.257271609995904</v>
      </c>
      <c r="G17" s="6">
        <f t="shared" si="9"/>
        <v>14.636952068824252</v>
      </c>
    </row>
    <row r="18" spans="2:7" x14ac:dyDescent="0.25">
      <c r="B18" t="s">
        <v>14</v>
      </c>
      <c r="D18" s="6">
        <f>D13/D6</f>
        <v>136.96296296296296</v>
      </c>
      <c r="E18" s="6">
        <f t="shared" ref="E18:G18" si="10">E13/E6</f>
        <v>89.840404040404053</v>
      </c>
      <c r="F18" s="6">
        <f t="shared" si="10"/>
        <v>64.401734104046241</v>
      </c>
      <c r="G18" s="6">
        <f t="shared" si="10"/>
        <v>51.631213872832376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7"/>
  <sheetViews>
    <sheetView showGridLines="0" workbookViewId="0">
      <selection activeCell="C15" sqref="C15"/>
    </sheetView>
  </sheetViews>
  <sheetFormatPr defaultRowHeight="15" x14ac:dyDescent="0.25"/>
  <cols>
    <col min="1" max="1" width="2.5703125" customWidth="1"/>
    <col min="2" max="2" width="14" bestFit="1" customWidth="1"/>
    <col min="4" max="4" width="9.28515625" bestFit="1" customWidth="1"/>
    <col min="5" max="7" width="9.85546875" bestFit="1" customWidth="1"/>
  </cols>
  <sheetData>
    <row r="2" spans="2:8" x14ac:dyDescent="0.25">
      <c r="B2" s="3" t="s">
        <v>3</v>
      </c>
      <c r="C2" s="3">
        <v>2021</v>
      </c>
      <c r="D2" s="3">
        <f>+C2+1</f>
        <v>2022</v>
      </c>
      <c r="E2" s="3">
        <f t="shared" ref="E2:G2" si="0">+D2+1</f>
        <v>2023</v>
      </c>
      <c r="F2" s="3">
        <f t="shared" si="0"/>
        <v>2024</v>
      </c>
      <c r="G2" s="3">
        <f t="shared" si="0"/>
        <v>2025</v>
      </c>
      <c r="H2" s="3" t="s">
        <v>15</v>
      </c>
    </row>
    <row r="3" spans="2:8" x14ac:dyDescent="0.25">
      <c r="B3" t="s">
        <v>0</v>
      </c>
      <c r="C3">
        <v>107847</v>
      </c>
      <c r="D3">
        <v>128769</v>
      </c>
      <c r="E3">
        <v>150562</v>
      </c>
      <c r="F3">
        <v>173686</v>
      </c>
      <c r="G3">
        <v>197908</v>
      </c>
      <c r="H3" s="7">
        <f>(G3/C3)^(1/4)-1</f>
        <v>0.16389504771743968</v>
      </c>
    </row>
    <row r="4" spans="2:8" x14ac:dyDescent="0.25">
      <c r="B4" s="1" t="s">
        <v>1</v>
      </c>
      <c r="C4" s="1"/>
      <c r="D4" s="2">
        <f>D3/C3-1</f>
        <v>0.19399705137834156</v>
      </c>
      <c r="E4" s="2">
        <f t="shared" ref="E4:F4" si="1">E3/D3-1</f>
        <v>0.16924104404010287</v>
      </c>
      <c r="F4" s="2">
        <f t="shared" si="1"/>
        <v>0.15358456981177193</v>
      </c>
      <c r="G4" s="2">
        <f>G3/F3-1</f>
        <v>0.1394585631541978</v>
      </c>
    </row>
    <row r="5" spans="2:8" x14ac:dyDescent="0.25">
      <c r="B5" s="8" t="s">
        <v>4</v>
      </c>
      <c r="C5" s="8"/>
      <c r="D5" s="9">
        <f>52/107</f>
        <v>0.48598130841121495</v>
      </c>
      <c r="E5" s="14">
        <v>0.48837209302325579</v>
      </c>
      <c r="F5" s="9">
        <f>74/151</f>
        <v>0.49006622516556292</v>
      </c>
      <c r="G5" s="9">
        <f>F5</f>
        <v>0.49006622516556292</v>
      </c>
    </row>
    <row r="6" spans="2:8" x14ac:dyDescent="0.25">
      <c r="B6" t="s">
        <v>5</v>
      </c>
      <c r="D6" s="5">
        <f>D3*D5</f>
        <v>62579.327102803742</v>
      </c>
      <c r="E6" s="5">
        <f>E3*E5</f>
        <v>73530.279069767435</v>
      </c>
      <c r="F6" s="5">
        <f>F3*F5</f>
        <v>85117.642384105959</v>
      </c>
      <c r="G6" s="5">
        <f>G3*G5</f>
        <v>96988.02649006623</v>
      </c>
    </row>
    <row r="8" spans="2:8" x14ac:dyDescent="0.25">
      <c r="B8" t="s">
        <v>6</v>
      </c>
      <c r="C8">
        <v>2944</v>
      </c>
      <c r="D8">
        <f>C8+10</f>
        <v>2954</v>
      </c>
      <c r="E8">
        <f t="shared" ref="E8:G8" si="2">D8+5</f>
        <v>2959</v>
      </c>
      <c r="F8">
        <f t="shared" si="2"/>
        <v>2964</v>
      </c>
      <c r="G8">
        <f t="shared" si="2"/>
        <v>2969</v>
      </c>
    </row>
    <row r="9" spans="2:8" x14ac:dyDescent="0.25">
      <c r="B9" s="10" t="s">
        <v>7</v>
      </c>
      <c r="C9" s="11">
        <v>300</v>
      </c>
      <c r="D9" s="11">
        <f>C9</f>
        <v>300</v>
      </c>
      <c r="E9" s="11">
        <f t="shared" ref="E9:G9" si="3">D9</f>
        <v>300</v>
      </c>
      <c r="F9" s="11">
        <f t="shared" si="3"/>
        <v>300</v>
      </c>
      <c r="G9" s="11">
        <f t="shared" si="3"/>
        <v>300</v>
      </c>
    </row>
    <row r="10" spans="2:8" x14ac:dyDescent="0.25">
      <c r="B10" t="s">
        <v>8</v>
      </c>
      <c r="C10">
        <f>C9*C8</f>
        <v>883200</v>
      </c>
      <c r="D10">
        <f t="shared" ref="D10:G10" si="4">D9*D8</f>
        <v>886200</v>
      </c>
      <c r="E10">
        <f t="shared" si="4"/>
        <v>887700</v>
      </c>
      <c r="F10">
        <f t="shared" si="4"/>
        <v>889200</v>
      </c>
      <c r="G10">
        <f t="shared" si="4"/>
        <v>890700</v>
      </c>
    </row>
    <row r="11" spans="2:8" x14ac:dyDescent="0.25">
      <c r="B11" t="s">
        <v>11</v>
      </c>
      <c r="C11">
        <v>62</v>
      </c>
      <c r="D11">
        <f>C11</f>
        <v>62</v>
      </c>
      <c r="E11">
        <f t="shared" ref="E11:G11" si="5">D11</f>
        <v>62</v>
      </c>
      <c r="F11">
        <f t="shared" si="5"/>
        <v>62</v>
      </c>
      <c r="G11">
        <f t="shared" si="5"/>
        <v>62</v>
      </c>
    </row>
    <row r="12" spans="2:8" x14ac:dyDescent="0.25"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8" x14ac:dyDescent="0.25">
      <c r="B13" s="12" t="s">
        <v>13</v>
      </c>
      <c r="C13" s="12">
        <f>C10+C12-C11</f>
        <v>883138</v>
      </c>
      <c r="D13" s="12">
        <f>D10+D12-D11</f>
        <v>886138</v>
      </c>
      <c r="E13" s="12">
        <f>E10+E12-E11</f>
        <v>887638</v>
      </c>
      <c r="F13" s="12">
        <f t="shared" ref="F13:G13" si="6">F10+F12-F11</f>
        <v>889138</v>
      </c>
      <c r="G13" s="12">
        <f t="shared" si="6"/>
        <v>890638</v>
      </c>
    </row>
    <row r="15" spans="2:8" x14ac:dyDescent="0.25">
      <c r="B15" s="13" t="s">
        <v>10</v>
      </c>
    </row>
    <row r="16" spans="2:8" x14ac:dyDescent="0.25">
      <c r="B16" t="s">
        <v>9</v>
      </c>
      <c r="C16" s="6">
        <f>C10/C3</f>
        <v>8.1893793985924503</v>
      </c>
      <c r="D16" s="6">
        <f>D10/D3</f>
        <v>6.8820911865433452</v>
      </c>
      <c r="E16" s="6">
        <f>E10/E3</f>
        <v>5.8959099905686694</v>
      </c>
      <c r="F16" s="6">
        <f>F10/F3</f>
        <v>5.1195836164112247</v>
      </c>
      <c r="G16" s="6">
        <f t="shared" ref="G16" si="7">G10/G3</f>
        <v>4.5005760252238414</v>
      </c>
    </row>
    <row r="17" spans="2:7" x14ac:dyDescent="0.25">
      <c r="B17" t="s">
        <v>14</v>
      </c>
      <c r="D17" s="6">
        <f>D13/D6</f>
        <v>14.160235352871002</v>
      </c>
      <c r="E17" s="6">
        <f t="shared" ref="E17:G17" si="8">E13/E6</f>
        <v>12.071734409681568</v>
      </c>
      <c r="F17" s="6">
        <f t="shared" si="8"/>
        <v>10.44598951634061</v>
      </c>
      <c r="G17" s="6">
        <f t="shared" si="8"/>
        <v>9.1829685810879091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SNOW</vt:lpstr>
      <vt:lpstr>SNOW - Q</vt:lpstr>
      <vt:lpstr>PLTR</vt:lpstr>
      <vt:lpstr>FB</vt:lpstr>
    </vt:vector>
  </TitlesOfParts>
  <Company>Evercore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Niyazov, Tulkin</dc:creator>
  <cp:lastModifiedBy>Niyazov, Tulkin</cp:lastModifiedBy>
  <dcterms:created xsi:type="dcterms:W3CDTF">2021-03-24T20:14:13Z</dcterms:created>
  <dcterms:modified xsi:type="dcterms:W3CDTF">2021-05-26T22:05:50Z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{947738C8-B162-4EE8-90E5-ABBA987E1F44}</vt:lpwstr>
  </property>
</Properties>
</file>