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ulkin.niyazov\Desktop\Personal\"/>
    </mc:Choice>
  </mc:AlternateContent>
  <bookViews>
    <workbookView xWindow="120" yWindow="-75" windowWidth="22440" windowHeight="12075" tabRatio="500" activeTab="1"/>
  </bookViews>
  <sheets>
    <sheet name="Summary" sheetId="1" r:id="rId1"/>
    <sheet name="Track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 iterate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F25" i="2" l="1"/>
  <c r="AF27" i="2" s="1"/>
  <c r="AF31" i="2" s="1"/>
  <c r="AF33" i="2" s="1"/>
  <c r="AF21" i="2"/>
  <c r="AF36" i="2"/>
  <c r="AF38" i="2" s="1"/>
  <c r="AF19" i="2"/>
  <c r="AG17" i="2"/>
  <c r="AG13" i="2"/>
  <c r="P5" i="2" l="1"/>
  <c r="AD36" i="2"/>
  <c r="AD38" i="2" s="1"/>
  <c r="AD25" i="2" s="1"/>
  <c r="AD27" i="2" s="1"/>
  <c r="AD21" i="2"/>
  <c r="AD19" i="2"/>
  <c r="AE17" i="2"/>
  <c r="AE13" i="2"/>
  <c r="AD31" i="2" l="1"/>
  <c r="AD33" i="2" s="1"/>
  <c r="AB36" i="2"/>
  <c r="AB38" i="2" s="1"/>
  <c r="AB25" i="2" s="1"/>
  <c r="AB27" i="2" s="1"/>
  <c r="AB31" i="2" s="1"/>
  <c r="AB33" i="2" s="1"/>
  <c r="AB21" i="2"/>
  <c r="AB19" i="2"/>
  <c r="AC17" i="2"/>
  <c r="AC13" i="2"/>
  <c r="Z36" i="2" l="1"/>
  <c r="Z38" i="2" s="1"/>
  <c r="Z25" i="2" s="1"/>
  <c r="Z27" i="2" s="1"/>
  <c r="Z21" i="2"/>
  <c r="Z19" i="2"/>
  <c r="AA17" i="2"/>
  <c r="AA13" i="2"/>
  <c r="Z31" i="2" l="1"/>
  <c r="Z33" i="2" s="1"/>
  <c r="X36" i="2"/>
  <c r="X38" i="2" s="1"/>
  <c r="X25" i="2" s="1"/>
  <c r="X27" i="2" s="1"/>
  <c r="X31" i="2" s="1"/>
  <c r="X33" i="2" s="1"/>
  <c r="X21" i="2"/>
  <c r="X19" i="2"/>
  <c r="Y17" i="2"/>
  <c r="Y13" i="2"/>
  <c r="V21" i="2" l="1"/>
  <c r="V19" i="2"/>
  <c r="V36" i="2"/>
  <c r="V38" i="2" s="1"/>
  <c r="V25" i="2" s="1"/>
  <c r="V27" i="2" s="1"/>
  <c r="V31" i="2" s="1"/>
  <c r="V33" i="2" s="1"/>
  <c r="W17" i="2"/>
  <c r="W13" i="2"/>
  <c r="T21" i="2" l="1"/>
  <c r="T19" i="2"/>
  <c r="T36" i="2"/>
  <c r="T38" i="2" s="1"/>
  <c r="U17" i="2"/>
  <c r="U13" i="2"/>
  <c r="T25" i="2" l="1"/>
  <c r="T27" i="2" s="1"/>
  <c r="T31" i="2" s="1"/>
  <c r="T33" i="2" s="1"/>
  <c r="R36" i="2"/>
  <c r="R38" i="2" s="1"/>
  <c r="R25" i="2" s="1"/>
  <c r="R27" i="2" s="1"/>
  <c r="R21" i="2"/>
  <c r="R19" i="2"/>
  <c r="S13" i="2"/>
  <c r="S17" i="2"/>
  <c r="R31" i="2" l="1"/>
  <c r="R33" i="2" s="1"/>
  <c r="P36" i="2"/>
  <c r="P38" i="2" s="1"/>
  <c r="P25" i="2" s="1"/>
  <c r="P27" i="2" s="1"/>
  <c r="P21" i="2"/>
  <c r="P19" i="2"/>
  <c r="Q13" i="2"/>
  <c r="Q17" i="2"/>
  <c r="P31" i="2" l="1"/>
  <c r="P33" i="2" s="1"/>
  <c r="N38" i="2"/>
  <c r="N25" i="2" s="1"/>
  <c r="N27" i="2" s="1"/>
  <c r="N31" i="2" s="1"/>
  <c r="N33" i="2" s="1"/>
  <c r="N36" i="2"/>
  <c r="N21" i="2"/>
  <c r="N19" i="2"/>
  <c r="O13" i="2"/>
  <c r="O17" i="2"/>
  <c r="M17" i="2" l="1"/>
  <c r="M13" i="2"/>
  <c r="L21" i="2"/>
  <c r="L19" i="2"/>
  <c r="L36" i="2" l="1"/>
  <c r="L38" i="2" s="1"/>
  <c r="K17" i="2"/>
  <c r="K13" i="2"/>
  <c r="J36" i="2"/>
  <c r="J38" i="2" s="1"/>
  <c r="J25" i="2" s="1"/>
  <c r="J27" i="2" s="1"/>
  <c r="J31" i="2" s="1"/>
  <c r="J33" i="2" s="1"/>
  <c r="J21" i="2"/>
  <c r="J19" i="2"/>
  <c r="L25" i="2" l="1"/>
  <c r="L27" i="2" s="1"/>
  <c r="L31" i="2" s="1"/>
  <c r="L33" i="2" s="1"/>
  <c r="H36" i="2"/>
  <c r="H38" i="2" s="1"/>
  <c r="H25" i="2" s="1"/>
  <c r="H27" i="2" s="1"/>
  <c r="H31" i="2" s="1"/>
  <c r="H33" i="2" s="1"/>
  <c r="H21" i="2"/>
  <c r="H19" i="2"/>
  <c r="B27" i="2" l="1"/>
  <c r="F21" i="2"/>
  <c r="B21" i="2"/>
  <c r="F19" i="2"/>
  <c r="F36" i="2"/>
  <c r="F38" i="2" s="1"/>
  <c r="D19" i="2"/>
  <c r="D27" i="2"/>
  <c r="D38" i="2"/>
  <c r="D21" i="2"/>
  <c r="F27" i="2"/>
  <c r="F31" i="2" s="1"/>
  <c r="B19" i="2"/>
  <c r="B31" i="2" l="1"/>
  <c r="F33" i="2"/>
  <c r="D31" i="2"/>
  <c r="B33" i="2"/>
  <c r="D33" i="2"/>
  <c r="M21" i="1"/>
  <c r="M19" i="1"/>
  <c r="M27" i="1"/>
  <c r="K27" i="1"/>
  <c r="K31" i="1" s="1"/>
  <c r="K33" i="1" s="1"/>
  <c r="K21" i="1"/>
  <c r="K19" i="1"/>
  <c r="M31" i="1" l="1"/>
  <c r="M33" i="1" s="1"/>
  <c r="I27" i="1"/>
  <c r="I21" i="1"/>
  <c r="I19" i="1"/>
  <c r="I31" i="1" l="1"/>
  <c r="I33" i="1" s="1"/>
  <c r="G27" i="1"/>
  <c r="G31" i="1" s="1"/>
  <c r="G33" i="1" s="1"/>
  <c r="G21" i="1"/>
  <c r="G19" i="1"/>
  <c r="C21" i="1" l="1"/>
  <c r="E21" i="1"/>
  <c r="E27" i="1" l="1"/>
  <c r="E19" i="1"/>
  <c r="C27" i="1"/>
  <c r="C31" i="1" s="1"/>
  <c r="C33" i="1" s="1"/>
  <c r="C19" i="1"/>
  <c r="K6" i="1"/>
  <c r="E31" i="1" l="1"/>
  <c r="E33" i="1" s="1"/>
</calcChain>
</file>

<file path=xl/sharedStrings.xml><?xml version="1.0" encoding="utf-8"?>
<sst xmlns="http://schemas.openxmlformats.org/spreadsheetml/2006/main" count="44" uniqueCount="20">
  <si>
    <t>Inputs</t>
    <phoneticPr fontId="1" type="noConversion"/>
  </si>
  <si>
    <t>Strike Price of Option</t>
    <phoneticPr fontId="1" type="noConversion"/>
  </si>
  <si>
    <t>Price of Option</t>
    <phoneticPr fontId="1" type="noConversion"/>
  </si>
  <si>
    <t>Days to expiration</t>
    <phoneticPr fontId="1" type="noConversion"/>
  </si>
  <si>
    <t>Implied amount borrowed</t>
    <phoneticPr fontId="1" type="noConversion"/>
  </si>
  <si>
    <t>Implied extra payment</t>
    <phoneticPr fontId="1" type="noConversion"/>
  </si>
  <si>
    <t>Forgone dividends</t>
    <phoneticPr fontId="1" type="noConversion"/>
  </si>
  <si>
    <t>Total implied payments</t>
    <phoneticPr fontId="1" type="noConversion"/>
  </si>
  <si>
    <t>Implied interest</t>
    <phoneticPr fontId="1" type="noConversion"/>
  </si>
  <si>
    <t>Transaction cost per share</t>
    <phoneticPr fontId="1" type="noConversion"/>
  </si>
  <si>
    <t>Current level of SPDR index</t>
    <phoneticPr fontId="1" type="noConversion"/>
  </si>
  <si>
    <t>Annual S&amp;P dividends per share / 10</t>
    <phoneticPr fontId="1" type="noConversion"/>
  </si>
  <si>
    <t>* Note that SPDR pays out accumulated dividends on the 3rd Friday of the last month of each</t>
    <phoneticPr fontId="1" type="noConversion"/>
  </si>
  <si>
    <t>quarter. Here we are taking the continuous approximation to this payout.</t>
  </si>
  <si>
    <t>BIDU</t>
  </si>
  <si>
    <t>SPY</t>
  </si>
  <si>
    <t>Current Date</t>
  </si>
  <si>
    <t>Expiration</t>
  </si>
  <si>
    <t>Days Till Expiration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</si>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</sst>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#,##0.0_);\(#,##0.0\);#,##0.0_);@_)"/>
    <numFmt numFmtId="166" formatCode="0.0%_);\(0.0%\);0.0%_);@_)"/>
  </numFmts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color rgb="FF0000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8" fontId="0" fillId="0" borderId="0" xfId="0" applyNumberFormat="1"/>
    <xf numFmtId="10" fontId="0" fillId="3" borderId="1" xfId="0" applyNumberFormat="1" applyFill="1" applyBorder="1"/>
    <xf numFmtId="164" fontId="0" fillId="2" borderId="1" xfId="0" applyNumberFormat="1" applyFill="1" applyBorder="1"/>
    <xf numFmtId="8" fontId="0" fillId="2" borderId="1" xfId="0" applyNumberFormat="1" applyFill="1" applyBorder="1"/>
    <xf numFmtId="1" fontId="0" fillId="2" borderId="1" xfId="0" applyNumberFormat="1" applyFill="1" applyBorder="1"/>
    <xf numFmtId="0" fontId="2" fillId="0" borderId="0" xfId="0" applyFon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3" xfId="0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8" fontId="3" fillId="2" borderId="1" xfId="0" applyNumberFormat="1" applyFont="1" applyFill="1" applyBorder="1"/>
    <xf numFmtId="1" fontId="3" fillId="2" borderId="1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635</xdr:colOff>
      <xdr:row>9</xdr:row>
      <xdr:rowOff>133350</xdr:rowOff>
    </xdr:to>
    <xdr:sp macro="" textlink="">
      <xdr:nvSpPr>
        <xdr:cNvPr id="2" name="TextBox 1"/>
        <xdr:cNvSpPr txBox="1"/>
      </xdr:nvSpPr>
      <xdr:spPr>
        <a:xfrm>
          <a:off x="1" y="0"/>
          <a:ext cx="5506084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aseline="0"/>
            <a:t>Implied Interest Calculator</a:t>
          </a:r>
        </a:p>
        <a:p>
          <a:endParaRPr lang="en-US" sz="1100" baseline="0"/>
        </a:p>
        <a:p>
          <a:r>
            <a:rPr lang="en-US" sz="1100" baseline="0"/>
            <a:t>The inputs here are the level of the SPDR, the strike price, the option price, the dividend rate (converted from the S&amp;P to the SPDR), the transaction cost, and the length of the option. Consider, for example, Andrew Verstein's Dec. 2011 LEAP (OBM) with a strike price of $45. It was purchased on Jan. 7, 2009 for $47.70/share at a time when the SPDR index was at $92. The option expires on Dec. 17, 2011 and so had a duration of 711 days. We assumed that the S&amp;P dividend payout was $19.40 and hence $1.94 per SPDR. This leads to an implied interest rate of 5.15%.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635</xdr:colOff>
      <xdr:row>9</xdr:row>
      <xdr:rowOff>133350</xdr:rowOff>
    </xdr:to>
    <xdr:sp macro="" textlink="">
      <xdr:nvSpPr>
        <xdr:cNvPr id="2" name="TextBox 1"/>
        <xdr:cNvSpPr txBox="1"/>
      </xdr:nvSpPr>
      <xdr:spPr>
        <a:xfrm>
          <a:off x="1" y="0"/>
          <a:ext cx="5506084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aseline="0"/>
            <a:t>Implied Interest Calculator</a:t>
          </a:r>
        </a:p>
        <a:p>
          <a:endParaRPr lang="en-US" sz="1100" baseline="0"/>
        </a:p>
        <a:p>
          <a:r>
            <a:rPr lang="en-US" sz="1100" baseline="0"/>
            <a:t>The inputs here are the level of the SPDR, the strike price, the option price, the dividend rate (converted from the S&amp;P to the SPDR), the transaction cost, and the length of the option. Consider, for example, Andrew Verstein's Dec. 2011 LEAP (OBM) with a strike price of $45. It was purchased on Jan. 7, 2009 for $47.70/share at a time when the SPDR index was at $92. The option expires on Dec. 17, 2011 and so had a duration of 711 days. We assumed that the S&amp;P dividend payout was $19.40 and hence $1.94 per SPDR. This leads to an implied interest rate of 5.15%.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7"/>
  <sheetViews>
    <sheetView zoomScalePageLayoutView="125" workbookViewId="0">
      <selection activeCell="D39" sqref="D39"/>
    </sheetView>
  </sheetViews>
  <sheetFormatPr defaultColWidth="11" defaultRowHeight="12.75" x14ac:dyDescent="0.2"/>
  <cols>
    <col min="1" max="1" width="28.25" customWidth="1"/>
    <col min="8" max="8" width="12" bestFit="1" customWidth="1"/>
  </cols>
  <sheetData>
    <row r="4" spans="1:13" x14ac:dyDescent="0.2">
      <c r="K4" s="8">
        <v>43085</v>
      </c>
    </row>
    <row r="5" spans="1:13" x14ac:dyDescent="0.2">
      <c r="K5" s="8">
        <v>42096</v>
      </c>
    </row>
    <row r="6" spans="1:13" x14ac:dyDescent="0.2">
      <c r="K6" s="9">
        <f>+K4-K5</f>
        <v>989</v>
      </c>
    </row>
    <row r="11" spans="1:13" x14ac:dyDescent="0.2">
      <c r="A11" t="s">
        <v>0</v>
      </c>
      <c r="K11" s="7" t="s">
        <v>14</v>
      </c>
      <c r="M11" s="7" t="s">
        <v>15</v>
      </c>
    </row>
    <row r="12" spans="1:13" x14ac:dyDescent="0.2">
      <c r="C12" s="8">
        <v>42095</v>
      </c>
      <c r="E12" s="8">
        <v>42095</v>
      </c>
      <c r="G12" s="8">
        <v>42101</v>
      </c>
      <c r="I12" s="8">
        <v>42102</v>
      </c>
      <c r="K12" s="8">
        <v>42122</v>
      </c>
      <c r="M12" s="8">
        <v>42122</v>
      </c>
    </row>
    <row r="13" spans="1:13" x14ac:dyDescent="0.2">
      <c r="A13" t="s">
        <v>10</v>
      </c>
      <c r="C13" s="4">
        <v>288</v>
      </c>
      <c r="E13" s="4">
        <v>288</v>
      </c>
      <c r="G13" s="4">
        <v>288.38</v>
      </c>
      <c r="I13" s="4">
        <v>287.20999999999998</v>
      </c>
      <c r="K13" s="4">
        <v>167.1</v>
      </c>
      <c r="M13" s="4">
        <v>293.85000000000002</v>
      </c>
    </row>
    <row r="14" spans="1:13" x14ac:dyDescent="0.2">
      <c r="C14" s="1"/>
      <c r="E14" s="1"/>
      <c r="G14" s="1"/>
      <c r="I14" s="1"/>
      <c r="K14" s="1"/>
      <c r="M14" s="1"/>
    </row>
    <row r="15" spans="1:13" x14ac:dyDescent="0.2">
      <c r="A15" t="s">
        <v>1</v>
      </c>
      <c r="C15" s="4">
        <v>140</v>
      </c>
      <c r="E15" s="4">
        <v>170</v>
      </c>
      <c r="G15" s="4">
        <v>140</v>
      </c>
      <c r="I15" s="4">
        <v>140</v>
      </c>
      <c r="K15" s="4">
        <v>165</v>
      </c>
      <c r="M15" s="4">
        <v>140</v>
      </c>
    </row>
    <row r="16" spans="1:13" x14ac:dyDescent="0.2">
      <c r="C16" s="1"/>
      <c r="E16" s="1"/>
      <c r="G16" s="1"/>
      <c r="I16" s="1"/>
      <c r="K16" s="1"/>
      <c r="M16" s="1"/>
    </row>
    <row r="17" spans="1:14" x14ac:dyDescent="0.2">
      <c r="A17" t="s">
        <v>2</v>
      </c>
      <c r="C17" s="4">
        <v>150</v>
      </c>
      <c r="E17" s="4">
        <v>121.7</v>
      </c>
      <c r="G17" s="4">
        <v>151.16999999999999</v>
      </c>
      <c r="I17" s="4">
        <v>149.97999999999999</v>
      </c>
      <c r="K17" s="4">
        <v>33.700000000000003</v>
      </c>
      <c r="M17" s="4">
        <v>155.29</v>
      </c>
      <c r="N17" s="10"/>
    </row>
    <row r="18" spans="1:14" x14ac:dyDescent="0.2">
      <c r="C18" s="1"/>
      <c r="E18" s="1"/>
      <c r="G18" s="1"/>
      <c r="I18" s="1"/>
      <c r="K18" s="1"/>
      <c r="M18" s="1"/>
    </row>
    <row r="19" spans="1:14" x14ac:dyDescent="0.2">
      <c r="A19" t="s">
        <v>4</v>
      </c>
      <c r="C19" s="1">
        <f>C13-C17</f>
        <v>138</v>
      </c>
      <c r="E19" s="1">
        <f>E13-E17</f>
        <v>166.3</v>
      </c>
      <c r="G19" s="1">
        <f>G13-G17</f>
        <v>137.21</v>
      </c>
      <c r="I19" s="1">
        <f>I13-I17</f>
        <v>137.22999999999999</v>
      </c>
      <c r="K19" s="1">
        <f>K13-K17</f>
        <v>133.39999999999998</v>
      </c>
      <c r="M19" s="1">
        <f>M13-M17</f>
        <v>138.56000000000003</v>
      </c>
    </row>
    <row r="20" spans="1:14" x14ac:dyDescent="0.2">
      <c r="C20" s="1"/>
      <c r="E20" s="1"/>
      <c r="G20" s="1"/>
      <c r="I20" s="1"/>
      <c r="K20" s="1"/>
      <c r="M20" s="1"/>
    </row>
    <row r="21" spans="1:14" x14ac:dyDescent="0.2">
      <c r="A21" t="s">
        <v>5</v>
      </c>
      <c r="C21" s="1">
        <f>C17+C15-C13</f>
        <v>2</v>
      </c>
      <c r="E21" s="1">
        <f>E17+E15-E13</f>
        <v>3.6999999999999886</v>
      </c>
      <c r="G21" s="1">
        <f>G17+G15-G13</f>
        <v>2.7899999999999636</v>
      </c>
      <c r="I21" s="1">
        <f>I17+I15-I13</f>
        <v>2.7700000000000387</v>
      </c>
      <c r="K21" s="1">
        <f>K17+K15-K13</f>
        <v>31.599999999999994</v>
      </c>
      <c r="M21" s="1">
        <f>M17+M15-M13</f>
        <v>1.4399999999999409</v>
      </c>
    </row>
    <row r="23" spans="1:14" x14ac:dyDescent="0.2">
      <c r="A23" t="s">
        <v>11</v>
      </c>
      <c r="C23" s="5">
        <v>1.23</v>
      </c>
      <c r="E23" s="5">
        <v>1.23</v>
      </c>
      <c r="G23" s="5">
        <v>1.23</v>
      </c>
      <c r="I23" s="5">
        <v>1.23</v>
      </c>
      <c r="K23" s="5">
        <v>0</v>
      </c>
      <c r="M23" s="5">
        <v>1.23</v>
      </c>
    </row>
    <row r="25" spans="1:14" x14ac:dyDescent="0.2">
      <c r="A25" t="s">
        <v>3</v>
      </c>
      <c r="C25" s="6">
        <v>989</v>
      </c>
      <c r="E25" s="6">
        <v>989</v>
      </c>
      <c r="G25" s="6">
        <v>984</v>
      </c>
      <c r="I25" s="6">
        <v>983</v>
      </c>
      <c r="K25" s="6">
        <v>627</v>
      </c>
      <c r="M25" s="6">
        <v>627</v>
      </c>
    </row>
    <row r="27" spans="1:14" x14ac:dyDescent="0.2">
      <c r="A27" t="s">
        <v>6</v>
      </c>
      <c r="C27" s="2">
        <f>C23*C25/365</f>
        <v>3.3327945205479454</v>
      </c>
      <c r="E27" s="2">
        <f>E23*E25/365</f>
        <v>3.3327945205479454</v>
      </c>
      <c r="G27" s="2">
        <f>G23*G25/365</f>
        <v>3.3159452054794518</v>
      </c>
      <c r="I27" s="2">
        <f>I23*I25/365</f>
        <v>3.3125753424657534</v>
      </c>
      <c r="K27" s="2">
        <f>K23*K25/365</f>
        <v>0</v>
      </c>
      <c r="M27" s="2">
        <f>M23*M25/365</f>
        <v>2.1129041095890413</v>
      </c>
    </row>
    <row r="29" spans="1:14" x14ac:dyDescent="0.2">
      <c r="A29" t="s">
        <v>9</v>
      </c>
      <c r="C29" s="5">
        <v>0.3</v>
      </c>
      <c r="E29" s="5">
        <v>0.3</v>
      </c>
      <c r="G29" s="5">
        <v>0.3</v>
      </c>
      <c r="I29" s="5">
        <v>0.3</v>
      </c>
      <c r="K29" s="5">
        <v>0.3</v>
      </c>
      <c r="M29" s="5">
        <v>0.3</v>
      </c>
    </row>
    <row r="31" spans="1:14" x14ac:dyDescent="0.2">
      <c r="A31" t="s">
        <v>7</v>
      </c>
      <c r="C31" s="2">
        <f>C27+C21+C29</f>
        <v>5.6327945205479457</v>
      </c>
      <c r="E31" s="2">
        <f>E27+E21+E29</f>
        <v>7.3327945205479343</v>
      </c>
      <c r="G31" s="2">
        <f>G27+G21+G29</f>
        <v>6.4059452054794148</v>
      </c>
      <c r="I31" s="2">
        <f>I27+I21+I29</f>
        <v>6.3825753424657918</v>
      </c>
      <c r="K31" s="2">
        <f>K27+K21+K29</f>
        <v>31.899999999999995</v>
      </c>
      <c r="M31" s="2">
        <f>M27+M21+M29</f>
        <v>3.852904109588982</v>
      </c>
    </row>
    <row r="33" spans="1:13" x14ac:dyDescent="0.2">
      <c r="A33" t="s">
        <v>8</v>
      </c>
      <c r="C33" s="3">
        <f>(C31/C19)/(C25/365)</f>
        <v>1.5064037748567578E-2</v>
      </c>
      <c r="E33" s="3">
        <f>(E31/E19)/(E25/365)</f>
        <v>1.6273232861537014E-2</v>
      </c>
      <c r="G33" s="3">
        <f>(G31/G19)/(G25/365)</f>
        <v>1.7317899747760587E-2</v>
      </c>
      <c r="I33" s="3">
        <f>(I31/I19)/(I25/365)</f>
        <v>1.7269757264593434E-2</v>
      </c>
      <c r="K33" s="3">
        <f>(K31/K19)/(K25/365)</f>
        <v>0.13920671243325705</v>
      </c>
      <c r="M33" s="3">
        <f>(M31/M19)/(M25/365)</f>
        <v>1.6187345989369561E-2</v>
      </c>
    </row>
    <row r="36" spans="1:13" x14ac:dyDescent="0.2">
      <c r="A36" t="s">
        <v>12</v>
      </c>
    </row>
    <row r="37" spans="1:13" x14ac:dyDescent="0.2">
      <c r="A37" s="7" t="s">
        <v>13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38"/>
  <sheetViews>
    <sheetView showGridLines="0" tabSelected="1" zoomScalePageLayoutView="125" workbookViewId="0">
      <pane xSplit="1" topLeftCell="S1" activePane="topRight" state="frozen"/>
      <selection pane="topRight" activeCell="AF7" sqref="AF7"/>
    </sheetView>
  </sheetViews>
  <sheetFormatPr defaultColWidth="11" defaultRowHeight="12.75" x14ac:dyDescent="0.2"/>
  <cols>
    <col min="1" max="1" width="32.875" customWidth="1"/>
    <col min="3" max="3" width="5.25" customWidth="1"/>
    <col min="5" max="5" width="4" customWidth="1"/>
    <col min="7" max="7" width="3.5" customWidth="1"/>
    <col min="9" max="9" width="3.25" customWidth="1"/>
    <col min="11" max="11" width="7.875" style="21" customWidth="1"/>
    <col min="13" max="13" width="7.5" customWidth="1"/>
    <col min="17" max="17" width="7" customWidth="1"/>
    <col min="19" max="19" width="8.25" customWidth="1"/>
    <col min="31" max="31" width="11" customWidth="1"/>
  </cols>
  <sheetData>
    <row r="5" spans="1:33" x14ac:dyDescent="0.2">
      <c r="P5">
        <f>300/209</f>
        <v>1.4354066985645932</v>
      </c>
    </row>
    <row r="11" spans="1:33" x14ac:dyDescent="0.2">
      <c r="A11" t="s">
        <v>0</v>
      </c>
    </row>
    <row r="12" spans="1:33" x14ac:dyDescent="0.2">
      <c r="A12" s="7" t="s">
        <v>16</v>
      </c>
      <c r="B12" s="8">
        <v>42101</v>
      </c>
      <c r="D12" s="8">
        <v>42443</v>
      </c>
      <c r="F12" s="8">
        <v>42668</v>
      </c>
      <c r="H12" s="8">
        <v>42669</v>
      </c>
      <c r="J12" s="8">
        <v>42670</v>
      </c>
      <c r="K12" s="22" t="s">
        <v>19</v>
      </c>
      <c r="L12" s="8">
        <v>42671</v>
      </c>
      <c r="M12" s="22" t="s">
        <v>19</v>
      </c>
      <c r="N12" s="8">
        <v>42672</v>
      </c>
      <c r="O12" s="22" t="s">
        <v>19</v>
      </c>
      <c r="P12" s="8">
        <v>42675</v>
      </c>
      <c r="Q12" s="22" t="s">
        <v>19</v>
      </c>
      <c r="R12" s="8">
        <v>42676</v>
      </c>
      <c r="S12" s="22" t="s">
        <v>19</v>
      </c>
      <c r="T12" s="8">
        <v>42677</v>
      </c>
      <c r="U12" s="22" t="s">
        <v>19</v>
      </c>
      <c r="V12" s="8">
        <v>42682</v>
      </c>
      <c r="W12" s="22" t="s">
        <v>19</v>
      </c>
      <c r="X12" s="8">
        <v>42683</v>
      </c>
      <c r="Y12" s="22" t="s">
        <v>19</v>
      </c>
      <c r="Z12" s="8">
        <v>42684</v>
      </c>
      <c r="AA12" s="22" t="s">
        <v>19</v>
      </c>
      <c r="AB12" s="8">
        <v>42689</v>
      </c>
      <c r="AC12" s="22" t="s">
        <v>19</v>
      </c>
      <c r="AD12" s="8">
        <v>42696</v>
      </c>
      <c r="AE12" s="22" t="s">
        <v>19</v>
      </c>
      <c r="AF12" s="8">
        <v>42703</v>
      </c>
      <c r="AG12" s="22" t="s">
        <v>19</v>
      </c>
    </row>
    <row r="13" spans="1:33" x14ac:dyDescent="0.2">
      <c r="A13" t="s">
        <v>10</v>
      </c>
      <c r="B13" s="16">
        <v>288.38</v>
      </c>
      <c r="C13" s="17"/>
      <c r="D13" s="16">
        <v>240</v>
      </c>
      <c r="E13" s="17"/>
      <c r="F13" s="16">
        <v>338</v>
      </c>
      <c r="H13" s="16">
        <v>339</v>
      </c>
      <c r="J13" s="16">
        <v>327</v>
      </c>
      <c r="K13" s="23">
        <f>(J13/H13)-1</f>
        <v>-3.539823008849563E-2</v>
      </c>
      <c r="L13" s="16">
        <v>333</v>
      </c>
      <c r="M13" s="23">
        <f>(L13/J13)-1</f>
        <v>1.8348623853210899E-2</v>
      </c>
      <c r="N13" s="16">
        <v>325</v>
      </c>
      <c r="O13" s="23">
        <f>(N13/L13)-1</f>
        <v>-2.4024024024024038E-2</v>
      </c>
      <c r="P13" s="16">
        <v>329</v>
      </c>
      <c r="Q13" s="23">
        <f>(P13/N13)-1</f>
        <v>1.2307692307692353E-2</v>
      </c>
      <c r="R13" s="16">
        <v>336</v>
      </c>
      <c r="S13" s="23">
        <f>(R13/P13)-1</f>
        <v>2.1276595744680771E-2</v>
      </c>
      <c r="T13" s="16">
        <v>346</v>
      </c>
      <c r="U13" s="23">
        <f>(T13/R13)-1</f>
        <v>2.9761904761904656E-2</v>
      </c>
      <c r="V13" s="16">
        <v>360</v>
      </c>
      <c r="W13" s="23">
        <f>(V13/T13)-1</f>
        <v>4.0462427745664664E-2</v>
      </c>
      <c r="X13" s="16">
        <v>354</v>
      </c>
      <c r="Y13" s="23">
        <f>(X13/V13)-1</f>
        <v>-1.6666666666666718E-2</v>
      </c>
      <c r="Z13" s="16">
        <v>356</v>
      </c>
      <c r="AA13" s="23">
        <f>(Z13/X13)-1</f>
        <v>5.6497175141243527E-3</v>
      </c>
      <c r="AB13" s="16">
        <v>361</v>
      </c>
      <c r="AC13" s="23">
        <f>(AB13/Z13)-1</f>
        <v>1.4044943820224809E-2</v>
      </c>
      <c r="AD13" s="16">
        <v>356</v>
      </c>
      <c r="AE13" s="23">
        <f>(AD13/AB13)-1</f>
        <v>-1.3850415512465353E-2</v>
      </c>
      <c r="AF13" s="16">
        <v>361</v>
      </c>
      <c r="AG13" s="23">
        <f>(AF13/AD13)-1</f>
        <v>1.4044943820224809E-2</v>
      </c>
    </row>
    <row r="14" spans="1:33" x14ac:dyDescent="0.2">
      <c r="B14" s="18"/>
      <c r="C14" s="17"/>
      <c r="D14" s="18"/>
      <c r="E14" s="17"/>
      <c r="F14" s="18"/>
      <c r="H14" s="18"/>
      <c r="J14" s="18"/>
      <c r="L14" s="18"/>
      <c r="M14" s="21"/>
      <c r="N14" s="18"/>
      <c r="O14" s="21"/>
      <c r="P14" s="18"/>
      <c r="Q14" s="21"/>
      <c r="R14" s="18"/>
      <c r="S14" s="21"/>
      <c r="T14" s="18"/>
      <c r="U14" s="21"/>
      <c r="V14" s="18"/>
      <c r="W14" s="21"/>
      <c r="X14" s="18"/>
      <c r="Y14" s="21"/>
      <c r="Z14" s="18"/>
      <c r="AA14" s="21"/>
      <c r="AB14" s="18"/>
      <c r="AC14" s="21"/>
      <c r="AD14" s="18"/>
      <c r="AE14" s="21"/>
      <c r="AF14" s="18"/>
      <c r="AG14" s="21"/>
    </row>
    <row r="15" spans="1:33" x14ac:dyDescent="0.2">
      <c r="A15" t="s">
        <v>1</v>
      </c>
      <c r="B15" s="16">
        <v>140</v>
      </c>
      <c r="C15" s="17"/>
      <c r="D15" s="16">
        <v>200</v>
      </c>
      <c r="E15" s="17"/>
      <c r="F15" s="16">
        <v>200</v>
      </c>
      <c r="H15" s="16">
        <v>200</v>
      </c>
      <c r="J15" s="16">
        <v>200</v>
      </c>
      <c r="L15" s="16">
        <v>200</v>
      </c>
      <c r="M15" s="21"/>
      <c r="N15" s="16">
        <v>200</v>
      </c>
      <c r="O15" s="21"/>
      <c r="P15" s="16">
        <v>200</v>
      </c>
      <c r="Q15" s="21"/>
      <c r="R15" s="16">
        <v>200</v>
      </c>
      <c r="S15" s="21"/>
      <c r="T15" s="16">
        <v>200</v>
      </c>
      <c r="U15" s="21"/>
      <c r="V15" s="16">
        <v>200</v>
      </c>
      <c r="W15" s="21"/>
      <c r="X15" s="16">
        <v>200</v>
      </c>
      <c r="Y15" s="21"/>
      <c r="Z15" s="16">
        <v>200</v>
      </c>
      <c r="AA15" s="21"/>
      <c r="AB15" s="16">
        <v>200</v>
      </c>
      <c r="AC15" s="21"/>
      <c r="AD15" s="16">
        <v>200</v>
      </c>
      <c r="AE15" s="21"/>
      <c r="AF15" s="16">
        <v>200</v>
      </c>
      <c r="AG15" s="21"/>
    </row>
    <row r="16" spans="1:33" x14ac:dyDescent="0.2">
      <c r="B16" s="18"/>
      <c r="C16" s="17"/>
      <c r="D16" s="18"/>
      <c r="E16" s="17"/>
      <c r="F16" s="18"/>
      <c r="H16" s="18"/>
      <c r="J16" s="18"/>
      <c r="L16" s="18"/>
      <c r="M16" s="21"/>
      <c r="N16" s="18"/>
      <c r="O16" s="21"/>
      <c r="P16" s="18"/>
      <c r="Q16" s="21"/>
      <c r="R16" s="18"/>
      <c r="S16" s="21"/>
      <c r="T16" s="18"/>
      <c r="U16" s="21"/>
      <c r="V16" s="18"/>
      <c r="W16" s="21"/>
      <c r="X16" s="18"/>
      <c r="Y16" s="21"/>
      <c r="Z16" s="18"/>
      <c r="AA16" s="21"/>
      <c r="AB16" s="18"/>
      <c r="AC16" s="21"/>
      <c r="AD16" s="18"/>
      <c r="AE16" s="21"/>
      <c r="AF16" s="18"/>
      <c r="AG16" s="21"/>
    </row>
    <row r="17" spans="1:33" x14ac:dyDescent="0.2">
      <c r="A17" t="s">
        <v>2</v>
      </c>
      <c r="B17" s="16">
        <v>151.16999999999999</v>
      </c>
      <c r="C17" s="17"/>
      <c r="D17" s="16">
        <v>80</v>
      </c>
      <c r="E17" s="17"/>
      <c r="F17" s="16">
        <v>142</v>
      </c>
      <c r="H17" s="16">
        <v>142.86000000000001</v>
      </c>
      <c r="J17" s="16">
        <v>133</v>
      </c>
      <c r="K17" s="23">
        <f>(J17/H17)-1</f>
        <v>-6.901861962760758E-2</v>
      </c>
      <c r="L17" s="16">
        <v>138</v>
      </c>
      <c r="M17" s="23">
        <f>(L17/J17)-1</f>
        <v>3.7593984962406068E-2</v>
      </c>
      <c r="N17" s="16">
        <v>130</v>
      </c>
      <c r="O17" s="23">
        <f>(N17/L17)-1</f>
        <v>-5.7971014492753659E-2</v>
      </c>
      <c r="P17" s="16">
        <v>133</v>
      </c>
      <c r="Q17" s="23">
        <f>(P17/N17)-1</f>
        <v>2.3076923076922995E-2</v>
      </c>
      <c r="R17" s="16">
        <v>140</v>
      </c>
      <c r="S17" s="23">
        <f>(R17/P17)-1</f>
        <v>5.2631578947368363E-2</v>
      </c>
      <c r="T17" s="16">
        <v>150</v>
      </c>
      <c r="U17" s="23">
        <f>(T17/R17)-1</f>
        <v>7.1428571428571397E-2</v>
      </c>
      <c r="V17" s="16">
        <v>163</v>
      </c>
      <c r="W17" s="23">
        <f>(V17/T17)-1</f>
        <v>8.666666666666667E-2</v>
      </c>
      <c r="X17" s="16">
        <v>157</v>
      </c>
      <c r="Y17" s="23">
        <f>(X17/V17)-1</f>
        <v>-3.6809815950920255E-2</v>
      </c>
      <c r="Z17" s="16">
        <v>159</v>
      </c>
      <c r="AA17" s="23">
        <f>(Z17/X17)-1</f>
        <v>1.2738853503184711E-2</v>
      </c>
      <c r="AB17" s="16">
        <v>164</v>
      </c>
      <c r="AC17" s="23">
        <f>(AB17/Z17)-1</f>
        <v>3.1446540880503138E-2</v>
      </c>
      <c r="AD17" s="16">
        <v>159</v>
      </c>
      <c r="AE17" s="23">
        <f>(AD17/AB17)-1</f>
        <v>-3.0487804878048808E-2</v>
      </c>
      <c r="AF17" s="16">
        <v>164</v>
      </c>
      <c r="AG17" s="23">
        <f>(AF17/AD17)-1</f>
        <v>3.1446540880503138E-2</v>
      </c>
    </row>
    <row r="18" spans="1:33" x14ac:dyDescent="0.2">
      <c r="B18" s="1"/>
      <c r="D18" s="1"/>
      <c r="F18" s="1"/>
      <c r="H18" s="1"/>
      <c r="J18" s="1"/>
      <c r="L18" s="1"/>
      <c r="N18" s="1"/>
      <c r="P18" s="1"/>
      <c r="R18" s="1"/>
      <c r="T18" s="1"/>
      <c r="V18" s="1"/>
      <c r="X18" s="1"/>
      <c r="Z18" s="1"/>
      <c r="AB18" s="1"/>
      <c r="AD18" s="1"/>
      <c r="AF18" s="1"/>
    </row>
    <row r="19" spans="1:33" x14ac:dyDescent="0.2">
      <c r="A19" t="s">
        <v>4</v>
      </c>
      <c r="B19" s="1">
        <f>B13-B17</f>
        <v>137.21</v>
      </c>
      <c r="D19" s="1">
        <f>D13-D17</f>
        <v>160</v>
      </c>
      <c r="F19" s="1">
        <f>F13-F17</f>
        <v>196</v>
      </c>
      <c r="H19" s="1">
        <f>H13-H17</f>
        <v>196.14</v>
      </c>
      <c r="J19" s="1">
        <f>J13-J17</f>
        <v>194</v>
      </c>
      <c r="L19" s="1">
        <f>L13-L17</f>
        <v>195</v>
      </c>
      <c r="N19" s="1">
        <f>N13-N17</f>
        <v>195</v>
      </c>
      <c r="P19" s="1">
        <f>P13-P17</f>
        <v>196</v>
      </c>
      <c r="R19" s="1">
        <f>R13-R17</f>
        <v>196</v>
      </c>
      <c r="T19" s="1">
        <f>T13-T17</f>
        <v>196</v>
      </c>
      <c r="V19" s="1">
        <f>V13-V17</f>
        <v>197</v>
      </c>
      <c r="X19" s="1">
        <f>X13-X17</f>
        <v>197</v>
      </c>
      <c r="Z19" s="1">
        <f>Z13-Z17</f>
        <v>197</v>
      </c>
      <c r="AB19" s="1">
        <f>AB13-AB17</f>
        <v>197</v>
      </c>
      <c r="AD19" s="1">
        <f>AD13-AD17</f>
        <v>197</v>
      </c>
      <c r="AF19" s="1">
        <f>AF13-AF17</f>
        <v>197</v>
      </c>
    </row>
    <row r="20" spans="1:33" x14ac:dyDescent="0.2">
      <c r="B20" s="1"/>
      <c r="D20" s="1"/>
      <c r="F20" s="1"/>
      <c r="H20" s="1"/>
      <c r="J20" s="1"/>
      <c r="L20" s="1"/>
      <c r="N20" s="1"/>
      <c r="P20" s="1"/>
      <c r="R20" s="1"/>
      <c r="T20" s="1"/>
      <c r="V20" s="1"/>
      <c r="X20" s="1"/>
      <c r="Z20" s="1"/>
      <c r="AB20" s="1"/>
      <c r="AD20" s="1"/>
      <c r="AF20" s="1"/>
    </row>
    <row r="21" spans="1:33" x14ac:dyDescent="0.2">
      <c r="A21" t="s">
        <v>5</v>
      </c>
      <c r="B21" s="1">
        <f>B17+B15-B13</f>
        <v>2.7899999999999636</v>
      </c>
      <c r="D21" s="1">
        <f>D17+D15-D13</f>
        <v>40</v>
      </c>
      <c r="F21" s="1">
        <f>F17+F15-F13</f>
        <v>4</v>
      </c>
      <c r="H21" s="1">
        <f>H17+H15-H13</f>
        <v>3.8600000000000136</v>
      </c>
      <c r="J21" s="1">
        <f>J17+J15-J13</f>
        <v>6</v>
      </c>
      <c r="L21" s="1">
        <f>L17+L15-L13</f>
        <v>5</v>
      </c>
      <c r="N21" s="1">
        <f>N17+N15-N13</f>
        <v>5</v>
      </c>
      <c r="P21" s="1">
        <f>P17+P15-P13</f>
        <v>4</v>
      </c>
      <c r="R21" s="1">
        <f>R17+R15-R13</f>
        <v>4</v>
      </c>
      <c r="T21" s="1">
        <f>T17+T15-T13</f>
        <v>4</v>
      </c>
      <c r="V21" s="1">
        <f>V17+V15-V13</f>
        <v>3</v>
      </c>
      <c r="X21" s="1">
        <f>X17+X15-X13</f>
        <v>3</v>
      </c>
      <c r="Z21" s="1">
        <f>Z17+Z15-Z13</f>
        <v>3</v>
      </c>
      <c r="AB21" s="1">
        <f>AB17+AB15-AB13</f>
        <v>3</v>
      </c>
      <c r="AD21" s="1">
        <f>AD17+AD15-AD13</f>
        <v>3</v>
      </c>
      <c r="AF21" s="1">
        <f>AF17+AF15-AF13</f>
        <v>3</v>
      </c>
    </row>
    <row r="23" spans="1:33" x14ac:dyDescent="0.2">
      <c r="A23" t="s">
        <v>11</v>
      </c>
      <c r="B23" s="19">
        <v>1.23</v>
      </c>
      <c r="C23" s="17"/>
      <c r="D23" s="19">
        <v>1.23</v>
      </c>
      <c r="E23" s="17"/>
      <c r="F23" s="19">
        <v>1.34</v>
      </c>
      <c r="H23" s="19">
        <v>1.34</v>
      </c>
      <c r="J23" s="19">
        <v>1.34</v>
      </c>
      <c r="L23" s="19">
        <v>1.34</v>
      </c>
      <c r="N23" s="19">
        <v>1.34</v>
      </c>
      <c r="P23" s="19">
        <v>1.34</v>
      </c>
      <c r="R23" s="19">
        <v>1.34</v>
      </c>
      <c r="T23" s="19">
        <v>1.34</v>
      </c>
      <c r="V23" s="19">
        <v>1.34</v>
      </c>
      <c r="X23" s="19">
        <v>1.34</v>
      </c>
      <c r="Z23" s="19">
        <v>1.34</v>
      </c>
      <c r="AB23" s="19">
        <v>1.34</v>
      </c>
      <c r="AD23" s="19">
        <v>1.34</v>
      </c>
      <c r="AF23" s="19">
        <v>1.34</v>
      </c>
    </row>
    <row r="24" spans="1:33" x14ac:dyDescent="0.2">
      <c r="B24" s="17"/>
      <c r="C24" s="17"/>
      <c r="D24" s="17"/>
      <c r="E24" s="17"/>
      <c r="F24" s="17"/>
      <c r="H24" s="17"/>
      <c r="J24" s="17"/>
      <c r="L24" s="17"/>
      <c r="N24" s="17"/>
      <c r="P24" s="17"/>
      <c r="R24" s="17"/>
      <c r="T24" s="17"/>
      <c r="V24" s="17"/>
      <c r="X24" s="17"/>
      <c r="Z24" s="17"/>
      <c r="AB24" s="17"/>
      <c r="AD24" s="17"/>
      <c r="AF24" s="17"/>
    </row>
    <row r="25" spans="1:33" x14ac:dyDescent="0.2">
      <c r="A25" t="s">
        <v>3</v>
      </c>
      <c r="B25" s="20">
        <v>984</v>
      </c>
      <c r="C25" s="17"/>
      <c r="D25" s="20">
        <v>1010</v>
      </c>
      <c r="E25" s="17"/>
      <c r="F25" s="20">
        <v>785</v>
      </c>
      <c r="H25" s="20">
        <f>H38</f>
        <v>784</v>
      </c>
      <c r="J25" s="20">
        <f>J38</f>
        <v>783</v>
      </c>
      <c r="L25" s="20">
        <f>L38</f>
        <v>782</v>
      </c>
      <c r="N25" s="20">
        <f>N38</f>
        <v>781</v>
      </c>
      <c r="P25" s="20">
        <f>P38</f>
        <v>778</v>
      </c>
      <c r="R25" s="20">
        <f>R38</f>
        <v>777</v>
      </c>
      <c r="T25" s="20">
        <f>T38</f>
        <v>776</v>
      </c>
      <c r="V25" s="20">
        <f>V38</f>
        <v>771</v>
      </c>
      <c r="X25" s="20">
        <f>X38</f>
        <v>770</v>
      </c>
      <c r="Z25" s="20">
        <f>Z38</f>
        <v>769</v>
      </c>
      <c r="AB25" s="20">
        <f>AB38</f>
        <v>764</v>
      </c>
      <c r="AD25" s="20">
        <f>AD38</f>
        <v>757</v>
      </c>
      <c r="AF25" s="20">
        <f>AF38</f>
        <v>750</v>
      </c>
    </row>
    <row r="27" spans="1:33" x14ac:dyDescent="0.2">
      <c r="A27" t="s">
        <v>6</v>
      </c>
      <c r="B27" s="2">
        <f>B23*B25/365</f>
        <v>3.3159452054794518</v>
      </c>
      <c r="D27" s="2">
        <f>D23*D25/365</f>
        <v>3.4035616438356162</v>
      </c>
      <c r="F27" s="2">
        <f>F23*F25/365</f>
        <v>2.8819178082191783</v>
      </c>
      <c r="H27" s="2">
        <f>H23*H25/365</f>
        <v>2.8782465753424664</v>
      </c>
      <c r="J27" s="2">
        <f>J23*J25/365</f>
        <v>2.8745753424657536</v>
      </c>
      <c r="L27" s="2">
        <f>L23*L25/365</f>
        <v>2.8709041095890413</v>
      </c>
      <c r="N27" s="2">
        <f>N23*N25/365</f>
        <v>2.8672328767123285</v>
      </c>
      <c r="P27" s="2">
        <f>P23*P25/365</f>
        <v>2.8562191780821919</v>
      </c>
      <c r="R27" s="2">
        <f>R23*R25/365</f>
        <v>2.8525479452054796</v>
      </c>
      <c r="T27" s="2">
        <f>T23*T25/365</f>
        <v>2.8488767123287677</v>
      </c>
      <c r="V27" s="2">
        <f>V23*V25/365</f>
        <v>2.8305205479452056</v>
      </c>
      <c r="X27" s="2">
        <f>X23*X25/365</f>
        <v>2.8268493150684932</v>
      </c>
      <c r="Z27" s="2">
        <f>Z23*Z25/365</f>
        <v>2.8231780821917809</v>
      </c>
      <c r="AB27" s="2">
        <f>AB23*AB25/365</f>
        <v>2.8048219178082197</v>
      </c>
      <c r="AD27" s="2">
        <f>AD23*AD25/365</f>
        <v>2.7791232876712333</v>
      </c>
      <c r="AF27" s="2">
        <f>AF23*AF25/365</f>
        <v>2.7534246575342469</v>
      </c>
    </row>
    <row r="29" spans="1:33" x14ac:dyDescent="0.2">
      <c r="A29" t="s">
        <v>9</v>
      </c>
      <c r="B29" s="19">
        <v>0.3</v>
      </c>
      <c r="C29" s="17"/>
      <c r="D29" s="19">
        <v>0.3</v>
      </c>
      <c r="E29" s="17"/>
      <c r="F29" s="19">
        <v>0.3</v>
      </c>
      <c r="H29" s="19">
        <v>0.3</v>
      </c>
      <c r="J29" s="19">
        <v>0.3</v>
      </c>
      <c r="L29" s="19">
        <v>0.3</v>
      </c>
      <c r="N29" s="19">
        <v>0.3</v>
      </c>
      <c r="P29" s="19">
        <v>0.3</v>
      </c>
      <c r="R29" s="19">
        <v>0.3</v>
      </c>
      <c r="T29" s="19">
        <v>0.3</v>
      </c>
      <c r="V29" s="19">
        <v>0.3</v>
      </c>
      <c r="X29" s="19">
        <v>0.3</v>
      </c>
      <c r="Z29" s="19">
        <v>0.3</v>
      </c>
      <c r="AB29" s="19">
        <v>0.3</v>
      </c>
      <c r="AD29" s="19">
        <v>0.3</v>
      </c>
      <c r="AF29" s="19">
        <v>0.3</v>
      </c>
    </row>
    <row r="31" spans="1:33" x14ac:dyDescent="0.2">
      <c r="A31" t="s">
        <v>7</v>
      </c>
      <c r="B31" s="2">
        <f>B27+B21+B29</f>
        <v>6.4059452054794148</v>
      </c>
      <c r="D31" s="2">
        <f>D27+D21+D29</f>
        <v>43.703561643835613</v>
      </c>
      <c r="F31" s="2">
        <f>F27+F21+F29</f>
        <v>7.1819178082191781</v>
      </c>
      <c r="H31" s="2">
        <f>H27+H21+H29</f>
        <v>7.0382465753424794</v>
      </c>
      <c r="J31" s="2">
        <f>J27+J21+J29</f>
        <v>9.1745753424657543</v>
      </c>
      <c r="L31" s="2">
        <f>L27+L21+L29</f>
        <v>8.170904109589042</v>
      </c>
      <c r="N31" s="2">
        <f>N27+N21+N29</f>
        <v>8.1672328767123297</v>
      </c>
      <c r="P31" s="2">
        <f>P27+P21+P29</f>
        <v>7.1562191780821918</v>
      </c>
      <c r="R31" s="2">
        <f>R27+R21+R29</f>
        <v>7.1525479452054794</v>
      </c>
      <c r="T31" s="2">
        <f>T27+T21+T29</f>
        <v>7.1488767123287671</v>
      </c>
      <c r="V31" s="2">
        <f>V27+V21+V29</f>
        <v>6.1305205479452054</v>
      </c>
      <c r="X31" s="2">
        <f>X27+X21+X29</f>
        <v>6.1268493150684931</v>
      </c>
      <c r="Z31" s="2">
        <f>Z27+Z21+Z29</f>
        <v>6.1231780821917807</v>
      </c>
      <c r="AB31" s="2">
        <f>AB27+AB21+AB29</f>
        <v>6.104821917808219</v>
      </c>
      <c r="AD31" s="2">
        <f>AD27+AD21+AD29</f>
        <v>6.0791232876712327</v>
      </c>
      <c r="AF31" s="2">
        <f>AF27+AF21+AF29</f>
        <v>6.0534246575342463</v>
      </c>
    </row>
    <row r="33" spans="1:32" x14ac:dyDescent="0.2">
      <c r="A33" t="s">
        <v>8</v>
      </c>
      <c r="B33" s="3">
        <f>(B31/B19)/(B25/365)</f>
        <v>1.7317899747760587E-2</v>
      </c>
      <c r="D33" s="3">
        <f>(D31/D19)/(D25/365)</f>
        <v>9.8711633663366327E-2</v>
      </c>
      <c r="F33" s="3">
        <f>(F31/F19)/(F25/365)</f>
        <v>1.7037566619004289E-2</v>
      </c>
      <c r="H33" s="3">
        <f>(H31/H19)/(H25/365)</f>
        <v>1.6706101222991522E-2</v>
      </c>
      <c r="J33" s="3">
        <f>(J31/J19)/(J25/365)</f>
        <v>2.2045266026780429E-2</v>
      </c>
      <c r="L33" s="3">
        <f>(L31/L19)/(L25/365)</f>
        <v>1.9557872647386718E-2</v>
      </c>
      <c r="N33" s="3">
        <f>(N31/N19)/(N25/365)</f>
        <v>1.9574116024820253E-2</v>
      </c>
      <c r="P33" s="3">
        <f>(P31/P19)/(P25/365)</f>
        <v>1.7129347883112114E-2</v>
      </c>
      <c r="R33" s="3">
        <f>(R31/R19)/(R25/365)</f>
        <v>1.7142594489533269E-2</v>
      </c>
      <c r="T33" s="3">
        <f>(T31/T19)/(T25/365)</f>
        <v>1.7155875236692614E-2</v>
      </c>
      <c r="V33" s="3">
        <f>(V31/V19)/(V25/365)</f>
        <v>1.4732268067708229E-2</v>
      </c>
      <c r="X33" s="3">
        <f>(X31/X19)/(X25/365)</f>
        <v>1.4742567077592458E-2</v>
      </c>
      <c r="Z33" s="3">
        <f>(Z31/Z19)/(Z25/365)</f>
        <v>1.4752892872938024E-2</v>
      </c>
      <c r="AB33" s="3">
        <f>(AB31/AB19)/(AB25/365)</f>
        <v>1.4804927312833871E-2</v>
      </c>
      <c r="AD33" s="3">
        <f>(AD31/AD19)/(AD25/365)</f>
        <v>1.4878930322070152E-2</v>
      </c>
      <c r="AF33" s="3">
        <f>(AF31/AF19)/(AF25/365)</f>
        <v>1.4954314720812181E-2</v>
      </c>
    </row>
    <row r="36" spans="1:32" x14ac:dyDescent="0.2">
      <c r="A36" s="11" t="s">
        <v>16</v>
      </c>
      <c r="B36" s="11"/>
      <c r="C36" s="11"/>
      <c r="D36" s="12">
        <v>42443</v>
      </c>
      <c r="E36" s="11"/>
      <c r="F36" s="12">
        <f>F12</f>
        <v>42668</v>
      </c>
      <c r="H36" s="12">
        <f>H12</f>
        <v>42669</v>
      </c>
      <c r="J36" s="12">
        <f>J12</f>
        <v>42670</v>
      </c>
      <c r="L36" s="12">
        <f>L12</f>
        <v>42671</v>
      </c>
      <c r="N36" s="12">
        <f>N12</f>
        <v>42672</v>
      </c>
      <c r="P36" s="12">
        <f>P12</f>
        <v>42675</v>
      </c>
      <c r="R36" s="12">
        <f>R12</f>
        <v>42676</v>
      </c>
      <c r="T36" s="12">
        <f>T12</f>
        <v>42677</v>
      </c>
      <c r="V36" s="12">
        <f>V12</f>
        <v>42682</v>
      </c>
      <c r="X36" s="12">
        <f>X12</f>
        <v>42683</v>
      </c>
      <c r="Z36" s="12">
        <f>Z12</f>
        <v>42684</v>
      </c>
      <c r="AB36" s="12">
        <f>AB12</f>
        <v>42689</v>
      </c>
      <c r="AD36" s="12">
        <f>AD12</f>
        <v>42696</v>
      </c>
      <c r="AF36" s="12">
        <f>AF12</f>
        <v>42703</v>
      </c>
    </row>
    <row r="37" spans="1:32" x14ac:dyDescent="0.2">
      <c r="A37" s="13" t="s">
        <v>17</v>
      </c>
      <c r="B37" s="13"/>
      <c r="C37" s="13"/>
      <c r="D37" s="14">
        <v>43453</v>
      </c>
      <c r="E37" s="13"/>
      <c r="F37" s="14">
        <v>43453</v>
      </c>
      <c r="H37" s="14">
        <v>43453</v>
      </c>
      <c r="J37" s="14">
        <v>43453</v>
      </c>
      <c r="L37" s="14">
        <v>43453</v>
      </c>
      <c r="N37" s="14">
        <v>43453</v>
      </c>
      <c r="P37" s="14">
        <v>43453</v>
      </c>
      <c r="R37" s="14">
        <v>43453</v>
      </c>
      <c r="T37" s="14">
        <v>43453</v>
      </c>
      <c r="V37" s="14">
        <v>43453</v>
      </c>
      <c r="X37" s="14">
        <v>43453</v>
      </c>
      <c r="Z37" s="14">
        <v>43453</v>
      </c>
      <c r="AB37" s="14">
        <v>43453</v>
      </c>
      <c r="AD37" s="14">
        <v>43453</v>
      </c>
      <c r="AF37" s="14">
        <v>43453</v>
      </c>
    </row>
    <row r="38" spans="1:32" x14ac:dyDescent="0.2">
      <c r="A38" s="15" t="s">
        <v>18</v>
      </c>
      <c r="B38" s="15"/>
      <c r="C38" s="15"/>
      <c r="D38" s="15">
        <f>D37-D36</f>
        <v>1010</v>
      </c>
      <c r="E38" s="15"/>
      <c r="F38" s="15">
        <f>F37-F36</f>
        <v>785</v>
      </c>
      <c r="H38" s="15">
        <f>H37-H36</f>
        <v>784</v>
      </c>
      <c r="J38" s="15">
        <f>J37-J36</f>
        <v>783</v>
      </c>
      <c r="L38" s="15">
        <f>L37-L36</f>
        <v>782</v>
      </c>
      <c r="N38" s="15">
        <f>N37-N36</f>
        <v>781</v>
      </c>
      <c r="P38" s="15">
        <f>P37-P36</f>
        <v>778</v>
      </c>
      <c r="R38" s="15">
        <f>R37-R36</f>
        <v>777</v>
      </c>
      <c r="T38" s="15">
        <f>T37-T36</f>
        <v>776</v>
      </c>
      <c r="V38" s="15">
        <f>V37-V36</f>
        <v>771</v>
      </c>
      <c r="X38" s="15">
        <f>X37-X36</f>
        <v>770</v>
      </c>
      <c r="Z38" s="15">
        <f>Z37-Z36</f>
        <v>769</v>
      </c>
      <c r="AB38" s="15">
        <f>AB37-AB36</f>
        <v>764</v>
      </c>
      <c r="AD38" s="15">
        <f>AD37-AD36</f>
        <v>757</v>
      </c>
      <c r="AF38" s="15">
        <f>AF37-AF36</f>
        <v>750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Track</vt:lpstr>
    </vt:vector>
  </TitlesOfParts>
  <Company>SOM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Nalebuff</dc:creator>
  <cp:lastModifiedBy>Niyazov, Tulkin</cp:lastModifiedBy>
  <dcterms:created xsi:type="dcterms:W3CDTF">2010-05-03T23:37:36Z</dcterms:created>
  <dcterms:modified xsi:type="dcterms:W3CDTF">2020-12-22T18:05:41Z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{6827BFA5-4335-4861-BC18-C9955F28147C}</vt:lpwstr>
  </property>
</Properties>
</file>