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pot.engr.oregonstate.edu\users\tunnisjo\Windows.Documents\My Documents\"/>
    </mc:Choice>
  </mc:AlternateContent>
  <xr:revisionPtr revIDLastSave="0" documentId="13_ncr:1_{3A324E6F-CA7F-47C0-A6D7-9AC13AE82A07}" xr6:coauthVersionLast="36" xr6:coauthVersionMax="36" xr10:uidLastSave="{00000000-0000-0000-0000-000000000000}"/>
  <bookViews>
    <workbookView xWindow="0" yWindow="0" windowWidth="21570" windowHeight="9330" activeTab="4" xr2:uid="{87100327-1606-4EC6-9272-19392C0274BE}"/>
  </bookViews>
  <sheets>
    <sheet name="Johnson Hall" sheetId="1" r:id="rId1"/>
    <sheet name="Gleeson Hall" sheetId="2" r:id="rId2"/>
    <sheet name="Kelley Engineering Center" sheetId="3" r:id="rId3"/>
    <sheet name="Misc." sheetId="4" r:id="rId4"/>
    <sheet name="CBEE Status (AD Only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E10" i="4"/>
  <c r="F10" i="4" s="1"/>
  <c r="E13" i="2"/>
  <c r="F13" i="2" s="1"/>
  <c r="E12" i="2"/>
  <c r="F12" i="2" s="1"/>
  <c r="E4" i="4"/>
  <c r="F4" i="4" s="1"/>
  <c r="E7" i="3"/>
  <c r="F7" i="3" s="1"/>
  <c r="E6" i="3"/>
  <c r="F6" i="3" s="1"/>
  <c r="E5" i="3"/>
  <c r="F5" i="3" s="1"/>
  <c r="E4" i="3"/>
  <c r="F4" i="3" s="1"/>
  <c r="E5" i="4"/>
  <c r="F5" i="4" s="1"/>
  <c r="E11" i="4"/>
  <c r="F11" i="4" s="1"/>
  <c r="E12" i="4"/>
  <c r="F12" i="4" s="1"/>
  <c r="E9" i="4"/>
  <c r="F9" i="4" s="1"/>
  <c r="E8" i="4"/>
  <c r="F8" i="4" s="1"/>
  <c r="E7" i="4"/>
  <c r="F7" i="4" s="1"/>
  <c r="E6" i="4"/>
  <c r="F6" i="4" s="1"/>
  <c r="E14" i="2"/>
  <c r="F14" i="2" s="1"/>
  <c r="E10" i="2"/>
  <c r="F10" i="2" s="1"/>
  <c r="E9" i="2"/>
  <c r="F9" i="2" s="1"/>
  <c r="E8" i="2"/>
  <c r="F8" i="2" s="1"/>
  <c r="E6" i="2"/>
  <c r="F6" i="2" s="1"/>
  <c r="E5" i="2"/>
  <c r="F5" i="2" s="1"/>
  <c r="E4" i="2"/>
  <c r="F4" i="2" s="1"/>
  <c r="E8" i="1"/>
  <c r="F8" i="1" s="1"/>
  <c r="E9" i="1"/>
  <c r="F9" i="1" s="1"/>
  <c r="E12" i="1"/>
  <c r="F12" i="1" s="1"/>
  <c r="E11" i="1"/>
  <c r="F11" i="1" s="1"/>
  <c r="E10" i="1"/>
  <c r="F10" i="1" s="1"/>
  <c r="E7" i="1"/>
  <c r="F7" i="1" s="1"/>
  <c r="E6" i="1"/>
  <c r="F6" i="1" s="1"/>
  <c r="E5" i="1"/>
  <c r="F5" i="1" s="1"/>
  <c r="E4" i="1"/>
  <c r="F4" i="1" s="1"/>
  <c r="E25" i="1"/>
  <c r="F25" i="1" s="1"/>
  <c r="E24" i="1"/>
  <c r="F24" i="1" s="1"/>
  <c r="E23" i="1"/>
  <c r="F23" i="1" s="1"/>
  <c r="E22" i="1"/>
  <c r="F22" i="1" s="1"/>
  <c r="E21" i="1"/>
  <c r="F21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B1" i="3"/>
  <c r="B1" i="2"/>
  <c r="B1" i="1"/>
  <c r="B1" i="4"/>
  <c r="C11" i="3" l="1"/>
  <c r="D17" i="4"/>
  <c r="C17" i="4"/>
  <c r="B17" i="4"/>
  <c r="A17" i="4"/>
  <c r="B11" i="3"/>
  <c r="D11" i="3"/>
  <c r="A11" i="3"/>
  <c r="D18" i="2"/>
  <c r="C18" i="2"/>
  <c r="B18" i="2"/>
  <c r="A18" i="2"/>
  <c r="C30" i="1"/>
  <c r="D30" i="1"/>
  <c r="B30" i="1"/>
  <c r="A30" i="1"/>
  <c r="A4" i="5" s="1"/>
  <c r="D4" i="5" l="1"/>
  <c r="C4" i="5"/>
  <c r="B4" i="5"/>
</calcChain>
</file>

<file path=xl/sharedStrings.xml><?xml version="1.0" encoding="utf-8"?>
<sst xmlns="http://schemas.openxmlformats.org/spreadsheetml/2006/main" count="175" uniqueCount="101">
  <si>
    <t>Assignee</t>
  </si>
  <si>
    <t>Model</t>
  </si>
  <si>
    <t>Evaluation</t>
  </si>
  <si>
    <t>Warranty Expiration</t>
  </si>
  <si>
    <t>Chih-hung Chang</t>
  </si>
  <si>
    <t>Nicholas AuYeung</t>
  </si>
  <si>
    <t>Mohammad Azizian/Lewis Semprini</t>
  </si>
  <si>
    <t>Gregory Herman, Rafik Addou</t>
  </si>
  <si>
    <t>Liney Arnadottir</t>
  </si>
  <si>
    <t>Xue Jin</t>
  </si>
  <si>
    <t>HP Z230</t>
  </si>
  <si>
    <t>HP Z240</t>
  </si>
  <si>
    <t>Tyler Radniecki</t>
  </si>
  <si>
    <t>Adam Higgins</t>
  </si>
  <si>
    <t>Lewis Semprini</t>
  </si>
  <si>
    <t>Mark Dolan</t>
  </si>
  <si>
    <t>Jeffrey Nason</t>
  </si>
  <si>
    <t>HP Z220</t>
  </si>
  <si>
    <t>Room/Name</t>
  </si>
  <si>
    <t>GLSN103-01</t>
  </si>
  <si>
    <t>GLSN103-02</t>
  </si>
  <si>
    <t>GLSN103A</t>
  </si>
  <si>
    <t>GLSN205</t>
  </si>
  <si>
    <t>GLSN211</t>
  </si>
  <si>
    <t>GLSN301A</t>
  </si>
  <si>
    <t>GLSN303</t>
  </si>
  <si>
    <t>GLSN313</t>
  </si>
  <si>
    <t>COV124</t>
  </si>
  <si>
    <t>CHANG-WRKSTN</t>
  </si>
  <si>
    <t>KELD</t>
  </si>
  <si>
    <t>BALDER</t>
  </si>
  <si>
    <t>HEL</t>
  </si>
  <si>
    <t>ODIN</t>
  </si>
  <si>
    <t>Unassigned</t>
  </si>
  <si>
    <t>Milo Koretsky/Thomas Ekstedt</t>
  </si>
  <si>
    <t>John Cochran</t>
  </si>
  <si>
    <t>GLSN201</t>
  </si>
  <si>
    <t>Kaichang Li</t>
  </si>
  <si>
    <t>Willie Rochefort</t>
  </si>
  <si>
    <t>Devlin Montfort</t>
  </si>
  <si>
    <t>Michelle Bothwell</t>
  </si>
  <si>
    <t>Christine Kelly</t>
  </si>
  <si>
    <t>HP Z2</t>
  </si>
  <si>
    <t>KEC2047</t>
  </si>
  <si>
    <t>KEC2049</t>
  </si>
  <si>
    <t>KEC2051</t>
  </si>
  <si>
    <t>KEC2053</t>
  </si>
  <si>
    <t>Rasha Khalife</t>
  </si>
  <si>
    <t>Morgan Giers</t>
  </si>
  <si>
    <t>Dorthe Wildenschild/Maoz Dor</t>
  </si>
  <si>
    <t>Konstantinos Goulas</t>
  </si>
  <si>
    <t>Dell Precision 5820</t>
  </si>
  <si>
    <t>Dorthe Wildenschild</t>
  </si>
  <si>
    <t>FU-WRKSTN1</t>
  </si>
  <si>
    <t>Elain Fu</t>
  </si>
  <si>
    <t>Dell Precision T5670</t>
  </si>
  <si>
    <t>Jordan Jones</t>
  </si>
  <si>
    <t>HP Z2 G4</t>
  </si>
  <si>
    <t>HP Z840</t>
  </si>
  <si>
    <t>Dell Precision T3610</t>
  </si>
  <si>
    <t>Dell Precision T5810</t>
  </si>
  <si>
    <t>Today's Date</t>
  </si>
  <si>
    <t>Remaining Warranty (Months)</t>
  </si>
  <si>
    <t>JOHN110</t>
  </si>
  <si>
    <t>JOHN116A</t>
  </si>
  <si>
    <t>JOHN116B</t>
  </si>
  <si>
    <t>JOHN116C</t>
  </si>
  <si>
    <t>JOHN116D</t>
  </si>
  <si>
    <t>JOHN116E</t>
  </si>
  <si>
    <t>JOHN116G</t>
  </si>
  <si>
    <t>JOHN116-STU</t>
  </si>
  <si>
    <t>JOHN116F</t>
  </si>
  <si>
    <t>KELD-OLD</t>
  </si>
  <si>
    <t>CBEE-MOORE</t>
  </si>
  <si>
    <t>Jennifer Moore</t>
  </si>
  <si>
    <t>JOHN216C</t>
  </si>
  <si>
    <t>JOHN216L</t>
  </si>
  <si>
    <t>JOHN216E</t>
  </si>
  <si>
    <t>JOHN216F</t>
  </si>
  <si>
    <t>JOHN216J</t>
  </si>
  <si>
    <t>JOHN216K</t>
  </si>
  <si>
    <t>JOHN316B</t>
  </si>
  <si>
    <t>JOHN316E</t>
  </si>
  <si>
    <t>JOHN316G</t>
  </si>
  <si>
    <t>JOHN316H</t>
  </si>
  <si>
    <t>JOHN316J</t>
  </si>
  <si>
    <t>Amy Thomson</t>
  </si>
  <si>
    <t>Charlotte Williams</t>
  </si>
  <si>
    <t>Madison Webb</t>
  </si>
  <si>
    <t>Lindsay Wills</t>
  </si>
  <si>
    <t>Kimberly Compton</t>
  </si>
  <si>
    <t>Lea Clayton</t>
  </si>
  <si>
    <t>Tina Mills</t>
  </si>
  <si>
    <t>HP Z2G4</t>
  </si>
  <si>
    <t>Gregory Herman</t>
  </si>
  <si>
    <t>Student (In John 116 Office)</t>
  </si>
  <si>
    <t>Total Machines</t>
  </si>
  <si>
    <t>Valid Warranty</t>
  </si>
  <si>
    <t>Expiring Warranty</t>
  </si>
  <si>
    <t>Expired Warranty</t>
  </si>
  <si>
    <t>Total CBEE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</si>
</sst>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41414"/>
      <name val="Inherit"/>
    </font>
    <font>
      <b/>
      <u/>
      <sz val="11"/>
      <color rgb="FFFF0000"/>
      <name val="Calibri"/>
      <family val="2"/>
      <scheme val="minor"/>
    </font>
    <font>
      <b/>
      <u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14" fontId="0" fillId="0" borderId="0" xfId="0" applyNumberFormat="1"/>
    <xf numFmtId="14" fontId="5" fillId="0" borderId="0" xfId="0" applyNumberFormat="1" applyFont="1"/>
    <xf numFmtId="0" fontId="6" fillId="0" borderId="0" xfId="0" applyFont="1" applyAlignment="1">
      <alignment horizontal="right" vertical="center" readingOrder="1"/>
    </xf>
    <xf numFmtId="0" fontId="2" fillId="3" borderId="2" xfId="2"/>
    <xf numFmtId="0" fontId="6" fillId="4" borderId="3" xfId="0" applyFont="1" applyFill="1" applyBorder="1" applyAlignment="1">
      <alignment horizontal="right" vertical="center" readingOrder="1"/>
    </xf>
    <xf numFmtId="0" fontId="3" fillId="4" borderId="4" xfId="0" applyFont="1" applyFill="1" applyBorder="1"/>
    <xf numFmtId="0" fontId="2" fillId="3" borderId="2" xfId="2" applyAlignment="1">
      <alignment horizontal="right" vertical="center" readingOrder="1"/>
    </xf>
    <xf numFmtId="0" fontId="0" fillId="4" borderId="5" xfId="0" applyFont="1" applyFill="1" applyBorder="1"/>
    <xf numFmtId="14" fontId="0" fillId="4" borderId="5" xfId="0" applyNumberFormat="1" applyFont="1" applyFill="1" applyBorder="1"/>
    <xf numFmtId="0" fontId="6" fillId="4" borderId="5" xfId="0" applyFont="1" applyFill="1" applyBorder="1" applyAlignment="1">
      <alignment horizontal="right" vertical="center" readingOrder="1"/>
    </xf>
    <xf numFmtId="0" fontId="3" fillId="4" borderId="5" xfId="0" applyFont="1" applyFill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4" borderId="6" xfId="0" applyFont="1" applyFill="1" applyBorder="1"/>
    <xf numFmtId="14" fontId="0" fillId="4" borderId="6" xfId="0" applyNumberFormat="1" applyFont="1" applyFill="1" applyBorder="1"/>
    <xf numFmtId="14" fontId="7" fillId="0" borderId="0" xfId="0" applyNumberFormat="1" applyFont="1"/>
    <xf numFmtId="0" fontId="8" fillId="2" borderId="1" xfId="1" applyFont="1"/>
  </cellXfs>
  <cellStyles count="3">
    <cellStyle name="Check Cell" xfId="2" builtinId="23"/>
    <cellStyle name="Normal" xfId="0" builtinId="0"/>
    <cellStyle name="Output" xfId="1" builtinId="21"/>
  </cellStyles>
  <dxfs count="9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41414"/>
        <name val="Inherit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1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41414"/>
        <name val="Inherit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1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41414"/>
        <name val="Inherit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1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41414"/>
        <name val="Inherit"/>
        <scheme val="none"/>
      </font>
      <alignment horizontal="right" vertical="center" textRotation="0" wrapText="0" indent="0" justifyLastLine="0" shrinkToFit="0" readingOrder="1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Johnson Hall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'Johnson Hall'!$B$29:$D$29</c:f>
              <c:strCache>
                <c:ptCount val="3"/>
                <c:pt idx="0">
                  <c:v>Valid Warranty</c:v>
                </c:pt>
                <c:pt idx="1">
                  <c:v>Expiring Warranty</c:v>
                </c:pt>
                <c:pt idx="2">
                  <c:v>Expired Warranty</c:v>
                </c:pt>
              </c:strCache>
            </c:strRef>
          </c:cat>
          <c:val>
            <c:numRef>
              <c:f>'Johnson Hall'!$B$30:$D$30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B-4E01-837B-FD42C8FA75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Gleeson Hall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'Gleeson Hall'!$B$17:$D$17</c:f>
              <c:strCache>
                <c:ptCount val="3"/>
                <c:pt idx="0">
                  <c:v>Valid Warranty</c:v>
                </c:pt>
                <c:pt idx="1">
                  <c:v>Expiring Warranty</c:v>
                </c:pt>
                <c:pt idx="2">
                  <c:v>Expired Warranty</c:v>
                </c:pt>
              </c:strCache>
            </c:strRef>
          </c:cat>
          <c:val>
            <c:numRef>
              <c:f>'Gleeson Hall'!$B$18:$D$18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4-4677-B1A3-C79DD59ABA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Kelley Engineering Center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'Kelley Engineering Center'!$B$10:$D$10</c:f>
              <c:strCache>
                <c:ptCount val="3"/>
                <c:pt idx="0">
                  <c:v>Valid Warranty</c:v>
                </c:pt>
                <c:pt idx="1">
                  <c:v>Expiring Warranty</c:v>
                </c:pt>
                <c:pt idx="2">
                  <c:v>Expired Warranty</c:v>
                </c:pt>
              </c:strCache>
            </c:strRef>
          </c:cat>
          <c:val>
            <c:numRef>
              <c:f>'Kelley Engineering Center'!$B$11:$D$11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4-4973-A96E-EF1035BA71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Misc.</a:t>
            </a:r>
            <a:r>
              <a:rPr lang="en-US" baseline="0"/>
              <a:t> Machine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Misc.!$B$16:$D$16</c:f>
              <c:strCache>
                <c:ptCount val="3"/>
                <c:pt idx="0">
                  <c:v>Valid Warranty</c:v>
                </c:pt>
                <c:pt idx="1">
                  <c:v>Expiring Warranty</c:v>
                </c:pt>
                <c:pt idx="2">
                  <c:v>Expired Warranty</c:v>
                </c:pt>
              </c:strCache>
            </c:strRef>
          </c:cat>
          <c:val>
            <c:numRef>
              <c:f>Misc.!$B$17:$D$17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4-47F9-9CC0-0DD11A677C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CBEE Status (AD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'CBEE Status (AD Only)'!$B$3:$D$3</c:f>
              <c:strCache>
                <c:ptCount val="3"/>
                <c:pt idx="0">
                  <c:v>Valid Warranty</c:v>
                </c:pt>
                <c:pt idx="1">
                  <c:v>Expiring Warranty</c:v>
                </c:pt>
                <c:pt idx="2">
                  <c:v>Expired Warranty</c:v>
                </c:pt>
              </c:strCache>
            </c:strRef>
          </c:cat>
          <c:val>
            <c:numRef>
              <c:f>'CBEE Status (AD Only)'!$B$4:$D$4</c:f>
              <c:numCache>
                <c:formatCode>General</c:formatCode>
                <c:ptCount val="3"/>
                <c:pt idx="0">
                  <c:v>21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F-4858-86DF-ADCF4BD746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180975</xdr:rowOff>
    </xdr:from>
    <xdr:to>
      <xdr:col>15</xdr:col>
      <xdr:colOff>581025</xdr:colOff>
      <xdr:row>27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D2DE8-1C4D-4098-8BB8-0DC0C2E31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142875</xdr:rowOff>
    </xdr:from>
    <xdr:to>
      <xdr:col>16</xdr:col>
      <xdr:colOff>600075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E09674-C7E1-4A5B-9E48-9DBB0A987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6</xdr:row>
      <xdr:rowOff>190500</xdr:rowOff>
    </xdr:from>
    <xdr:to>
      <xdr:col>15</xdr:col>
      <xdr:colOff>590549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0D5B4-5B9E-42A6-9EA5-DCB26EAC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</xdr:row>
      <xdr:rowOff>76200</xdr:rowOff>
    </xdr:from>
    <xdr:to>
      <xdr:col>15</xdr:col>
      <xdr:colOff>495300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4ACE9-1169-4E8F-91DD-D5BF67069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6</xdr:row>
      <xdr:rowOff>95250</xdr:rowOff>
    </xdr:from>
    <xdr:to>
      <xdr:col>12</xdr:col>
      <xdr:colOff>152400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C6AD6-9A2B-4336-B11C-E9D3EF895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B0DB1-0247-4601-90E2-BBFFB8058006}" name="Table1" displayName="Table1" ref="A3:F25" totalsRowShown="0" headerRowDxfId="90">
  <autoFilter ref="A3:F25" xr:uid="{D2A0465B-0272-4CEF-8F88-3EF2BD588466}"/>
  <tableColumns count="6">
    <tableColumn id="1" xr3:uid="{31F0547F-A643-4616-850F-87796247BCB4}" name="Room/Name"/>
    <tableColumn id="2" xr3:uid="{95C89446-7DD4-4C98-BA48-3329138D6B2B}" name="Assignee"/>
    <tableColumn id="3" xr3:uid="{2DAAE34D-7DBF-4CD2-A180-25B3B5ADE027}" name="Model"/>
    <tableColumn id="4" xr3:uid="{89D09FFC-01A4-467B-BC19-FF88B3DA226C}" name="Warranty Expiration" dataDxfId="93"/>
    <tableColumn id="5" xr3:uid="{20884999-FECC-434A-8D7C-FEC571191222}" name="Remaining Warranty (Months)" dataDxfId="92">
      <calculatedColumnFormula>IF(D4&gt;TODAY(),DATEDIF(TODAY(),D4,"m"),(-DATEDIF(D4,TODAY(),"m")))</calculatedColumnFormula>
    </tableColumn>
    <tableColumn id="6" xr3:uid="{D5F8B8FD-942A-44B0-B093-D8F8B4B78DD4}" name="Evaluation" dataDxfId="91">
      <calculatedColumnFormula>LOOKUP(E4,{-100000000;0.1;7},{"WARNING - WARRANTY EXPIRED";"EVALUATE - WARRANTY NEARING END";"VALID - WARRANTY VALID FOR FUTURE"})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C45139-68DF-4CB1-AE8B-BE556DC48DA9}" name="Table2" displayName="Table2" ref="A3:F14" totalsRowShown="0" headerRowDxfId="86">
  <autoFilter ref="A3:F14" xr:uid="{469A961B-EAC7-4CF0-B56A-1FA3542839C0}"/>
  <tableColumns count="6">
    <tableColumn id="1" xr3:uid="{1B5C3CE2-C3D7-4FE8-8332-4544D339D79D}" name="Room/Name"/>
    <tableColumn id="2" xr3:uid="{C10926E7-39AB-47D6-A52C-6EAFAC106D20}" name="Assignee"/>
    <tableColumn id="3" xr3:uid="{63046954-A930-4EBD-8822-090E5D099283}" name="Model"/>
    <tableColumn id="4" xr3:uid="{30411521-9D6B-43E7-BD94-A4E796CCDD59}" name="Warranty Expiration" dataDxfId="89"/>
    <tableColumn id="5" xr3:uid="{44773B91-9DA7-49A4-93C0-7C0C14CE2EA6}" name="Remaining Warranty (Months)" dataDxfId="88">
      <calculatedColumnFormula>IF(D4&gt;TODAY(),DATEDIF(TODAY(),D4,"m"),(-DATEDIF(D4,TODAY(),"m")))</calculatedColumnFormula>
    </tableColumn>
    <tableColumn id="6" xr3:uid="{7AD68A11-F3E2-4703-89A4-C2308703AD68}" name="Evaluation" dataDxfId="87">
      <calculatedColumnFormula>LOOKUP(E4,{-100000000;0.1;7},{"WARNING - WARRANTY EXPIRED";"EVALUATE - WARRANTY NEARING END";"VALID - WARRANTY VALID FOR FUTURE"})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93AE5D-95A8-4D73-92FE-8488C1C7618A}" name="Table3" displayName="Table3" ref="A3:F7" totalsRowShown="0" headerRowDxfId="84">
  <autoFilter ref="A3:F7" xr:uid="{358EDAF3-83B3-427A-A359-390661DE1770}"/>
  <tableColumns count="6">
    <tableColumn id="1" xr3:uid="{7415932F-30A1-446F-975D-ED37DA414383}" name="Room/Name"/>
    <tableColumn id="2" xr3:uid="{F8AF92D6-B505-418F-886B-6FECB4A7DCC9}" name="Assignee"/>
    <tableColumn id="3" xr3:uid="{5C9C299A-7E13-4906-9661-EB5EC74B4034}" name="Model"/>
    <tableColumn id="4" xr3:uid="{C2C2DAB0-427E-4CE5-9051-CD504CC517AA}" name="Warranty Expiration" dataDxfId="85"/>
    <tableColumn id="5" xr3:uid="{429CA23C-600C-4217-B571-09365839DC17}" name="Remaining Warranty (Months)" dataDxfId="83">
      <calculatedColumnFormula>IF(D4&gt;TODAY(),DATEDIF(TODAY(),D4,"m"),(-DATEDIF(D4,TODAY(),"m")))</calculatedColumnFormula>
    </tableColumn>
    <tableColumn id="6" xr3:uid="{3563E8DC-66E3-45B0-BA17-9DF14FD3FB85}" name="Evaluation" dataDxfId="82">
      <calculatedColumnFormula>LOOKUP(E4,{-100000000;0.1;7},{"WARNING - WARRANTY EXPIRED";"EVALUATE - WARRANTY NEARING END";"VALID - WARRANTY VALID FOR FUTURE"})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45197B-417B-4DD2-859E-388C95DF4004}" name="Table4" displayName="Table4" ref="A3:F12" totalsRowShown="0" headerRowDxfId="80">
  <autoFilter ref="A3:F12" xr:uid="{FD25D638-AED8-4AC2-AA64-38EC0E96429A}"/>
  <tableColumns count="6">
    <tableColumn id="1" xr3:uid="{B573C39D-6C02-4617-A472-66A30785EBB2}" name="Room/Name"/>
    <tableColumn id="2" xr3:uid="{1AF597B0-4F3C-40BD-8253-8DC11BB133AD}" name="Assignee"/>
    <tableColumn id="3" xr3:uid="{8778EDFC-C2D8-4092-A439-6C15E0968FC5}" name="Model"/>
    <tableColumn id="4" xr3:uid="{A1C8895B-5247-48CA-A58A-59AEBEA62A3C}" name="Warranty Expiration" dataDxfId="81"/>
    <tableColumn id="5" xr3:uid="{5417E25C-2350-413E-BE96-2F4523E420AC}" name="Remaining Warranty (Months)" dataDxfId="79">
      <calculatedColumnFormula>IF(D4&gt;TODAY(),DATEDIF(TODAY(),D4,"m"),(-DATEDIF(D4,TODAY(),"m")))</calculatedColumnFormula>
    </tableColumn>
    <tableColumn id="6" xr3:uid="{DDCBED8E-EF3A-4A92-8CC6-CBC4FBDF7C86}" name="Evaluation" dataDxfId="78">
      <calculatedColumnFormula>LOOKUP(E4,{-100000000;0.1;7},{"WARNING - WARRANTY EXPIRED";"EVALUATE - WARRANTY NEARING END";"VALID - WARRANTY VALID FOR FUTURE"})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CCB1-F26F-4999-8E9E-F87BAEB7AA88}">
  <dimension ref="A1:F31"/>
  <sheetViews>
    <sheetView workbookViewId="0">
      <selection activeCell="B38" sqref="B38"/>
    </sheetView>
  </sheetViews>
  <sheetFormatPr defaultRowHeight="15"/>
  <cols>
    <col min="1" max="1" width="14.42578125" customWidth="1"/>
    <col min="2" max="2" width="33.28515625" bestFit="1" customWidth="1"/>
    <col min="3" max="3" width="22.85546875" bestFit="1" customWidth="1"/>
    <col min="4" max="4" width="22.5703125" bestFit="1" customWidth="1"/>
    <col min="5" max="5" width="30" customWidth="1"/>
    <col min="6" max="6" width="35.28515625" bestFit="1" customWidth="1"/>
  </cols>
  <sheetData>
    <row r="1" spans="1:6">
      <c r="A1" s="2" t="s">
        <v>61</v>
      </c>
      <c r="B1" s="4">
        <f ca="1">TODAY()</f>
        <v>44344</v>
      </c>
    </row>
    <row r="3" spans="1:6">
      <c r="A3" s="2" t="s">
        <v>18</v>
      </c>
      <c r="B3" s="2" t="s">
        <v>0</v>
      </c>
      <c r="C3" s="2" t="s">
        <v>1</v>
      </c>
      <c r="D3" s="2" t="s">
        <v>3</v>
      </c>
      <c r="E3" s="2" t="s">
        <v>62</v>
      </c>
      <c r="F3" s="2" t="s">
        <v>2</v>
      </c>
    </row>
    <row r="4" spans="1:6">
      <c r="A4" t="s">
        <v>63</v>
      </c>
      <c r="B4" t="s">
        <v>86</v>
      </c>
      <c r="C4" t="s">
        <v>57</v>
      </c>
      <c r="D4" s="3">
        <v>45825</v>
      </c>
      <c r="E4" s="5">
        <f t="shared" ref="E4:F12" ca="1" si="0">IF(D4&gt;TODAY(),DATEDIF(TODAY(),D4,"m"),(-DATEDIF(D4,TODAY(),"m")))</f>
        <v>48</v>
      </c>
      <c r="F4" s="1" t="str">
        <f ca="1">LOOKUP(E4,{-100000000;0.1;7},{"WARNING - WARRANTY EXPIRED";"EVALUATE - WARRANTY NEARING END";"VALID - WARRANTY VALID FOR FUTURE"})</f>
        <v>VALID - WARRANTY VALID FOR FUTURE</v>
      </c>
    </row>
    <row r="5" spans="1:6">
      <c r="A5" t="s">
        <v>64</v>
      </c>
      <c r="B5" t="s">
        <v>87</v>
      </c>
      <c r="C5" t="s">
        <v>57</v>
      </c>
      <c r="D5" s="3">
        <v>45825</v>
      </c>
      <c r="E5" s="5">
        <f t="shared" ca="1" si="0"/>
        <v>48</v>
      </c>
      <c r="F5" s="1" t="str">
        <f ca="1">LOOKUP(E5,{-100000000;0.1;7},{"WARNING - WARRANTY EXPIRED";"EVALUATE - WARRANTY NEARING END";"VALID - WARRANTY VALID FOR FUTURE"})</f>
        <v>VALID - WARRANTY VALID FOR FUTURE</v>
      </c>
    </row>
    <row r="6" spans="1:6">
      <c r="A6" t="s">
        <v>65</v>
      </c>
      <c r="B6" t="s">
        <v>88</v>
      </c>
      <c r="C6" t="s">
        <v>57</v>
      </c>
      <c r="D6" s="3">
        <v>45825</v>
      </c>
      <c r="E6" s="5">
        <f t="shared" ca="1" si="0"/>
        <v>48</v>
      </c>
      <c r="F6" s="1" t="str">
        <f ca="1">LOOKUP(E6,{-100000000;0.1;7},{"WARNING - WARRANTY EXPIRED";"EVALUATE - WARRANTY NEARING END";"VALID - WARRANTY VALID FOR FUTURE"})</f>
        <v>VALID - WARRANTY VALID FOR FUTURE</v>
      </c>
    </row>
    <row r="7" spans="1:6">
      <c r="A7" t="s">
        <v>66</v>
      </c>
      <c r="B7" t="s">
        <v>89</v>
      </c>
      <c r="C7" t="s">
        <v>57</v>
      </c>
      <c r="D7" s="3">
        <v>45825</v>
      </c>
      <c r="E7" s="5">
        <f t="shared" ca="1" si="0"/>
        <v>48</v>
      </c>
      <c r="F7" s="1" t="str">
        <f ca="1">LOOKUP(E7,{-100000000;0.1;7},{"WARNING - WARRANTY EXPIRED";"EVALUATE - WARRANTY NEARING END";"VALID - WARRANTY VALID FOR FUTURE"})</f>
        <v>VALID - WARRANTY VALID FOR FUTURE</v>
      </c>
    </row>
    <row r="8" spans="1:6">
      <c r="A8" t="s">
        <v>67</v>
      </c>
      <c r="B8" t="s">
        <v>90</v>
      </c>
      <c r="C8" t="s">
        <v>11</v>
      </c>
      <c r="D8" s="3">
        <v>44456</v>
      </c>
      <c r="E8" s="5">
        <f t="shared" ca="1" si="0"/>
        <v>3</v>
      </c>
      <c r="F8" s="1" t="str">
        <f ca="1">LOOKUP(E8,{-100000000;0.1;7},{"WARNING - WARRANTY EXPIRED";"EVALUATE - WARRANTY NEARING END";"VALID - WARRANTY VALID FOR FUTURE"})</f>
        <v>EVALUATE - WARRANTY NEARING END</v>
      </c>
    </row>
    <row r="9" spans="1:6">
      <c r="A9" t="s">
        <v>68</v>
      </c>
      <c r="B9" t="s">
        <v>91</v>
      </c>
      <c r="C9" t="s">
        <v>11</v>
      </c>
      <c r="D9" s="3">
        <v>44456</v>
      </c>
      <c r="E9" s="5">
        <f t="shared" ca="1" si="0"/>
        <v>3</v>
      </c>
      <c r="F9" s="1" t="str">
        <f ca="1">LOOKUP(E9,{-100000000;0.1;7},{"WARNING - WARRANTY EXPIRED";"EVALUATE - WARRANTY NEARING END";"VALID - WARRANTY VALID FOR FUTURE"})</f>
        <v>EVALUATE - WARRANTY NEARING END</v>
      </c>
    </row>
    <row r="10" spans="1:6">
      <c r="A10" t="s">
        <v>71</v>
      </c>
      <c r="B10" t="s">
        <v>92</v>
      </c>
      <c r="C10" t="s">
        <v>93</v>
      </c>
      <c r="D10" s="3">
        <v>45405</v>
      </c>
      <c r="E10" s="5">
        <f t="shared" ca="1" si="0"/>
        <v>34</v>
      </c>
      <c r="F10" s="1" t="str">
        <f ca="1">LOOKUP(E10,{-100000000;0.1;7},{"WARNING - WARRANTY EXPIRED";"EVALUATE - WARRANTY NEARING END";"VALID - WARRANTY VALID FOR FUTURE"})</f>
        <v>VALID - WARRANTY VALID FOR FUTURE</v>
      </c>
    </row>
    <row r="11" spans="1:6">
      <c r="A11" t="s">
        <v>69</v>
      </c>
      <c r="B11" t="s">
        <v>94</v>
      </c>
      <c r="C11" t="s">
        <v>11</v>
      </c>
      <c r="D11" s="3">
        <v>44796</v>
      </c>
      <c r="E11" s="5">
        <f t="shared" ca="1" si="0"/>
        <v>14</v>
      </c>
      <c r="F11" s="1" t="str">
        <f ca="1">LOOKUP(E11,{-100000000;0.1;7},{"WARNING - WARRANTY EXPIRED";"EVALUATE - WARRANTY NEARING END";"VALID - WARRANTY VALID FOR FUTURE"})</f>
        <v>VALID - WARRANTY VALID FOR FUTURE</v>
      </c>
    </row>
    <row r="12" spans="1:6" ht="15.75" thickBot="1">
      <c r="A12" t="s">
        <v>70</v>
      </c>
      <c r="B12" t="s">
        <v>95</v>
      </c>
      <c r="C12" t="s">
        <v>11</v>
      </c>
      <c r="D12" s="3">
        <v>44834</v>
      </c>
      <c r="E12" s="5">
        <f t="shared" ca="1" si="0"/>
        <v>16</v>
      </c>
      <c r="F12" s="1" t="str">
        <f ca="1">LOOKUP(E12,{-100000000;0.1;7},{"WARNING - WARRANTY EXPIRED";"EVALUATE - WARRANTY NEARING END";"VALID - WARRANTY VALID FOR FUTURE"})</f>
        <v>VALID - WARRANTY VALID FOR FUTURE</v>
      </c>
    </row>
    <row r="13" spans="1:6" ht="16.5" thickTop="1" thickBot="1">
      <c r="A13" s="6"/>
      <c r="B13" s="6"/>
      <c r="C13" s="6"/>
      <c r="D13" s="6"/>
      <c r="E13" s="6"/>
      <c r="F13" s="6"/>
    </row>
    <row r="14" spans="1:6" ht="15.75" thickTop="1">
      <c r="A14" t="s">
        <v>75</v>
      </c>
      <c r="B14" t="s">
        <v>4</v>
      </c>
      <c r="C14" t="s">
        <v>10</v>
      </c>
      <c r="D14" s="3">
        <v>43988</v>
      </c>
      <c r="E14" s="5">
        <f ca="1">IF(D14&gt;TODAY(),DATEDIF(TODAY(),D14,"m"),(-DATEDIF(D14,TODAY(),"m")))</f>
        <v>-11</v>
      </c>
      <c r="F14" s="1" t="str">
        <f ca="1">LOOKUP(E14,{-100000000;0.1;7},{"WARNING - WARRANTY EXPIRED";"EVALUATE - WARRANTY NEARING END";"VALID - WARRANTY VALID FOR FUTURE"})</f>
        <v>WARNING - WARRANTY EXPIRED</v>
      </c>
    </row>
    <row r="15" spans="1:6">
      <c r="A15" t="s">
        <v>77</v>
      </c>
      <c r="B15" t="s">
        <v>5</v>
      </c>
      <c r="C15" t="s">
        <v>10</v>
      </c>
      <c r="D15" s="3">
        <v>43806</v>
      </c>
      <c r="E15" s="5">
        <f ca="1">IF(D15&gt;TODAY(),DATEDIF(TODAY(),D15,"m"),(-DATEDIF(D15,TODAY(),"m")))</f>
        <v>-17</v>
      </c>
      <c r="F15" s="1" t="str">
        <f ca="1">LOOKUP(E15,{-100000000;0.1;7},{"WARNING - WARRANTY EXPIRED";"EVALUATE - WARRANTY NEARING END";"VALID - WARRANTY VALID FOR FUTURE"})</f>
        <v>WARNING - WARRANTY EXPIRED</v>
      </c>
    </row>
    <row r="16" spans="1:6">
      <c r="A16" t="s">
        <v>78</v>
      </c>
      <c r="B16" t="s">
        <v>8</v>
      </c>
      <c r="C16" t="s">
        <v>11</v>
      </c>
      <c r="D16" s="3">
        <v>44950</v>
      </c>
      <c r="E16" s="5">
        <f ca="1">IF(D16&gt;TODAY(),DATEDIF(TODAY(),D16,"m"),(-DATEDIF(D16,TODAY(),"m")))</f>
        <v>19</v>
      </c>
      <c r="F16" s="1" t="str">
        <f ca="1">LOOKUP(E16,{-100000000;0.1;7},{"WARNING - WARRANTY EXPIRED";"EVALUATE - WARRANTY NEARING END";"VALID - WARRANTY VALID FOR FUTURE"})</f>
        <v>VALID - WARRANTY VALID FOR FUTURE</v>
      </c>
    </row>
    <row r="17" spans="1:6">
      <c r="A17" t="s">
        <v>79</v>
      </c>
      <c r="B17" t="s">
        <v>9</v>
      </c>
      <c r="C17" t="s">
        <v>11</v>
      </c>
      <c r="D17" s="3">
        <v>45183</v>
      </c>
      <c r="E17" s="5">
        <f ca="1">IF(D17&gt;TODAY(),DATEDIF(TODAY(),D17,"m"),(-DATEDIF(D17,TODAY(),"m")))</f>
        <v>27</v>
      </c>
      <c r="F17" s="1" t="str">
        <f ca="1">LOOKUP(E17,{-100000000;0.1;7},{"WARNING - WARRANTY EXPIRED";"EVALUATE - WARRANTY NEARING END";"VALID - WARRANTY VALID FOR FUTURE"})</f>
        <v>VALID - WARRANTY VALID FOR FUTURE</v>
      </c>
    </row>
    <row r="18" spans="1:6">
      <c r="A18" t="s">
        <v>80</v>
      </c>
      <c r="B18" t="s">
        <v>7</v>
      </c>
      <c r="C18" t="s">
        <v>11</v>
      </c>
      <c r="D18" s="3">
        <v>44454</v>
      </c>
      <c r="E18" s="5">
        <f ca="1">IF(D18&gt;TODAY(),DATEDIF(TODAY(),D18,"m"),(-DATEDIF(D18,TODAY(),"m")))</f>
        <v>3</v>
      </c>
      <c r="F18" s="1" t="str">
        <f ca="1">LOOKUP(E18,{-100000000;0.1;7},{"WARNING - WARRANTY EXPIRED";"EVALUATE - WARRANTY NEARING END";"VALID - WARRANTY VALID FOR FUTURE"})</f>
        <v>EVALUATE - WARRANTY NEARING END</v>
      </c>
    </row>
    <row r="19" spans="1:6" ht="15.75" thickBot="1">
      <c r="A19" t="s">
        <v>76</v>
      </c>
      <c r="B19" t="s">
        <v>6</v>
      </c>
      <c r="C19" t="s">
        <v>11</v>
      </c>
      <c r="D19" s="3">
        <v>44411</v>
      </c>
      <c r="E19" s="5">
        <f ca="1">IF(D19&gt;TODAY(),DATEDIF(TODAY(),D19,"m"),(-DATEDIF(D19,TODAY(),"m")))</f>
        <v>2</v>
      </c>
      <c r="F19" s="1" t="str">
        <f ca="1">LOOKUP(E19,{-100000000;0.1;7},{"WARNING - WARRANTY EXPIRED";"EVALUATE - WARRANTY NEARING END";"VALID - WARRANTY VALID FOR FUTURE"})</f>
        <v>EVALUATE - WARRANTY NEARING END</v>
      </c>
    </row>
    <row r="20" spans="1:6" ht="16.5" thickTop="1" thickBot="1">
      <c r="A20" s="6"/>
      <c r="B20" s="6"/>
      <c r="C20" s="6"/>
      <c r="D20" s="6"/>
      <c r="E20" s="6"/>
      <c r="F20" s="6"/>
    </row>
    <row r="21" spans="1:6" ht="15.75" thickTop="1">
      <c r="A21" t="s">
        <v>81</v>
      </c>
      <c r="B21" t="s">
        <v>13</v>
      </c>
      <c r="C21" t="s">
        <v>11</v>
      </c>
      <c r="D21" s="3">
        <v>44345</v>
      </c>
      <c r="E21" s="5">
        <f ca="1">IF(D21&gt;TODAY(),DATEDIF(TODAY(),D21,"m"),(-DATEDIF(D21,TODAY(),"m")))</f>
        <v>0</v>
      </c>
      <c r="F21" s="1" t="str">
        <f ca="1">LOOKUP(E21,{-100000000;0.1;7},{"WARNING - WARRANTY EXPIRED";"EVALUATE - WARRANTY NEARING END";"VALID - WARRANTY VALID FOR FUTURE"})</f>
        <v>WARNING - WARRANTY EXPIRED</v>
      </c>
    </row>
    <row r="22" spans="1:6">
      <c r="A22" t="s">
        <v>82</v>
      </c>
      <c r="B22" t="s">
        <v>16</v>
      </c>
      <c r="C22" t="s">
        <v>11</v>
      </c>
      <c r="D22" s="3">
        <v>44751</v>
      </c>
      <c r="E22" s="5">
        <f ca="1">IF(D22&gt;TODAY(),DATEDIF(TODAY(),D22,"m"),(-DATEDIF(D22,TODAY(),"m")))</f>
        <v>13</v>
      </c>
      <c r="F22" s="1" t="str">
        <f ca="1">LOOKUP(E22,{-100000000;0.1;7},{"WARNING - WARRANTY EXPIRED";"EVALUATE - WARRANTY NEARING END";"VALID - WARRANTY VALID FOR FUTURE"})</f>
        <v>VALID - WARRANTY VALID FOR FUTURE</v>
      </c>
    </row>
    <row r="23" spans="1:6">
      <c r="A23" t="s">
        <v>83</v>
      </c>
      <c r="B23" t="s">
        <v>15</v>
      </c>
      <c r="C23" t="s">
        <v>11</v>
      </c>
      <c r="D23" s="3">
        <v>44472</v>
      </c>
      <c r="E23" s="5">
        <f ca="1">IF(D23&gt;TODAY(),DATEDIF(TODAY(),D23,"m"),(-DATEDIF(D23,TODAY(),"m")))</f>
        <v>4</v>
      </c>
      <c r="F23" s="1" t="str">
        <f ca="1">LOOKUP(E23,{-100000000;0.1;7},{"WARNING - WARRANTY EXPIRED";"EVALUATE - WARRANTY NEARING END";"VALID - WARRANTY VALID FOR FUTURE"})</f>
        <v>EVALUATE - WARRANTY NEARING END</v>
      </c>
    </row>
    <row r="24" spans="1:6">
      <c r="A24" t="s">
        <v>84</v>
      </c>
      <c r="B24" t="s">
        <v>14</v>
      </c>
      <c r="C24" t="s">
        <v>11</v>
      </c>
      <c r="D24" s="3">
        <v>44411</v>
      </c>
      <c r="E24" s="5">
        <f ca="1">IF(D24&gt;TODAY(),DATEDIF(TODAY(),D24,"m"),(-DATEDIF(D24,TODAY(),"m")))</f>
        <v>2</v>
      </c>
      <c r="F24" s="1" t="str">
        <f ca="1">LOOKUP(E24,{-100000000;0.1;7},{"WARNING - WARRANTY EXPIRED";"EVALUATE - WARRANTY NEARING END";"VALID - WARRANTY VALID FOR FUTURE"})</f>
        <v>EVALUATE - WARRANTY NEARING END</v>
      </c>
    </row>
    <row r="25" spans="1:6" ht="15.75" thickBot="1">
      <c r="A25" t="s">
        <v>85</v>
      </c>
      <c r="B25" t="s">
        <v>12</v>
      </c>
      <c r="C25" t="s">
        <v>17</v>
      </c>
      <c r="D25" s="3">
        <v>43368</v>
      </c>
      <c r="E25" s="5">
        <f ca="1">IF(D25&gt;TODAY(),DATEDIF(TODAY(),D25,"m"),(-DATEDIF(D25,TODAY(),"m")))</f>
        <v>-32</v>
      </c>
      <c r="F25" s="1" t="str">
        <f ca="1">LOOKUP(E25,{-100000000;0.1;7},{"WARNING - WARRANTY EXPIRED";"EVALUATE - WARRANTY NEARING END";"VALID - WARRANTY VALID FOR FUTURE"})</f>
        <v>WARNING - WARRANTY EXPIRED</v>
      </c>
    </row>
    <row r="26" spans="1:6" ht="16.5" thickTop="1" thickBot="1">
      <c r="A26" s="6"/>
      <c r="B26" s="6"/>
      <c r="C26" s="6"/>
      <c r="D26" s="6"/>
      <c r="E26" s="6"/>
      <c r="F26" s="6"/>
    </row>
    <row r="27" spans="1:6" ht="15.75" thickTop="1"/>
    <row r="29" spans="1:6" ht="15.75" thickBot="1">
      <c r="A29" s="19" t="s">
        <v>96</v>
      </c>
      <c r="B29" s="19" t="s">
        <v>97</v>
      </c>
      <c r="C29" s="19" t="s">
        <v>98</v>
      </c>
      <c r="D29" s="19" t="s">
        <v>99</v>
      </c>
    </row>
    <row r="30" spans="1:6" ht="16.5" thickTop="1" thickBot="1">
      <c r="A30" s="6">
        <f ca="1">COUNT(E4:E26)</f>
        <v>20</v>
      </c>
      <c r="B30" s="6">
        <f ca="1">COUNTIF(F4:F26,"VALID*")</f>
        <v>10</v>
      </c>
      <c r="C30" s="6">
        <f ca="1">COUNTIF(F4:F26,"EVALUATE*")</f>
        <v>6</v>
      </c>
      <c r="D30" s="6">
        <f ca="1">COUNTIF(F4:F26,"WARNING*")</f>
        <v>4</v>
      </c>
    </row>
    <row r="31" spans="1:6" ht="15.75" thickTop="1"/>
  </sheetData>
  <conditionalFormatting sqref="E14">
    <cfRule type="cellIs" dxfId="77" priority="64" operator="between">
      <formula>1</formula>
      <formula>6</formula>
    </cfRule>
    <cfRule type="cellIs" dxfId="76" priority="65" operator="lessThanOrEqual">
      <formula>0</formula>
    </cfRule>
    <cfRule type="cellIs" dxfId="75" priority="66" operator="greaterThan">
      <formula>6</formula>
    </cfRule>
  </conditionalFormatting>
  <conditionalFormatting sqref="E15">
    <cfRule type="cellIs" dxfId="74" priority="61" operator="between">
      <formula>1</formula>
      <formula>6</formula>
    </cfRule>
    <cfRule type="cellIs" dxfId="73" priority="62" operator="lessThanOrEqual">
      <formula>0</formula>
    </cfRule>
    <cfRule type="cellIs" dxfId="72" priority="63" operator="greaterThan">
      <formula>6</formula>
    </cfRule>
  </conditionalFormatting>
  <conditionalFormatting sqref="E16">
    <cfRule type="cellIs" dxfId="71" priority="58" operator="between">
      <formula>1</formula>
      <formula>6</formula>
    </cfRule>
    <cfRule type="cellIs" dxfId="70" priority="59" operator="lessThanOrEqual">
      <formula>0</formula>
    </cfRule>
    <cfRule type="cellIs" dxfId="69" priority="60" operator="greaterThan">
      <formula>6</formula>
    </cfRule>
  </conditionalFormatting>
  <conditionalFormatting sqref="E17">
    <cfRule type="cellIs" dxfId="68" priority="55" operator="between">
      <formula>1</formula>
      <formula>6</formula>
    </cfRule>
    <cfRule type="cellIs" dxfId="67" priority="56" operator="lessThanOrEqual">
      <formula>0</formula>
    </cfRule>
    <cfRule type="cellIs" dxfId="66" priority="57" operator="greaterThan">
      <formula>6</formula>
    </cfRule>
  </conditionalFormatting>
  <conditionalFormatting sqref="E18">
    <cfRule type="cellIs" dxfId="65" priority="52" operator="between">
      <formula>1</formula>
      <formula>6</formula>
    </cfRule>
    <cfRule type="cellIs" dxfId="64" priority="53" operator="lessThanOrEqual">
      <formula>0</formula>
    </cfRule>
    <cfRule type="cellIs" dxfId="63" priority="54" operator="greaterThan">
      <formula>6</formula>
    </cfRule>
  </conditionalFormatting>
  <conditionalFormatting sqref="E19">
    <cfRule type="cellIs" dxfId="62" priority="49" operator="between">
      <formula>1</formula>
      <formula>6</formula>
    </cfRule>
    <cfRule type="cellIs" dxfId="61" priority="50" operator="lessThanOrEqual">
      <formula>0</formula>
    </cfRule>
    <cfRule type="cellIs" dxfId="60" priority="51" operator="greaterThan">
      <formula>6</formula>
    </cfRule>
  </conditionalFormatting>
  <conditionalFormatting sqref="E21">
    <cfRule type="cellIs" dxfId="59" priority="46" operator="between">
      <formula>1</formula>
      <formula>6</formula>
    </cfRule>
    <cfRule type="cellIs" dxfId="58" priority="47" operator="lessThanOrEqual">
      <formula>0</formula>
    </cfRule>
    <cfRule type="cellIs" dxfId="57" priority="48" operator="greaterThan">
      <formula>6</formula>
    </cfRule>
  </conditionalFormatting>
  <conditionalFormatting sqref="E22">
    <cfRule type="cellIs" dxfId="56" priority="43" operator="between">
      <formula>1</formula>
      <formula>6</formula>
    </cfRule>
    <cfRule type="cellIs" dxfId="55" priority="44" operator="lessThanOrEqual">
      <formula>0</formula>
    </cfRule>
    <cfRule type="cellIs" dxfId="54" priority="45" operator="greaterThan">
      <formula>6</formula>
    </cfRule>
  </conditionalFormatting>
  <conditionalFormatting sqref="E23">
    <cfRule type="cellIs" dxfId="53" priority="40" operator="between">
      <formula>1</formula>
      <formula>6</formula>
    </cfRule>
    <cfRule type="cellIs" dxfId="52" priority="41" operator="lessThanOrEqual">
      <formula>0</formula>
    </cfRule>
    <cfRule type="cellIs" dxfId="51" priority="42" operator="greaterThan">
      <formula>6</formula>
    </cfRule>
  </conditionalFormatting>
  <conditionalFormatting sqref="E24">
    <cfRule type="cellIs" dxfId="50" priority="37" operator="between">
      <formula>1</formula>
      <formula>6</formula>
    </cfRule>
    <cfRule type="cellIs" dxfId="49" priority="38" operator="lessThanOrEqual">
      <formula>0</formula>
    </cfRule>
    <cfRule type="cellIs" dxfId="48" priority="39" operator="greaterThan">
      <formula>6</formula>
    </cfRule>
  </conditionalFormatting>
  <conditionalFormatting sqref="E25">
    <cfRule type="cellIs" dxfId="47" priority="34" operator="between">
      <formula>1</formula>
      <formula>6</formula>
    </cfRule>
    <cfRule type="cellIs" dxfId="46" priority="35" operator="lessThanOrEqual">
      <formula>0</formula>
    </cfRule>
    <cfRule type="cellIs" dxfId="45" priority="36" operator="greaterThan">
      <formula>6</formula>
    </cfRule>
  </conditionalFormatting>
  <conditionalFormatting sqref="E4:E12">
    <cfRule type="cellIs" dxfId="44" priority="31" operator="between">
      <formula>1</formula>
      <formula>6</formula>
    </cfRule>
    <cfRule type="cellIs" dxfId="43" priority="32" operator="lessThanOrEqual">
      <formula>0</formula>
    </cfRule>
    <cfRule type="cellIs" dxfId="42" priority="33" operator="greaterThan">
      <formula>6</formula>
    </cfRule>
  </conditionalFormatting>
  <conditionalFormatting sqref="F4">
    <cfRule type="containsText" dxfId="41" priority="28" operator="containsText" text="WARNING">
      <formula>NOT(ISERROR(SEARCH("WARNING",F4)))</formula>
    </cfRule>
    <cfRule type="containsText" dxfId="40" priority="29" operator="containsText" text="EVALUATE">
      <formula>NOT(ISERROR(SEARCH("EVALUATE",F4)))</formula>
    </cfRule>
    <cfRule type="containsText" dxfId="39" priority="30" operator="containsText" text="VALID">
      <formula>NOT(ISERROR(SEARCH("VALID",F4)))</formula>
    </cfRule>
  </conditionalFormatting>
  <conditionalFormatting sqref="F21:F25">
    <cfRule type="containsText" dxfId="38" priority="7" operator="containsText" text="WARNING">
      <formula>NOT(ISERROR(SEARCH("WARNING",F21)))</formula>
    </cfRule>
    <cfRule type="containsText" dxfId="37" priority="8" operator="containsText" text="EVALUATE">
      <formula>NOT(ISERROR(SEARCH("EVALUATE",F21)))</formula>
    </cfRule>
    <cfRule type="containsText" dxfId="36" priority="9" operator="containsText" text="VALID">
      <formula>NOT(ISERROR(SEARCH("VALID",F21)))</formula>
    </cfRule>
  </conditionalFormatting>
  <conditionalFormatting sqref="F5:F12">
    <cfRule type="containsText" dxfId="35" priority="16" operator="containsText" text="WARNING">
      <formula>NOT(ISERROR(SEARCH("WARNING",F5)))</formula>
    </cfRule>
    <cfRule type="containsText" dxfId="34" priority="17" operator="containsText" text="EVALUATE">
      <formula>NOT(ISERROR(SEARCH("EVALUATE",F5)))</formula>
    </cfRule>
    <cfRule type="containsText" dxfId="33" priority="18" operator="containsText" text="VALID">
      <formula>NOT(ISERROR(SEARCH("VALID",F5)))</formula>
    </cfRule>
  </conditionalFormatting>
  <conditionalFormatting sqref="F14:F19">
    <cfRule type="containsText" dxfId="32" priority="13" operator="containsText" text="WARNING">
      <formula>NOT(ISERROR(SEARCH("WARNING",F14)))</formula>
    </cfRule>
    <cfRule type="containsText" dxfId="31" priority="14" operator="containsText" text="EVALUATE">
      <formula>NOT(ISERROR(SEARCH("EVALUATE",F14)))</formula>
    </cfRule>
    <cfRule type="containsText" dxfId="30" priority="15" operator="containsText" text="VALID">
      <formula>NOT(ISERROR(SEARCH("VALID",F14)))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E3BB-6C76-433B-B6DE-96055868D343}">
  <dimension ref="A1:F19"/>
  <sheetViews>
    <sheetView workbookViewId="0">
      <selection sqref="A1:B1"/>
    </sheetView>
  </sheetViews>
  <sheetFormatPr defaultRowHeight="15"/>
  <cols>
    <col min="1" max="1" width="14.42578125" customWidth="1"/>
    <col min="2" max="2" width="28.42578125" bestFit="1" customWidth="1"/>
    <col min="3" max="3" width="17" bestFit="1" customWidth="1"/>
    <col min="4" max="4" width="20.85546875" customWidth="1"/>
    <col min="5" max="5" width="30" customWidth="1"/>
    <col min="6" max="6" width="36.28515625" bestFit="1" customWidth="1"/>
  </cols>
  <sheetData>
    <row r="1" spans="1:6">
      <c r="A1" s="2" t="s">
        <v>61</v>
      </c>
      <c r="B1" s="4">
        <f ca="1">TODAY()</f>
        <v>44344</v>
      </c>
    </row>
    <row r="3" spans="1:6">
      <c r="A3" s="2" t="s">
        <v>18</v>
      </c>
      <c r="B3" s="2" t="s">
        <v>0</v>
      </c>
      <c r="C3" s="2" t="s">
        <v>1</v>
      </c>
      <c r="D3" s="2" t="s">
        <v>3</v>
      </c>
      <c r="E3" s="2" t="s">
        <v>62</v>
      </c>
      <c r="F3" s="2" t="s">
        <v>2</v>
      </c>
    </row>
    <row r="4" spans="1:6">
      <c r="A4" t="s">
        <v>19</v>
      </c>
      <c r="B4" t="s">
        <v>33</v>
      </c>
      <c r="C4" t="s">
        <v>10</v>
      </c>
      <c r="D4" s="3">
        <v>43718</v>
      </c>
      <c r="E4" s="7">
        <f t="shared" ref="E4:F6" ca="1" si="0">IF(D4&gt;TODAY(),DATEDIF(TODAY(),D4,"m"),(-DATEDIF(D4,TODAY(),"m")))</f>
        <v>-20</v>
      </c>
      <c r="F4" s="8" t="str">
        <f ca="1">LOOKUP(E4,{-100000000;0.1;7},{"WARNING - WARRANTY EXPIRED";"EVALUATE - WARRANTY NEARING END";"VALID - WARRANTY VALID FOR FUTURE"})</f>
        <v>WARNING - WARRANTY EXPIRED</v>
      </c>
    </row>
    <row r="5" spans="1:6">
      <c r="A5" t="s">
        <v>20</v>
      </c>
      <c r="B5" t="s">
        <v>35</v>
      </c>
      <c r="C5" t="s">
        <v>10</v>
      </c>
      <c r="D5" s="3">
        <v>44266</v>
      </c>
      <c r="E5" s="7">
        <f t="shared" ca="1" si="0"/>
        <v>-2</v>
      </c>
      <c r="F5" s="8" t="str">
        <f ca="1">LOOKUP(E5,{-100000000;0.1;7},{"WARNING - WARRANTY EXPIRED";"EVALUATE - WARRANTY NEARING END";"VALID - WARRANTY VALID FOR FUTURE"})</f>
        <v>WARNING - WARRANTY EXPIRED</v>
      </c>
    </row>
    <row r="6" spans="1:6" ht="15.75" thickBot="1">
      <c r="A6" t="s">
        <v>21</v>
      </c>
      <c r="B6" t="s">
        <v>34</v>
      </c>
      <c r="C6" t="s">
        <v>10</v>
      </c>
      <c r="D6" s="3">
        <v>44214</v>
      </c>
      <c r="E6" s="7">
        <f t="shared" ca="1" si="0"/>
        <v>-4</v>
      </c>
      <c r="F6" s="8" t="str">
        <f ca="1">LOOKUP(E6,{-100000000;0.1;7},{"WARNING - WARRANTY EXPIRED";"EVALUATE - WARRANTY NEARING END";"VALID - WARRANTY VALID FOR FUTURE"})</f>
        <v>WARNING - WARRANTY EXPIRED</v>
      </c>
    </row>
    <row r="7" spans="1:6" ht="16.5" thickTop="1" thickBot="1">
      <c r="A7" s="6"/>
      <c r="B7" s="6"/>
      <c r="C7" s="6"/>
      <c r="D7" s="6"/>
      <c r="E7" s="9"/>
      <c r="F7" s="6"/>
    </row>
    <row r="8" spans="1:6" ht="15.75" thickTop="1">
      <c r="A8" t="s">
        <v>36</v>
      </c>
      <c r="B8" t="s">
        <v>37</v>
      </c>
      <c r="C8" t="s">
        <v>11</v>
      </c>
      <c r="D8" s="3">
        <v>45177</v>
      </c>
      <c r="E8" s="7">
        <f t="shared" ref="E8:F10" ca="1" si="1">IF(D8&gt;TODAY(),DATEDIF(TODAY(),D8,"m"),(-DATEDIF(D8,TODAY(),"m")))</f>
        <v>27</v>
      </c>
      <c r="F8" s="8" t="str">
        <f ca="1">LOOKUP(E8,{-100000000;0.1;7},{"WARNING - WARRANTY EXPIRED";"EVALUATE - WARRANTY NEARING END";"VALID - WARRANTY VALID FOR FUTURE"})</f>
        <v>VALID - WARRANTY VALID FOR FUTURE</v>
      </c>
    </row>
    <row r="9" spans="1:6">
      <c r="A9" t="s">
        <v>22</v>
      </c>
      <c r="B9" t="s">
        <v>38</v>
      </c>
      <c r="C9" t="s">
        <v>11</v>
      </c>
      <c r="D9" s="3">
        <v>44950</v>
      </c>
      <c r="E9" s="7">
        <f t="shared" ca="1" si="1"/>
        <v>19</v>
      </c>
      <c r="F9" s="8" t="str">
        <f ca="1">LOOKUP(E9,{-100000000;0.1;7},{"WARNING - WARRANTY EXPIRED";"EVALUATE - WARRANTY NEARING END";"VALID - WARRANTY VALID FOR FUTURE"})</f>
        <v>VALID - WARRANTY VALID FOR FUTURE</v>
      </c>
    </row>
    <row r="10" spans="1:6" ht="15.75" thickBot="1">
      <c r="A10" t="s">
        <v>23</v>
      </c>
      <c r="B10" t="s">
        <v>39</v>
      </c>
      <c r="C10" t="s">
        <v>11</v>
      </c>
      <c r="D10" s="3">
        <v>44612</v>
      </c>
      <c r="E10" s="7">
        <f t="shared" ca="1" si="1"/>
        <v>8</v>
      </c>
      <c r="F10" s="8" t="str">
        <f ca="1">LOOKUP(E10,{-100000000;0.1;7},{"WARNING - WARRANTY EXPIRED";"EVALUATE - WARRANTY NEARING END";"VALID - WARRANTY VALID FOR FUTURE"})</f>
        <v>VALID - WARRANTY VALID FOR FUTURE</v>
      </c>
    </row>
    <row r="11" spans="1:6" ht="16.5" thickTop="1" thickBot="1">
      <c r="A11" s="6"/>
      <c r="B11" s="6"/>
      <c r="C11" s="6"/>
      <c r="D11" s="6"/>
      <c r="E11" s="9"/>
      <c r="F11" s="6"/>
    </row>
    <row r="12" spans="1:6" ht="15.75" thickTop="1">
      <c r="A12" t="s">
        <v>24</v>
      </c>
      <c r="B12" t="s">
        <v>40</v>
      </c>
      <c r="C12" t="s">
        <v>11</v>
      </c>
      <c r="D12" s="3">
        <v>45082</v>
      </c>
      <c r="E12" s="7">
        <f t="shared" ref="E12:F14" ca="1" si="2">IF(D12&gt;TODAY(),DATEDIF(TODAY(),D12,"m"),(-DATEDIF(D12,TODAY(),"m")))</f>
        <v>24</v>
      </c>
      <c r="F12" s="8" t="str">
        <f ca="1">LOOKUP(E12,{-100000000;0.1;7},{"WARNING - WARRANTY EXPIRED";"EVALUATE - WARRANTY NEARING END";"VALID - WARRANTY VALID FOR FUTURE"})</f>
        <v>VALID - WARRANTY VALID FOR FUTURE</v>
      </c>
    </row>
    <row r="13" spans="1:6">
      <c r="A13" t="s">
        <v>25</v>
      </c>
      <c r="B13" t="s">
        <v>41</v>
      </c>
      <c r="C13" t="s">
        <v>10</v>
      </c>
      <c r="D13" s="3">
        <v>43718</v>
      </c>
      <c r="E13" s="7">
        <f t="shared" ca="1" si="2"/>
        <v>-20</v>
      </c>
      <c r="F13" s="8" t="str">
        <f ca="1">LOOKUP(E13,{-100000000;0.1;7},{"WARNING - WARRANTY EXPIRED";"EVALUATE - WARRANTY NEARING END";"VALID - WARRANTY VALID FOR FUTURE"})</f>
        <v>WARNING - WARRANTY EXPIRED</v>
      </c>
    </row>
    <row r="14" spans="1:6" ht="15.75" thickBot="1">
      <c r="A14" t="s">
        <v>26</v>
      </c>
      <c r="B14" t="s">
        <v>33</v>
      </c>
      <c r="C14" t="s">
        <v>42</v>
      </c>
      <c r="D14" s="3">
        <v>45802</v>
      </c>
      <c r="E14" s="7">
        <f t="shared" ca="1" si="2"/>
        <v>47</v>
      </c>
      <c r="F14" s="8" t="str">
        <f ca="1">LOOKUP(E14,{-100000000;0.1;7},{"WARNING - WARRANTY EXPIRED";"EVALUATE - WARRANTY NEARING END";"VALID - WARRANTY VALID FOR FUTURE"})</f>
        <v>VALID - WARRANTY VALID FOR FUTURE</v>
      </c>
    </row>
    <row r="15" spans="1:6" ht="16.5" thickTop="1" thickBot="1">
      <c r="A15" s="6"/>
      <c r="B15" s="6"/>
      <c r="C15" s="6"/>
      <c r="D15" s="6"/>
      <c r="E15" s="6"/>
      <c r="F15" s="6"/>
    </row>
    <row r="16" spans="1:6" ht="15.75" thickTop="1"/>
    <row r="17" spans="1:4" ht="15.75" thickBot="1">
      <c r="A17" s="19" t="s">
        <v>96</v>
      </c>
      <c r="B17" s="19" t="s">
        <v>97</v>
      </c>
      <c r="C17" s="19" t="s">
        <v>98</v>
      </c>
      <c r="D17" s="19" t="s">
        <v>99</v>
      </c>
    </row>
    <row r="18" spans="1:4" ht="16.5" thickTop="1" thickBot="1">
      <c r="A18" s="6">
        <f ca="1">COUNT(E4:E15)</f>
        <v>9</v>
      </c>
      <c r="B18" s="6">
        <f ca="1">COUNTIF(F4:F15,"VALID*")</f>
        <v>5</v>
      </c>
      <c r="C18" s="6">
        <f ca="1">COUNTIF(F4:F15,"EVALUATE*")</f>
        <v>0</v>
      </c>
      <c r="D18" s="6">
        <f ca="1">COUNTIF(F4:F15,"WARNING*")</f>
        <v>4</v>
      </c>
    </row>
    <row r="19" spans="1:4" ht="15.75" thickTop="1"/>
  </sheetData>
  <conditionalFormatting sqref="F12:F14">
    <cfRule type="containsText" dxfId="29" priority="1" operator="containsText" text="WARNING">
      <formula>NOT(ISERROR(SEARCH("WARNING",F12)))</formula>
    </cfRule>
    <cfRule type="containsText" dxfId="28" priority="2" operator="containsText" text="EVALUATE">
      <formula>NOT(ISERROR(SEARCH("EVALUATE",F12)))</formula>
    </cfRule>
    <cfRule type="containsText" dxfId="27" priority="3" operator="containsText" text="VALID">
      <formula>NOT(ISERROR(SEARCH("VALID",F12)))</formula>
    </cfRule>
  </conditionalFormatting>
  <conditionalFormatting sqref="E4:E6">
    <cfRule type="cellIs" dxfId="26" priority="16" operator="between">
      <formula>1</formula>
      <formula>6</formula>
    </cfRule>
    <cfRule type="cellIs" dxfId="25" priority="17" operator="lessThanOrEqual">
      <formula>0</formula>
    </cfRule>
    <cfRule type="cellIs" dxfId="24" priority="18" operator="greaterThan">
      <formula>6</formula>
    </cfRule>
  </conditionalFormatting>
  <conditionalFormatting sqref="F4:F6">
    <cfRule type="containsText" dxfId="23" priority="13" operator="containsText" text="WARNING">
      <formula>NOT(ISERROR(SEARCH("WARNING",F4)))</formula>
    </cfRule>
    <cfRule type="containsText" dxfId="22" priority="14" operator="containsText" text="EVALUATE">
      <formula>NOT(ISERROR(SEARCH("EVALUATE",F4)))</formula>
    </cfRule>
    <cfRule type="containsText" dxfId="21" priority="15" operator="containsText" text="VALID">
      <formula>NOT(ISERROR(SEARCH("VALID",F4)))</formula>
    </cfRule>
  </conditionalFormatting>
  <conditionalFormatting sqref="E8:E10">
    <cfRule type="cellIs" dxfId="20" priority="10" operator="between">
      <formula>1</formula>
      <formula>6</formula>
    </cfRule>
    <cfRule type="cellIs" dxfId="19" priority="11" operator="lessThanOrEqual">
      <formula>0</formula>
    </cfRule>
    <cfRule type="cellIs" dxfId="18" priority="12" operator="greaterThan">
      <formula>6</formula>
    </cfRule>
  </conditionalFormatting>
  <conditionalFormatting sqref="F8:F10">
    <cfRule type="containsText" dxfId="17" priority="7" operator="containsText" text="WARNING">
      <formula>NOT(ISERROR(SEARCH("WARNING",F8)))</formula>
    </cfRule>
    <cfRule type="containsText" dxfId="16" priority="8" operator="containsText" text="EVALUATE">
      <formula>NOT(ISERROR(SEARCH("EVALUATE",F8)))</formula>
    </cfRule>
    <cfRule type="containsText" dxfId="15" priority="9" operator="containsText" text="VALID">
      <formula>NOT(ISERROR(SEARCH("VALID",F8)))</formula>
    </cfRule>
  </conditionalFormatting>
  <conditionalFormatting sqref="E12:E14">
    <cfRule type="cellIs" dxfId="14" priority="4" operator="between">
      <formula>1</formula>
      <formula>6</formula>
    </cfRule>
    <cfRule type="cellIs" dxfId="13" priority="5" operator="lessThanOrEqual">
      <formula>0</formula>
    </cfRule>
    <cfRule type="cellIs" dxfId="12" priority="6" operator="greaterThan">
      <formula>6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ADC7-C3E7-49D1-86FD-57CB567EC4D9}">
  <dimension ref="A1:F12"/>
  <sheetViews>
    <sheetView workbookViewId="0">
      <selection activeCell="D39" sqref="D39"/>
    </sheetView>
  </sheetViews>
  <sheetFormatPr defaultRowHeight="15"/>
  <cols>
    <col min="1" max="1" width="15.85546875" bestFit="1" customWidth="1"/>
    <col min="2" max="2" width="28.85546875" bestFit="1" customWidth="1"/>
    <col min="3" max="3" width="17" bestFit="1" customWidth="1"/>
    <col min="4" max="4" width="20.85546875" customWidth="1"/>
    <col min="5" max="5" width="30" customWidth="1"/>
    <col min="6" max="6" width="36.28515625" bestFit="1" customWidth="1"/>
  </cols>
  <sheetData>
    <row r="1" spans="1:6">
      <c r="A1" s="2" t="s">
        <v>61</v>
      </c>
      <c r="B1" s="4">
        <f ca="1">TODAY()</f>
        <v>44344</v>
      </c>
    </row>
    <row r="3" spans="1:6">
      <c r="A3" s="2" t="s">
        <v>18</v>
      </c>
      <c r="B3" s="2" t="s">
        <v>0</v>
      </c>
      <c r="C3" s="2" t="s">
        <v>1</v>
      </c>
      <c r="D3" s="2" t="s">
        <v>3</v>
      </c>
      <c r="E3" s="2" t="s">
        <v>62</v>
      </c>
      <c r="F3" s="2" t="s">
        <v>2</v>
      </c>
    </row>
    <row r="4" spans="1:6">
      <c r="A4" t="s">
        <v>43</v>
      </c>
      <c r="B4" t="s">
        <v>47</v>
      </c>
      <c r="C4" t="s">
        <v>11</v>
      </c>
      <c r="D4" s="3">
        <v>44456</v>
      </c>
      <c r="E4" s="7">
        <f t="shared" ref="E4:F7" ca="1" si="0">IF(D4&gt;TODAY(),DATEDIF(TODAY(),D4,"m"),(-DATEDIF(D4,TODAY(),"m")))</f>
        <v>3</v>
      </c>
      <c r="F4" s="8" t="str">
        <f ca="1">LOOKUP(E4,{-100000000;0.1;7},{"WARNING - WARRANTY EXPIRED";"EVALUATE - WARRANTY NEARING END";"VALID - WARRANTY VALID FOR FUTURE"})</f>
        <v>EVALUATE - WARRANTY NEARING END</v>
      </c>
    </row>
    <row r="5" spans="1:6">
      <c r="A5" t="s">
        <v>44</v>
      </c>
      <c r="B5" t="s">
        <v>48</v>
      </c>
      <c r="C5" t="s">
        <v>11</v>
      </c>
      <c r="D5" s="3">
        <v>44936</v>
      </c>
      <c r="E5" s="7">
        <f t="shared" ca="1" si="0"/>
        <v>19</v>
      </c>
      <c r="F5" s="8" t="str">
        <f ca="1">LOOKUP(E5,{-100000000;0.1;7},{"WARNING - WARRANTY EXPIRED";"EVALUATE - WARRANTY NEARING END";"VALID - WARRANTY VALID FOR FUTURE"})</f>
        <v>VALID - WARRANTY VALID FOR FUTURE</v>
      </c>
    </row>
    <row r="6" spans="1:6">
      <c r="A6" t="s">
        <v>45</v>
      </c>
      <c r="B6" t="s">
        <v>49</v>
      </c>
      <c r="C6" t="s">
        <v>10</v>
      </c>
      <c r="D6" s="3">
        <v>44064</v>
      </c>
      <c r="E6" s="7">
        <f t="shared" ca="1" si="0"/>
        <v>-9</v>
      </c>
      <c r="F6" s="8" t="str">
        <f ca="1">LOOKUP(E6,{-100000000;0.1;7},{"WARNING - WARRANTY EXPIRED";"EVALUATE - WARRANTY NEARING END";"VALID - WARRANTY VALID FOR FUTURE"})</f>
        <v>WARNING - WARRANTY EXPIRED</v>
      </c>
    </row>
    <row r="7" spans="1:6" ht="15.75" thickBot="1">
      <c r="A7" t="s">
        <v>46</v>
      </c>
      <c r="B7" t="s">
        <v>50</v>
      </c>
      <c r="C7" t="s">
        <v>11</v>
      </c>
      <c r="D7" s="3">
        <v>45177</v>
      </c>
      <c r="E7" s="7">
        <f t="shared" ca="1" si="0"/>
        <v>27</v>
      </c>
      <c r="F7" s="8" t="str">
        <f ca="1">LOOKUP(E7,{-100000000;0.1;7},{"WARNING - WARRANTY EXPIRED";"EVALUATE - WARRANTY NEARING END";"VALID - WARRANTY VALID FOR FUTURE"})</f>
        <v>VALID - WARRANTY VALID FOR FUTURE</v>
      </c>
    </row>
    <row r="8" spans="1:6" ht="16.5" thickTop="1" thickBot="1">
      <c r="A8" s="6"/>
      <c r="B8" s="6"/>
      <c r="C8" s="6"/>
      <c r="D8" s="6"/>
      <c r="E8" s="9"/>
      <c r="F8" s="6"/>
    </row>
    <row r="9" spans="1:6" ht="15.75" thickTop="1">
      <c r="E9" s="5"/>
    </row>
    <row r="10" spans="1:6" ht="15.75" thickBot="1">
      <c r="A10" s="19" t="s">
        <v>96</v>
      </c>
      <c r="B10" s="19" t="s">
        <v>97</v>
      </c>
      <c r="C10" s="19" t="s">
        <v>98</v>
      </c>
      <c r="D10" s="19" t="s">
        <v>99</v>
      </c>
    </row>
    <row r="11" spans="1:6" ht="16.5" thickTop="1" thickBot="1">
      <c r="A11" s="6">
        <f ca="1">COUNT(E4:E7)</f>
        <v>4</v>
      </c>
      <c r="B11" s="6">
        <f ca="1">COUNTIF(F4:F7,"VALID*")</f>
        <v>2</v>
      </c>
      <c r="C11" s="6">
        <f ca="1">COUNTIF(F4:F7,"EVALUATE*")</f>
        <v>1</v>
      </c>
      <c r="D11" s="6">
        <f ca="1">COUNTIF(F4:F7,"WARNING*")</f>
        <v>1</v>
      </c>
    </row>
    <row r="12" spans="1:6" ht="15.75" thickTop="1"/>
  </sheetData>
  <conditionalFormatting sqref="E4:E7">
    <cfRule type="cellIs" dxfId="11" priority="4" operator="between">
      <formula>1</formula>
      <formula>6</formula>
    </cfRule>
    <cfRule type="cellIs" dxfId="10" priority="5" operator="lessThanOrEqual">
      <formula>0</formula>
    </cfRule>
    <cfRule type="cellIs" dxfId="9" priority="6" operator="greaterThan">
      <formula>6</formula>
    </cfRule>
  </conditionalFormatting>
  <conditionalFormatting sqref="F4:F7">
    <cfRule type="containsText" dxfId="8" priority="1" operator="containsText" text="WARNING">
      <formula>NOT(ISERROR(SEARCH("WARNING",F4)))</formula>
    </cfRule>
    <cfRule type="containsText" dxfId="7" priority="2" operator="containsText" text="EVALUATE">
      <formula>NOT(ISERROR(SEARCH("EVALUATE",F4)))</formula>
    </cfRule>
    <cfRule type="containsText" dxfId="6" priority="3" operator="containsText" text="VALID">
      <formula>NOT(ISERROR(SEARCH("VALID",F4)))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5FC5-0701-45E1-9C6E-E8E10367C6A8}">
  <dimension ref="A1:F18"/>
  <sheetViews>
    <sheetView workbookViewId="0">
      <selection activeCell="A16" sqref="A16:D17"/>
    </sheetView>
  </sheetViews>
  <sheetFormatPr defaultRowHeight="15"/>
  <cols>
    <col min="1" max="1" width="15.85546875" bestFit="1" customWidth="1"/>
    <col min="2" max="2" width="19.42578125" bestFit="1" customWidth="1"/>
    <col min="3" max="3" width="18.85546875" bestFit="1" customWidth="1"/>
    <col min="4" max="4" width="20.85546875" customWidth="1"/>
    <col min="5" max="5" width="30" customWidth="1"/>
    <col min="6" max="6" width="36.28515625" bestFit="1" customWidth="1"/>
    <col min="7" max="7" width="9.7109375" bestFit="1" customWidth="1"/>
  </cols>
  <sheetData>
    <row r="1" spans="1:6">
      <c r="A1" s="2" t="s">
        <v>61</v>
      </c>
      <c r="B1" s="18">
        <f ca="1">TODAY()</f>
        <v>44344</v>
      </c>
    </row>
    <row r="3" spans="1:6">
      <c r="A3" s="2" t="s">
        <v>18</v>
      </c>
      <c r="B3" s="2" t="s">
        <v>0</v>
      </c>
      <c r="C3" s="2" t="s">
        <v>1</v>
      </c>
      <c r="D3" s="2" t="s">
        <v>3</v>
      </c>
      <c r="E3" s="2" t="s">
        <v>62</v>
      </c>
      <c r="F3" s="2" t="s">
        <v>2</v>
      </c>
    </row>
    <row r="4" spans="1:6">
      <c r="A4" s="10" t="s">
        <v>30</v>
      </c>
      <c r="B4" s="10" t="s">
        <v>52</v>
      </c>
      <c r="C4" s="10" t="s">
        <v>58</v>
      </c>
      <c r="D4" s="11">
        <v>43985</v>
      </c>
      <c r="E4" s="12">
        <f t="shared" ref="E4" ca="1" si="0">IF(D4&gt;TODAY(),DATEDIF(TODAY(),D4,"m"),(-DATEDIF(D4,TODAY(),"m")))</f>
        <v>-11</v>
      </c>
      <c r="F4" s="13" t="str">
        <f ca="1">LOOKUP(E4,{-100000000;0.1;7},{"WARNING - WARRANTY EXPIRED";"EVALUATE - WARRANTY NEARING END";"VALID - WARRANTY VALID FOR FUTURE"})</f>
        <v>WARNING - WARRANTY EXPIRED</v>
      </c>
    </row>
    <row r="5" spans="1:6" ht="15.75" thickBot="1">
      <c r="A5" s="16" t="s">
        <v>73</v>
      </c>
      <c r="B5" s="16" t="s">
        <v>74</v>
      </c>
      <c r="C5" s="16" t="s">
        <v>57</v>
      </c>
      <c r="D5" s="17">
        <v>45770</v>
      </c>
      <c r="E5" s="12">
        <f ca="1">IF(D5&gt;TODAY(),DATEDIF(TODAY(),D5,"m"),(-DATEDIF(D5,TODAY(),"m")))</f>
        <v>46</v>
      </c>
      <c r="F5" s="13" t="str">
        <f ca="1">LOOKUP(E5,{-100000000;0.1;7},{"WARNING - WARRANTY EXPIRED";"EVALUATE - WARRANTY NEARING END";"VALID - WARRANTY VALID FOR FUTURE"})</f>
        <v>VALID - WARRANTY VALID FOR FUTURE</v>
      </c>
    </row>
    <row r="6" spans="1:6">
      <c r="A6" s="10" t="s">
        <v>28</v>
      </c>
      <c r="B6" s="10" t="s">
        <v>4</v>
      </c>
      <c r="C6" s="10" t="s">
        <v>51</v>
      </c>
      <c r="D6" s="11">
        <v>45897</v>
      </c>
      <c r="E6" s="12">
        <f ca="1">IF(D6&gt;TODAY(),DATEDIF(TODAY(),D6,"m"),(-DATEDIF(D6,TODAY(),"m")))</f>
        <v>51</v>
      </c>
      <c r="F6" s="13" t="str">
        <f ca="1">LOOKUP(E6,{-100000000;0.1;7},{"WARNING - WARRANTY EXPIRED";"EVALUATE - WARRANTY NEARING END";"VALID - WARRANTY VALID FOR FUTURE"})</f>
        <v>VALID - WARRANTY VALID FOR FUTURE</v>
      </c>
    </row>
    <row r="7" spans="1:6">
      <c r="A7" s="14" t="s">
        <v>27</v>
      </c>
      <c r="B7" s="14" t="s">
        <v>52</v>
      </c>
      <c r="C7" s="14" t="s">
        <v>11</v>
      </c>
      <c r="D7" s="15">
        <v>44631</v>
      </c>
      <c r="E7" s="12">
        <f ca="1">IF(D7&gt;TODAY(),DATEDIF(TODAY(),D7,"m"),(-DATEDIF(D7,TODAY(),"m")))</f>
        <v>9</v>
      </c>
      <c r="F7" s="13" t="str">
        <f ca="1">LOOKUP(E7,{-100000000;0.1;7},{"WARNING - WARRANTY EXPIRED";"EVALUATE - WARRANTY NEARING END";"VALID - WARRANTY VALID FOR FUTURE"})</f>
        <v>VALID - WARRANTY VALID FOR FUTURE</v>
      </c>
    </row>
    <row r="8" spans="1:6">
      <c r="A8" s="10" t="s">
        <v>53</v>
      </c>
      <c r="B8" s="10" t="s">
        <v>54</v>
      </c>
      <c r="C8" s="10" t="s">
        <v>55</v>
      </c>
      <c r="D8" s="11">
        <v>42912</v>
      </c>
      <c r="E8" s="12">
        <f ca="1">IF(D8&gt;TODAY(),DATEDIF(TODAY(),D8,"m"),(-DATEDIF(D8,TODAY(),"m")))</f>
        <v>-47</v>
      </c>
      <c r="F8" s="13" t="str">
        <f ca="1">LOOKUP(E8,{-100000000;0.1;7},{"WARNING - WARRANTY EXPIRED";"EVALUATE - WARRANTY NEARING END";"VALID - WARRANTY VALID FOR FUTURE"})</f>
        <v>WARNING - WARRANTY EXPIRED</v>
      </c>
    </row>
    <row r="9" spans="1:6">
      <c r="A9" s="14" t="s">
        <v>31</v>
      </c>
      <c r="B9" s="14" t="s">
        <v>52</v>
      </c>
      <c r="C9" s="14" t="s">
        <v>59</v>
      </c>
      <c r="D9" s="15">
        <v>42963</v>
      </c>
      <c r="E9" s="12">
        <f ca="1">IF(D9&gt;TODAY(),DATEDIF(TODAY(),D9,"m"),(-DATEDIF(D9,TODAY(),"m")))</f>
        <v>-45</v>
      </c>
      <c r="F9" s="13" t="str">
        <f ca="1">LOOKUP(E9,{-100000000;0.1;7},{"WARNING - WARRANTY EXPIRED";"EVALUATE - WARRANTY NEARING END";"VALID - WARRANTY VALID FOR FUTURE"})</f>
        <v>WARNING - WARRANTY EXPIRED</v>
      </c>
    </row>
    <row r="10" spans="1:6">
      <c r="A10" s="14" t="s">
        <v>29</v>
      </c>
      <c r="B10" s="14" t="s">
        <v>56</v>
      </c>
      <c r="C10" s="14" t="s">
        <v>57</v>
      </c>
      <c r="D10" s="15">
        <v>45752</v>
      </c>
      <c r="E10" s="12">
        <f ca="1">IF(D10&gt;TODAY(),DATEDIF(TODAY(),D10,"m"),(-DATEDIF(D10,TODAY(),"m")))</f>
        <v>46</v>
      </c>
      <c r="F10" s="13" t="str">
        <f ca="1">LOOKUP(E10,{-100000000;0.1;7},{"WARNING - WARRANTY EXPIRED";"EVALUATE - WARRANTY NEARING END";"VALID - WARRANTY VALID FOR FUTURE"})</f>
        <v>VALID - WARRANTY VALID FOR FUTURE</v>
      </c>
    </row>
    <row r="11" spans="1:6">
      <c r="A11" s="14" t="s">
        <v>72</v>
      </c>
      <c r="B11" s="14" t="s">
        <v>56</v>
      </c>
      <c r="C11" s="14" t="s">
        <v>10</v>
      </c>
      <c r="D11" s="15">
        <v>43687</v>
      </c>
      <c r="E11" s="12">
        <f ca="1">IF(D11&gt;TODAY(),DATEDIF(TODAY(),D11,"m"),(-DATEDIF(D11,TODAY(),"m")))</f>
        <v>-21</v>
      </c>
      <c r="F11" s="13" t="str">
        <f ca="1">LOOKUP(E11,{-100000000;0.1;7},{"WARNING - WARRANTY EXPIRED";"EVALUATE - WARRANTY NEARING END";"VALID - WARRANTY VALID FOR FUTURE"})</f>
        <v>WARNING - WARRANTY EXPIRED</v>
      </c>
    </row>
    <row r="12" spans="1:6" ht="15.75" thickBot="1">
      <c r="A12" s="10" t="s">
        <v>32</v>
      </c>
      <c r="B12" s="10" t="s">
        <v>52</v>
      </c>
      <c r="C12" s="10" t="s">
        <v>60</v>
      </c>
      <c r="D12" s="11">
        <v>43544</v>
      </c>
      <c r="E12" s="12">
        <f ca="1">IF(D12&gt;TODAY(),DATEDIF(TODAY(),D12,"m"),(-DATEDIF(D12,TODAY(),"m")))</f>
        <v>-26</v>
      </c>
      <c r="F12" s="13" t="str">
        <f ca="1">LOOKUP(E12,{-100000000;0.1;7},{"WARNING - WARRANTY EXPIRED";"EVALUATE - WARRANTY NEARING END";"VALID - WARRANTY VALID FOR FUTURE"})</f>
        <v>WARNING - WARRANTY EXPIRED</v>
      </c>
    </row>
    <row r="13" spans="1:6" ht="16.5" thickTop="1" thickBot="1">
      <c r="A13" s="6"/>
      <c r="B13" s="6"/>
      <c r="C13" s="6"/>
      <c r="D13" s="6"/>
      <c r="E13" s="6"/>
      <c r="F13" s="6"/>
    </row>
    <row r="14" spans="1:6" ht="15.75" thickTop="1"/>
    <row r="16" spans="1:6" ht="15.75" thickBot="1">
      <c r="A16" s="19" t="s">
        <v>96</v>
      </c>
      <c r="B16" s="19" t="s">
        <v>97</v>
      </c>
      <c r="C16" s="19" t="s">
        <v>98</v>
      </c>
      <c r="D16" s="19" t="s">
        <v>99</v>
      </c>
    </row>
    <row r="17" spans="1:4" ht="16.5" thickTop="1" thickBot="1">
      <c r="A17" s="6">
        <f ca="1">COUNT(E3:E13)</f>
        <v>9</v>
      </c>
      <c r="B17" s="6">
        <f ca="1">COUNTIF(F3:F13,"VALID*")</f>
        <v>4</v>
      </c>
      <c r="C17" s="6">
        <f ca="1">COUNTIF(F3:F13,"EVALUATE*")</f>
        <v>0</v>
      </c>
      <c r="D17" s="6">
        <f ca="1">COUNTIF(F3:F13,"WARNING*")</f>
        <v>5</v>
      </c>
    </row>
    <row r="18" spans="1:4" ht="15.75" thickTop="1"/>
  </sheetData>
  <conditionalFormatting sqref="E4:E12">
    <cfRule type="cellIs" dxfId="5" priority="4" operator="between">
      <formula>1</formula>
      <formula>6</formula>
    </cfRule>
    <cfRule type="cellIs" dxfId="4" priority="5" operator="lessThanOrEqual">
      <formula>0</formula>
    </cfRule>
    <cfRule type="cellIs" dxfId="3" priority="6" operator="greaterThan">
      <formula>6</formula>
    </cfRule>
  </conditionalFormatting>
  <conditionalFormatting sqref="F4:F12">
    <cfRule type="containsText" dxfId="2" priority="1" operator="containsText" text="WARNING">
      <formula>NOT(ISERROR(SEARCH("WARNING",F4)))</formula>
    </cfRule>
    <cfRule type="containsText" dxfId="1" priority="2" operator="containsText" text="EVALUATE">
      <formula>NOT(ISERROR(SEARCH("EVALUATE",F4)))</formula>
    </cfRule>
    <cfRule type="containsText" dxfId="0" priority="3" operator="containsText" text="VALID">
      <formula>NOT(ISERROR(SEARCH("VALID",F4)))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1E04-AEDE-4E1C-AE68-185CD97F44DC}">
  <dimension ref="A1:D5"/>
  <sheetViews>
    <sheetView tabSelected="1" workbookViewId="0">
      <selection activeCell="P13" sqref="P13"/>
    </sheetView>
  </sheetViews>
  <sheetFormatPr defaultRowHeight="15"/>
  <cols>
    <col min="1" max="1" width="19.42578125" bestFit="1" customWidth="1"/>
    <col min="2" max="2" width="14.42578125" bestFit="1" customWidth="1"/>
    <col min="3" max="3" width="17" bestFit="1" customWidth="1"/>
    <col min="4" max="4" width="16.5703125" bestFit="1" customWidth="1"/>
  </cols>
  <sheetData>
    <row r="1" spans="1:4">
      <c r="A1" s="2" t="s">
        <v>61</v>
      </c>
      <c r="B1" s="4">
        <f ca="1">TODAY()</f>
        <v>44344</v>
      </c>
    </row>
    <row r="3" spans="1:4" ht="15.75" thickBot="1">
      <c r="A3" s="19" t="s">
        <v>100</v>
      </c>
      <c r="B3" s="19" t="s">
        <v>97</v>
      </c>
      <c r="C3" s="19" t="s">
        <v>98</v>
      </c>
      <c r="D3" s="19" t="s">
        <v>99</v>
      </c>
    </row>
    <row r="4" spans="1:4" ht="16.5" thickTop="1" thickBot="1">
      <c r="A4" s="6">
        <f ca="1">'Johnson Hall'!A30+'Gleeson Hall'!A18+'Kelley Engineering Center'!A11+Misc.!A17</f>
        <v>42</v>
      </c>
      <c r="B4" s="6">
        <f ca="1">'Johnson Hall'!B30+'Gleeson Hall'!B18+'Kelley Engineering Center'!B11+Misc.!B17</f>
        <v>21</v>
      </c>
      <c r="C4" s="6">
        <f ca="1">'Johnson Hall'!C30+'Gleeson Hall'!C18+'Kelley Engineering Center'!C11+Misc.!C17</f>
        <v>7</v>
      </c>
      <c r="D4" s="6">
        <f ca="1">'Johnson Hall'!D30+'Gleeson Hall'!D18+'Kelley Engineering Center'!D11+Misc.!D17</f>
        <v>14</v>
      </c>
    </row>
    <row r="5" spans="1:4" ht="15.75" thickTop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Johnson Hall</vt:lpstr>
      <vt:lpstr>Gleeson Hall</vt:lpstr>
      <vt:lpstr>Kelley Engineering Center</vt:lpstr>
      <vt:lpstr>Misc.</vt:lpstr>
      <vt:lpstr>CBEE Status (AD Only)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Tunnissen, Joshua Alan</dc:creator>
  <cp:lastModifiedBy>Tunnissen, Joshua Alan</cp:lastModifiedBy>
  <dcterms:created xsi:type="dcterms:W3CDTF">2021-05-27T18:58:21Z</dcterms:created>
  <dcterms:modified xsi:type="dcterms:W3CDTF">2021-05-28T22:48:24Z</dcterms:modified>
</cp:coreProperties>
</file>